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7.xml" ContentType="application/vnd.openxmlformats-officedocument.drawing+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5"/>
  <workbookPr defaultThemeVersion="124226"/>
  <bookViews>
    <workbookView xWindow="0" yWindow="0" windowWidth="20490" windowHeight="7755" activeTab="2"/>
  </bookViews>
  <sheets>
    <sheet name="Help" sheetId="1" r:id="rId1"/>
    <sheet name="Master" sheetId="2" r:id="rId2"/>
    <sheet name="Marks Entry" sheetId="3" r:id="rId3"/>
    <sheet name="Result Sheet" sheetId="4" r:id="rId4"/>
    <sheet name="Statics" sheetId="5" r:id="rId5"/>
    <sheet name="Cat.Wise Result" sheetId="6" r:id="rId6"/>
    <sheet name="Report card" sheetId="7" r:id="rId7"/>
  </sheets>
  <definedNames>
    <definedName name="_xlnm.Print_Area" localSheetId="5">'Cat.Wise Result'!$A$1:$AD$38</definedName>
    <definedName name="_xlnm.Print_Area" localSheetId="2">'Marks Entry'!#REF!</definedName>
    <definedName name="_xlnm.Print_Area" localSheetId="3">'Result Sheet'!$B$2:$ET$112</definedName>
    <definedName name="_xlnm.Print_Area" localSheetId="4">Statics!$B$1:$AS$17</definedName>
    <definedName name="_xlnm.Print_Titles" localSheetId="3">'Result Sheet'!$F:$H,'Result Sheet'!$2:$6</definedName>
  </definedNames>
  <calcPr concurrentCalc="0" calcId="124519"/>
</workbook>
</file>

<file path=xl/sharedStrings.xml><?xml version="1.0" encoding="utf-8"?>
<sst xmlns="http://schemas.openxmlformats.org/spreadsheetml/2006/main" uniqueCount="335" count="335">
  <si>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</si>
  <si>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</si>
  <si>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</si>
  <si>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</si>
  <si>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</si>
  <si>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</si>
  <si>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</si>
  <si>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</si>
  <si>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</si>
  <si>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</si>
  <si>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</si>
  <si>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</si>
  <si>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</si>
  <si>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</si>
  <si>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</si>
  <si>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</si>
  <si>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</si>
  <si>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</si>
  <si>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</si>
  <si>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</si>
  <si>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r>
      <rPr>
        <b/>
        <sz val="16"/>
        <color rgb="FFFFFF00"/>
        <rFont val="Baskerville Old Face"/>
      </rPr>
      <t>MOBILE NO.-</t>
    </r>
    <r>
      <rPr>
        <b/>
        <sz val="20"/>
        <color rgb="FFFFFFFF"/>
        <rFont val="Baskerville Old Face"/>
      </rPr>
      <t>9166973141</t>
    </r>
  </si>
  <si>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</si>
  <si>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</si>
  <si>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</si>
  <si>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</si>
  <si>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</si>
  <si>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</si>
  <si>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</si>
  <si>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</si>
  <si>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</si>
  <si>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</si>
  <si>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</si>
  <si>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</si>
  <si>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</si>
  <si>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</si>
  <si>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ENGLISH</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</si>
  <si>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</si>
  <si>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</si>
  <si>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</si>
  <si>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</si>
  <si>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</si>
  <si>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</si>
  <si>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</si>
  <si>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</si>
  <si>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</si>
  <si>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</si>
  <si>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</si>
  <si>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</si>
  <si>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</si>
  <si>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</si>
  <si>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</si>
  <si>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</si>
  <si>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</si>
  <si>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</si>
  <si>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</si>
  <si>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</si>
  <si>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</si>
  <si>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</si>
  <si>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</si>
  <si>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</si>
  <si>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</si>
  <si>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</si>
  <si>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</si>
  <si>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</si>
  <si>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</si>
  <si>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</si>
  <si>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(A)</t>
  </si>
  <si>
    <t>Class -</t>
  </si>
  <si>
    <t>Result Date :-</t>
  </si>
  <si>
    <t>First Test</t>
  </si>
  <si>
    <t>Second Test</t>
  </si>
  <si>
    <t>Total Tests</t>
  </si>
  <si>
    <t>MATHEMATICS</t>
  </si>
  <si>
    <t>SCIENCE</t>
  </si>
  <si>
    <t>SOCIAL SCIENCE</t>
  </si>
  <si>
    <t>Total Maximum Marks</t>
  </si>
  <si>
    <t>Grand Total</t>
  </si>
  <si>
    <t>Overall Result</t>
  </si>
  <si>
    <t>Total Max. Marks</t>
  </si>
  <si>
    <t>Total Obtained Marks</t>
  </si>
  <si>
    <t>Sr. Secondary</t>
  </si>
  <si>
    <r>
      <rPr>
        <b/>
        <sz val="10"/>
        <color rgb="FFFFFF00"/>
        <rFont val="Baskerville Old Face"/>
      </rPr>
      <t>EMAIL ID-</t>
    </r>
    <r>
      <rPr>
        <b/>
        <sz val="10"/>
        <color rgb="FFFFFFFF"/>
        <rFont val="Baskerville Old Face"/>
      </rPr>
      <t>ummedtrdedu@gmail.com</t>
    </r>
  </si>
  <si>
    <t>(GSSS RAIMALWADA)</t>
  </si>
  <si>
    <t>Yearly Exam</t>
  </si>
  <si>
    <t>HINDI</t>
  </si>
  <si>
    <t>Practical</t>
  </si>
  <si>
    <t>Health &amp; Phy. Edu.</t>
  </si>
  <si>
    <t>S.U.P.W.</t>
  </si>
  <si>
    <t>Compulsory Tendency</t>
  </si>
  <si>
    <t>Alternative Tendency</t>
  </si>
  <si>
    <t>Camp</t>
  </si>
  <si>
    <t>Theory</t>
  </si>
  <si>
    <t>Presentation Work</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</si>
  <si>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</si>
  <si>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</si>
  <si>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</si>
  <si>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</si>
  <si>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</si>
  <si>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</si>
  <si>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</si>
  <si>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</si>
  <si>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</si>
  <si>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</si>
  <si>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</si>
  <si>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Attendance Percentage</t>
  </si>
  <si>
    <t>G</t>
  </si>
  <si>
    <t>S</t>
  </si>
  <si>
    <t>F</t>
  </si>
  <si>
    <t>Grace</t>
  </si>
  <si>
    <t>Fail</t>
  </si>
  <si>
    <t>Result Sheet</t>
  </si>
  <si>
    <t>Class:-</t>
  </si>
  <si>
    <t>School' Name:-</t>
  </si>
  <si>
    <t>Total H.Y.</t>
  </si>
  <si>
    <t>Total Yearly</t>
  </si>
  <si>
    <t>:-</t>
  </si>
  <si>
    <t>Overall Result Summary (Class-9)</t>
  </si>
  <si>
    <t>9th</t>
  </si>
  <si>
    <t>First Div</t>
  </si>
  <si>
    <t>I Div</t>
  </si>
  <si>
    <t>II Div</t>
  </si>
  <si>
    <t>III Div</t>
  </si>
  <si>
    <t>Supp.</t>
  </si>
  <si>
    <t>NSO</t>
  </si>
  <si>
    <t>Absent</t>
  </si>
  <si>
    <t>D/I/II/III/S</t>
  </si>
  <si>
    <t>Total Enrolled</t>
  </si>
  <si>
    <t>G1</t>
  </si>
  <si>
    <t>G2</t>
  </si>
  <si>
    <t>I</t>
  </si>
  <si>
    <t>Subject wise Result Summary (Class-9)</t>
  </si>
  <si>
    <t>Second Div</t>
  </si>
  <si>
    <t>Third Div</t>
  </si>
  <si>
    <r>
      <t xml:space="preserve"> Total </t>
    </r>
    <r>
      <rPr>
        <b/>
        <sz val="9"/>
        <color rgb="FF000000"/>
        <rFont val="Calibri"/>
      </rPr>
      <t>(7+8+9+10)</t>
    </r>
  </si>
  <si>
    <t>Total Pass (3+4+5)</t>
  </si>
  <si>
    <t>Roll No.:-</t>
  </si>
  <si>
    <t>SUBJECT ↠</t>
  </si>
  <si>
    <t>SUBJECT TEACHER ↠</t>
  </si>
  <si>
    <t>RESULT SUMMARY ↠</t>
  </si>
  <si>
    <t>SIGNATURE OF SUBJECT TEACHER ↠</t>
  </si>
  <si>
    <t>TOTAL ENROLLED</t>
  </si>
  <si>
    <t>TOTAL ENTERED</t>
  </si>
  <si>
    <t>II</t>
  </si>
  <si>
    <t>III</t>
  </si>
  <si>
    <t>TOTAL</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</si>
  <si>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</si>
  <si>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</si>
  <si>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</si>
  <si>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</si>
  <si>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</si>
  <si>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</si>
  <si>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</si>
  <si>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</si>
  <si>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</si>
  <si>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</si>
  <si>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</si>
  <si>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</si>
  <si>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</si>
  <si>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</si>
  <si>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FOIT</t>
  </si>
  <si>
    <t>Result Date</t>
  </si>
  <si>
    <t xml:space="preserve"> </t>
  </si>
  <si>
    <t>Obtained/Total Marks</t>
  </si>
  <si>
    <t>/</t>
  </si>
  <si>
    <t>H &amp; C RAJ</t>
  </si>
  <si>
    <t>SANSKRIT-I</t>
  </si>
  <si>
    <t>SANSKRIT-II</t>
  </si>
  <si>
    <t>◙</t>
  </si>
  <si>
    <t>Div</t>
  </si>
  <si>
    <t>A+/A/B/C/D</t>
  </si>
  <si>
    <t>A+</t>
  </si>
  <si>
    <t>GRADING SYSTEM IN EXTRA SUBJECTS</t>
  </si>
  <si>
    <t>Marks (%)</t>
  </si>
  <si>
    <t>Whole Result</t>
  </si>
  <si>
    <t>Category wise Result</t>
  </si>
  <si>
    <t>GEN</t>
  </si>
  <si>
    <t>SBC</t>
  </si>
  <si>
    <t>OBC</t>
  </si>
  <si>
    <t>SC</t>
  </si>
  <si>
    <t>ST</t>
  </si>
  <si>
    <t>MIN</t>
  </si>
  <si>
    <t>1. Subject Wise</t>
  </si>
  <si>
    <r>
      <t>Sub.</t>
    </r>
    <r>
      <rPr>
        <sz val="11"/>
        <color rgb="FF000000"/>
        <rFont val="Times New Roman"/>
      </rPr>
      <t>→</t>
    </r>
  </si>
  <si>
    <r>
      <t>Cat.</t>
    </r>
    <r>
      <rPr>
        <sz val="11"/>
        <color rgb="FF000000"/>
        <rFont val="Times New Roman"/>
      </rPr>
      <t>→</t>
    </r>
  </si>
  <si>
    <r>
      <t>Div./Remark</t>
    </r>
    <r>
      <rPr>
        <sz val="11"/>
        <color rgb="FF000000"/>
        <rFont val="Arial"/>
      </rPr>
      <t>↓</t>
    </r>
  </si>
  <si>
    <t>Distinction</t>
  </si>
  <si>
    <t>First Div.</t>
  </si>
  <si>
    <t>Second Div.</t>
  </si>
  <si>
    <t>Third Div.</t>
  </si>
  <si>
    <t>Failed</t>
  </si>
  <si>
    <t>2. Whole Result</t>
  </si>
  <si>
    <t>Div./Remark</t>
  </si>
  <si>
    <t>COUNT "D"</t>
  </si>
  <si>
    <t>COUNT "I"</t>
  </si>
  <si>
    <t>COUNT "II"</t>
  </si>
  <si>
    <t>COUNT "III"</t>
  </si>
  <si>
    <t>COUNT "S"</t>
  </si>
  <si>
    <t>COUNT "F"</t>
  </si>
  <si>
    <t>COUNT "NSO"</t>
  </si>
  <si>
    <t>Cast/ Cat.</t>
  </si>
  <si>
    <t>Third Test</t>
  </si>
  <si>
    <t>Total (Test+H.Y.)</t>
  </si>
  <si>
    <t>Fou. Of Info. Tech.</t>
  </si>
  <si>
    <t>Total Theory</t>
  </si>
  <si>
    <t>Total Practical</t>
  </si>
  <si>
    <t>First Prac.</t>
  </si>
  <si>
    <t>Total First</t>
  </si>
  <si>
    <t>SecondPrac.</t>
  </si>
  <si>
    <t>Total Second</t>
  </si>
  <si>
    <t>Third Prac.</t>
  </si>
  <si>
    <t>Total Third</t>
  </si>
  <si>
    <t>Total Prac.</t>
  </si>
  <si>
    <t>Total (Tests+H.Y.)</t>
  </si>
  <si>
    <t>Art Education</t>
  </si>
  <si>
    <t>First Theory</t>
  </si>
  <si>
    <t>Second Theory</t>
  </si>
  <si>
    <t>Third Theory</t>
  </si>
  <si>
    <t>Sup.</t>
  </si>
  <si>
    <t>Abst.</t>
  </si>
  <si>
    <t>Grand Total (6+10)</t>
  </si>
  <si>
    <t>2022-23</t>
  </si>
  <si>
    <t>School U-Dise Code</t>
  </si>
  <si>
    <t>Session</t>
  </si>
  <si>
    <r>
      <t xml:space="preserve">Total </t>
    </r>
    <r>
      <rPr>
        <b/>
        <sz val="12"/>
        <color rgb="FF002060"/>
        <rFont val="Cambria"/>
      </rPr>
      <t>(Tests+H.Y.)</t>
    </r>
  </si>
  <si>
    <t>80-100</t>
  </si>
  <si>
    <t>60-79</t>
  </si>
  <si>
    <t>40-59</t>
  </si>
  <si>
    <t>36-40</t>
  </si>
  <si>
    <t>Class Teacher's Signature :-</t>
  </si>
  <si>
    <t>Exam Incharge's Signature :-</t>
  </si>
  <si>
    <t>Student's Signature :-</t>
  </si>
  <si>
    <t>Wish You Bright Future</t>
  </si>
  <si>
    <t>Seal and signature of Principal/H.M.</t>
  </si>
  <si>
    <t>DEVLOPED BY:-</t>
  </si>
  <si>
    <t>UMMED TARAD</t>
  </si>
  <si>
    <t>RESULT PREPARATION PROGRAM (SANSKRIT SCHOOL CLASS-9th)</t>
  </si>
  <si>
    <t>For Help</t>
  </si>
  <si>
    <t>For Help watch the video o my Youtube Channel</t>
  </si>
  <si>
    <t>https://youtu.be/QWmVZqxh1yE</t>
  </si>
  <si>
    <r>
      <t xml:space="preserve">OR search the youtube channel </t>
    </r>
    <r>
      <rPr>
        <b/>
        <sz val="24"/>
        <color rgb="FFFFFF00"/>
        <rFont val="Cambria"/>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</si>
  <si>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</si>
  <si>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</si>
  <si>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</si>
  <si>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</si>
  <si>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</si>
  <si>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</si>
  <si>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</si>
  <si>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</si>
  <si>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JITENDRA SINGH</t>
  </si>
  <si>
    <t>GOPI KISHAN VISHNOI</t>
  </si>
  <si>
    <t>JAGDISH CHANRA NATH</t>
  </si>
  <si>
    <t>RAKESH JANGIR</t>
  </si>
  <si>
    <t>OMPRAKASH</t>
  </si>
  <si>
    <t>KHETA RAM</t>
  </si>
  <si>
    <t>HANUMANA RAM</t>
  </si>
  <si>
    <t>ANITA</t>
  </si>
  <si>
    <t>BHAWNA</t>
  </si>
  <si>
    <t>GENDA KUMARI</t>
  </si>
  <si>
    <t>HANSRAJ</t>
  </si>
  <si>
    <t>KAJU</t>
  </si>
  <si>
    <t>Kamlesh</t>
  </si>
  <si>
    <t>KAVITA</t>
  </si>
  <si>
    <t>LALIT KUMAR</t>
  </si>
  <si>
    <t>LALIT SINGH</t>
  </si>
  <si>
    <t>LALU SINGH BHATI</t>
  </si>
  <si>
    <t>MAHENDRA KUMAR</t>
  </si>
  <si>
    <t>MAYAWATI</t>
  </si>
  <si>
    <t>MOHAN SINGH</t>
  </si>
  <si>
    <t>MONIKA</t>
  </si>
  <si>
    <t>Nikita</t>
  </si>
  <si>
    <t>NIRMA</t>
  </si>
  <si>
    <t>PRAKASH</t>
  </si>
  <si>
    <t>Rana Ram</t>
  </si>
  <si>
    <t>SEEMA KUMARI</t>
  </si>
  <si>
    <t>TEEPU</t>
  </si>
  <si>
    <t>VARSHA</t>
  </si>
  <si>
    <t>VARSHA CHOUDHARY</t>
  </si>
  <si>
    <t>VIKRAM</t>
  </si>
  <si>
    <t>Yogita Dave</t>
  </si>
  <si>
    <t>KUMBHA RAM</t>
  </si>
  <si>
    <t>BHERA RAM</t>
  </si>
  <si>
    <t>NARPAT RAM</t>
  </si>
  <si>
    <t>Kheta Ram</t>
  </si>
  <si>
    <t>DURGA RAM</t>
  </si>
  <si>
    <t>Suresh Kumar</t>
  </si>
  <si>
    <t>BADRI LAL</t>
  </si>
  <si>
    <t>PUKHRAJ</t>
  </si>
  <si>
    <t>JABBAR SINGH</t>
  </si>
  <si>
    <t>VIJAY SINGH</t>
  </si>
  <si>
    <t>OM SINGH</t>
  </si>
  <si>
    <t>BASTA RAM</t>
  </si>
  <si>
    <t>KISTURA RAM</t>
  </si>
  <si>
    <t>SHAITAN SINGH</t>
  </si>
  <si>
    <t>CHOUTHA RAM</t>
  </si>
  <si>
    <t>Sanwal Chand</t>
  </si>
  <si>
    <t>MANA RAM</t>
  </si>
  <si>
    <t>KUMPA RAM</t>
  </si>
  <si>
    <t>Pukh Raj</t>
  </si>
  <si>
    <t>MANGA RAM</t>
  </si>
  <si>
    <t>SHIV LAL</t>
  </si>
  <si>
    <t>SHIVA LAL</t>
  </si>
  <si>
    <t>GANESH CHOUDHARY</t>
  </si>
  <si>
    <t>MANAK LAL</t>
  </si>
  <si>
    <t>Sharwan Kumar</t>
  </si>
  <si>
    <t>PURO DEVI</t>
  </si>
  <si>
    <t>GAWARI DEVI</t>
  </si>
  <si>
    <t>RESHA DEVI</t>
  </si>
  <si>
    <t>Kamla Devi</t>
  </si>
  <si>
    <t>SOMATI</t>
  </si>
  <si>
    <t>Mathara</t>
  </si>
  <si>
    <t>JAMNA DEVI</t>
  </si>
  <si>
    <t>SUMITRA</t>
  </si>
  <si>
    <t>SANTOSH KANWAR</t>
  </si>
  <si>
    <t>LAXMI KANWAR</t>
  </si>
  <si>
    <t>UGAM</t>
  </si>
  <si>
    <t>GEEGO DEVI</t>
  </si>
  <si>
    <t>NARAYANI</t>
  </si>
  <si>
    <t>UGAM KANWAR</t>
  </si>
  <si>
    <t>MANJU DEVI</t>
  </si>
  <si>
    <t>Praveena Devi</t>
  </si>
  <si>
    <t>POONI DEVI</t>
  </si>
  <si>
    <t>KELA DEVI</t>
  </si>
  <si>
    <t>Igyarsi Devi</t>
  </si>
  <si>
    <t>PAPPU DEVI</t>
  </si>
  <si>
    <t>DARIYA DEVI</t>
  </si>
  <si>
    <t>SHANTI DEVI</t>
  </si>
  <si>
    <t>SUNITA</t>
  </si>
  <si>
    <t>CHANDRA DEVI</t>
  </si>
  <si>
    <t>Seema</t>
  </si>
  <si>
    <t>DEVARAM</t>
  </si>
  <si>
    <t>NIMBU DEVI</t>
  </si>
  <si>
    <t>Department Of Sanskrit Education, Rajasthan</t>
  </si>
  <si>
    <t>UPDATED ON:-15-04-2023</t>
  </si>
  <si>
    <t>GOVT VARISHTHA UPADHYAY SANSKRIT SCHOOL</t>
  </si>
  <si>
    <t>U-DICE CODE:-</t>
  </si>
</sst>
</file>

<file path=xl/styles.xml><?xml version="1.0" encoding="utf-8"?>
<styleSheet xmlns="http://schemas.openxmlformats.org/spreadsheetml/2006/main">
  <numFmts count="6">
    <numFmt numFmtId="0" formatCode="General"/>
    <numFmt numFmtId="165" formatCode="&quot;0&quot;0"/>
    <numFmt numFmtId="14" formatCode="m/d/yyyy"/>
    <numFmt numFmtId="164" formatCode="[$-409]d/mmm/yyyy;@"/>
    <numFmt numFmtId="2" formatCode="0.00"/>
    <numFmt numFmtId="1" formatCode="0"/>
  </numFmts>
  <fonts count="133">
    <font>
      <name val="Calibri"/>
      <sz val="11"/>
    </font>
    <font>
      <name val="Calibri"/>
      <sz val="11"/>
      <color rgb="FF000000"/>
    </font>
    <font>
      <name val="Algerian"/>
      <b/>
      <sz val="72"/>
      <color rgb="FFFFC000"/>
    </font>
    <font>
      <name val="Cambria"/>
      <b/>
      <sz val="28"/>
      <color rgb="FFFFFFFF"/>
    </font>
    <font>
      <name val="Calibri"/>
      <u/>
      <sz val="26"/>
      <color rgb="FFFFFF00"/>
    </font>
    <font>
      <name val="Calibri"/>
      <b/>
      <u/>
      <sz val="26"/>
      <color rgb="FFFFFF00"/>
    </font>
    <font>
      <name val="Cambria"/>
      <b/>
      <sz val="24"/>
      <color rgb="FFFFFFFF"/>
    </font>
    <font>
      <name val="Cambria"/>
      <b/>
      <sz val="22"/>
      <color rgb="FFFFFFFF"/>
    </font>
    <font>
      <name val="Calibri"/>
      <u/>
      <sz val="14"/>
      <color rgb="FFFFFF00"/>
    </font>
    <font>
      <name val="Cambria"/>
      <b/>
      <sz val="12"/>
      <color rgb="FFFF0000"/>
    </font>
    <font>
      <name val="Cambria"/>
      <sz val="11"/>
      <color rgb="FF000000"/>
    </font>
    <font>
      <name val="DevLys 010"/>
      <b/>
      <sz val="16"/>
      <color rgb="FFFFFF00"/>
    </font>
    <font>
      <name val="DevLys 010"/>
      <b/>
      <sz val="16"/>
      <color rgb="FF002060"/>
    </font>
    <font>
      <name val="Baskerville Old Face"/>
      <b/>
      <sz val="16"/>
      <color rgb="FFFFFF00"/>
    </font>
    <font>
      <name val="Cooper Std Black"/>
      <sz val="24"/>
      <color rgb="FF7030A0"/>
    </font>
    <font>
      <name val="Cambria"/>
      <b/>
      <sz val="16"/>
      <color rgb="FFFFFF00"/>
    </font>
    <font>
      <name val="Segoe UI Symbol"/>
      <b/>
      <sz val="24"/>
      <color rgb="FF002060"/>
    </font>
    <font>
      <name val="Cambria"/>
      <b/>
      <sz val="10"/>
      <color rgb="FF000000"/>
    </font>
    <font>
      <name val="Cambria"/>
      <b/>
      <sz val="14"/>
      <color rgb="FF000000"/>
    </font>
    <font>
      <name val="Cambria"/>
      <b/>
      <sz val="11"/>
      <color rgb="FF000000"/>
    </font>
    <font>
      <name val="Cambria"/>
      <b/>
      <sz val="14"/>
      <color rgb="FFFFFFFF"/>
    </font>
    <font>
      <name val="Cambria"/>
      <sz val="9"/>
      <color rgb="FFFFFFFF"/>
    </font>
    <font>
      <name val="Cambria"/>
      <b/>
      <sz val="24"/>
      <color rgb="FF000000"/>
    </font>
    <font>
      <name val="Cambria"/>
      <b/>
      <sz val="11"/>
      <color rgb="FFFFFFFF"/>
    </font>
    <font>
      <name val="Baskerville Old Face"/>
      <b/>
      <sz val="18"/>
      <color rgb="FFFFFF00"/>
    </font>
    <font>
      <name val="Cambria"/>
      <b/>
      <sz val="20"/>
      <color rgb="FFFFFFFF"/>
    </font>
    <font>
      <name val="Cooper BlkOul BT"/>
      <b/>
      <sz val="22"/>
      <color rgb="FFFFFFFF"/>
    </font>
    <font>
      <name val="Baskerville Old Face"/>
      <b/>
      <sz val="14"/>
      <color rgb="FFFFFFFF"/>
    </font>
    <font>
      <name val="Cambria"/>
      <b/>
      <sz val="16"/>
      <color rgb="FFFFFFFF"/>
    </font>
    <font>
      <name val="Segoe UI Symbol"/>
      <b/>
      <sz val="16"/>
      <color rgb="FF002060"/>
    </font>
    <font>
      <name val="Baskerville Old Face"/>
      <b/>
      <sz val="20"/>
      <color rgb="FFFFFFFF"/>
    </font>
    <font>
      <name val="Baskerville Old Face"/>
      <b/>
      <sz val="10"/>
      <color rgb="FFFFFFFF"/>
    </font>
    <font>
      <name val="Cambria"/>
      <b/>
      <sz val="26"/>
      <color rgb="FFFFFF00"/>
    </font>
    <font>
      <name val="Calibri"/>
      <sz val="18"/>
      <color rgb="FF000000"/>
    </font>
    <font>
      <name val="Alaska"/>
      <b/>
      <sz val="36"/>
      <color rgb="FF000000"/>
    </font>
    <font>
      <name val="Cambria"/>
      <b/>
      <sz val="18"/>
      <color rgb="FFFFFFFF"/>
    </font>
    <font>
      <name val="Cambria"/>
      <b/>
      <sz val="16"/>
    </font>
    <font>
      <name val="Cambria"/>
      <b/>
      <sz val="14"/>
    </font>
    <font>
      <name val="Cambria"/>
      <b/>
      <sz val="16"/>
      <color rgb="FF000000"/>
    </font>
    <font>
      <name val="Cambria"/>
      <b/>
      <sz val="22"/>
      <color rgb="FF000000"/>
    </font>
    <font>
      <name val="Cambria"/>
      <b/>
      <sz val="18"/>
      <color rgb="FF000000"/>
    </font>
    <font>
      <name val="Cambria"/>
      <b/>
      <sz val="12"/>
      <color rgb="FF000000"/>
    </font>
    <font>
      <name val="Alaska"/>
      <b/>
      <sz val="18"/>
      <color rgb="FF000000"/>
    </font>
    <font>
      <name val="Cambria"/>
      <b/>
      <sz val="10"/>
    </font>
    <font>
      <name val="Cambria"/>
      <b/>
      <sz val="12"/>
      <color rgb="FFC00000"/>
    </font>
    <font>
      <name val="Cambria"/>
      <b/>
      <sz val="10"/>
      <color rgb="FFFF0000"/>
    </font>
    <font>
      <name val="Cambria"/>
      <b/>
      <sz val="11"/>
      <color rgb="FF642523"/>
    </font>
    <font>
      <name val="Cambria"/>
      <b/>
      <sz val="11"/>
      <color rgb="FF00B050"/>
    </font>
    <font>
      <name val="Cambria"/>
      <b/>
      <sz val="12"/>
    </font>
    <font>
      <name val="Cambria"/>
      <sz val="12"/>
    </font>
    <font>
      <name val="Cambria"/>
      <sz val="18"/>
      <color rgb="FF000000"/>
    </font>
    <font>
      <name val="Cambria"/>
      <sz val="12"/>
      <color rgb="FF000000"/>
    </font>
    <font>
      <name val="Cambria"/>
      <sz val="12"/>
      <color rgb="FF00B050"/>
    </font>
    <font>
      <name val="Cambria"/>
      <sz val="11"/>
      <color rgb="FF00B050"/>
    </font>
    <font>
      <name val="Cambria"/>
      <b/>
      <sz val="12"/>
      <color rgb="FF002060"/>
    </font>
    <font>
      <name val="Cambria"/>
      <b/>
      <sz val="14"/>
      <color rgb="FF642523"/>
    </font>
    <font>
      <name val="Cambria"/>
      <sz val="12"/>
      <color rgb="FFFF0000"/>
    </font>
    <font>
      <name val="Cambria"/>
      <b/>
      <sz val="11"/>
      <color rgb="FFFF0000"/>
    </font>
    <font>
      <name val="Cambria"/>
      <sz val="12"/>
      <color rgb="FF002060"/>
    </font>
    <font>
      <name val="Cambria"/>
      <b/>
      <sz val="11"/>
      <color rgb="FF002060"/>
    </font>
    <font>
      <name val="Cambria"/>
      <sz val="11"/>
      <color rgb="FF002060"/>
    </font>
    <font>
      <name val="Cambria"/>
      <b/>
      <sz val="12"/>
      <color rgb="FF0070C0"/>
    </font>
    <font>
      <name val="Cambria"/>
      <sz val="8"/>
      <color rgb="FF00B050"/>
    </font>
    <font>
      <name val="Cambria"/>
      <sz val="14"/>
      <color rgb="FF000000"/>
    </font>
    <font>
      <name val="Cambria"/>
      <sz val="11"/>
    </font>
    <font>
      <name val="Cambria"/>
      <sz val="10"/>
      <color rgb="FF000000"/>
    </font>
    <font>
      <name val="Calibri"/>
      <sz val="8"/>
      <color rgb="FF000000"/>
    </font>
    <font>
      <name val="Calibri"/>
      <sz val="11"/>
    </font>
    <font>
      <name val="Algerian"/>
      <b/>
      <sz val="20"/>
      <color rgb="FF000000"/>
    </font>
    <font>
      <name val="Calibri"/>
      <b/>
      <sz val="12"/>
      <color rgb="FF000000"/>
    </font>
    <font>
      <name val="Calibri"/>
      <sz val="16"/>
      <color rgb="FF000000"/>
    </font>
    <font>
      <name val="Calibri"/>
      <sz val="10"/>
      <color rgb="FF000000"/>
    </font>
    <font>
      <name val="Calibri"/>
      <b/>
      <sz val="10"/>
      <color rgb="FF000000"/>
    </font>
    <font>
      <name val="Cambria"/>
      <b/>
      <sz val="10"/>
      <color rgb="FFC00000"/>
    </font>
    <font>
      <name val="Cambria"/>
      <b/>
      <sz val="10"/>
      <color rgb="FF642523"/>
    </font>
    <font>
      <name val="Cambria"/>
      <b/>
      <sz val="10"/>
      <color rgb="FF00B050"/>
    </font>
    <font>
      <name val="Cambria"/>
      <sz val="10"/>
    </font>
    <font>
      <name val="Cambria"/>
      <sz val="10"/>
      <color rgb="FF00B050"/>
    </font>
    <font>
      <name val="Cambria"/>
      <b/>
      <sz val="10"/>
      <color rgb="FF002060"/>
    </font>
    <font>
      <name val="Cambria"/>
      <sz val="14"/>
      <color rgb="FFFF0000"/>
    </font>
    <font>
      <name val="Cambria"/>
      <sz val="11"/>
      <color rgb="FFFF0000"/>
    </font>
    <font>
      <name val="Cambria"/>
      <b/>
      <sz val="14"/>
      <color rgb="FFFF0000"/>
    </font>
    <font>
      <name val="Cambria"/>
      <sz val="11"/>
      <color rgb="FF642523"/>
    </font>
    <font>
      <name val="Cambria"/>
      <sz val="12"/>
      <color rgb="FFC00000"/>
    </font>
    <font>
      <name val="Cambria"/>
      <sz val="9"/>
      <color rgb="FF000000"/>
    </font>
    <font>
      <name val="Calibri"/>
      <sz val="12"/>
      <color rgb="FF000000"/>
    </font>
    <font>
      <name val="Calibri"/>
      <sz val="14"/>
      <color rgb="FF000000"/>
    </font>
    <font>
      <name val="Calibri"/>
      <b/>
      <sz val="11"/>
      <color rgb="FF000000"/>
    </font>
    <font>
      <name val="Calibri"/>
      <b/>
      <sz val="7"/>
      <color rgb="FF000000"/>
    </font>
    <font>
      <name val="Calibri"/>
      <b/>
      <sz val="8"/>
      <color rgb="FF000000"/>
    </font>
    <font>
      <name val="Cambria"/>
      <sz val="12"/>
      <color rgb="FFFF0000"/>
    </font>
    <font>
      <name val="Calibri"/>
      <b/>
      <sz val="8"/>
      <color rgb="FF002060"/>
    </font>
    <font>
      <name val="Calibri"/>
      <sz val="9"/>
      <color rgb="FF000000"/>
    </font>
    <font>
      <name val="Calibri"/>
      <sz val="12"/>
      <color rgb="FF4B10E0"/>
    </font>
    <font>
      <name val="Calibri"/>
      <b/>
      <sz val="12"/>
      <color rgb="FFC00000"/>
    </font>
    <font>
      <name val="Calibri"/>
      <b/>
      <sz val="10"/>
      <color rgb="FF002060"/>
    </font>
    <font>
      <name val="Calibri"/>
      <b/>
      <sz val="9"/>
      <color rgb="FF000000"/>
    </font>
    <font>
      <name val="Cambria"/>
      <b/>
      <sz val="20"/>
      <color rgb="FF000000"/>
    </font>
    <font>
      <name val="Calibri"/>
      <b/>
      <sz val="16"/>
      <color rgb="FF000000"/>
    </font>
    <font>
      <name val="Calibri"/>
      <b/>
      <sz val="14"/>
      <color rgb="FF000000"/>
    </font>
    <font>
      <name val="Calibri"/>
      <b/>
      <sz val="18"/>
      <color rgb="FF000000"/>
    </font>
    <font>
      <name val="Cambria"/>
      <sz val="20"/>
      <color rgb="FFFF0000"/>
    </font>
    <font>
      <name val="Cambria"/>
      <sz val="20"/>
      <color rgb="FF002060"/>
    </font>
    <font>
      <name val="Calibri"/>
      <sz val="22"/>
      <color rgb="FF000000"/>
    </font>
    <font>
      <name val="Calibri"/>
      <b/>
      <sz val="11"/>
      <color rgb="FF002060"/>
    </font>
    <font>
      <name val="Calibri"/>
      <sz val="11"/>
      <color rgb="FFF2F2F2"/>
    </font>
    <font>
      <name val="Calibri"/>
      <sz val="11"/>
      <color rgb="FF002060"/>
    </font>
    <font>
      <name val="Cambria"/>
      <b/>
      <sz val="8"/>
      <color rgb="FFF2F2F2"/>
    </font>
    <font>
      <name val="Cambria"/>
      <sz val="11"/>
      <color rgb="FFF2F2F2"/>
    </font>
    <font>
      <name val="Cambria"/>
      <sz val="26"/>
      <color rgb="FF002060"/>
    </font>
    <font>
      <name val="Algerian"/>
      <b/>
      <sz val="28"/>
      <color rgb="FF002060"/>
    </font>
    <font>
      <name val="Calibri"/>
      <b/>
      <sz val="28"/>
      <color rgb="FF002060"/>
    </font>
    <font>
      <name val="Imprint MT Shadow"/>
      <sz val="55"/>
      <color rgb="FF0070C0"/>
    </font>
    <font>
      <name val="Imprint MT Shadow"/>
      <b/>
      <sz val="36"/>
      <color rgb="FF002060"/>
    </font>
    <font>
      <name val="Imprint MT Shadow"/>
      <b/>
      <sz val="20"/>
      <color rgb="FF002060"/>
    </font>
    <font>
      <name val="Cambria"/>
      <b/>
      <sz val="26"/>
      <color rgb="FF002060"/>
    </font>
    <font>
      <name val="Cambria"/>
      <sz val="16"/>
      <color rgb="FF002060"/>
    </font>
    <font>
      <name val="Calibri"/>
      <sz val="16"/>
      <color rgb="FF002060"/>
    </font>
    <font>
      <name val="Cambria"/>
      <sz val="14"/>
    </font>
    <font>
      <name val="Cambria"/>
      <sz val="18"/>
      <color rgb="FF002060"/>
    </font>
    <font>
      <name val="Times New Roman"/>
      <sz val="14"/>
    </font>
    <font>
      <name val="Cambria"/>
      <sz val="16"/>
      <color rgb="FF002060"/>
    </font>
    <font>
      <name val="Cambria"/>
      <sz val="14"/>
      <color rgb="FF002060"/>
    </font>
    <font>
      <name val="Cambria"/>
      <b/>
      <sz val="14"/>
      <color rgb="FF002060"/>
    </font>
    <font>
      <name val="Cambria"/>
      <b/>
      <sz val="16"/>
      <color rgb="FF002060"/>
    </font>
    <font>
      <name val="Cambria"/>
      <b/>
      <i/>
      <sz val="12"/>
      <color rgb="FF002060"/>
    </font>
    <font>
      <name val="Cambria"/>
      <b/>
      <i/>
      <sz val="16"/>
      <color rgb="FF002060"/>
    </font>
    <font>
      <name val="Cambria"/>
      <sz val="10"/>
      <color rgb="FF002060"/>
    </font>
    <font>
      <name val="Calibri"/>
      <sz val="18"/>
      <color rgb="FF002060"/>
    </font>
    <font>
      <name val="Cambria"/>
      <sz val="10"/>
      <color rgb="FF002060"/>
    </font>
    <font>
      <name val="Cambria"/>
      <sz val="12"/>
      <color rgb="FF002060"/>
    </font>
    <font>
      <name val="Busorama Md BT"/>
      <sz val="12"/>
      <color rgb="FFFF0000"/>
    </font>
    <font>
      <name val="Calibri"/>
      <u/>
      <sz val="7"/>
      <color rgb="FF0000FF"/>
    </font>
  </fonts>
  <fills count="19">
    <fill>
      <patternFill patternType="none"/>
    </fill>
    <fill>
      <patternFill patternType="gray125"/>
    </fill>
    <fill>
      <patternFill patternType="solid">
        <fgColor rgb="FF00B0F0"/>
        <bgColor indexed="64"/>
      </patternFill>
    </fill>
    <fill>
      <patternFill patternType="solid">
        <fgColor rgb="FF000000"/>
        <bgColor indexed="64"/>
      </patternFill>
    </fill>
    <fill>
      <patternFill patternType="solid">
        <fgColor rgb="FF94CDDD"/>
        <bgColor indexed="64"/>
      </patternFill>
    </fill>
    <fill>
      <patternFill patternType="solid">
        <fgColor rgb="FFF79544"/>
        <bgColor indexed="64"/>
      </patternFill>
    </fill>
    <fill>
      <patternFill patternType="solid">
        <fgColor rgb="FF00B05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FFFF"/>
        <bgColor indexed="64"/>
      </patternFill>
    </fill>
    <fill>
      <patternFill patternType="solid">
        <fgColor rgb="FFDBEEF3"/>
        <bgColor indexed="64"/>
      </patternFill>
    </fill>
    <fill>
      <patternFill patternType="solid">
        <fgColor rgb="FFD6E3BC"/>
        <bgColor indexed="64"/>
      </patternFill>
    </fill>
    <fill>
      <patternFill patternType="solid">
        <fgColor rgb="FFFBD4B4"/>
        <bgColor indexed="64"/>
      </patternFill>
    </fill>
    <fill>
      <patternFill patternType="solid">
        <fgColor rgb="FFD99694"/>
        <bgColor indexed="64"/>
      </patternFill>
    </fill>
    <fill>
      <patternFill patternType="solid">
        <fgColor rgb="FF92D050"/>
        <bgColor indexed="64"/>
      </patternFill>
    </fill>
    <fill>
      <patternFill patternType="solid">
        <fgColor rgb="FFFDE9D9"/>
        <bgColor indexed="64"/>
      </patternFill>
    </fill>
    <fill>
      <patternFill patternType="solid">
        <fgColor rgb="FFF2F2F2"/>
        <bgColor indexed="64"/>
      </patternFill>
    </fill>
    <fill>
      <patternFill patternType="solid">
        <fgColor rgb="FFF2DCDB"/>
        <bgColor indexed="64"/>
      </patternFill>
    </fill>
  </fills>
  <borders count="36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right style="medium">
        <color rgb="FF000000"/>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7030A0"/>
      </right>
      <top style="medium">
        <color rgb="FFFF0000"/>
      </top>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medium">
        <color rgb="FFFF0000"/>
      </right>
      <top/>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top style="medium">
        <color rgb="FFFF0000"/>
      </top>
      <bottom style="medium">
        <color rgb="FFFF000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thin">
        <color rgb="FF7030A0"/>
      </left>
      <right style="thin">
        <color rgb="FF7030A0"/>
      </right>
      <top style="medium">
        <color rgb="FFFF0000"/>
      </top>
      <bottom style="thin">
        <color rgb="FF7030A0"/>
      </bottom>
      <diagonal/>
    </border>
    <border>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medium">
        <color rgb="FFFF0000"/>
      </left>
      <right style="thin">
        <color rgb="FF00206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style="thin">
        <color rgb="FF002060"/>
      </left>
      <right style="medium">
        <color rgb="FFFF0000"/>
      </right>
      <top style="medium">
        <color rgb="FFFF0000"/>
      </top>
      <bottom style="thin">
        <color rgb="FF002060"/>
      </bottom>
      <diagonal/>
    </border>
    <border>
      <left style="medium">
        <color rgb="FFFF0000"/>
      </left>
      <right style="medium">
        <color rgb="FFFF0000"/>
      </right>
      <top style="medium">
        <color rgb="FFFF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FF0000"/>
      </right>
      <top style="medium">
        <color rgb="FFFF0000"/>
      </top>
      <bottom/>
      <diagonal/>
    </border>
    <border>
      <left style="thin">
        <color rgb="FFFF0000"/>
      </left>
      <right style="thin">
        <color rgb="FFFF0000"/>
      </right>
      <top style="medium">
        <color rgb="FFFF0000"/>
      </top>
      <bottom/>
      <diagonal/>
    </border>
    <border>
      <left style="thin">
        <color rgb="FFFF0000"/>
      </left>
      <right style="medium">
        <color rgb="FFFF0000"/>
      </right>
      <top style="medium">
        <color rgb="FFFF0000"/>
      </top>
      <bottom/>
      <diagonal/>
    </border>
    <border>
      <left style="medium">
        <color rgb="FFFF0000"/>
      </left>
      <right/>
      <top style="thin">
        <color rgb="FF7030A0"/>
      </top>
      <bottom/>
      <diagonal/>
    </border>
    <border>
      <left/>
      <right/>
      <top style="thin">
        <color rgb="FF7030A0"/>
      </top>
      <bottom/>
      <diagonal/>
    </border>
    <border>
      <left/>
      <right style="medium">
        <color rgb="FFFF0000"/>
      </right>
      <top style="thin">
        <color rgb="FF7030A0"/>
      </top>
      <bottom/>
      <diagonal/>
    </border>
    <border>
      <left style="medium">
        <color rgb="FFFF0000"/>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7030A0"/>
      </left>
      <right/>
      <top style="thin">
        <color rgb="FF7030A0"/>
      </top>
      <bottom/>
      <diagonal/>
    </border>
    <border>
      <left style="medium">
        <color rgb="FFFF0000"/>
      </left>
      <right style="thin">
        <color rgb="FF002060"/>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medium">
        <color rgb="FFFF0000"/>
      </right>
      <top style="thin">
        <color rgb="FF002060"/>
      </top>
      <bottom style="thin">
        <color rgb="FF002060"/>
      </bottom>
      <diagonal/>
    </border>
    <border>
      <left style="thin">
        <color rgb="FF7030A0"/>
      </left>
      <right style="medium">
        <color rgb="FFFF0000"/>
      </right>
      <top style="thin">
        <color rgb="FF7030A0"/>
      </top>
      <bottom/>
      <diagonal/>
    </border>
    <border>
      <left style="thin">
        <color rgb="FF7030A0"/>
      </left>
      <right/>
      <top style="medium">
        <color rgb="FFFF0000"/>
      </top>
      <bottom/>
      <diagonal/>
    </border>
    <border>
      <left style="medium">
        <color rgb="FFFF0000"/>
      </left>
      <right style="medium">
        <color rgb="FFFF0000"/>
      </right>
      <top/>
      <bottom/>
      <diagonal/>
    </border>
    <border>
      <left style="medium">
        <color rgb="FFFF0000"/>
      </left>
      <right/>
      <top/>
      <bottom style="thin">
        <color rgb="FF002060"/>
      </bottom>
      <diagonal/>
    </border>
    <border>
      <left/>
      <right/>
      <top/>
      <bottom style="thin">
        <color rgb="FF002060"/>
      </bottom>
      <diagonal/>
    </border>
    <border>
      <left/>
      <right style="medium">
        <color rgb="FFFF0000"/>
      </right>
      <top/>
      <bottom style="thin">
        <color rgb="FF002060"/>
      </bottom>
      <diagonal/>
    </border>
    <border>
      <left style="medium">
        <color rgb="FFFF0000"/>
      </left>
      <right style="thin">
        <color rgb="FFFF0000"/>
      </right>
      <top/>
      <bottom/>
      <diagonal/>
    </border>
    <border>
      <left style="thin">
        <color rgb="FFFF0000"/>
      </left>
      <right style="thin">
        <color rgb="FFFF0000"/>
      </right>
      <top/>
      <bottom/>
      <diagonal/>
    </border>
    <border>
      <left style="thin">
        <color rgb="FFFF0000"/>
      </left>
      <right style="medium">
        <color rgb="FFFF0000"/>
      </right>
      <top/>
      <bottom/>
      <diagonal/>
    </border>
    <border>
      <left style="medium">
        <color rgb="FFFF0000"/>
      </left>
      <right/>
      <top style="thin">
        <color rgb="FF002060"/>
      </top>
      <bottom style="thin">
        <color indexed="64"/>
      </bottom>
      <diagonal/>
    </border>
    <border>
      <left/>
      <right/>
      <top style="thin">
        <color rgb="FF002060"/>
      </top>
      <bottom style="thin">
        <color indexed="64"/>
      </bottom>
      <diagonal/>
    </border>
    <border>
      <left/>
      <right style="thin">
        <color rgb="FF002060"/>
      </right>
      <top style="thin">
        <color rgb="FF002060"/>
      </top>
      <bottom style="thin">
        <color indexed="64"/>
      </bottom>
      <diagonal/>
    </border>
    <border>
      <left style="thin">
        <color rgb="FF002060"/>
      </left>
      <right style="thin">
        <color indexed="64"/>
      </right>
      <top style="thin">
        <color rgb="FF002060"/>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rgb="FF7030A0"/>
      </right>
      <top style="thin">
        <color rgb="FF7030A0"/>
      </top>
      <bottom/>
      <diagonal/>
    </border>
    <border>
      <left style="thin">
        <color rgb="FF002060"/>
      </left>
      <right/>
      <top style="thin">
        <color rgb="FF00206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030A0"/>
      </left>
      <right style="thin">
        <color rgb="FF7030A0"/>
      </right>
      <top style="thin">
        <color rgb="FF7030A0"/>
      </top>
      <bottom style="thin">
        <color rgb="FF7030A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indexed="64"/>
      </left>
      <right style="thin">
        <color rgb="FF7030A0"/>
      </right>
      <top style="thin">
        <color indexed="64"/>
      </top>
      <bottom/>
      <diagonal/>
    </border>
    <border>
      <left style="thin">
        <color rgb="FF002060"/>
      </left>
      <right/>
      <top style="thin">
        <color rgb="FF002060"/>
      </top>
      <bottom style="thin">
        <color rgb="FF002060"/>
      </bottom>
      <diagonal/>
    </border>
    <border>
      <left/>
      <right style="thin">
        <color indexed="64"/>
      </right>
      <top style="thin">
        <color rgb="FF002060"/>
      </top>
      <bottom/>
      <diagonal/>
    </border>
    <border>
      <left style="thin">
        <color indexed="64"/>
      </left>
      <right style="thin">
        <color indexed="64"/>
      </right>
      <top style="thin">
        <color rgb="FF002060"/>
      </top>
      <bottom/>
      <diagonal/>
    </border>
    <border>
      <left/>
      <right style="thin">
        <color indexed="64"/>
      </right>
      <top style="thin">
        <color indexed="64"/>
      </top>
      <bottom/>
      <diagonal/>
    </border>
    <border>
      <left/>
      <right/>
      <top style="thin">
        <color indexed="64"/>
      </top>
      <bottom/>
      <diagonal/>
    </border>
    <border>
      <left style="medium">
        <color rgb="FFFF0000"/>
      </left>
      <right style="thin">
        <color rgb="FF7030A0"/>
      </right>
      <top/>
      <bottom/>
      <diagonal/>
    </border>
    <border>
      <left style="thin">
        <color rgb="FF7030A0"/>
      </left>
      <right style="thin">
        <color rgb="FF7030A0"/>
      </right>
      <top/>
      <bottom/>
      <diagonal/>
    </border>
    <border>
      <left style="thin">
        <color rgb="FF7030A0"/>
      </left>
      <right style="medium">
        <color rgb="FFFF0000"/>
      </right>
      <top/>
      <bottom/>
      <diagonal/>
    </border>
    <border>
      <left style="thin">
        <color rgb="FF7030A0"/>
      </left>
      <right/>
      <top/>
      <bottom/>
      <diagonal/>
    </border>
    <border>
      <left style="medium">
        <color rgb="FFFF0000"/>
      </left>
      <right style="thin">
        <color rgb="FF002060"/>
      </right>
      <top style="thin">
        <color rgb="FF002060"/>
      </top>
      <bottom/>
      <diagonal/>
    </border>
    <border>
      <left style="thin">
        <color rgb="FF002060"/>
      </left>
      <right style="thin">
        <color rgb="FF002060"/>
      </right>
      <top style="thin">
        <color rgb="FF002060"/>
      </top>
      <bottom/>
      <diagonal/>
    </border>
    <border>
      <left style="thin">
        <color rgb="FF002060"/>
      </left>
      <right style="medium">
        <color rgb="FFFF0000"/>
      </right>
      <top style="thin">
        <color rgb="FF002060"/>
      </top>
      <bottom/>
      <diagonal/>
    </border>
    <border>
      <left style="medium">
        <color rgb="FFFF0000"/>
      </left>
      <right style="thin">
        <color indexed="64"/>
      </right>
      <top/>
      <bottom style="thin">
        <color rgb="FF002060"/>
      </bottom>
      <diagonal/>
    </border>
    <border>
      <left style="thin">
        <color indexed="64"/>
      </left>
      <right style="thin">
        <color rgb="FF002060"/>
      </right>
      <top/>
      <bottom style="thin">
        <color rgb="FF002060"/>
      </bottom>
      <diagonal/>
    </border>
    <border>
      <left style="thin">
        <color rgb="FF002060"/>
      </left>
      <right style="thin">
        <color indexed="64"/>
      </right>
      <top/>
      <bottom style="thin">
        <color rgb="FF002060"/>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7030A0"/>
      </right>
      <top/>
      <bottom style="thin">
        <color rgb="FF7030A0"/>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002060"/>
      </left>
      <right/>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7030A0"/>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style="medium">
        <color rgb="FFFF0000"/>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style="thin">
        <color rgb="FF002060"/>
      </top>
      <bottom style="medium">
        <color rgb="FFFF0000"/>
      </bottom>
      <diagonal/>
    </border>
    <border>
      <left/>
      <right style="thin">
        <color rgb="FF002060"/>
      </right>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style="thin">
        <color indexed="64"/>
      </right>
      <top/>
      <bottom style="medium">
        <color rgb="FFFF0000"/>
      </bottom>
      <diagonal/>
    </border>
    <border>
      <left style="thin">
        <color rgb="FF002060"/>
      </left>
      <right style="thin">
        <color rgb="FF002060"/>
      </right>
      <top/>
      <bottom style="medium">
        <color rgb="FFFF0000"/>
      </bottom>
      <diagonal/>
    </border>
    <border>
      <left style="thin">
        <color rgb="FF002060"/>
      </left>
      <right style="thin">
        <color indexed="64"/>
      </right>
      <top/>
      <bottom style="medium">
        <color rgb="FFFF0000"/>
      </bottom>
      <diagonal/>
    </border>
    <border>
      <left style="thin">
        <color rgb="FF7030A0"/>
      </left>
      <right/>
      <top/>
      <bottom style="medium">
        <color rgb="FFFF0000"/>
      </bottom>
      <diagonal/>
    </border>
    <border>
      <left style="medium">
        <color rgb="FFFF0000"/>
      </left>
      <right style="medium">
        <color rgb="FFFF0000"/>
      </right>
      <top/>
      <bottom style="medium">
        <color rgb="FFFF0000"/>
      </bottom>
      <diagonal/>
    </border>
    <border>
      <left style="medium">
        <color rgb="FFFF0000"/>
      </left>
      <right style="thin">
        <color rgb="FF002060"/>
      </right>
      <top/>
      <bottom style="medium">
        <color rgb="FFFF0000"/>
      </bottom>
      <diagonal/>
    </border>
    <border>
      <left style="thin">
        <color rgb="FF002060"/>
      </left>
      <right style="medium">
        <color rgb="FFFF0000"/>
      </right>
      <top/>
      <bottom style="medium">
        <color rgb="FFFF0000"/>
      </bottom>
      <diagonal/>
    </border>
    <border>
      <left style="medium">
        <color rgb="FFFF0000"/>
      </left>
      <right style="thin">
        <color rgb="FFFF0000"/>
      </right>
      <top/>
      <bottom style="medium">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right style="thin">
        <color rgb="FF7030A0"/>
      </right>
      <top/>
      <bottom/>
      <diagonal/>
    </border>
    <border>
      <left style="thin">
        <color rgb="FF7030A0"/>
      </left>
      <right style="thin">
        <color indexed="64"/>
      </right>
      <top/>
      <bottom style="thin">
        <color rgb="FF002060"/>
      </bottom>
      <diagonal/>
    </border>
    <border>
      <left style="thin">
        <color rgb="FF002060"/>
      </left>
      <right style="thin">
        <color rgb="FF002060"/>
      </right>
      <top/>
      <bottom style="thin">
        <color rgb="FF002060"/>
      </bottom>
      <diagonal/>
    </border>
    <border>
      <left style="thin">
        <color rgb="FF7030A0"/>
      </left>
      <right style="thin">
        <color rgb="FF7030A0"/>
      </right>
      <top/>
      <bottom style="thin">
        <color rgb="FF7030A0"/>
      </bottom>
      <diagonal/>
    </border>
    <border>
      <left style="thin">
        <color rgb="FF7030A0"/>
      </left>
      <right style="medium">
        <color rgb="FFFF0000"/>
      </right>
      <top/>
      <bottom style="thin">
        <color rgb="FF7030A0"/>
      </bottom>
      <diagonal/>
    </border>
    <border>
      <left style="thin">
        <color rgb="FF7030A0"/>
      </left>
      <right/>
      <top/>
      <bottom style="thin">
        <color rgb="FF7030A0"/>
      </bottom>
      <diagonal/>
    </border>
    <border>
      <left style="medium">
        <color rgb="FFFF0000"/>
      </left>
      <right style="thin">
        <color rgb="FF7030A0"/>
      </right>
      <top/>
      <bottom style="thin">
        <color rgb="FF7030A0"/>
      </bottom>
      <diagonal/>
    </border>
    <border>
      <left/>
      <right style="thin">
        <color rgb="FF002060"/>
      </right>
      <top style="thin">
        <color rgb="FF002060"/>
      </top>
      <bottom style="thin">
        <color rgb="FF002060"/>
      </bottom>
      <diagonal/>
    </border>
    <border>
      <left style="thin">
        <color rgb="FF7030A0"/>
      </left>
      <right style="thin">
        <color rgb="FF7030A0"/>
      </right>
      <top/>
      <bottom style="thin">
        <color indexed="64"/>
      </bottom>
      <diagonal/>
    </border>
    <border>
      <left/>
      <right style="medium">
        <color rgb="FFFF0000"/>
      </right>
      <top style="thin">
        <color rgb="FF7030A0"/>
      </top>
      <bottom style="thin">
        <color rgb="FF7030A0"/>
      </bottom>
      <diagonal/>
    </border>
    <border>
      <left style="medium">
        <color rgb="FFFF0000"/>
      </left>
      <right/>
      <top/>
      <bottom style="thin">
        <color rgb="FF7030A0"/>
      </bottom>
      <diagonal/>
    </border>
    <border>
      <left/>
      <right style="thin">
        <color rgb="FF7030A0"/>
      </right>
      <top/>
      <bottom style="thin">
        <color indexed="64"/>
      </bottom>
      <diagonal/>
    </border>
    <border>
      <left/>
      <right style="thin">
        <color rgb="FF7030A0"/>
      </right>
      <top/>
      <bottom style="thin">
        <color rgb="FF7030A0"/>
      </bottom>
      <diagonal/>
    </border>
    <border>
      <left style="medium">
        <color rgb="FFFF0000"/>
      </left>
      <right style="medium">
        <color rgb="FFFF0000"/>
      </right>
      <top/>
      <bottom style="thin">
        <color rgb="FF002060"/>
      </bottom>
      <diagonal/>
    </border>
    <border>
      <left style="medium">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FF0000"/>
      </left>
      <right style="medium">
        <color rgb="FFFF0000"/>
      </right>
      <top style="thin">
        <color rgb="FFFF0000"/>
      </top>
      <bottom style="medium">
        <color rgb="FFFF0000"/>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rgb="FFFF0000"/>
      </right>
      <top style="medium">
        <color indexed="64"/>
      </top>
      <bottom style="thin">
        <color indexed="64"/>
      </bottom>
      <diagonal/>
    </border>
    <border>
      <left style="medium">
        <color rgb="FFFF0000"/>
      </left>
      <right/>
      <top style="thin">
        <color rgb="FF7030A0"/>
      </top>
      <bottom style="thin">
        <color rgb="FF7030A0"/>
      </bottom>
      <diagonal/>
    </border>
    <border>
      <left/>
      <right/>
      <top style="thin">
        <color rgb="FF7030A0"/>
      </top>
      <bottom style="thin">
        <color rgb="FF7030A0"/>
      </bottom>
      <diagonal/>
    </border>
    <border>
      <left style="medium">
        <color indexed="64"/>
      </left>
      <right/>
      <top style="thin">
        <color indexed="64"/>
      </top>
      <bottom style="medium">
        <color rgb="FFFF0000"/>
      </bottom>
      <diagonal/>
    </border>
    <border>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style="thin">
        <color rgb="FF7030A0"/>
      </right>
      <top/>
      <bottom style="medium">
        <color rgb="FFFF0000"/>
      </bottom>
      <diagonal/>
    </border>
    <border>
      <left style="medium">
        <color indexed="64"/>
      </left>
      <right style="thin">
        <color rgb="FF7030A0"/>
      </right>
      <top/>
      <bottom style="thin">
        <color rgb="FF7030A0"/>
      </bottom>
      <diagonal/>
    </border>
    <border>
      <left/>
      <right style="medium">
        <color indexed="64"/>
      </right>
      <top/>
      <bottom/>
      <diagonal/>
    </border>
    <border>
      <left style="medium">
        <color indexed="64"/>
      </left>
      <right style="thin">
        <color rgb="FF7030A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rgb="FFFF0000"/>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indexed="64"/>
      </left>
      <right style="thin">
        <color indexed="64"/>
      </right>
      <top style="thin">
        <color indexed="64"/>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top style="thin">
        <color rgb="FF000000"/>
      </top>
      <bottom/>
      <diagonal/>
    </border>
    <border>
      <left/>
      <right/>
      <top style="thin">
        <color rgb="FF000000"/>
      </top>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indexed="64"/>
      </left>
      <right/>
      <top style="thin">
        <color indexed="64"/>
      </top>
      <bottom/>
      <diagonal/>
    </border>
    <border>
      <left/>
      <right style="medium">
        <color rgb="FFFF0000"/>
      </right>
      <top style="thin">
        <color indexed="64"/>
      </top>
      <bottom/>
      <diagonal/>
    </border>
    <border>
      <left style="medium">
        <color rgb="FFFF0000"/>
      </left>
      <right/>
      <top style="thin">
        <color indexed="64"/>
      </top>
      <bottom/>
      <diagonal/>
    </border>
    <border>
      <left style="thin">
        <color indexed="64"/>
      </left>
      <right style="medium">
        <color rgb="FFFF0000"/>
      </right>
      <top style="thin">
        <color indexed="64"/>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FF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FF0000"/>
      </right>
      <top style="thin">
        <color rgb="FF000000"/>
      </top>
      <bottom style="thin">
        <color rgb="FF000000"/>
      </bottom>
      <diagonal/>
    </border>
    <border>
      <left/>
      <right style="thin">
        <color rgb="FF000000"/>
      </right>
      <top style="thin">
        <color indexed="64"/>
      </top>
      <bottom/>
      <diagonal/>
    </border>
    <border>
      <left style="medium">
        <color rgb="FFFF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medium">
        <color rgb="FFFF0000"/>
      </right>
      <top style="thin">
        <color indexed="64"/>
      </top>
      <bottom style="thin">
        <color rgb="FF000000"/>
      </bottom>
      <diagonal/>
    </border>
    <border>
      <left style="medium">
        <color indexed="64"/>
      </left>
      <right/>
      <top/>
      <bottom style="thin">
        <color indexed="64"/>
      </bottom>
      <diagonal/>
    </border>
    <border>
      <left/>
      <right style="medium">
        <color rgb="FFFF0000"/>
      </right>
      <top/>
      <bottom style="thin">
        <color indexed="64"/>
      </bottom>
      <diagonal/>
    </border>
    <border>
      <left style="medium">
        <color rgb="FFFF0000"/>
      </left>
      <right style="thin">
        <color rgb="FF000000"/>
      </right>
      <top style="thin">
        <color rgb="FF000000"/>
      </top>
      <bottom style="medium">
        <color rgb="FFFF0000"/>
      </bottom>
      <diagonal/>
    </border>
    <border>
      <left style="thin">
        <color rgb="FF000000"/>
      </left>
      <right style="thin">
        <color rgb="FF000000"/>
      </right>
      <top style="thin">
        <color rgb="FF000000"/>
      </top>
      <bottom style="medium">
        <color rgb="FFFF0000"/>
      </bottom>
      <diagonal/>
    </border>
    <border>
      <left style="thin">
        <color rgb="FF000000"/>
      </left>
      <right style="medium">
        <color rgb="FFFF0000"/>
      </right>
      <top style="thin">
        <color rgb="FF000000"/>
      </top>
      <bottom style="medium">
        <color rgb="FFFF0000"/>
      </bottom>
      <diagonal/>
    </border>
    <border>
      <left style="medium">
        <color rgb="FFFF0000"/>
      </left>
      <right/>
      <top/>
      <bottom style="thin">
        <color indexed="64"/>
      </bottom>
      <diagonal/>
    </border>
    <border>
      <left/>
      <right style="thin">
        <color rgb="FF000000"/>
      </right>
      <top/>
      <bottom style="thin">
        <color indexed="64"/>
      </bottom>
      <diagonal/>
    </border>
    <border>
      <left style="medium">
        <color rgb="FFFF0000"/>
      </left>
      <right/>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rgb="FFFF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top style="thin">
        <color indexed="64"/>
      </top>
      <bottom style="medium">
        <color rgb="FFFF0000"/>
      </bottom>
      <diagonal/>
    </border>
    <border>
      <left/>
      <right style="medium">
        <color rgb="FFFF0000"/>
      </right>
      <top style="thin">
        <color indexed="64"/>
      </top>
      <bottom style="medium">
        <color rgb="FFFF0000"/>
      </bottom>
      <diagonal/>
    </border>
    <border>
      <left/>
      <right style="thin">
        <color indexed="64"/>
      </right>
      <top/>
      <bottom style="medium">
        <color rgb="FFFF0000"/>
      </bottom>
      <diagonal/>
    </border>
    <border>
      <left style="thin">
        <color indexed="64"/>
      </left>
      <right/>
      <top/>
      <bottom style="medium">
        <color rgb="FFFF0000"/>
      </bottom>
      <diagonal/>
    </border>
    <border>
      <left style="medium">
        <color rgb="FF000000"/>
      </left>
      <right/>
      <top/>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top/>
      <bottom style="thin">
        <color indexed="64"/>
      </bottom>
      <diagonal/>
    </border>
    <border>
      <left/>
      <right style="medium">
        <color indexed="64"/>
      </right>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rgb="FF000000"/>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rgb="FFFF0000"/>
      </right>
      <top/>
      <bottom/>
      <diagonal/>
    </border>
    <border>
      <left style="thick">
        <color rgb="FFFF0000"/>
      </left>
      <right style="medium">
        <color rgb="FFFF0000"/>
      </right>
      <top/>
      <bottom/>
      <diagonal/>
    </border>
    <border>
      <left style="thin">
        <color rgb="FF000000"/>
      </left>
      <right/>
      <top/>
      <bottom/>
      <diagonal/>
    </border>
    <border>
      <left style="thin">
        <color rgb="FF000000"/>
      </left>
      <right/>
      <top/>
      <bottom style="thin">
        <color rgb="FF000000"/>
      </bottom>
      <diagonal/>
    </border>
    <border>
      <left/>
      <right style="thick">
        <color rgb="FFFF0000"/>
      </right>
      <top/>
      <bottom style="thin">
        <color rgb="FF000000"/>
      </bottom>
      <diagonal/>
    </border>
    <border>
      <left style="thin">
        <color rgb="FF000000"/>
      </left>
      <right/>
      <top style="thin">
        <color rgb="FF000000"/>
      </top>
      <bottom/>
      <diagonal/>
    </border>
    <border>
      <left/>
      <right style="thick">
        <color rgb="FFFF0000"/>
      </right>
      <top style="thin">
        <color rgb="FF000000"/>
      </top>
      <bottom/>
      <diagonal/>
    </border>
    <border>
      <left style="thin">
        <color rgb="FF000000"/>
      </left>
      <right/>
      <top/>
      <bottom style="medium">
        <color rgb="FFFF0000"/>
      </bottom>
      <diagonal/>
    </border>
    <border>
      <left/>
      <right style="thick">
        <color rgb="FFFF0000"/>
      </right>
      <top/>
      <bottom style="medium">
        <color rgb="FFFF0000"/>
      </bottom>
      <diagonal/>
    </border>
    <border>
      <left style="medium">
        <color rgb="FFFF0000"/>
      </left>
      <right/>
      <top style="medium">
        <color rgb="FFFF0000"/>
      </top>
      <bottom style="thin">
        <color rgb="FF002060"/>
      </bottom>
      <diagonal/>
    </border>
    <border>
      <left/>
      <right/>
      <top style="medium">
        <color rgb="FFFF0000"/>
      </top>
      <bottom style="thin">
        <color rgb="FF002060"/>
      </bottom>
      <diagonal/>
    </border>
    <border>
      <left/>
      <right style="thin">
        <color indexed="46"/>
      </right>
      <top style="medium">
        <color rgb="FFFF0000"/>
      </top>
      <bottom style="thin">
        <color rgb="FF002060"/>
      </bottom>
      <diagonal/>
    </border>
    <border>
      <left style="thin">
        <color indexed="46"/>
      </left>
      <right style="thin">
        <color rgb="FF002060"/>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thin">
        <color rgb="FF002060"/>
      </top>
      <bottom style="thin">
        <color rgb="FF002060"/>
      </bottom>
      <diagonal/>
    </border>
    <border>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right/>
      <top style="thin">
        <color rgb="FF002060"/>
      </top>
      <bottom style="medium">
        <color rgb="FFFF0000"/>
      </bottom>
      <diagonal/>
    </border>
    <border>
      <left/>
      <right style="thin">
        <color indexed="46"/>
      </right>
      <top style="thin">
        <color rgb="FF002060"/>
      </top>
      <bottom style="medium">
        <color rgb="FFFF0000"/>
      </bottom>
      <diagonal/>
    </border>
    <border>
      <left style="thin">
        <color indexed="46"/>
      </left>
      <right style="thin">
        <color rgb="FF002060"/>
      </right>
      <top/>
      <bottom/>
      <diagonal/>
    </border>
    <border>
      <left/>
      <right style="thick">
        <color rgb="FFFF0000"/>
      </right>
      <top style="thin">
        <color rgb="FF002060"/>
      </top>
      <bottom/>
      <diagonal/>
    </border>
    <border>
      <left/>
      <right style="thin">
        <color rgb="FF002060"/>
      </right>
      <top style="medium">
        <color rgb="FFFF0000"/>
      </top>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diagonal/>
    </border>
    <border>
      <left style="thin">
        <color indexed="64"/>
      </left>
      <right style="thin">
        <color rgb="FF000000"/>
      </right>
      <top style="medium">
        <color rgb="FFFF0000"/>
      </top>
      <bottom/>
      <diagonal/>
    </border>
    <border>
      <left style="thin">
        <color rgb="FF002060"/>
      </left>
      <right/>
      <top style="medium">
        <color rgb="FFFF0000"/>
      </top>
      <bottom/>
      <diagonal/>
    </border>
    <border>
      <left style="thin">
        <color rgb="FF002060"/>
      </left>
      <right style="thick">
        <color rgb="FFFF0000"/>
      </right>
      <top style="medium">
        <color rgb="FFFF0000"/>
      </top>
      <bottom/>
      <diagonal/>
    </border>
    <border>
      <left/>
      <right style="thin">
        <color rgb="FF002060"/>
      </right>
      <top/>
      <bottom style="thin">
        <color rgb="FF002060"/>
      </bottom>
      <diagonal/>
    </border>
    <border>
      <left style="thin">
        <color indexed="64"/>
      </left>
      <right style="thin">
        <color rgb="FF000000"/>
      </right>
      <top/>
      <bottom style="thin">
        <color rgb="FF002060"/>
      </bottom>
      <diagonal/>
    </border>
    <border>
      <left style="thin">
        <color rgb="FF002060"/>
      </left>
      <right style="thick">
        <color rgb="FFFF0000"/>
      </right>
      <top/>
      <bottom/>
      <diagonal/>
    </border>
    <border>
      <left/>
      <right style="thin">
        <color rgb="FF002060"/>
      </right>
      <top style="thin">
        <color rgb="FF002060"/>
      </top>
      <bottom style="medium">
        <color rgb="FFFF0000"/>
      </bottom>
      <diagonal/>
    </border>
    <border>
      <left style="thin">
        <color rgb="FF002060"/>
      </left>
      <right style="thin">
        <color indexed="64"/>
      </right>
      <top style="thin">
        <color rgb="FF002060"/>
      </top>
      <bottom style="medium">
        <color rgb="FFFF0000"/>
      </bottom>
      <diagonal/>
    </border>
    <border>
      <left style="thin">
        <color rgb="FF002060"/>
      </left>
      <right style="thick">
        <color rgb="FFFF0000"/>
      </right>
      <top/>
      <bottom style="medium">
        <color rgb="FFFF0000"/>
      </bottom>
      <diagonal/>
    </border>
    <border>
      <left style="thin">
        <color rgb="FF002060"/>
      </left>
      <right style="thin">
        <color indexed="64"/>
      </right>
      <top style="medium">
        <color rgb="FFFF0000"/>
      </top>
      <bottom style="thin">
        <color rgb="FF002060"/>
      </bottom>
      <diagonal/>
    </border>
    <border>
      <left style="thin">
        <color rgb="FF002060"/>
      </left>
      <right style="thick">
        <color rgb="FFFF0000"/>
      </right>
      <top/>
      <bottom style="thin">
        <color rgb="FF002060"/>
      </bottom>
      <diagonal/>
    </border>
    <border>
      <left style="thin">
        <color rgb="FF002060"/>
      </left>
      <right/>
      <top/>
      <bottom/>
      <diagonal/>
    </border>
    <border>
      <left/>
      <right style="thin">
        <color rgb="FF002060"/>
      </right>
      <top style="medium">
        <color rgb="FFFF0000"/>
      </top>
      <bottom style="medium">
        <color rgb="FFFF0000"/>
      </bottom>
      <diagonal/>
    </border>
    <border>
      <left style="thin">
        <color rgb="FF002060"/>
      </left>
      <right style="thin">
        <color rgb="FF002060"/>
      </right>
      <top style="medium">
        <color rgb="FFFF0000"/>
      </top>
      <bottom style="medium">
        <color rgb="FFFF0000"/>
      </bottom>
      <diagonal/>
    </border>
    <border>
      <left style="thin">
        <color rgb="FF002060"/>
      </left>
      <right style="thin">
        <color indexed="64"/>
      </right>
      <top style="medium">
        <color rgb="FFFF0000"/>
      </top>
      <bottom style="medium">
        <color rgb="FFFF0000"/>
      </bottom>
      <diagonal/>
    </border>
    <border>
      <left style="thin">
        <color rgb="FF002060"/>
      </left>
      <right style="medium">
        <color rgb="FFFF0000"/>
      </right>
      <top style="medium">
        <color rgb="FFFF0000"/>
      </top>
      <bottom style="medium">
        <color rgb="FFFF0000"/>
      </bottom>
      <diagonal/>
    </border>
    <border>
      <left style="medium">
        <color rgb="FFFF0000"/>
      </left>
      <right style="thin">
        <color rgb="FF002060"/>
      </right>
      <top/>
      <bottom style="thin">
        <color rgb="FF002060"/>
      </bottom>
      <diagonal/>
    </border>
    <border>
      <left style="thin">
        <color rgb="FF002060"/>
      </left>
      <right style="thin">
        <color indexed="64"/>
      </right>
      <top style="thin">
        <color rgb="FF002060"/>
      </top>
      <bottom style="thin">
        <color rgb="FF00206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thin">
        <color rgb="FF002060"/>
      </right>
      <top/>
      <bottom style="thin">
        <color indexed="64"/>
      </bottom>
      <diagonal/>
    </border>
    <border>
      <left style="thin">
        <color rgb="FF002060"/>
      </left>
      <right/>
      <top/>
      <bottom style="thin">
        <color indexed="64"/>
      </bottom>
      <diagonal/>
    </border>
    <border>
      <left style="thin">
        <color rgb="FF002060"/>
      </left>
      <right style="thin">
        <color indexed="64"/>
      </right>
      <top style="thin">
        <color rgb="FF002060"/>
      </top>
      <bottom style="thin">
        <color indexed="64"/>
      </bottom>
      <diagonal/>
    </border>
    <border>
      <left style="thin">
        <color rgb="FF002060"/>
      </left>
      <right style="thick">
        <color rgb="FFFF0000"/>
      </right>
      <top/>
      <bottom style="thin">
        <color indexed="64"/>
      </bottom>
      <diagonal/>
    </border>
    <border>
      <left style="thin">
        <color rgb="FF002060"/>
      </left>
      <right/>
      <top style="medium">
        <color rgb="FFFF0000"/>
      </top>
      <bottom style="thin">
        <color rgb="FF002060"/>
      </bottom>
      <diagonal/>
    </border>
    <border>
      <left/>
      <right style="thin">
        <color rgb="FF002060"/>
      </right>
      <top style="medium">
        <color rgb="FFFF0000"/>
      </top>
      <bottom style="thin">
        <color rgb="FF002060"/>
      </bottom>
      <diagonal/>
    </border>
    <border>
      <left/>
      <right style="thin">
        <color indexed="64"/>
      </right>
      <top style="medium">
        <color rgb="FFFF0000"/>
      </top>
      <bottom style="thin">
        <color rgb="FF002060"/>
      </bottom>
      <diagonal/>
    </border>
    <border>
      <left style="thin">
        <color indexed="64"/>
      </left>
      <right style="thin">
        <color rgb="FF002060"/>
      </right>
      <top style="medium">
        <color rgb="FFFF0000"/>
      </top>
      <bottom style="thin">
        <color rgb="FF002060"/>
      </bottom>
      <diagonal/>
    </border>
    <border>
      <left style="thin">
        <color rgb="FF002060"/>
      </left>
      <right style="thick">
        <color rgb="FFFF0000"/>
      </right>
      <top style="medium">
        <color rgb="FFFF0000"/>
      </top>
      <bottom style="thin">
        <color rgb="FF002060"/>
      </bottom>
      <diagonal/>
    </border>
    <border>
      <left style="thin">
        <color rgb="FF002060"/>
      </left>
      <right/>
      <top style="thin">
        <color rgb="FF002060"/>
      </top>
      <bottom style="medium">
        <color rgb="FFFF0000"/>
      </bottom>
      <diagonal/>
    </border>
    <border>
      <left style="thin">
        <color rgb="FF002060"/>
      </left>
      <right style="thick">
        <color rgb="FFFF0000"/>
      </right>
      <top style="thin">
        <color rgb="FF002060"/>
      </top>
      <bottom/>
      <diagonal/>
    </border>
    <border>
      <left/>
      <right style="thick">
        <color rgb="FFFF0000"/>
      </right>
      <top style="thin">
        <color rgb="FF002060"/>
      </top>
      <bottom style="medium">
        <color rgb="FFFF0000"/>
      </bottom>
      <diagonal/>
    </border>
    <border>
      <left/>
      <right style="thick">
        <color rgb="FFFF0000"/>
      </right>
      <top/>
      <bottom style="thin">
        <color rgb="FF002060"/>
      </bottom>
      <diagonal/>
    </border>
    <border>
      <left style="thin">
        <color rgb="FF002060"/>
      </left>
      <right style="thick">
        <color rgb="FFFF0000"/>
      </right>
      <top style="thin">
        <color rgb="FF002060"/>
      </top>
      <bottom style="thin">
        <color rgb="FF002060"/>
      </bottom>
      <diagonal/>
    </border>
    <border>
      <left style="thin">
        <color indexed="64"/>
      </left>
      <right style="medium">
        <color rgb="FFFF0000"/>
      </right>
      <top/>
      <bottom style="medium">
        <color rgb="FFFF0000"/>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style="thick">
        <color rgb="FFFF0000"/>
      </left>
      <right style="medium">
        <color rgb="FFFF0000"/>
      </right>
      <top/>
      <bottom style="thick">
        <color rgb="FFFF0000"/>
      </bottom>
      <diagonal/>
    </border>
    <border>
      <left style="medium">
        <color rgb="FFFF0000"/>
      </left>
      <right/>
      <top/>
      <bottom style="thick">
        <color rgb="FFFF0000"/>
      </bottom>
      <diagonal/>
    </border>
    <border>
      <left/>
      <right/>
      <top/>
      <bottom style="thick">
        <color rgb="FFFF0000"/>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style="thick">
        <color rgb="FFFF0000"/>
      </right>
      <top/>
      <bottom style="thick">
        <color rgb="FFFF0000"/>
      </bottom>
      <diagonal/>
    </border>
    <border>
      <left/>
      <right/>
      <top/>
      <bottom style="dashDotDot">
        <color rgb="FF002060"/>
      </bottom>
      <diagonal/>
    </border>
  </borders>
  <cellStyleXfs count="2">
    <xf numFmtId="0" fontId="0" fillId="0" borderId="0">
      <alignment vertical="center"/>
    </xf>
    <xf numFmtId="0" fontId="132" fillId="0" borderId="0">
      <alignment vertical="top"/>
      <protection locked="0" hidden="0"/>
    </xf>
  </cellStyleXfs>
  <cellXfs count="1442">
    <xf numFmtId="0" fontId="0" fillId="0" borderId="0" xfId="0">
      <alignment vertical="center"/>
    </xf>
    <xf numFmtId="0" fontId="1" fillId="0" borderId="0" xfId="0" applyAlignment="1">
      <alignment vertical="bottom"/>
    </xf>
    <xf numFmtId="0" fontId="1" fillId="2" borderId="1" xfId="0" applyFill="1" applyBorder="1" applyAlignment="1">
      <alignment horizontal="center" vertical="bottom"/>
    </xf>
    <xf numFmtId="0" fontId="1" fillId="2" borderId="2" xfId="0" applyFill="1" applyBorder="1" applyAlignment="1">
      <alignment horizontal="center" vertical="bottom"/>
    </xf>
    <xf numFmtId="0" fontId="1" fillId="2" borderId="3" xfId="0" applyFill="1" applyBorder="1" applyAlignment="1">
      <alignment horizontal="center" vertical="bottom"/>
    </xf>
    <xf numFmtId="0" fontId="1" fillId="2" borderId="4" xfId="0" applyFill="1" applyBorder="1" applyAlignment="1">
      <alignment horizontal="center" vertical="bottom"/>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1" fillId="2" borderId="7" xfId="0" applyFill="1" applyBorder="1" applyAlignment="1">
      <alignment horizontal="center" vertical="bottom"/>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3" borderId="8"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8" xfId="0" applyFont="1" applyFill="1" applyBorder="1" applyAlignment="1">
      <alignment horizontal="center" vertical="bottom"/>
    </xf>
    <xf numFmtId="0" fontId="6" fillId="3" borderId="9" xfId="0" applyFont="1" applyFill="1" applyBorder="1" applyAlignment="1">
      <alignment horizontal="center" vertical="bottom"/>
    </xf>
    <xf numFmtId="0" fontId="7" fillId="3" borderId="8" xfId="0" applyFont="1" applyFill="1" applyBorder="1" applyAlignment="1">
      <alignment horizontal="center" vertical="bottom"/>
    </xf>
    <xf numFmtId="0" fontId="7" fillId="3" borderId="9" xfId="0" applyFont="1" applyFill="1" applyBorder="1" applyAlignment="1">
      <alignment horizontal="center" vertical="bottom"/>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wrapText="1"/>
    </xf>
    <xf numFmtId="0" fontId="9" fillId="3" borderId="10" xfId="0" applyFont="1" applyFill="1" applyBorder="1" applyAlignment="1">
      <alignment horizontal="center" vertical="bottom" wrapText="1"/>
    </xf>
    <xf numFmtId="0" fontId="1" fillId="0" borderId="11" xfId="0" applyBorder="1" applyAlignment="1">
      <alignment vertical="bottom"/>
    </xf>
    <xf numFmtId="0" fontId="1" fillId="2" borderId="12" xfId="0" applyFill="1" applyBorder="1" applyAlignment="1">
      <alignment horizontal="center" vertical="bottom"/>
    </xf>
    <xf numFmtId="0" fontId="1" fillId="2" borderId="13" xfId="0" applyFill="1" applyBorder="1" applyAlignment="1">
      <alignment horizontal="center" vertical="bottom"/>
    </xf>
    <xf numFmtId="0" fontId="1" fillId="2" borderId="14" xfId="0" applyFill="1" applyBorder="1" applyAlignment="1">
      <alignment horizontal="center" vertical="bottom"/>
    </xf>
    <xf numFmtId="0" fontId="1" fillId="0" borderId="0" xfId="0" applyAlignment="1">
      <alignment vertical="bottom"/>
      <protection locked="1" hidden="1"/>
    </xf>
    <xf numFmtId="0" fontId="10" fillId="0" borderId="0" xfId="0" applyFont="1" applyAlignment="1">
      <alignment horizontal="center" vertical="center"/>
      <protection locked="1" hidden="1"/>
    </xf>
    <xf numFmtId="0" fontId="1" fillId="4" borderId="0" xfId="0" applyFill="1" applyAlignment="1">
      <alignment horizontal="center" vertical="bottom"/>
      <protection locked="1" hidden="1"/>
    </xf>
    <xf numFmtId="0" fontId="1" fillId="4" borderId="0" xfId="0" applyFill="1" applyAlignment="1">
      <alignment vertical="bottom"/>
      <protection locked="1" hidden="1"/>
    </xf>
    <xf numFmtId="0" fontId="11" fillId="5" borderId="15" xfId="0" applyFont="1" applyFill="1" applyBorder="1" applyAlignment="1">
      <alignment horizontal="center" vertical="center"/>
      <protection locked="1" hidden="1"/>
    </xf>
    <xf numFmtId="0" fontId="11" fillId="5" borderId="16" xfId="0" applyFont="1" applyFill="1" applyBorder="1" applyAlignment="1">
      <alignment horizontal="center" vertical="center"/>
      <protection locked="1" hidden="1"/>
    </xf>
    <xf numFmtId="0" fontId="12" fillId="0" borderId="16" xfId="0" applyFont="1" applyBorder="1" applyAlignment="1">
      <alignment horizontal="center" vertical="center"/>
      <protection locked="1" hidden="1"/>
    </xf>
    <xf numFmtId="0" fontId="11" fillId="6" borderId="16" xfId="0" applyFont="1" applyFill="1" applyBorder="1" applyAlignment="1">
      <alignment horizontal="center" vertical="center"/>
      <protection locked="1" hidden="1"/>
    </xf>
    <xf numFmtId="0" fontId="11" fillId="6" borderId="17" xfId="0" applyFont="1" applyFill="1" applyBorder="1" applyAlignment="1">
      <alignment horizontal="center" vertical="center"/>
      <protection locked="1" hidden="1"/>
    </xf>
    <xf numFmtId="0" fontId="13" fillId="3" borderId="18" xfId="0" applyFont="1" applyFill="1" applyBorder="1" applyAlignment="1">
      <alignment horizontal="center" vertical="center"/>
      <protection locked="1" hidden="1"/>
    </xf>
    <xf numFmtId="0" fontId="13" fillId="3" borderId="19" xfId="0" applyFont="1" applyFill="1" applyBorder="1" applyAlignment="1">
      <alignment horizontal="center" vertical="center"/>
      <protection locked="1" hidden="1"/>
    </xf>
    <xf numFmtId="0" fontId="13" fillId="3" borderId="20" xfId="0" applyFont="1" applyFill="1" applyBorder="1" applyAlignment="1">
      <alignment horizontal="center" vertical="center"/>
      <protection locked="1" hidden="1"/>
    </xf>
    <xf numFmtId="0" fontId="10" fillId="4" borderId="0" xfId="0" applyFont="1" applyFill="1" applyBorder="1" applyAlignment="1">
      <alignment horizontal="center" vertical="center"/>
      <protection locked="1" hidden="1"/>
    </xf>
    <xf numFmtId="0" fontId="13" fillId="3" borderId="21" xfId="0" applyFont="1" applyFill="1" applyBorder="1" applyAlignment="1">
      <alignment horizontal="center" vertical="center"/>
      <protection locked="1" hidden="1"/>
    </xf>
    <xf numFmtId="0" fontId="13" fillId="3" borderId="0" xfId="0" applyFont="1" applyFill="1" applyBorder="1" applyAlignment="1">
      <alignment horizontal="center" vertical="center"/>
      <protection locked="1" hidden="1"/>
    </xf>
    <xf numFmtId="0" fontId="13" fillId="3" borderId="22" xfId="0" applyFont="1" applyFill="1" applyBorder="1" applyAlignment="1">
      <alignment horizontal="center" vertical="center"/>
      <protection locked="1" hidden="1"/>
    </xf>
    <xf numFmtId="0" fontId="14" fillId="7" borderId="23" xfId="0" applyFont="1" applyFill="1" applyBorder="1" applyAlignment="1">
      <alignment horizontal="center" vertical="center"/>
      <protection locked="1" hidden="1"/>
    </xf>
    <xf numFmtId="0" fontId="14" fillId="7" borderId="24" xfId="0" applyFont="1" applyFill="1" applyBorder="1" applyAlignment="1">
      <alignment horizontal="center" vertical="center"/>
      <protection locked="1" hidden="1"/>
    </xf>
    <xf numFmtId="0" fontId="14" fillId="7" borderId="25" xfId="0" applyFont="1" applyFill="1" applyBorder="1" applyAlignment="1">
      <alignment horizontal="center" vertical="center"/>
      <protection locked="1" hidden="1"/>
    </xf>
    <xf numFmtId="0" fontId="11" fillId="4" borderId="0" xfId="0" applyFont="1" applyFill="1" applyBorder="1" applyAlignment="1">
      <alignment horizontal="center" vertical="center"/>
      <protection locked="1" hidden="1"/>
    </xf>
    <xf numFmtId="0" fontId="15" fillId="8" borderId="26" xfId="0" applyFont="1" applyFill="1" applyBorder="1" applyAlignment="1">
      <alignment horizontal="center" vertical="center"/>
      <protection locked="1" hidden="1"/>
    </xf>
    <xf numFmtId="0" fontId="15" fillId="8" borderId="27" xfId="0" applyFont="1" applyFill="1" applyBorder="1" applyAlignment="1">
      <alignment horizontal="center" vertical="center"/>
      <protection locked="1" hidden="1"/>
    </xf>
    <xf numFmtId="0" fontId="15" fillId="8" borderId="28" xfId="0" applyFont="1" applyFill="1" applyBorder="1" applyAlignment="1">
      <alignment horizontal="center" vertical="center"/>
      <protection locked="1" hidden="1"/>
    </xf>
    <xf numFmtId="0" fontId="7" fillId="5" borderId="15" xfId="0" applyFont="1" applyFill="1" applyBorder="1" applyAlignment="1">
      <alignment horizontal="center" vertical="center"/>
      <protection locked="1" hidden="1"/>
    </xf>
    <xf numFmtId="0" fontId="7" fillId="5" borderId="16" xfId="0" applyFont="1" applyFill="1" applyBorder="1" applyAlignment="1">
      <alignment horizontal="center" vertical="center"/>
      <protection locked="1" hidden="1"/>
    </xf>
    <xf numFmtId="0" fontId="16" fillId="0" borderId="16" xfId="0" applyFont="1" applyBorder="1" applyAlignment="1">
      <alignment horizontal="center" vertical="center"/>
      <protection locked="1" hidden="1"/>
    </xf>
    <xf numFmtId="0" fontId="7" fillId="6" borderId="16" xfId="0" applyFont="1" applyFill="1" applyBorder="1" applyAlignment="1">
      <alignment horizontal="center" vertical="center"/>
      <protection locked="0" hidden="0"/>
    </xf>
    <xf numFmtId="0" fontId="7" fillId="6" borderId="17" xfId="0" applyFont="1" applyFill="1" applyBorder="1" applyAlignment="1">
      <alignment horizontal="center" vertical="center"/>
      <protection locked="0" hidden="0"/>
    </xf>
    <xf numFmtId="0" fontId="17" fillId="9" borderId="29" xfId="0" applyFont="1" applyFill="1" applyBorder="1" applyAlignment="1">
      <alignment horizontal="center" vertical="center" wrapText="1"/>
      <protection locked="1" hidden="1"/>
    </xf>
    <xf numFmtId="0" fontId="18" fillId="9" borderId="30" xfId="0" applyFont="1" applyFill="1" applyBorder="1" applyAlignment="1">
      <alignment horizontal="center" vertical="center" wrapText="1"/>
      <protection locked="1" hidden="1"/>
    </xf>
    <xf numFmtId="0" fontId="19" fillId="9" borderId="31" xfId="0" applyFont="1" applyFill="1" applyBorder="1" applyAlignment="1">
      <alignment horizontal="center" vertical="center" wrapText="1"/>
      <protection locked="1" hidden="1"/>
    </xf>
    <xf numFmtId="0" fontId="19" fillId="9" borderId="32" xfId="0" applyFont="1" applyFill="1" applyBorder="1" applyAlignment="1">
      <alignment horizontal="center" vertical="center" wrapText="1"/>
      <protection locked="0" hidden="0"/>
    </xf>
    <xf numFmtId="0" fontId="20" fillId="5" borderId="33" xfId="0" applyFont="1" applyFill="1" applyBorder="1" applyAlignment="1">
      <alignment horizontal="center" vertical="center"/>
      <protection locked="1" hidden="1"/>
    </xf>
    <xf numFmtId="0" fontId="20" fillId="5" borderId="34" xfId="0" applyFont="1" applyFill="1" applyBorder="1" applyAlignment="1">
      <alignment horizontal="center" vertical="center"/>
      <protection locked="1" hidden="1"/>
    </xf>
    <xf numFmtId="0" fontId="16" fillId="0" borderId="34" xfId="0" applyFont="1" applyBorder="1" applyAlignment="1">
      <alignment horizontal="center" vertical="center"/>
      <protection locked="1" hidden="1"/>
    </xf>
    <xf numFmtId="0" fontId="21" fillId="6" borderId="34" xfId="0" applyFont="1" applyFill="1" applyBorder="1" applyAlignment="1">
      <alignment horizontal="center" vertical="center" wrapText="1"/>
      <protection locked="0" hidden="0"/>
    </xf>
    <xf numFmtId="0" fontId="21" fillId="6" borderId="35" xfId="0" applyFont="1" applyFill="1" applyBorder="1" applyAlignment="1">
      <alignment horizontal="center" vertical="center" wrapText="1"/>
      <protection locked="0" hidden="0"/>
    </xf>
    <xf numFmtId="0" fontId="19" fillId="9" borderId="36" xfId="0" applyFont="1" applyFill="1" applyBorder="1" applyAlignment="1">
      <alignment horizontal="center" vertical="center" wrapText="1"/>
      <protection locked="1" hidden="1"/>
    </xf>
    <xf numFmtId="0" fontId="19" fillId="9" borderId="37" xfId="0" applyFont="1" applyFill="1" applyBorder="1" applyAlignment="1">
      <alignment horizontal="center" vertical="center" wrapText="1"/>
      <protection locked="0" hidden="0"/>
    </xf>
    <xf numFmtId="0" fontId="17" fillId="9" borderId="37" xfId="0" applyFont="1" applyFill="1" applyBorder="1" applyAlignment="1">
      <alignment horizontal="center" vertical="center" wrapText="1"/>
      <protection locked="0" hidden="0"/>
    </xf>
    <xf numFmtId="0" fontId="20" fillId="5" borderId="38" xfId="0" applyFont="1" applyFill="1" applyBorder="1" applyAlignment="1">
      <alignment horizontal="center" vertical="center"/>
      <protection locked="1" hidden="1"/>
    </xf>
    <xf numFmtId="0" fontId="20" fillId="5" borderId="39" xfId="0" applyFont="1" applyFill="1" applyBorder="1" applyAlignment="1">
      <alignment horizontal="center" vertical="center"/>
      <protection locked="1" hidden="1"/>
    </xf>
    <xf numFmtId="0" fontId="16" fillId="0" borderId="39" xfId="0" applyFont="1" applyBorder="1" applyAlignment="1">
      <alignment horizontal="center" vertical="center"/>
      <protection locked="1" hidden="1"/>
    </xf>
    <xf numFmtId="0" fontId="21" fillId="6" borderId="39" xfId="0" applyFont="1" applyFill="1" applyBorder="1" applyAlignment="1">
      <alignment horizontal="center" vertical="center" wrapText="1"/>
      <protection locked="0" hidden="0"/>
    </xf>
    <xf numFmtId="0" fontId="21" fillId="6" borderId="40" xfId="0" applyFont="1" applyFill="1" applyBorder="1" applyAlignment="1">
      <alignment horizontal="center" vertical="center" wrapText="1"/>
      <protection locked="0" hidden="0"/>
    </xf>
    <xf numFmtId="0" fontId="22" fillId="4" borderId="0" xfId="0" applyFont="1" applyFill="1" applyBorder="1" applyAlignment="1">
      <alignment horizontal="center" vertical="center"/>
      <protection locked="1" hidden="1"/>
    </xf>
    <xf numFmtId="0" fontId="7" fillId="5" borderId="33" xfId="0" applyFont="1" applyFill="1" applyBorder="1" applyAlignment="1">
      <alignment horizontal="center" vertical="center"/>
      <protection locked="1" hidden="1"/>
    </xf>
    <xf numFmtId="0" fontId="7" fillId="5" borderId="34" xfId="0" applyFont="1" applyFill="1" applyBorder="1" applyAlignment="1">
      <alignment horizontal="center" vertical="center"/>
      <protection locked="1" hidden="1"/>
    </xf>
    <xf numFmtId="0" fontId="23" fillId="6" borderId="34" xfId="0" applyFont="1" applyFill="1" applyBorder="1" applyAlignment="1">
      <alignment horizontal="center" vertical="center" wrapText="1"/>
      <protection locked="0" hidden="0"/>
    </xf>
    <xf numFmtId="0" fontId="23" fillId="6" borderId="35" xfId="0" applyFont="1" applyFill="1" applyBorder="1" applyAlignment="1">
      <alignment horizontal="center" vertical="center" wrapText="1"/>
      <protection locked="0" hidden="0"/>
    </xf>
    <xf numFmtId="0" fontId="7" fillId="5" borderId="38" xfId="0" applyFont="1" applyFill="1" applyBorder="1" applyAlignment="1">
      <alignment horizontal="center" vertical="center"/>
      <protection locked="1" hidden="1"/>
    </xf>
    <xf numFmtId="0" fontId="7" fillId="5" borderId="39" xfId="0" applyFont="1" applyFill="1" applyBorder="1" applyAlignment="1">
      <alignment horizontal="center" vertical="center"/>
      <protection locked="1" hidden="1"/>
    </xf>
    <xf numFmtId="0" fontId="23" fillId="6" borderId="39" xfId="0" applyFont="1" applyFill="1" applyBorder="1" applyAlignment="1">
      <alignment horizontal="center" vertical="center" wrapText="1"/>
      <protection locked="0" hidden="0"/>
    </xf>
    <xf numFmtId="0" fontId="23" fillId="6" borderId="40" xfId="0" applyFont="1" applyFill="1" applyBorder="1" applyAlignment="1">
      <alignment horizontal="center" vertical="center" wrapText="1"/>
      <protection locked="0" hidden="0"/>
    </xf>
    <xf numFmtId="0" fontId="24" fillId="3" borderId="21" xfId="0" applyFont="1" applyFill="1" applyBorder="1" applyAlignment="1">
      <alignment horizontal="center" vertical="center" wrapText="1"/>
      <protection locked="1" hidden="1"/>
    </xf>
    <xf numFmtId="0" fontId="13" fillId="3" borderId="0" xfId="0" applyFont="1" applyFill="1" applyBorder="1" applyAlignment="1">
      <alignment horizontal="center" vertical="center" wrapText="1"/>
      <protection locked="1" hidden="1"/>
    </xf>
    <xf numFmtId="0" fontId="13" fillId="3" borderId="22" xfId="0" applyFont="1" applyFill="1" applyBorder="1" applyAlignment="1">
      <alignment horizontal="center" vertical="center" wrapText="1"/>
      <protection locked="1" hidden="1"/>
    </xf>
    <xf numFmtId="0" fontId="13" fillId="3" borderId="21" xfId="0" applyFont="1" applyFill="1" applyBorder="1" applyAlignment="1">
      <alignment horizontal="center" vertical="center" wrapText="1"/>
      <protection locked="1" hidden="1"/>
    </xf>
    <xf numFmtId="0" fontId="25" fillId="5" borderId="15" xfId="0" applyFont="1" applyFill="1" applyBorder="1" applyAlignment="1">
      <alignment horizontal="center" vertical="center"/>
      <protection locked="1" hidden="1"/>
    </xf>
    <xf numFmtId="0" fontId="25" fillId="5" borderId="16" xfId="0" applyFont="1" applyFill="1" applyBorder="1" applyAlignment="1">
      <alignment horizontal="center" vertical="center"/>
      <protection locked="1" hidden="1"/>
    </xf>
    <xf numFmtId="165" fontId="25" fillId="6" borderId="16" xfId="0" applyNumberFormat="1" applyFont="1" applyFill="1" applyBorder="1" applyAlignment="1" quotePrefix="1">
      <alignment horizontal="center" vertical="center"/>
      <protection locked="0" hidden="0"/>
    </xf>
    <xf numFmtId="165" fontId="25" fillId="6" borderId="16" xfId="0" applyNumberFormat="1" applyFont="1" applyFill="1" applyBorder="1" applyAlignment="1">
      <alignment horizontal="center" vertical="center"/>
      <protection locked="0" hidden="0"/>
    </xf>
    <xf numFmtId="165" fontId="25" fillId="6" borderId="17" xfId="0" applyNumberFormat="1" applyFont="1" applyFill="1" applyBorder="1" applyAlignment="1">
      <alignment horizontal="center" vertical="center"/>
      <protection locked="0" hidden="0"/>
    </xf>
    <xf numFmtId="0" fontId="26" fillId="3" borderId="21" xfId="0" applyFont="1" applyFill="1" applyBorder="1" applyAlignment="1">
      <alignment horizontal="center" vertical="center" wrapText="1"/>
      <protection locked="1" hidden="1"/>
    </xf>
    <xf numFmtId="0" fontId="26" fillId="3" borderId="0" xfId="0" applyFont="1" applyFill="1" applyBorder="1" applyAlignment="1">
      <alignment horizontal="center" vertical="center" wrapText="1"/>
      <protection locked="1" hidden="1"/>
    </xf>
    <xf numFmtId="0" fontId="26" fillId="3" borderId="22" xfId="0" applyFont="1" applyFill="1" applyBorder="1" applyAlignment="1">
      <alignment horizontal="center" vertical="center" wrapText="1"/>
      <protection locked="1" hidden="1"/>
    </xf>
    <xf numFmtId="0" fontId="20" fillId="5" borderId="15" xfId="0" applyFont="1" applyFill="1" applyBorder="1" applyAlignment="1">
      <alignment horizontal="center" vertical="center"/>
      <protection locked="1" hidden="1"/>
    </xf>
    <xf numFmtId="0" fontId="20" fillId="5" borderId="16" xfId="0" applyFont="1" applyFill="1" applyBorder="1" applyAlignment="1">
      <alignment horizontal="center" vertical="center"/>
      <protection locked="1" hidden="1"/>
    </xf>
    <xf numFmtId="0" fontId="20" fillId="6" borderId="16" xfId="0" applyFont="1" applyFill="1" applyBorder="1" applyAlignment="1">
      <alignment horizontal="center" vertical="center"/>
      <protection locked="0" hidden="0"/>
    </xf>
    <xf numFmtId="0" fontId="20" fillId="6" borderId="17" xfId="0" applyFont="1" applyFill="1" applyBorder="1" applyAlignment="1">
      <alignment horizontal="center" vertical="center"/>
      <protection locked="0" hidden="0"/>
    </xf>
    <xf numFmtId="0" fontId="27" fillId="3" borderId="21" xfId="0" applyFont="1" applyFill="1" applyBorder="1" applyAlignment="1">
      <alignment horizontal="center" vertical="top" wrapText="1"/>
      <protection locked="1" hidden="1"/>
    </xf>
    <xf numFmtId="0" fontId="27" fillId="3" borderId="0" xfId="0" applyFont="1" applyFill="1" applyBorder="1" applyAlignment="1">
      <alignment horizontal="center" vertical="top" wrapText="1"/>
      <protection locked="1" hidden="1"/>
    </xf>
    <xf numFmtId="0" fontId="27" fillId="3" borderId="22" xfId="0" applyFont="1" applyFill="1" applyBorder="1" applyAlignment="1">
      <alignment horizontal="center" vertical="top" wrapText="1"/>
      <protection locked="1" hidden="1"/>
    </xf>
    <xf numFmtId="0" fontId="28" fillId="5" borderId="15" xfId="0" applyFont="1" applyFill="1" applyBorder="1" applyAlignment="1">
      <alignment horizontal="center" vertical="center"/>
      <protection locked="1" hidden="1"/>
    </xf>
    <xf numFmtId="0" fontId="28" fillId="5" borderId="16" xfId="0" applyFont="1" applyFill="1" applyBorder="1" applyAlignment="1">
      <alignment horizontal="center" vertical="center"/>
      <protection locked="1" hidden="1"/>
    </xf>
    <xf numFmtId="0" fontId="29" fillId="0" borderId="16" xfId="0" applyFont="1" applyBorder="1" applyAlignment="1">
      <alignment horizontal="center" vertical="center"/>
      <protection locked="1" hidden="1"/>
    </xf>
    <xf numFmtId="0" fontId="28" fillId="6" borderId="16" xfId="0" applyFont="1" applyFill="1" applyBorder="1" applyAlignment="1">
      <alignment horizontal="center" vertical="center"/>
      <protection locked="0" hidden="0"/>
    </xf>
    <xf numFmtId="0" fontId="28" fillId="6" borderId="17" xfId="0" applyFont="1" applyFill="1" applyBorder="1" applyAlignment="1">
      <alignment horizontal="center" vertical="center"/>
      <protection locked="0" hidden="0"/>
    </xf>
    <xf numFmtId="0" fontId="30" fillId="3" borderId="21" xfId="0" applyFont="1" applyFill="1" applyBorder="1" applyAlignment="1">
      <alignment horizontal="center" vertical="top" wrapText="1"/>
      <protection locked="1" hidden="1"/>
    </xf>
    <xf numFmtId="0" fontId="30" fillId="3" borderId="0" xfId="0" applyFont="1" applyFill="1" applyBorder="1" applyAlignment="1">
      <alignment horizontal="center" vertical="top" wrapText="1"/>
      <protection locked="1" hidden="1"/>
    </xf>
    <xf numFmtId="0" fontId="30" fillId="3" borderId="22" xfId="0" applyFont="1" applyFill="1" applyBorder="1" applyAlignment="1">
      <alignment horizontal="center" vertical="top" wrapText="1"/>
      <protection locked="1" hidden="1"/>
    </xf>
    <xf numFmtId="14" fontId="28" fillId="6" borderId="16" xfId="0" applyNumberFormat="1" applyFont="1" applyFill="1" applyBorder="1" applyAlignment="1">
      <alignment horizontal="center" vertical="center"/>
      <protection locked="0" hidden="0"/>
    </xf>
    <xf numFmtId="0" fontId="19" fillId="9" borderId="41" xfId="0" applyFont="1" applyFill="1" applyBorder="1" applyAlignment="1">
      <alignment horizontal="center" vertical="center" wrapText="1"/>
      <protection locked="1" hidden="1"/>
    </xf>
    <xf numFmtId="0" fontId="19" fillId="9" borderId="42" xfId="0" applyFont="1" applyFill="1" applyBorder="1" applyAlignment="1">
      <alignment horizontal="center" vertical="center" wrapText="1"/>
      <protection locked="0" hidden="0"/>
    </xf>
    <xf numFmtId="0" fontId="31" fillId="3" borderId="21" xfId="0" applyFont="1" applyFill="1" applyBorder="1" applyAlignment="1">
      <alignment horizontal="center" vertical="center" wrapText="1"/>
      <protection locked="1" hidden="1"/>
    </xf>
    <xf numFmtId="0" fontId="31" fillId="3" borderId="0" xfId="0" applyFont="1" applyFill="1" applyBorder="1" applyAlignment="1">
      <alignment horizontal="center" vertical="center" wrapText="1"/>
      <protection locked="1" hidden="1"/>
    </xf>
    <xf numFmtId="0" fontId="31" fillId="3" borderId="22" xfId="0" applyFont="1" applyFill="1" applyBorder="1" applyAlignment="1">
      <alignment horizontal="center" vertical="center" wrapText="1"/>
      <protection locked="1" hidden="1"/>
    </xf>
    <xf numFmtId="0" fontId="32" fillId="3" borderId="0" xfId="0" applyFont="1" applyFill="1" applyAlignment="1">
      <alignment horizontal="center" vertical="center"/>
      <protection locked="1" hidden="1"/>
    </xf>
    <xf numFmtId="0" fontId="10" fillId="0" borderId="0" xfId="0" applyFont="1" applyAlignment="1">
      <alignment horizontal="center" vertical="center" wrapText="1"/>
      <protection locked="1" hidden="1"/>
    </xf>
    <xf numFmtId="0" fontId="10" fillId="10" borderId="0" xfId="0" applyFont="1" applyFill="1" applyBorder="1" applyAlignment="1">
      <alignment vertical="center" wrapText="1"/>
      <protection locked="1" hidden="1"/>
    </xf>
    <xf numFmtId="0" fontId="1" fillId="0" borderId="0" xfId="0" applyAlignment="1">
      <alignment horizontal="center" vertical="bottom"/>
      <protection locked="1" hidden="1"/>
    </xf>
    <xf numFmtId="0" fontId="6" fillId="8" borderId="0" xfId="0" applyFont="1" applyFill="1" applyBorder="1" applyAlignment="1">
      <alignment horizontal="center" vertical="center" wrapText="1"/>
      <protection locked="1" hidden="1"/>
    </xf>
    <xf numFmtId="0" fontId="28" fillId="8" borderId="0" xfId="0" applyFont="1" applyFill="1" applyBorder="1" applyAlignment="1">
      <alignment horizontal="center" vertical="center" wrapText="1"/>
      <protection locked="1" hidden="1"/>
    </xf>
    <xf numFmtId="0" fontId="1" fillId="0" borderId="0" xfId="0" applyAlignment="1">
      <alignment vertical="bottom"/>
      <protection locked="1" hidden="1"/>
    </xf>
    <xf numFmtId="0" fontId="1" fillId="0" borderId="43" xfId="0" applyBorder="1" applyAlignment="1">
      <alignment vertical="bottom"/>
      <protection locked="1" hidden="1"/>
    </xf>
    <xf numFmtId="0" fontId="10" fillId="11" borderId="0" xfId="0" applyFont="1" applyFill="1" applyBorder="1" applyAlignment="1">
      <alignment horizontal="center" vertical="center" wrapText="1"/>
      <protection locked="1" hidden="1"/>
    </xf>
    <xf numFmtId="0" fontId="33" fillId="0" borderId="0" xfId="0" applyFont="1" applyAlignment="1">
      <alignment vertical="top"/>
      <protection locked="1" hidden="1"/>
    </xf>
    <xf numFmtId="0" fontId="6" fillId="8" borderId="44" xfId="0" applyFont="1" applyFill="1" applyBorder="1" applyAlignment="1">
      <alignment horizontal="center" vertical="center" wrapText="1"/>
      <protection locked="1" hidden="1"/>
    </xf>
    <xf numFmtId="0" fontId="34" fillId="7" borderId="45" xfId="0" applyFont="1" applyFill="1" applyBorder="1" applyAlignment="1">
      <alignment horizontal="center" vertical="top" wrapText="1"/>
      <protection locked="1" hidden="1"/>
    </xf>
    <xf numFmtId="0" fontId="34" fillId="7" borderId="44" xfId="0" applyFont="1" applyFill="1" applyBorder="1" applyAlignment="1">
      <alignment horizontal="center" vertical="top" wrapText="1"/>
      <protection locked="1" hidden="1"/>
    </xf>
    <xf numFmtId="0" fontId="34" fillId="7" borderId="46" xfId="0" applyFont="1" applyFill="1" applyBorder="1" applyAlignment="1">
      <alignment horizontal="center" vertical="top" wrapText="1"/>
      <protection locked="1" hidden="1"/>
    </xf>
    <xf numFmtId="0" fontId="33" fillId="0" borderId="0" xfId="0" applyFont="1" applyAlignment="1">
      <alignment horizontal="center" vertical="top"/>
      <protection locked="1" hidden="1"/>
    </xf>
    <xf numFmtId="0" fontId="1" fillId="0" borderId="0" xfId="0" applyAlignment="1">
      <alignment vertical="bottom"/>
      <protection locked="1" hidden="1"/>
    </xf>
    <xf numFmtId="0" fontId="28" fillId="8" borderId="23" xfId="0" applyFont="1" applyFill="1" applyBorder="1" applyAlignment="1">
      <alignment horizontal="center" vertical="center" wrapText="1"/>
      <protection locked="1" hidden="1"/>
    </xf>
    <xf numFmtId="0" fontId="1" fillId="0" borderId="24" xfId="0" applyBorder="1" applyAlignment="1">
      <alignment vertical="bottom"/>
      <protection locked="1" hidden="1"/>
    </xf>
    <xf numFmtId="165" fontId="28" fillId="8" borderId="24" xfId="0" applyNumberFormat="1" applyFont="1" applyFill="1" applyBorder="1" applyAlignment="1">
      <alignment horizontal="center" vertical="center" wrapText="1"/>
      <protection locked="1" hidden="1"/>
    </xf>
    <xf numFmtId="165" fontId="1" fillId="0" borderId="47" xfId="0" applyNumberFormat="1" applyBorder="1" applyAlignment="1">
      <alignment vertical="bottom"/>
      <protection locked="1" hidden="1"/>
    </xf>
    <xf numFmtId="0" fontId="35" fillId="8" borderId="48" xfId="0" applyFont="1" applyFill="1" applyBorder="1" applyAlignment="1">
      <alignment horizontal="right" vertical="center" wrapText="1"/>
      <protection locked="1" hidden="1"/>
    </xf>
    <xf numFmtId="0" fontId="35" fillId="8" borderId="49" xfId="0" applyFont="1" applyFill="1" applyBorder="1" applyAlignment="1">
      <alignment horizontal="center" vertical="center" wrapText="1"/>
      <protection locked="1" hidden="1"/>
    </xf>
    <xf numFmtId="0" fontId="1" fillId="0" borderId="25" xfId="0" applyBorder="1" applyAlignment="1">
      <alignment vertical="bottom"/>
      <protection locked="1" hidden="1"/>
    </xf>
    <xf numFmtId="0" fontId="36" fillId="12" borderId="50" xfId="0" applyFont="1" applyFill="1" applyBorder="1" applyAlignment="1">
      <alignment horizontal="center" vertical="bottom"/>
      <protection locked="0" hidden="0"/>
    </xf>
    <xf numFmtId="0" fontId="1" fillId="0" borderId="51" xfId="0" applyBorder="1" applyAlignment="1">
      <alignment vertical="bottom"/>
      <protection locked="0" hidden="0"/>
    </xf>
    <xf numFmtId="0" fontId="1" fillId="0" borderId="52" xfId="0" applyBorder="1" applyAlignment="1">
      <alignment vertical="bottom"/>
      <protection locked="0" hidden="0"/>
    </xf>
    <xf numFmtId="0" fontId="36" fillId="7" borderId="50" xfId="0" applyFont="1" applyFill="1" applyBorder="1" applyAlignment="1">
      <alignment horizontal="center" vertical="bottom"/>
      <protection locked="0" hidden="0"/>
    </xf>
    <xf numFmtId="0" fontId="1" fillId="7" borderId="51" xfId="0" applyFill="1" applyBorder="1" applyAlignment="1">
      <alignment vertical="bottom"/>
      <protection locked="0" hidden="0"/>
    </xf>
    <xf numFmtId="0" fontId="1" fillId="7" borderId="52" xfId="0" applyFill="1" applyBorder="1" applyAlignment="1">
      <alignment vertical="bottom"/>
      <protection locked="0" hidden="0"/>
    </xf>
    <xf numFmtId="0" fontId="36" fillId="13" borderId="50" xfId="0" applyFont="1" applyFill="1" applyBorder="1" applyAlignment="1">
      <alignment horizontal="center" vertical="bottom"/>
      <protection locked="0" hidden="0"/>
    </xf>
    <xf numFmtId="0" fontId="1" fillId="13" borderId="51" xfId="0" applyFill="1" applyBorder="1" applyAlignment="1">
      <alignment vertical="bottom"/>
      <protection locked="0" hidden="0"/>
    </xf>
    <xf numFmtId="0" fontId="1" fillId="13" borderId="52" xfId="0" applyFill="1" applyBorder="1" applyAlignment="1">
      <alignment vertical="bottom"/>
      <protection locked="0" hidden="0"/>
    </xf>
    <xf numFmtId="0" fontId="36" fillId="14" borderId="50" xfId="0" applyFont="1" applyFill="1" applyBorder="1" applyAlignment="1">
      <alignment horizontal="center" vertical="bottom"/>
      <protection locked="0" hidden="0"/>
    </xf>
    <xf numFmtId="0" fontId="1" fillId="14" borderId="51" xfId="0" applyFill="1" applyBorder="1" applyAlignment="1">
      <alignment vertical="bottom"/>
      <protection locked="0" hidden="0"/>
    </xf>
    <xf numFmtId="0" fontId="1" fillId="14" borderId="52" xfId="0" applyFill="1" applyBorder="1" applyAlignment="1">
      <alignment vertical="bottom"/>
      <protection locked="0" hidden="0"/>
    </xf>
    <xf numFmtId="0" fontId="36" fillId="11" borderId="50" xfId="0" applyFont="1" applyFill="1" applyBorder="1" applyAlignment="1">
      <alignment horizontal="center" vertical="bottom"/>
      <protection locked="0" hidden="0"/>
    </xf>
    <xf numFmtId="0" fontId="1" fillId="11" borderId="51" xfId="0" applyFill="1" applyBorder="1" applyAlignment="1">
      <alignment vertical="bottom"/>
      <protection locked="0" hidden="0"/>
    </xf>
    <xf numFmtId="0" fontId="1" fillId="11" borderId="52" xfId="0" applyFill="1" applyBorder="1" applyAlignment="1">
      <alignment vertical="bottom"/>
      <protection locked="0" hidden="0"/>
    </xf>
    <xf numFmtId="0" fontId="36" fillId="15" borderId="50" xfId="0" applyFont="1" applyFill="1" applyBorder="1" applyAlignment="1">
      <alignment horizontal="center" vertical="bottom"/>
      <protection locked="0" hidden="0"/>
    </xf>
    <xf numFmtId="0" fontId="1" fillId="15" borderId="51" xfId="0" applyFill="1" applyBorder="1" applyAlignment="1">
      <alignment vertical="bottom"/>
      <protection locked="0" hidden="0"/>
    </xf>
    <xf numFmtId="0" fontId="1" fillId="15" borderId="52" xfId="0" applyFill="1" applyBorder="1" applyAlignment="1">
      <alignment vertical="bottom"/>
      <protection locked="0" hidden="0"/>
    </xf>
    <xf numFmtId="0" fontId="36" fillId="16" borderId="31" xfId="0" applyFont="1" applyFill="1" applyBorder="1" applyAlignment="1">
      <alignment horizontal="center" vertical="center"/>
      <protection locked="0" hidden="0"/>
    </xf>
    <xf numFmtId="0" fontId="36" fillId="16" borderId="53" xfId="0" applyFont="1" applyFill="1" applyBorder="1" applyAlignment="1">
      <alignment horizontal="center" vertical="center"/>
      <protection locked="0" hidden="0"/>
    </xf>
    <xf numFmtId="0" fontId="36" fillId="16" borderId="32" xfId="0" applyFont="1" applyFill="1" applyBorder="1" applyAlignment="1">
      <alignment horizontal="center" vertical="center"/>
      <protection locked="0" hidden="0"/>
    </xf>
    <xf numFmtId="0" fontId="36" fillId="15" borderId="31" xfId="0" applyFont="1" applyFill="1" applyBorder="1" applyAlignment="1">
      <alignment horizontal="center" vertical="center"/>
      <protection locked="0" hidden="0"/>
    </xf>
    <xf numFmtId="0" fontId="36" fillId="15" borderId="54" xfId="0" applyFont="1" applyFill="1" applyBorder="1" applyAlignment="1">
      <alignment horizontal="center" vertical="center"/>
      <protection locked="0" hidden="0"/>
    </xf>
    <xf numFmtId="0" fontId="36" fillId="15" borderId="53" xfId="0" applyFont="1" applyFill="1" applyBorder="1" applyAlignment="1">
      <alignment horizontal="center" vertical="center"/>
      <protection locked="0" hidden="0"/>
    </xf>
    <xf numFmtId="0" fontId="36" fillId="15" borderId="32" xfId="0" applyFont="1" applyFill="1" applyBorder="1" applyAlignment="1">
      <alignment horizontal="center" vertical="center"/>
      <protection locked="0" hidden="0"/>
    </xf>
    <xf numFmtId="0" fontId="37" fillId="11" borderId="31" xfId="0" applyFont="1" applyFill="1" applyBorder="1" applyAlignment="1">
      <alignment horizontal="center" vertical="center"/>
      <protection locked="0" hidden="0"/>
    </xf>
    <xf numFmtId="0" fontId="37" fillId="11" borderId="53" xfId="0" applyFont="1" applyFill="1" applyBorder="1" applyAlignment="1">
      <alignment horizontal="center" vertical="center"/>
      <protection locked="0" hidden="0"/>
    </xf>
    <xf numFmtId="0" fontId="37" fillId="11" borderId="55" xfId="0" applyFont="1" applyFill="1" applyBorder="1" applyAlignment="1">
      <alignment horizontal="center" vertical="center"/>
      <protection locked="0" hidden="0"/>
    </xf>
    <xf numFmtId="0" fontId="37" fillId="16" borderId="56" xfId="0" applyFont="1" applyFill="1" applyBorder="1" applyAlignment="1">
      <alignment horizontal="center" vertical="center"/>
      <protection locked="0" hidden="0"/>
    </xf>
    <xf numFmtId="0" fontId="37" fillId="16" borderId="57" xfId="0" applyFont="1" applyFill="1" applyBorder="1" applyAlignment="1">
      <alignment horizontal="center" vertical="center"/>
      <protection locked="0" hidden="0"/>
    </xf>
    <xf numFmtId="0" fontId="37" fillId="16" borderId="58" xfId="0" applyFont="1" applyFill="1" applyBorder="1" applyAlignment="1">
      <alignment horizontal="center" vertical="center"/>
      <protection locked="0" hidden="0"/>
    </xf>
    <xf numFmtId="0" fontId="18" fillId="11" borderId="50" xfId="0" applyFont="1" applyFill="1" applyBorder="1" applyAlignment="1">
      <alignment horizontal="center" vertical="bottom" wrapText="1"/>
      <protection locked="1" hidden="1"/>
    </xf>
    <xf numFmtId="0" fontId="1" fillId="0" borderId="51" xfId="0" applyBorder="1" applyAlignment="1">
      <alignment vertical="bottom"/>
      <protection locked="1" hidden="1"/>
    </xf>
    <xf numFmtId="0" fontId="1" fillId="0" borderId="52" xfId="0" applyBorder="1" applyAlignment="1">
      <alignment vertical="bottom"/>
      <protection locked="1" hidden="1"/>
    </xf>
    <xf numFmtId="0" fontId="38" fillId="16" borderId="23" xfId="0" applyFont="1" applyFill="1" applyBorder="1" applyAlignment="1">
      <alignment horizontal="center" vertical="bottom" wrapText="1"/>
      <protection locked="1" hidden="1"/>
    </xf>
    <xf numFmtId="0" fontId="39" fillId="16" borderId="59" xfId="0" applyFont="1" applyFill="1" applyBorder="1" applyAlignment="1">
      <alignment horizontal="center" vertical="center" wrapText="1"/>
      <protection locked="1" hidden="1"/>
    </xf>
    <xf numFmtId="0" fontId="40" fillId="16" borderId="60" xfId="0" applyFont="1" applyFill="1" applyBorder="1" applyAlignment="1">
      <alignment horizontal="center" vertical="center" wrapText="1"/>
      <protection locked="1" hidden="1"/>
    </xf>
    <xf numFmtId="0" fontId="1" fillId="0" borderId="61" xfId="0" applyBorder="1" applyAlignment="1">
      <alignment vertical="bottom"/>
      <protection locked="1" hidden="1"/>
    </xf>
    <xf numFmtId="0" fontId="1" fillId="0" borderId="62" xfId="0" applyBorder="1" applyAlignment="1">
      <alignment vertical="bottom"/>
      <protection locked="1" hidden="1"/>
    </xf>
    <xf numFmtId="0" fontId="41" fillId="16" borderId="63" xfId="0" applyFont="1" applyFill="1" applyBorder="1" applyAlignment="1">
      <alignment horizontal="center" vertical="center" wrapText="1" textRotation="90"/>
      <protection locked="1" hidden="1"/>
    </xf>
    <xf numFmtId="0" fontId="41" fillId="16" borderId="64" xfId="0" applyFont="1" applyFill="1" applyBorder="1" applyAlignment="1">
      <alignment horizontal="center" vertical="center" wrapText="1" textRotation="90"/>
      <protection locked="1" hidden="1"/>
    </xf>
    <xf numFmtId="0" fontId="41" fillId="16" borderId="65" xfId="0" applyFont="1" applyFill="1" applyBorder="1" applyAlignment="1">
      <alignment horizontal="center" vertical="center" wrapText="1" textRotation="90"/>
      <protection locked="1" hidden="1"/>
    </xf>
    <xf numFmtId="0" fontId="35" fillId="8" borderId="23" xfId="0" applyFont="1" applyFill="1" applyBorder="1" applyAlignment="1">
      <alignment horizontal="center" vertical="center" wrapText="1"/>
      <protection locked="1" hidden="1"/>
    </xf>
    <xf numFmtId="0" fontId="1" fillId="0" borderId="47" xfId="0" applyBorder="1" applyAlignment="1">
      <alignment vertical="bottom"/>
      <protection locked="1" hidden="1"/>
    </xf>
    <xf numFmtId="0" fontId="35" fillId="8" borderId="49" xfId="0" applyFont="1" applyFill="1" applyBorder="1" applyAlignment="1">
      <alignment horizontal="center" vertical="top" wrapText="1"/>
      <protection locked="1" hidden="1"/>
    </xf>
    <xf numFmtId="0" fontId="36" fillId="12" borderId="66" xfId="0" applyFont="1" applyFill="1" applyBorder="1" applyAlignment="1">
      <alignment horizontal="center" vertical="center" wrapText="1"/>
      <protection locked="0" hidden="0"/>
    </xf>
    <xf numFmtId="0" fontId="1" fillId="0" borderId="67" xfId="0" applyBorder="1" applyAlignment="1">
      <alignment vertical="bottom"/>
      <protection locked="0" hidden="0"/>
    </xf>
    <xf numFmtId="0" fontId="1" fillId="0" borderId="68" xfId="0" applyBorder="1" applyAlignment="1">
      <alignment vertical="bottom"/>
      <protection locked="0" hidden="0"/>
    </xf>
    <xf numFmtId="0" fontId="36" fillId="7" borderId="66" xfId="0" applyFont="1" applyFill="1" applyBorder="1" applyAlignment="1">
      <alignment horizontal="center" vertical="center" wrapText="1"/>
      <protection locked="0" hidden="0"/>
    </xf>
    <xf numFmtId="0" fontId="1" fillId="7" borderId="67" xfId="0" applyFill="1" applyBorder="1" applyAlignment="1">
      <alignment vertical="bottom"/>
      <protection locked="0" hidden="0"/>
    </xf>
    <xf numFmtId="0" fontId="1" fillId="7" borderId="68" xfId="0" applyFill="1" applyBorder="1" applyAlignment="1">
      <alignment vertical="bottom"/>
      <protection locked="0" hidden="0"/>
    </xf>
    <xf numFmtId="0" fontId="36" fillId="13" borderId="66" xfId="0" applyFont="1" applyFill="1" applyBorder="1" applyAlignment="1">
      <alignment horizontal="center" vertical="center" wrapText="1"/>
      <protection locked="0" hidden="0"/>
    </xf>
    <xf numFmtId="0" fontId="1" fillId="13" borderId="67" xfId="0" applyFill="1" applyBorder="1" applyAlignment="1">
      <alignment vertical="bottom"/>
      <protection locked="0" hidden="0"/>
    </xf>
    <xf numFmtId="0" fontId="1" fillId="13" borderId="68" xfId="0" applyFill="1" applyBorder="1" applyAlignment="1">
      <alignment vertical="bottom"/>
      <protection locked="0" hidden="0"/>
    </xf>
    <xf numFmtId="0" fontId="36" fillId="14" borderId="66" xfId="0" applyFont="1" applyFill="1" applyBorder="1" applyAlignment="1">
      <alignment horizontal="center" vertical="center" wrapText="1"/>
      <protection locked="0" hidden="0"/>
    </xf>
    <xf numFmtId="0" fontId="1" fillId="14" borderId="67" xfId="0" applyFill="1" applyBorder="1" applyAlignment="1">
      <alignment vertical="bottom"/>
      <protection locked="0" hidden="0"/>
    </xf>
    <xf numFmtId="0" fontId="1" fillId="14" borderId="68" xfId="0" applyFill="1" applyBorder="1" applyAlignment="1">
      <alignment vertical="bottom"/>
      <protection locked="0" hidden="0"/>
    </xf>
    <xf numFmtId="0" fontId="36" fillId="11" borderId="66" xfId="0" applyFont="1" applyFill="1" applyBorder="1" applyAlignment="1">
      <alignment horizontal="center" vertical="center" wrapText="1"/>
      <protection locked="0" hidden="0"/>
    </xf>
    <xf numFmtId="0" fontId="1" fillId="11" borderId="67" xfId="0" applyFill="1" applyBorder="1" applyAlignment="1">
      <alignment vertical="bottom"/>
      <protection locked="0" hidden="0"/>
    </xf>
    <xf numFmtId="0" fontId="1" fillId="11" borderId="68" xfId="0" applyFill="1" applyBorder="1" applyAlignment="1">
      <alignment vertical="bottom"/>
      <protection locked="0" hidden="0"/>
    </xf>
    <xf numFmtId="0" fontId="36" fillId="15" borderId="66" xfId="0" applyFont="1" applyFill="1" applyBorder="1" applyAlignment="1">
      <alignment horizontal="center" vertical="center" wrapText="1"/>
      <protection locked="0" hidden="0"/>
    </xf>
    <xf numFmtId="0" fontId="1" fillId="15" borderId="67" xfId="0" applyFill="1" applyBorder="1" applyAlignment="1">
      <alignment vertical="bottom"/>
      <protection locked="0" hidden="0"/>
    </xf>
    <xf numFmtId="0" fontId="1" fillId="15" borderId="68" xfId="0" applyFill="1" applyBorder="1" applyAlignment="1">
      <alignment vertical="bottom"/>
      <protection locked="0" hidden="0"/>
    </xf>
    <xf numFmtId="0" fontId="36" fillId="16" borderId="66" xfId="0" applyFont="1" applyFill="1" applyBorder="1" applyAlignment="1">
      <alignment horizontal="center" vertical="center" wrapText="1"/>
      <protection locked="0" hidden="0"/>
    </xf>
    <xf numFmtId="0" fontId="36" fillId="16" borderId="67" xfId="0" applyFont="1" applyFill="1" applyBorder="1" applyAlignment="1">
      <alignment horizontal="center" vertical="center" wrapText="1"/>
      <protection locked="0" hidden="0"/>
    </xf>
    <xf numFmtId="0" fontId="36" fillId="16" borderId="68" xfId="0" applyFont="1" applyFill="1" applyBorder="1" applyAlignment="1">
      <alignment horizontal="center" vertical="center" wrapText="1"/>
      <protection locked="0" hidden="0"/>
    </xf>
    <xf numFmtId="0" fontId="36" fillId="15" borderId="67" xfId="0" applyFont="1" applyFill="1" applyBorder="1" applyAlignment="1">
      <alignment horizontal="center" vertical="center" wrapText="1"/>
      <protection locked="0" hidden="0"/>
    </xf>
    <xf numFmtId="0" fontId="36" fillId="15" borderId="68" xfId="0" applyFont="1" applyFill="1" applyBorder="1" applyAlignment="1">
      <alignment horizontal="center" vertical="center" wrapText="1"/>
      <protection locked="0" hidden="0"/>
    </xf>
    <xf numFmtId="0" fontId="36" fillId="11" borderId="69" xfId="0" applyFont="1" applyFill="1" applyBorder="1" applyAlignment="1">
      <alignment horizontal="center" vertical="center" wrapText="1"/>
      <protection locked="0" hidden="0"/>
    </xf>
    <xf numFmtId="0" fontId="36" fillId="11" borderId="70" xfId="0" applyFont="1" applyFill="1" applyBorder="1" applyAlignment="1">
      <alignment horizontal="center" vertical="center" wrapText="1"/>
      <protection locked="0" hidden="0"/>
    </xf>
    <xf numFmtId="0" fontId="36" fillId="11" borderId="71" xfId="0" applyFont="1" applyFill="1" applyBorder="1" applyAlignment="1">
      <alignment horizontal="center" vertical="center" wrapText="1"/>
      <protection locked="0" hidden="0"/>
    </xf>
    <xf numFmtId="0" fontId="36" fillId="16" borderId="72" xfId="0" applyFont="1" applyFill="1" applyBorder="1" applyAlignment="1">
      <alignment horizontal="center" vertical="center" wrapText="1"/>
      <protection locked="0" hidden="0"/>
    </xf>
    <xf numFmtId="0" fontId="36" fillId="16" borderId="73" xfId="0" applyFont="1" applyFill="1" applyBorder="1" applyAlignment="1">
      <alignment horizontal="center" vertical="center" wrapText="1"/>
      <protection locked="0" hidden="0"/>
    </xf>
    <xf numFmtId="0" fontId="36" fillId="16" borderId="74" xfId="0" applyFont="1" applyFill="1" applyBorder="1" applyAlignment="1">
      <alignment horizontal="center" vertical="center" wrapText="1"/>
      <protection locked="0" hidden="0"/>
    </xf>
    <xf numFmtId="0" fontId="19" fillId="11" borderId="69" xfId="0" applyFont="1" applyFill="1" applyBorder="1" applyAlignment="1">
      <alignment horizontal="center" vertical="center" wrapText="1" textRotation="90"/>
      <protection locked="1" hidden="1"/>
    </xf>
    <xf numFmtId="0" fontId="19" fillId="11" borderId="70" xfId="0" applyFont="1" applyFill="1" applyBorder="1" applyAlignment="1">
      <alignment horizontal="center" vertical="center" wrapText="1" textRotation="90"/>
      <protection locked="1" hidden="1"/>
    </xf>
    <xf numFmtId="0" fontId="19" fillId="11" borderId="75" xfId="0" applyFont="1" applyFill="1" applyBorder="1" applyAlignment="1">
      <alignment horizontal="center" vertical="center" wrapText="1" textRotation="90"/>
      <protection locked="1" hidden="1"/>
    </xf>
    <xf numFmtId="0" fontId="19" fillId="16" borderId="26" xfId="0" applyFont="1" applyFill="1" applyBorder="1" applyAlignment="1">
      <alignment horizontal="center" vertical="center" wrapText="1" textRotation="90"/>
      <protection locked="1" hidden="1"/>
    </xf>
    <xf numFmtId="0" fontId="19" fillId="16" borderId="27" xfId="0" applyFont="1" applyFill="1" applyBorder="1" applyAlignment="1">
      <alignment horizontal="center" vertical="center" wrapText="1" textRotation="90"/>
      <protection locked="1" hidden="1"/>
    </xf>
    <xf numFmtId="0" fontId="19" fillId="16" borderId="76" xfId="0" applyFont="1" applyFill="1" applyBorder="1" applyAlignment="1">
      <alignment horizontal="center" vertical="bottom" wrapText="1" textRotation="90"/>
      <protection locked="1" hidden="1"/>
    </xf>
    <xf numFmtId="0" fontId="19" fillId="16" borderId="28" xfId="0" applyFont="1" applyFill="1" applyBorder="1" applyAlignment="1">
      <alignment horizontal="center" vertical="center" wrapText="1" textRotation="90"/>
      <protection locked="1" hidden="1"/>
    </xf>
    <xf numFmtId="0" fontId="1" fillId="0" borderId="77" xfId="0" applyBorder="1" applyAlignment="1">
      <alignment vertical="bottom"/>
      <protection locked="1" hidden="1"/>
    </xf>
    <xf numFmtId="0" fontId="1" fillId="0" borderId="78" xfId="0" applyBorder="1" applyAlignment="1">
      <alignment vertical="bottom"/>
      <protection locked="1" hidden="1"/>
    </xf>
    <xf numFmtId="0" fontId="1" fillId="0" borderId="79" xfId="0" applyBorder="1" applyAlignment="1">
      <alignment vertical="bottom"/>
      <protection locked="1" hidden="1"/>
    </xf>
    <xf numFmtId="0" fontId="1" fillId="0" borderId="80" xfId="0" applyBorder="1" applyAlignment="1">
      <alignment vertical="bottom"/>
      <protection locked="1" hidden="1"/>
    </xf>
    <xf numFmtId="0" fontId="1" fillId="0" borderId="81" xfId="0" applyBorder="1" applyAlignment="1">
      <alignment vertical="bottom"/>
      <protection locked="1" hidden="1"/>
    </xf>
    <xf numFmtId="0" fontId="1" fillId="0" borderId="82" xfId="0" applyBorder="1" applyAlignment="1">
      <alignment vertical="bottom"/>
      <protection locked="1" hidden="1"/>
    </xf>
    <xf numFmtId="0" fontId="1" fillId="0" borderId="83" xfId="0" applyBorder="1" applyAlignment="1">
      <alignment vertical="bottom"/>
      <protection locked="1" hidden="1"/>
    </xf>
    <xf numFmtId="0" fontId="42" fillId="7" borderId="23" xfId="0" applyFont="1" applyFill="1" applyBorder="1" applyAlignment="1">
      <alignment horizontal="center" vertical="center" wrapText="1"/>
      <protection locked="1" hidden="1"/>
    </xf>
    <xf numFmtId="0" fontId="43" fillId="12" borderId="84" xfId="0" applyFont="1" applyFill="1" applyBorder="1" applyAlignment="1">
      <alignment horizontal="center" vertical="center" wrapText="1"/>
      <protection locked="1" hidden="1"/>
    </xf>
    <xf numFmtId="0" fontId="43" fillId="12" borderId="85" xfId="0" applyFont="1" applyFill="1" applyBorder="1" applyAlignment="1">
      <alignment horizontal="center" vertical="center" wrapText="1"/>
      <protection locked="1" hidden="1"/>
    </xf>
    <xf numFmtId="0" fontId="43" fillId="12" borderId="86" xfId="0" applyFont="1" applyFill="1" applyBorder="1" applyAlignment="1">
      <alignment horizontal="center" vertical="center" wrapText="1"/>
      <protection locked="1" hidden="1"/>
    </xf>
    <xf numFmtId="0" fontId="9" fillId="12" borderId="87" xfId="0" applyFont="1" applyFill="1" applyBorder="1" applyAlignment="1">
      <alignment horizontal="center" vertical="center" wrapText="1" textRotation="90"/>
      <protection locked="1" hidden="1"/>
    </xf>
    <xf numFmtId="0" fontId="44" fillId="12" borderId="88" xfId="0" applyFont="1" applyFill="1" applyBorder="1" applyAlignment="1">
      <alignment horizontal="center" vertical="center" wrapText="1" textRotation="90"/>
      <protection locked="1" hidden="1"/>
    </xf>
    <xf numFmtId="0" fontId="45" fillId="12" borderId="89" xfId="0" applyFont="1" applyFill="1" applyBorder="1" applyAlignment="1">
      <alignment horizontal="center" vertical="center" wrapText="1" textRotation="90"/>
      <protection locked="1" hidden="1"/>
    </xf>
    <xf numFmtId="0" fontId="44" fillId="12" borderId="89" xfId="0" applyFont="1" applyFill="1" applyBorder="1" applyAlignment="1">
      <alignment horizontal="center" vertical="center" wrapText="1" textRotation="90"/>
      <protection locked="1" hidden="1"/>
    </xf>
    <xf numFmtId="0" fontId="46" fillId="12" borderId="90" xfId="0" applyFont="1" applyFill="1" applyBorder="1" applyAlignment="1">
      <alignment horizontal="center" vertical="center" wrapText="1"/>
      <protection locked="1" hidden="1"/>
    </xf>
    <xf numFmtId="0" fontId="46" fillId="12" borderId="70" xfId="0" applyFont="1" applyFill="1" applyBorder="1" applyAlignment="1">
      <alignment horizontal="center" vertical="center" wrapText="1" textRotation="90"/>
      <protection locked="1" hidden="1"/>
    </xf>
    <xf numFmtId="0" fontId="47" fillId="12" borderId="37" xfId="0" applyFont="1" applyFill="1" applyBorder="1" applyAlignment="1">
      <alignment horizontal="center" vertical="center" wrapText="1"/>
      <protection locked="1" hidden="1"/>
    </xf>
    <xf numFmtId="0" fontId="43" fillId="7" borderId="84" xfId="0" applyFont="1" applyFill="1" applyBorder="1" applyAlignment="1">
      <alignment horizontal="center" vertical="center" wrapText="1"/>
      <protection locked="1" hidden="1"/>
    </xf>
    <xf numFmtId="0" fontId="43" fillId="7" borderId="85" xfId="0" applyFont="1" applyFill="1" applyBorder="1" applyAlignment="1">
      <alignment horizontal="center" vertical="center" wrapText="1"/>
      <protection locked="1" hidden="1"/>
    </xf>
    <xf numFmtId="0" fontId="43" fillId="7" borderId="86" xfId="0" applyFont="1" applyFill="1" applyBorder="1" applyAlignment="1">
      <alignment horizontal="center" vertical="center" wrapText="1"/>
      <protection locked="1" hidden="1"/>
    </xf>
    <xf numFmtId="0" fontId="9" fillId="7" borderId="87" xfId="0" applyFont="1" applyFill="1" applyBorder="1" applyAlignment="1">
      <alignment horizontal="center" vertical="center" wrapText="1" textRotation="90"/>
      <protection locked="1" hidden="1"/>
    </xf>
    <xf numFmtId="0" fontId="44" fillId="7" borderId="88" xfId="0" applyFont="1" applyFill="1" applyBorder="1" applyAlignment="1">
      <alignment horizontal="center" vertical="center" wrapText="1" textRotation="90"/>
      <protection locked="1" hidden="1"/>
    </xf>
    <xf numFmtId="0" fontId="45" fillId="7" borderId="89" xfId="0" applyFont="1" applyFill="1" applyBorder="1" applyAlignment="1">
      <alignment horizontal="center" vertical="center" wrapText="1" textRotation="90"/>
      <protection locked="1" hidden="1"/>
    </xf>
    <xf numFmtId="0" fontId="44" fillId="7" borderId="89" xfId="0" applyFont="1" applyFill="1" applyBorder="1" applyAlignment="1">
      <alignment horizontal="center" vertical="center" wrapText="1" textRotation="90"/>
      <protection locked="1" hidden="1"/>
    </xf>
    <xf numFmtId="0" fontId="46" fillId="7" borderId="90" xfId="0" applyFont="1" applyFill="1" applyBorder="1" applyAlignment="1">
      <alignment horizontal="center" vertical="center" wrapText="1"/>
      <protection locked="1" hidden="1"/>
    </xf>
    <xf numFmtId="0" fontId="46" fillId="7" borderId="70" xfId="0" applyFont="1" applyFill="1" applyBorder="1" applyAlignment="1">
      <alignment horizontal="center" vertical="center" wrapText="1" textRotation="90"/>
      <protection locked="1" hidden="1"/>
    </xf>
    <xf numFmtId="0" fontId="47" fillId="7" borderId="37" xfId="0" applyFont="1" applyFill="1" applyBorder="1" applyAlignment="1">
      <alignment horizontal="center" vertical="center" wrapText="1"/>
      <protection locked="1" hidden="1"/>
    </xf>
    <xf numFmtId="0" fontId="43" fillId="13" borderId="84" xfId="0" applyFont="1" applyFill="1" applyBorder="1" applyAlignment="1">
      <alignment horizontal="center" vertical="center" wrapText="1"/>
      <protection locked="1" hidden="1"/>
    </xf>
    <xf numFmtId="0" fontId="43" fillId="13" borderId="85" xfId="0" applyFont="1" applyFill="1" applyBorder="1" applyAlignment="1">
      <alignment horizontal="center" vertical="center" wrapText="1"/>
      <protection locked="1" hidden="1"/>
    </xf>
    <xf numFmtId="0" fontId="43" fillId="13" borderId="86" xfId="0" applyFont="1" applyFill="1" applyBorder="1" applyAlignment="1">
      <alignment horizontal="center" vertical="center" wrapText="1"/>
      <protection locked="1" hidden="1"/>
    </xf>
    <xf numFmtId="0" fontId="9" fillId="13" borderId="87" xfId="0" applyFont="1" applyFill="1" applyBorder="1" applyAlignment="1">
      <alignment horizontal="center" vertical="center" wrapText="1" textRotation="90"/>
      <protection locked="1" hidden="1"/>
    </xf>
    <xf numFmtId="0" fontId="44" fillId="13" borderId="88" xfId="0" applyFont="1" applyFill="1" applyBorder="1" applyAlignment="1">
      <alignment horizontal="center" vertical="center" wrapText="1" textRotation="90"/>
      <protection locked="1" hidden="1"/>
    </xf>
    <xf numFmtId="0" fontId="45" fillId="13" borderId="89" xfId="0" applyFont="1" applyFill="1" applyBorder="1" applyAlignment="1">
      <alignment horizontal="center" vertical="center" wrapText="1" textRotation="90"/>
      <protection locked="1" hidden="1"/>
    </xf>
    <xf numFmtId="0" fontId="44" fillId="13" borderId="89" xfId="0" applyFont="1" applyFill="1" applyBorder="1" applyAlignment="1">
      <alignment horizontal="center" vertical="center" wrapText="1" textRotation="90"/>
      <protection locked="1" hidden="1"/>
    </xf>
    <xf numFmtId="0" fontId="46" fillId="13" borderId="90" xfId="0" applyFont="1" applyFill="1" applyBorder="1" applyAlignment="1">
      <alignment horizontal="center" vertical="center" wrapText="1"/>
      <protection locked="1" hidden="1"/>
    </xf>
    <xf numFmtId="0" fontId="46" fillId="13" borderId="70" xfId="0" applyFont="1" applyFill="1" applyBorder="1" applyAlignment="1">
      <alignment horizontal="center" vertical="center" wrapText="1" textRotation="90"/>
      <protection locked="1" hidden="1"/>
    </xf>
    <xf numFmtId="0" fontId="47" fillId="13" borderId="37" xfId="0" applyFont="1" applyFill="1" applyBorder="1" applyAlignment="1">
      <alignment horizontal="center" vertical="center" wrapText="1"/>
      <protection locked="1" hidden="1"/>
    </xf>
    <xf numFmtId="0" fontId="43" fillId="14" borderId="84" xfId="0" applyFont="1" applyFill="1" applyBorder="1" applyAlignment="1">
      <alignment horizontal="center" vertical="center" wrapText="1"/>
      <protection locked="1" hidden="1"/>
    </xf>
    <xf numFmtId="0" fontId="43" fillId="14" borderId="85" xfId="0" applyFont="1" applyFill="1" applyBorder="1" applyAlignment="1">
      <alignment horizontal="center" vertical="center" wrapText="1"/>
      <protection locked="1" hidden="1"/>
    </xf>
    <xf numFmtId="0" fontId="43" fillId="14" borderId="86" xfId="0" applyFont="1" applyFill="1" applyBorder="1" applyAlignment="1">
      <alignment horizontal="center" vertical="center" wrapText="1"/>
      <protection locked="1" hidden="1"/>
    </xf>
    <xf numFmtId="0" fontId="9" fillId="14" borderId="87" xfId="0" applyFont="1" applyFill="1" applyBorder="1" applyAlignment="1">
      <alignment horizontal="center" vertical="center" wrapText="1" textRotation="90"/>
      <protection locked="1" hidden="1"/>
    </xf>
    <xf numFmtId="0" fontId="44" fillId="14" borderId="88" xfId="0" applyFont="1" applyFill="1" applyBorder="1" applyAlignment="1">
      <alignment horizontal="center" vertical="center" wrapText="1" textRotation="90"/>
      <protection locked="1" hidden="1"/>
    </xf>
    <xf numFmtId="0" fontId="45" fillId="14" borderId="89" xfId="0" applyFont="1" applyFill="1" applyBorder="1" applyAlignment="1">
      <alignment horizontal="center" vertical="center" wrapText="1" textRotation="90"/>
      <protection locked="1" hidden="1"/>
    </xf>
    <xf numFmtId="0" fontId="44" fillId="14" borderId="89" xfId="0" applyFont="1" applyFill="1" applyBorder="1" applyAlignment="1">
      <alignment horizontal="center" vertical="center" wrapText="1" textRotation="90"/>
      <protection locked="1" hidden="1"/>
    </xf>
    <xf numFmtId="0" fontId="46" fillId="14" borderId="90" xfId="0" applyFont="1" applyFill="1" applyBorder="1" applyAlignment="1">
      <alignment horizontal="center" vertical="center" wrapText="1"/>
      <protection locked="1" hidden="1"/>
    </xf>
    <xf numFmtId="0" fontId="46" fillId="14" borderId="70" xfId="0" applyFont="1" applyFill="1" applyBorder="1" applyAlignment="1">
      <alignment horizontal="center" vertical="center" wrapText="1" textRotation="90"/>
      <protection locked="1" hidden="1"/>
    </xf>
    <xf numFmtId="0" fontId="47" fillId="14" borderId="37" xfId="0" applyFont="1" applyFill="1" applyBorder="1" applyAlignment="1">
      <alignment horizontal="center" vertical="center" wrapText="1"/>
      <protection locked="1" hidden="1"/>
    </xf>
    <xf numFmtId="0" fontId="43" fillId="11" borderId="84" xfId="0" applyFont="1" applyFill="1" applyBorder="1" applyAlignment="1">
      <alignment horizontal="center" vertical="center" wrapText="1"/>
      <protection locked="1" hidden="1"/>
    </xf>
    <xf numFmtId="0" fontId="43" fillId="11" borderId="85" xfId="0" applyFont="1" applyFill="1" applyBorder="1" applyAlignment="1">
      <alignment horizontal="center" vertical="center" wrapText="1"/>
      <protection locked="1" hidden="1"/>
    </xf>
    <xf numFmtId="0" fontId="43" fillId="11" borderId="86" xfId="0" applyFont="1" applyFill="1" applyBorder="1" applyAlignment="1">
      <alignment horizontal="center" vertical="center" wrapText="1"/>
      <protection locked="1" hidden="1"/>
    </xf>
    <xf numFmtId="0" fontId="9" fillId="11" borderId="87" xfId="0" applyFont="1" applyFill="1" applyBorder="1" applyAlignment="1">
      <alignment horizontal="center" vertical="center" wrapText="1" textRotation="90"/>
      <protection locked="1" hidden="1"/>
    </xf>
    <xf numFmtId="0" fontId="44" fillId="11" borderId="88" xfId="0" applyFont="1" applyFill="1" applyBorder="1" applyAlignment="1">
      <alignment horizontal="center" vertical="center" wrapText="1" textRotation="90"/>
      <protection locked="1" hidden="1"/>
    </xf>
    <xf numFmtId="0" fontId="45" fillId="11" borderId="89" xfId="0" applyFont="1" applyFill="1" applyBorder="1" applyAlignment="1">
      <alignment horizontal="center" vertical="center" wrapText="1" textRotation="90"/>
      <protection locked="1" hidden="1"/>
    </xf>
    <xf numFmtId="0" fontId="44" fillId="11" borderId="89" xfId="0" applyFont="1" applyFill="1" applyBorder="1" applyAlignment="1">
      <alignment horizontal="center" vertical="center" wrapText="1" textRotation="90"/>
      <protection locked="1" hidden="1"/>
    </xf>
    <xf numFmtId="0" fontId="46" fillId="11" borderId="90" xfId="0" applyFont="1" applyFill="1" applyBorder="1" applyAlignment="1">
      <alignment horizontal="center" vertical="center" wrapText="1"/>
      <protection locked="1" hidden="1"/>
    </xf>
    <xf numFmtId="0" fontId="46" fillId="11" borderId="70" xfId="0" applyFont="1" applyFill="1" applyBorder="1" applyAlignment="1">
      <alignment horizontal="center" vertical="center" wrapText="1" textRotation="90"/>
      <protection locked="1" hidden="1"/>
    </xf>
    <xf numFmtId="0" fontId="47" fillId="11" borderId="37" xfId="0" applyFont="1" applyFill="1" applyBorder="1" applyAlignment="1">
      <alignment horizontal="center" vertical="center" wrapText="1"/>
      <protection locked="1" hidden="1"/>
    </xf>
    <xf numFmtId="0" fontId="43" fillId="15" borderId="84" xfId="0" applyFont="1" applyFill="1" applyBorder="1" applyAlignment="1">
      <alignment horizontal="center" vertical="center" wrapText="1"/>
      <protection locked="1" hidden="1"/>
    </xf>
    <xf numFmtId="0" fontId="43" fillId="15" borderId="85" xfId="0" applyFont="1" applyFill="1" applyBorder="1" applyAlignment="1">
      <alignment horizontal="center" vertical="center" wrapText="1"/>
      <protection locked="1" hidden="1"/>
    </xf>
    <xf numFmtId="0" fontId="43" fillId="15" borderId="86" xfId="0" applyFont="1" applyFill="1" applyBorder="1" applyAlignment="1">
      <alignment horizontal="center" vertical="center" wrapText="1"/>
      <protection locked="1" hidden="1"/>
    </xf>
    <xf numFmtId="0" fontId="9" fillId="15" borderId="87" xfId="0" applyFont="1" applyFill="1" applyBorder="1" applyAlignment="1">
      <alignment horizontal="center" vertical="center" wrapText="1" textRotation="90"/>
      <protection locked="1" hidden="1"/>
    </xf>
    <xf numFmtId="0" fontId="44" fillId="15" borderId="88" xfId="0" applyFont="1" applyFill="1" applyBorder="1" applyAlignment="1">
      <alignment horizontal="center" vertical="center" wrapText="1" textRotation="90"/>
      <protection locked="1" hidden="1"/>
    </xf>
    <xf numFmtId="0" fontId="45" fillId="15" borderId="89" xfId="0" applyFont="1" applyFill="1" applyBorder="1" applyAlignment="1">
      <alignment horizontal="center" vertical="center" wrapText="1" textRotation="90"/>
      <protection locked="1" hidden="1"/>
    </xf>
    <xf numFmtId="0" fontId="44" fillId="15" borderId="89" xfId="0" applyFont="1" applyFill="1" applyBorder="1" applyAlignment="1">
      <alignment horizontal="center" vertical="center" wrapText="1" textRotation="90"/>
      <protection locked="1" hidden="1"/>
    </xf>
    <xf numFmtId="0" fontId="46" fillId="15" borderId="90" xfId="0" applyFont="1" applyFill="1" applyBorder="1" applyAlignment="1">
      <alignment horizontal="center" vertical="center" wrapText="1"/>
      <protection locked="1" hidden="1"/>
    </xf>
    <xf numFmtId="0" fontId="46" fillId="15" borderId="70" xfId="0" applyFont="1" applyFill="1" applyBorder="1" applyAlignment="1">
      <alignment horizontal="center" vertical="center" wrapText="1" textRotation="90"/>
      <protection locked="1" hidden="1"/>
    </xf>
    <xf numFmtId="0" fontId="47" fillId="15" borderId="37" xfId="0" applyFont="1" applyFill="1" applyBorder="1" applyAlignment="1">
      <alignment horizontal="center" vertical="center" wrapText="1"/>
      <protection locked="1" hidden="1"/>
    </xf>
    <xf numFmtId="0" fontId="43" fillId="16" borderId="84" xfId="0" applyFont="1" applyFill="1" applyBorder="1" applyAlignment="1">
      <alignment horizontal="center" vertical="center" wrapText="1"/>
      <protection locked="1" hidden="1"/>
    </xf>
    <xf numFmtId="0" fontId="43" fillId="16" borderId="85" xfId="0" applyFont="1" applyFill="1" applyBorder="1" applyAlignment="1">
      <alignment horizontal="center" vertical="center" wrapText="1"/>
      <protection locked="1" hidden="1"/>
    </xf>
    <xf numFmtId="0" fontId="43" fillId="16" borderId="86" xfId="0" applyFont="1" applyFill="1" applyBorder="1" applyAlignment="1">
      <alignment horizontal="center" vertical="center" wrapText="1"/>
      <protection locked="1" hidden="1"/>
    </xf>
    <xf numFmtId="0" fontId="9" fillId="16" borderId="91" xfId="0" applyFont="1" applyFill="1" applyBorder="1" applyAlignment="1">
      <alignment horizontal="center" vertical="center" wrapText="1" textRotation="90"/>
      <protection locked="1" hidden="1"/>
    </xf>
    <xf numFmtId="0" fontId="44" fillId="16" borderId="92" xfId="0" applyFont="1" applyFill="1" applyBorder="1" applyAlignment="1">
      <alignment horizontal="center" vertical="center" wrapText="1"/>
      <protection locked="1" hidden="1"/>
    </xf>
    <xf numFmtId="0" fontId="44" fillId="16" borderId="93" xfId="0" applyFont="1" applyFill="1" applyBorder="1" applyAlignment="1">
      <alignment horizontal="center" vertical="center" wrapText="1"/>
      <protection locked="1" hidden="1"/>
    </xf>
    <xf numFmtId="0" fontId="44" fillId="16" borderId="94" xfId="0" applyFont="1" applyFill="1" applyBorder="1" applyAlignment="1">
      <alignment horizontal="center" vertical="center" wrapText="1"/>
      <protection locked="1" hidden="1"/>
    </xf>
    <xf numFmtId="0" fontId="46" fillId="16" borderId="95" xfId="0" applyFont="1" applyFill="1" applyBorder="1" applyAlignment="1">
      <alignment horizontal="center" vertical="center" wrapText="1"/>
      <protection locked="1" hidden="1"/>
    </xf>
    <xf numFmtId="0" fontId="46" fillId="16" borderId="70" xfId="0" applyFont="1" applyFill="1" applyBorder="1" applyAlignment="1">
      <alignment horizontal="center" vertical="center" wrapText="1" textRotation="90"/>
      <protection locked="1" hidden="1"/>
    </xf>
    <xf numFmtId="0" fontId="47" fillId="16" borderId="37" xfId="0" applyFont="1" applyFill="1" applyBorder="1" applyAlignment="1">
      <alignment horizontal="center" vertical="center" wrapText="1"/>
      <protection locked="1" hidden="1"/>
    </xf>
    <xf numFmtId="0" fontId="48" fillId="15" borderId="96" xfId="0" applyFont="1" applyFill="1" applyBorder="1" applyAlignment="1">
      <alignment horizontal="center" vertical="center" wrapText="1"/>
      <protection locked="1" hidden="1"/>
    </xf>
    <xf numFmtId="0" fontId="48" fillId="15" borderId="97" xfId="0" applyFont="1" applyFill="1" applyBorder="1" applyAlignment="1">
      <alignment horizontal="center" vertical="center" wrapText="1"/>
      <protection locked="1" hidden="1"/>
    </xf>
    <xf numFmtId="0" fontId="48" fillId="15" borderId="98" xfId="0" applyFont="1" applyFill="1" applyBorder="1" applyAlignment="1">
      <alignment horizontal="center" vertical="center" wrapText="1"/>
      <protection locked="1" hidden="1"/>
    </xf>
    <xf numFmtId="0" fontId="9" fillId="15" borderId="91" xfId="0" applyFont="1" applyFill="1" applyBorder="1" applyAlignment="1">
      <alignment horizontal="center" vertical="center" wrapText="1" textRotation="90"/>
      <protection locked="1" hidden="1"/>
    </xf>
    <xf numFmtId="0" fontId="44" fillId="15" borderId="92" xfId="0" applyFont="1" applyFill="1" applyBorder="1" applyAlignment="1">
      <alignment horizontal="center" vertical="center" wrapText="1"/>
      <protection locked="1" hidden="1"/>
    </xf>
    <xf numFmtId="0" fontId="44" fillId="15" borderId="93" xfId="0" applyFont="1" applyFill="1" applyBorder="1" applyAlignment="1">
      <alignment horizontal="center" vertical="center" wrapText="1"/>
      <protection locked="1" hidden="1"/>
    </xf>
    <xf numFmtId="0" fontId="44" fillId="15" borderId="94" xfId="0" applyFont="1" applyFill="1" applyBorder="1" applyAlignment="1">
      <alignment horizontal="center" vertical="center" wrapText="1"/>
      <protection locked="1" hidden="1"/>
    </xf>
    <xf numFmtId="0" fontId="44" fillId="15" borderId="99" xfId="0" applyFont="1" applyFill="1" applyBorder="1" applyAlignment="1">
      <alignment horizontal="center" vertical="center" wrapText="1" textRotation="90"/>
      <protection locked="1" hidden="1"/>
    </xf>
    <xf numFmtId="0" fontId="46" fillId="15" borderId="95" xfId="0" applyFont="1" applyFill="1" applyBorder="1" applyAlignment="1">
      <alignment horizontal="center" vertical="center" wrapText="1"/>
      <protection locked="1" hidden="1"/>
    </xf>
    <xf numFmtId="0" fontId="49" fillId="11" borderId="72" xfId="0" applyFont="1" applyFill="1" applyBorder="1" applyAlignment="1">
      <alignment horizontal="center" vertical="center" wrapText="1" textRotation="90"/>
      <protection locked="1" hidden="1"/>
    </xf>
    <xf numFmtId="0" fontId="49" fillId="11" borderId="73" xfId="0" applyFont="1" applyFill="1" applyBorder="1" applyAlignment="1">
      <alignment horizontal="center" vertical="center" wrapText="1" textRotation="90"/>
      <protection locked="1" hidden="1"/>
    </xf>
    <xf numFmtId="0" fontId="46" fillId="11" borderId="73" xfId="0" applyFont="1" applyFill="1" applyBorder="1" applyAlignment="1">
      <alignment horizontal="center" vertical="center" wrapText="1"/>
      <protection locked="1" hidden="1"/>
    </xf>
    <xf numFmtId="0" fontId="46" fillId="11" borderId="73" xfId="0" applyFont="1" applyFill="1" applyBorder="1" applyAlignment="1">
      <alignment horizontal="center" vertical="center" wrapText="1" textRotation="90"/>
      <protection locked="1" hidden="1"/>
    </xf>
    <xf numFmtId="0" fontId="47" fillId="11" borderId="100" xfId="0" applyFont="1" applyFill="1" applyBorder="1" applyAlignment="1">
      <alignment horizontal="center" vertical="center" wrapText="1"/>
      <protection locked="1" hidden="1"/>
    </xf>
    <xf numFmtId="0" fontId="49" fillId="16" borderId="72" xfId="0" applyFont="1" applyFill="1" applyBorder="1" applyAlignment="1">
      <alignment horizontal="center" vertical="center" wrapText="1" textRotation="90"/>
      <protection locked="1" hidden="1"/>
    </xf>
    <xf numFmtId="0" fontId="49" fillId="16" borderId="73" xfId="0" applyFont="1" applyFill="1" applyBorder="1" applyAlignment="1">
      <alignment horizontal="center" vertical="center" wrapText="1" textRotation="90"/>
      <protection locked="1" hidden="1"/>
    </xf>
    <xf numFmtId="0" fontId="46" fillId="16" borderId="73" xfId="0" applyFont="1" applyFill="1" applyBorder="1" applyAlignment="1">
      <alignment horizontal="center" vertical="center" wrapText="1"/>
      <protection locked="1" hidden="1"/>
    </xf>
    <xf numFmtId="0" fontId="46" fillId="16" borderId="73" xfId="0" applyFont="1" applyFill="1" applyBorder="1" applyAlignment="1">
      <alignment horizontal="center" vertical="center" wrapText="1" textRotation="90"/>
      <protection locked="1" hidden="1"/>
    </xf>
    <xf numFmtId="0" fontId="47" fillId="16" borderId="74" xfId="0" applyFont="1" applyFill="1" applyBorder="1" applyAlignment="1">
      <alignment horizontal="center" vertical="center" wrapText="1"/>
      <protection locked="1" hidden="1"/>
    </xf>
    <xf numFmtId="0" fontId="43" fillId="15" borderId="96" xfId="0" applyFont="1" applyFill="1" applyBorder="1" applyAlignment="1">
      <alignment horizontal="center" vertical="center" wrapText="1"/>
      <protection locked="1" hidden="1"/>
    </xf>
    <xf numFmtId="0" fontId="43" fillId="15" borderId="97" xfId="0" applyFont="1" applyFill="1" applyBorder="1" applyAlignment="1">
      <alignment horizontal="center" vertical="center" wrapText="1"/>
      <protection locked="1" hidden="1"/>
    </xf>
    <xf numFmtId="0" fontId="43" fillId="15" borderId="101" xfId="0" applyFont="1" applyFill="1" applyBorder="1" applyAlignment="1">
      <alignment horizontal="center" vertical="center" wrapText="1"/>
      <protection locked="1" hidden="1"/>
    </xf>
    <xf numFmtId="0" fontId="9" fillId="15" borderId="102" xfId="0" applyFont="1" applyFill="1" applyBorder="1" applyAlignment="1">
      <alignment horizontal="center" vertical="center" wrapText="1" textRotation="90"/>
      <protection locked="1" hidden="1"/>
    </xf>
    <xf numFmtId="0" fontId="45" fillId="15" borderId="103" xfId="0" applyFont="1" applyFill="1" applyBorder="1" applyAlignment="1">
      <alignment horizontal="center" vertical="center" wrapText="1" textRotation="90"/>
      <protection locked="1" hidden="1"/>
    </xf>
    <xf numFmtId="0" fontId="9" fillId="15" borderId="104" xfId="0" applyFont="1" applyFill="1" applyBorder="1" applyAlignment="1">
      <alignment horizontal="center" vertical="center" wrapText="1" textRotation="90"/>
      <protection locked="1" hidden="1"/>
    </xf>
    <xf numFmtId="0" fontId="1" fillId="0" borderId="105" xfId="0" applyBorder="1" applyAlignment="1">
      <alignment vertical="bottom"/>
      <protection locked="1" hidden="1"/>
    </xf>
    <xf numFmtId="0" fontId="1" fillId="0" borderId="106" xfId="0" applyBorder="1" applyAlignment="1">
      <alignment vertical="bottom"/>
      <protection locked="1" hidden="1"/>
    </xf>
    <xf numFmtId="0" fontId="1" fillId="0" borderId="107" xfId="0" applyBorder="1" applyAlignment="1">
      <alignment vertical="bottom"/>
      <protection locked="1" hidden="1"/>
    </xf>
    <xf numFmtId="0" fontId="19" fillId="16" borderId="108" xfId="0" applyFont="1" applyFill="1" applyBorder="1" applyAlignment="1">
      <alignment horizontal="center" vertical="center" wrapText="1" textRotation="90"/>
      <protection locked="1" hidden="1"/>
    </xf>
    <xf numFmtId="0" fontId="50" fillId="16" borderId="109" xfId="0" applyFont="1" applyFill="1" applyBorder="1" applyAlignment="1">
      <alignment vertical="center" wrapText="1" textRotation="90"/>
      <protection locked="1" hidden="1"/>
    </xf>
    <xf numFmtId="0" fontId="50" fillId="16" borderId="110" xfId="0" applyFont="1" applyFill="1" applyBorder="1" applyAlignment="1">
      <alignment vertical="center" wrapText="1" textRotation="90"/>
      <protection locked="1" hidden="1"/>
    </xf>
    <xf numFmtId="0" fontId="50" fillId="16" borderId="110" xfId="0" applyFont="1" applyFill="1" applyBorder="1" applyAlignment="1">
      <alignment horizontal="center" vertical="center" wrapText="1" textRotation="90"/>
      <protection locked="1" hidden="1"/>
    </xf>
    <xf numFmtId="0" fontId="51" fillId="16" borderId="111" xfId="0" applyFont="1" applyFill="1" applyBorder="1" applyAlignment="1">
      <alignment vertical="center" wrapText="1" textRotation="90"/>
      <protection locked="1" hidden="1"/>
    </xf>
    <xf numFmtId="0" fontId="19" fillId="16" borderId="26" xfId="0" applyFont="1" applyFill="1" applyBorder="1" applyAlignment="1">
      <alignment horizontal="center" vertical="center" wrapText="1"/>
      <protection locked="1" hidden="1"/>
    </xf>
    <xf numFmtId="0" fontId="19" fillId="16" borderId="27" xfId="0" applyFont="1" applyFill="1" applyBorder="1" applyAlignment="1">
      <alignment horizontal="center" vertical="center" wrapText="1"/>
      <protection locked="1" hidden="1"/>
    </xf>
    <xf numFmtId="0" fontId="17" fillId="16" borderId="27" xfId="0" applyFont="1" applyFill="1" applyBorder="1" applyAlignment="1">
      <alignment horizontal="center" vertical="center" wrapText="1"/>
      <protection locked="1" hidden="1"/>
    </xf>
    <xf numFmtId="0" fontId="19" fillId="16" borderId="28" xfId="0" applyFont="1" applyFill="1" applyBorder="1" applyAlignment="1">
      <alignment horizontal="center" vertical="center" wrapText="1"/>
      <protection locked="1" hidden="1"/>
    </xf>
    <xf numFmtId="0" fontId="43" fillId="12" borderId="112" xfId="0" applyFont="1" applyFill="1" applyBorder="1" applyAlignment="1">
      <alignment vertical="center" wrapText="1" textRotation="90"/>
      <protection locked="1" hidden="1"/>
    </xf>
    <xf numFmtId="0" fontId="43" fillId="12" borderId="113" xfId="0" applyFont="1" applyFill="1" applyBorder="1" applyAlignment="1">
      <alignment vertical="center" wrapText="1" textRotation="90"/>
      <protection locked="1" hidden="1"/>
    </xf>
    <xf numFmtId="0" fontId="43" fillId="12" borderId="79" xfId="0" applyFont="1" applyFill="1" applyBorder="1" applyAlignment="1">
      <alignment vertical="center" wrapText="1" textRotation="90"/>
      <protection locked="1" hidden="1"/>
    </xf>
    <xf numFmtId="0" fontId="1" fillId="0" borderId="114" xfId="0" applyBorder="1" applyAlignment="1">
      <alignment vertical="bottom"/>
      <protection locked="1" hidden="1"/>
    </xf>
    <xf numFmtId="0" fontId="44" fillId="12" borderId="115" xfId="0" applyFont="1" applyFill="1" applyBorder="1" applyAlignment="1">
      <alignment horizontal="center" vertical="center" wrapText="1" textRotation="90"/>
      <protection locked="1" hidden="1"/>
    </xf>
    <xf numFmtId="0" fontId="45" fillId="12" borderId="116" xfId="0" applyFont="1" applyFill="1" applyBorder="1" applyAlignment="1">
      <alignment horizontal="center" vertical="center" wrapText="1" textRotation="90"/>
      <protection locked="1" hidden="1"/>
    </xf>
    <xf numFmtId="0" fontId="44" fillId="12" borderId="116" xfId="0" applyFont="1" applyFill="1" applyBorder="1" applyAlignment="1">
      <alignment horizontal="center" vertical="center" wrapText="1" textRotation="90"/>
      <protection locked="1" hidden="1"/>
    </xf>
    <xf numFmtId="0" fontId="46" fillId="12" borderId="117" xfId="0" applyFont="1" applyFill="1" applyBorder="1" applyAlignment="1">
      <alignment horizontal="center" vertical="center" wrapText="1"/>
      <protection locked="1" hidden="1"/>
    </xf>
    <xf numFmtId="0" fontId="52" fillId="12" borderId="75" xfId="0" applyFont="1" applyFill="1" applyBorder="1" applyAlignment="1">
      <alignment horizontal="center" vertical="center" wrapText="1" textRotation="90"/>
      <protection locked="1" hidden="1"/>
    </xf>
    <xf numFmtId="0" fontId="43" fillId="7" borderId="112" xfId="0" applyFont="1" applyFill="1" applyBorder="1" applyAlignment="1">
      <alignment vertical="center" wrapText="1" textRotation="90"/>
      <protection locked="1" hidden="1"/>
    </xf>
    <xf numFmtId="0" fontId="43" fillId="7" borderId="113" xfId="0" applyFont="1" applyFill="1" applyBorder="1" applyAlignment="1">
      <alignment vertical="center" wrapText="1" textRotation="90"/>
      <protection locked="1" hidden="1"/>
    </xf>
    <xf numFmtId="0" fontId="43" fillId="7" borderId="79" xfId="0" applyFont="1" applyFill="1" applyBorder="1" applyAlignment="1">
      <alignment vertical="center" wrapText="1" textRotation="90"/>
      <protection locked="1" hidden="1"/>
    </xf>
    <xf numFmtId="0" fontId="1" fillId="7" borderId="114" xfId="0" applyFill="1" applyBorder="1" applyAlignment="1">
      <alignment vertical="bottom"/>
      <protection locked="1" hidden="1"/>
    </xf>
    <xf numFmtId="0" fontId="44" fillId="7" borderId="115" xfId="0" applyFont="1" applyFill="1" applyBorder="1" applyAlignment="1">
      <alignment horizontal="center" vertical="center" wrapText="1" textRotation="90"/>
      <protection locked="1" hidden="1"/>
    </xf>
    <xf numFmtId="0" fontId="45" fillId="7" borderId="116" xfId="0" applyFont="1" applyFill="1" applyBorder="1" applyAlignment="1">
      <alignment horizontal="center" vertical="center" wrapText="1" textRotation="90"/>
      <protection locked="1" hidden="1"/>
    </xf>
    <xf numFmtId="0" fontId="44" fillId="7" borderId="116" xfId="0" applyFont="1" applyFill="1" applyBorder="1" applyAlignment="1">
      <alignment horizontal="center" vertical="center" wrapText="1" textRotation="90"/>
      <protection locked="1" hidden="1"/>
    </xf>
    <xf numFmtId="0" fontId="46" fillId="7" borderId="117" xfId="0" applyFont="1" applyFill="1" applyBorder="1" applyAlignment="1">
      <alignment horizontal="center" vertical="center" wrapText="1"/>
      <protection locked="1" hidden="1"/>
    </xf>
    <xf numFmtId="0" fontId="1" fillId="7" borderId="106" xfId="0" applyFill="1" applyBorder="1" applyAlignment="1">
      <alignment vertical="bottom"/>
      <protection locked="1" hidden="1"/>
    </xf>
    <xf numFmtId="0" fontId="52" fillId="7" borderId="75" xfId="0" applyFont="1" applyFill="1" applyBorder="1" applyAlignment="1">
      <alignment horizontal="center" vertical="center" wrapText="1" textRotation="90"/>
      <protection locked="1" hidden="1"/>
    </xf>
    <xf numFmtId="0" fontId="43" fillId="13" borderId="112" xfId="0" applyFont="1" applyFill="1" applyBorder="1" applyAlignment="1">
      <alignment vertical="center" wrapText="1" textRotation="90"/>
      <protection locked="1" hidden="1"/>
    </xf>
    <xf numFmtId="0" fontId="43" fillId="13" borderId="113" xfId="0" applyFont="1" applyFill="1" applyBorder="1" applyAlignment="1">
      <alignment vertical="center" wrapText="1" textRotation="90"/>
      <protection locked="1" hidden="1"/>
    </xf>
    <xf numFmtId="0" fontId="43" fillId="13" borderId="79" xfId="0" applyFont="1" applyFill="1" applyBorder="1" applyAlignment="1">
      <alignment vertical="center" wrapText="1" textRotation="90"/>
      <protection locked="1" hidden="1"/>
    </xf>
    <xf numFmtId="0" fontId="1" fillId="13" borderId="114" xfId="0" applyFill="1" applyBorder="1" applyAlignment="1">
      <alignment vertical="bottom"/>
      <protection locked="1" hidden="1"/>
    </xf>
    <xf numFmtId="0" fontId="44" fillId="13" borderId="115" xfId="0" applyFont="1" applyFill="1" applyBorder="1" applyAlignment="1">
      <alignment horizontal="center" vertical="center" wrapText="1" textRotation="90"/>
      <protection locked="1" hidden="1"/>
    </xf>
    <xf numFmtId="0" fontId="45" fillId="13" borderId="116" xfId="0" applyFont="1" applyFill="1" applyBorder="1" applyAlignment="1">
      <alignment horizontal="center" vertical="center" wrapText="1" textRotation="90"/>
      <protection locked="1" hidden="1"/>
    </xf>
    <xf numFmtId="0" fontId="44" fillId="13" borderId="116" xfId="0" applyFont="1" applyFill="1" applyBorder="1" applyAlignment="1">
      <alignment horizontal="center" vertical="center" wrapText="1" textRotation="90"/>
      <protection locked="1" hidden="1"/>
    </xf>
    <xf numFmtId="0" fontId="46" fillId="13" borderId="117" xfId="0" applyFont="1" applyFill="1" applyBorder="1" applyAlignment="1">
      <alignment horizontal="center" vertical="center" wrapText="1"/>
      <protection locked="1" hidden="1"/>
    </xf>
    <xf numFmtId="0" fontId="1" fillId="13" borderId="106" xfId="0" applyFill="1" applyBorder="1" applyAlignment="1">
      <alignment vertical="bottom"/>
      <protection locked="1" hidden="1"/>
    </xf>
    <xf numFmtId="0" fontId="52" fillId="13" borderId="75" xfId="0" applyFont="1" applyFill="1" applyBorder="1" applyAlignment="1">
      <alignment horizontal="center" vertical="center" wrapText="1" textRotation="90"/>
      <protection locked="1" hidden="1"/>
    </xf>
    <xf numFmtId="0" fontId="43" fillId="14" borderId="112" xfId="0" applyFont="1" applyFill="1" applyBorder="1" applyAlignment="1">
      <alignment vertical="center" wrapText="1" textRotation="90"/>
      <protection locked="1" hidden="1"/>
    </xf>
    <xf numFmtId="0" fontId="43" fillId="14" borderId="113" xfId="0" applyFont="1" applyFill="1" applyBorder="1" applyAlignment="1">
      <alignment vertical="center" wrapText="1" textRotation="90"/>
      <protection locked="1" hidden="1"/>
    </xf>
    <xf numFmtId="0" fontId="43" fillId="14" borderId="79" xfId="0" applyFont="1" applyFill="1" applyBorder="1" applyAlignment="1">
      <alignment vertical="center" wrapText="1" textRotation="90"/>
      <protection locked="1" hidden="1"/>
    </xf>
    <xf numFmtId="0" fontId="1" fillId="14" borderId="114" xfId="0" applyFill="1" applyBorder="1" applyAlignment="1">
      <alignment vertical="bottom"/>
      <protection locked="1" hidden="1"/>
    </xf>
    <xf numFmtId="0" fontId="44" fillId="14" borderId="115" xfId="0" applyFont="1" applyFill="1" applyBorder="1" applyAlignment="1">
      <alignment horizontal="center" vertical="center" wrapText="1" textRotation="90"/>
      <protection locked="1" hidden="1"/>
    </xf>
    <xf numFmtId="0" fontId="45" fillId="14" borderId="116" xfId="0" applyFont="1" applyFill="1" applyBorder="1" applyAlignment="1">
      <alignment horizontal="center" vertical="center" wrapText="1" textRotation="90"/>
      <protection locked="1" hidden="1"/>
    </xf>
    <xf numFmtId="0" fontId="44" fillId="14" borderId="116" xfId="0" applyFont="1" applyFill="1" applyBorder="1" applyAlignment="1">
      <alignment horizontal="center" vertical="center" wrapText="1" textRotation="90"/>
      <protection locked="1" hidden="1"/>
    </xf>
    <xf numFmtId="0" fontId="46" fillId="14" borderId="117" xfId="0" applyFont="1" applyFill="1" applyBorder="1" applyAlignment="1">
      <alignment horizontal="center" vertical="center" wrapText="1"/>
      <protection locked="1" hidden="1"/>
    </xf>
    <xf numFmtId="0" fontId="1" fillId="14" borderId="106" xfId="0" applyFill="1" applyBorder="1" applyAlignment="1">
      <alignment vertical="bottom"/>
      <protection locked="1" hidden="1"/>
    </xf>
    <xf numFmtId="0" fontId="52" fillId="14" borderId="75" xfId="0" applyFont="1" applyFill="1" applyBorder="1" applyAlignment="1">
      <alignment horizontal="center" vertical="center" wrapText="1" textRotation="90"/>
      <protection locked="1" hidden="1"/>
    </xf>
    <xf numFmtId="0" fontId="43" fillId="11" borderId="112" xfId="0" applyFont="1" applyFill="1" applyBorder="1" applyAlignment="1">
      <alignment vertical="center" wrapText="1" textRotation="90"/>
      <protection locked="1" hidden="1"/>
    </xf>
    <xf numFmtId="0" fontId="43" fillId="11" borderId="113" xfId="0" applyFont="1" applyFill="1" applyBorder="1" applyAlignment="1">
      <alignment vertical="center" wrapText="1" textRotation="90"/>
      <protection locked="1" hidden="1"/>
    </xf>
    <xf numFmtId="0" fontId="43" fillId="11" borderId="79" xfId="0" applyFont="1" applyFill="1" applyBorder="1" applyAlignment="1">
      <alignment vertical="center" wrapText="1" textRotation="90"/>
      <protection locked="1" hidden="1"/>
    </xf>
    <xf numFmtId="0" fontId="1" fillId="11" borderId="114" xfId="0" applyFill="1" applyBorder="1" applyAlignment="1">
      <alignment vertical="bottom"/>
      <protection locked="1" hidden="1"/>
    </xf>
    <xf numFmtId="0" fontId="44" fillId="11" borderId="115" xfId="0" applyFont="1" applyFill="1" applyBorder="1" applyAlignment="1">
      <alignment horizontal="center" vertical="center" wrapText="1" textRotation="90"/>
      <protection locked="1" hidden="1"/>
    </xf>
    <xf numFmtId="0" fontId="45" fillId="11" borderId="116" xfId="0" applyFont="1" applyFill="1" applyBorder="1" applyAlignment="1">
      <alignment horizontal="center" vertical="center" wrapText="1" textRotation="90"/>
      <protection locked="1" hidden="1"/>
    </xf>
    <xf numFmtId="0" fontId="44" fillId="11" borderId="116" xfId="0" applyFont="1" applyFill="1" applyBorder="1" applyAlignment="1">
      <alignment horizontal="center" vertical="center" wrapText="1" textRotation="90"/>
      <protection locked="1" hidden="1"/>
    </xf>
    <xf numFmtId="0" fontId="46" fillId="11" borderId="117" xfId="0" applyFont="1" applyFill="1" applyBorder="1" applyAlignment="1">
      <alignment horizontal="center" vertical="center" wrapText="1"/>
      <protection locked="1" hidden="1"/>
    </xf>
    <xf numFmtId="0" fontId="1" fillId="11" borderId="106" xfId="0" applyFill="1" applyBorder="1" applyAlignment="1">
      <alignment vertical="bottom"/>
      <protection locked="1" hidden="1"/>
    </xf>
    <xf numFmtId="0" fontId="52" fillId="11" borderId="75" xfId="0" applyFont="1" applyFill="1" applyBorder="1" applyAlignment="1">
      <alignment horizontal="center" vertical="center" wrapText="1" textRotation="90"/>
      <protection locked="1" hidden="1"/>
    </xf>
    <xf numFmtId="0" fontId="43" fillId="15" borderId="112" xfId="0" applyFont="1" applyFill="1" applyBorder="1" applyAlignment="1">
      <alignment vertical="center" wrapText="1" textRotation="90"/>
      <protection locked="1" hidden="1"/>
    </xf>
    <xf numFmtId="0" fontId="43" fillId="15" borderId="113" xfId="0" applyFont="1" applyFill="1" applyBorder="1" applyAlignment="1">
      <alignment vertical="center" wrapText="1" textRotation="90"/>
      <protection locked="1" hidden="1"/>
    </xf>
    <xf numFmtId="0" fontId="43" fillId="15" borderId="79" xfId="0" applyFont="1" applyFill="1" applyBorder="1" applyAlignment="1">
      <alignment vertical="center" wrapText="1" textRotation="90"/>
      <protection locked="1" hidden="1"/>
    </xf>
    <xf numFmtId="0" fontId="1" fillId="15" borderId="114" xfId="0" applyFill="1" applyBorder="1" applyAlignment="1">
      <alignment vertical="bottom"/>
      <protection locked="1" hidden="1"/>
    </xf>
    <xf numFmtId="0" fontId="44" fillId="15" borderId="115" xfId="0" applyFont="1" applyFill="1" applyBorder="1" applyAlignment="1">
      <alignment horizontal="center" vertical="center" wrapText="1" textRotation="90"/>
      <protection locked="1" hidden="1"/>
    </xf>
    <xf numFmtId="0" fontId="45" fillId="15" borderId="116" xfId="0" applyFont="1" applyFill="1" applyBorder="1" applyAlignment="1">
      <alignment horizontal="center" vertical="center" wrapText="1" textRotation="90"/>
      <protection locked="1" hidden="1"/>
    </xf>
    <xf numFmtId="0" fontId="44" fillId="15" borderId="116" xfId="0" applyFont="1" applyFill="1" applyBorder="1" applyAlignment="1">
      <alignment horizontal="center" vertical="center" wrapText="1" textRotation="90"/>
      <protection locked="1" hidden="1"/>
    </xf>
    <xf numFmtId="0" fontId="46" fillId="15" borderId="117" xfId="0" applyFont="1" applyFill="1" applyBorder="1" applyAlignment="1">
      <alignment horizontal="center" vertical="center" wrapText="1"/>
      <protection locked="1" hidden="1"/>
    </xf>
    <xf numFmtId="0" fontId="1" fillId="15" borderId="106" xfId="0" applyFill="1" applyBorder="1" applyAlignment="1">
      <alignment vertical="bottom"/>
      <protection locked="1" hidden="1"/>
    </xf>
    <xf numFmtId="0" fontId="52" fillId="15" borderId="75" xfId="0" applyFont="1" applyFill="1" applyBorder="1" applyAlignment="1">
      <alignment horizontal="center" vertical="center" wrapText="1" textRotation="90"/>
      <protection locked="1" hidden="1"/>
    </xf>
    <xf numFmtId="0" fontId="43" fillId="16" borderId="118" xfId="0" applyFont="1" applyFill="1" applyBorder="1" applyAlignment="1">
      <alignment vertical="center" wrapText="1" textRotation="90"/>
      <protection locked="1" hidden="1"/>
    </xf>
    <xf numFmtId="0" fontId="43" fillId="16" borderId="119" xfId="0" applyFont="1" applyFill="1" applyBorder="1" applyAlignment="1">
      <alignment vertical="center" wrapText="1" textRotation="90"/>
      <protection locked="1" hidden="1"/>
    </xf>
    <xf numFmtId="0" fontId="9" fillId="16" borderId="120" xfId="0" applyFont="1" applyFill="1" applyBorder="1" applyAlignment="1">
      <alignment horizontal="center" vertical="center" wrapText="1" textRotation="90"/>
      <protection locked="1" hidden="1"/>
    </xf>
    <xf numFmtId="0" fontId="41" fillId="16" borderId="121" xfId="0" applyFont="1" applyFill="1" applyBorder="1" applyAlignment="1">
      <alignment horizontal="center" vertical="center" wrapText="1" textRotation="90"/>
      <protection locked="1" hidden="1"/>
    </xf>
    <xf numFmtId="0" fontId="41" fillId="16" borderId="122" xfId="0" applyFont="1" applyFill="1" applyBorder="1" applyAlignment="1">
      <alignment horizontal="center" vertical="center" wrapText="1" textRotation="90"/>
      <protection locked="1" hidden="1"/>
    </xf>
    <xf numFmtId="0" fontId="45" fillId="16" borderId="123" xfId="0" applyFont="1" applyFill="1" applyBorder="1" applyAlignment="1">
      <alignment vertical="center" wrapText="1" textRotation="90"/>
      <protection locked="1" hidden="1"/>
    </xf>
    <xf numFmtId="0" fontId="46" fillId="16" borderId="106" xfId="0" applyFont="1" applyFill="1" applyBorder="1" applyAlignment="1">
      <alignment horizontal="center" vertical="center" wrapText="1" textRotation="90"/>
      <protection locked="1" hidden="1"/>
    </xf>
    <xf numFmtId="0" fontId="52" fillId="16" borderId="75" xfId="0" applyFont="1" applyFill="1" applyBorder="1" applyAlignment="1">
      <alignment horizontal="center" vertical="center" wrapText="1" textRotation="90"/>
      <protection locked="1" hidden="1"/>
    </xf>
    <xf numFmtId="0" fontId="43" fillId="15" borderId="118" xfId="0" applyFont="1" applyFill="1" applyBorder="1" applyAlignment="1">
      <alignment vertical="center" wrapText="1" textRotation="90"/>
      <protection locked="1" hidden="1"/>
    </xf>
    <xf numFmtId="0" fontId="43" fillId="15" borderId="123" xfId="0" applyFont="1" applyFill="1" applyBorder="1" applyAlignment="1">
      <alignment vertical="center" wrapText="1" textRotation="90"/>
      <protection locked="1" hidden="1"/>
    </xf>
    <xf numFmtId="0" fontId="45" fillId="15" borderId="123" xfId="0" applyFont="1" applyFill="1" applyBorder="1" applyAlignment="1">
      <alignment vertical="center" wrapText="1" textRotation="90"/>
      <protection locked="1" hidden="1"/>
    </xf>
    <xf numFmtId="0" fontId="9" fillId="15" borderId="79" xfId="0" applyFont="1" applyFill="1" applyBorder="1" applyAlignment="1">
      <alignment horizontal="center" vertical="center" wrapText="1" textRotation="90"/>
      <protection locked="1" hidden="1"/>
    </xf>
    <xf numFmtId="0" fontId="43" fillId="15" borderId="123" xfId="0" applyFont="1" applyFill="1" applyBorder="1" applyAlignment="1">
      <alignment horizontal="center" vertical="center" wrapText="1" textRotation="90"/>
      <protection locked="1" hidden="1"/>
    </xf>
    <xf numFmtId="0" fontId="44" fillId="15" borderId="124" xfId="0" applyFont="1" applyFill="1" applyBorder="1" applyAlignment="1">
      <alignment horizontal="center" vertical="center" wrapText="1" textRotation="90"/>
      <protection locked="1" hidden="1"/>
    </xf>
    <xf numFmtId="0" fontId="46" fillId="15" borderId="106" xfId="0" applyFont="1" applyFill="1" applyBorder="1" applyAlignment="1">
      <alignment horizontal="center" vertical="center" wrapText="1" textRotation="90"/>
      <protection locked="1" hidden="1"/>
    </xf>
    <xf numFmtId="0" fontId="53" fillId="15" borderId="75" xfId="0" applyFont="1" applyFill="1" applyBorder="1" applyAlignment="1">
      <alignment horizontal="center" vertical="center" wrapText="1" textRotation="90"/>
      <protection locked="1" hidden="1"/>
    </xf>
    <xf numFmtId="0" fontId="53" fillId="11" borderId="75" xfId="0" applyFont="1" applyFill="1" applyBorder="1" applyAlignment="1">
      <alignment horizontal="center" vertical="center" wrapText="1" textRotation="90"/>
      <protection locked="1" hidden="1"/>
    </xf>
    <xf numFmtId="0" fontId="53" fillId="16" borderId="75" xfId="0" applyFont="1" applyFill="1" applyBorder="1" applyAlignment="1">
      <alignment horizontal="center" vertical="center" wrapText="1" textRotation="90"/>
      <protection locked="1" hidden="1"/>
    </xf>
    <xf numFmtId="0" fontId="43" fillId="15" borderId="119" xfId="0" applyFont="1" applyFill="1" applyBorder="1" applyAlignment="1">
      <alignment vertical="center" wrapText="1" textRotation="90"/>
      <protection locked="1" hidden="1"/>
    </xf>
    <xf numFmtId="0" fontId="9" fillId="15" borderId="116" xfId="0" applyFont="1" applyFill="1" applyBorder="1" applyAlignment="1">
      <alignment horizontal="center" vertical="center" wrapText="1" textRotation="90"/>
      <protection locked="1" hidden="1"/>
    </xf>
    <xf numFmtId="0" fontId="45" fillId="15" borderId="125" xfId="0" applyFont="1" applyFill="1" applyBorder="1" applyAlignment="1">
      <alignment horizontal="center" vertical="center" wrapText="1" textRotation="90"/>
      <protection locked="1" hidden="1"/>
    </xf>
    <xf numFmtId="0" fontId="9" fillId="15" borderId="126" xfId="0" applyFont="1" applyFill="1" applyBorder="1" applyAlignment="1">
      <alignment horizontal="center" vertical="center" wrapText="1" textRotation="90"/>
      <protection locked="1" hidden="1"/>
    </xf>
    <xf numFmtId="0" fontId="1" fillId="0" borderId="127" xfId="0" applyBorder="1" applyAlignment="1">
      <alignment vertical="bottom"/>
      <protection locked="1" hidden="1"/>
    </xf>
    <xf numFmtId="0" fontId="1" fillId="0" borderId="128" xfId="0" applyBorder="1" applyAlignment="1">
      <alignment vertical="bottom"/>
      <protection locked="1" hidden="1"/>
    </xf>
    <xf numFmtId="0" fontId="50" fillId="16" borderId="128" xfId="0" applyFont="1" applyFill="1" applyBorder="1" applyAlignment="1">
      <alignment horizontal="center" vertical="center" wrapText="1" textRotation="90"/>
      <protection locked="1" hidden="1"/>
    </xf>
    <xf numFmtId="0" fontId="1" fillId="0" borderId="129" xfId="0" applyBorder="1" applyAlignment="1">
      <alignment vertical="bottom"/>
      <protection locked="1" hidden="1"/>
    </xf>
    <xf numFmtId="0" fontId="1" fillId="0" borderId="130" xfId="0" applyBorder="1" applyAlignment="1">
      <alignment vertical="bottom"/>
      <protection locked="1" hidden="1"/>
    </xf>
    <xf numFmtId="0" fontId="1" fillId="0" borderId="131" xfId="0" applyBorder="1" applyAlignment="1">
      <alignment vertical="bottom"/>
      <protection locked="1" hidden="1"/>
    </xf>
    <xf numFmtId="0" fontId="1" fillId="0" borderId="132" xfId="0" applyBorder="1" applyAlignment="1">
      <alignment vertical="bottom"/>
      <protection locked="1" hidden="1"/>
    </xf>
    <xf numFmtId="0" fontId="48" fillId="12" borderId="133" xfId="0" applyFont="1" applyFill="1" applyBorder="1" applyAlignment="1">
      <alignment horizontal="center" vertical="center" wrapText="1"/>
      <protection locked="0" hidden="1"/>
    </xf>
    <xf numFmtId="0" fontId="48" fillId="12" borderId="134" xfId="0" applyFont="1" applyFill="1" applyBorder="1" applyAlignment="1">
      <alignment horizontal="center" vertical="center" wrapText="1"/>
      <protection locked="0" hidden="1"/>
    </xf>
    <xf numFmtId="0" fontId="9" fillId="12" borderId="134" xfId="0" applyFont="1" applyFill="1" applyBorder="1" applyAlignment="1">
      <alignment horizontal="center" vertical="center" wrapText="1"/>
      <protection locked="1" hidden="1"/>
    </xf>
    <xf numFmtId="0" fontId="54" fillId="12" borderId="131" xfId="0" applyFont="1" applyFill="1" applyBorder="1" applyAlignment="1">
      <alignment horizontal="center" vertical="center" wrapText="1"/>
      <protection locked="0" hidden="0"/>
    </xf>
    <xf numFmtId="0" fontId="9" fillId="12" borderId="135" xfId="0" applyFont="1" applyFill="1" applyBorder="1" applyAlignment="1">
      <alignment horizontal="center" vertical="center" wrapText="1"/>
      <protection locked="1" hidden="1"/>
    </xf>
    <xf numFmtId="0" fontId="54" fillId="12" borderId="44" xfId="0" applyFont="1" applyFill="1" applyBorder="1" applyAlignment="1">
      <alignment horizontal="center" vertical="center" wrapText="1"/>
      <protection locked="0" hidden="0"/>
    </xf>
    <xf numFmtId="0" fontId="55" fillId="12" borderId="136" xfId="0" applyFont="1" applyFill="1" applyBorder="1" applyAlignment="1">
      <alignment horizontal="center" vertical="center" wrapText="1"/>
      <protection locked="1" hidden="1"/>
    </xf>
    <xf numFmtId="0" fontId="48" fillId="7" borderId="133" xfId="0" applyFont="1" applyFill="1" applyBorder="1" applyAlignment="1">
      <alignment horizontal="center" vertical="center" wrapText="1"/>
      <protection locked="0" hidden="0"/>
    </xf>
    <xf numFmtId="0" fontId="48" fillId="7" borderId="134" xfId="0" applyFont="1" applyFill="1" applyBorder="1" applyAlignment="1">
      <alignment horizontal="center" vertical="center" wrapText="1"/>
      <protection locked="0" hidden="0"/>
    </xf>
    <xf numFmtId="0" fontId="9" fillId="7" borderId="134" xfId="0" applyFont="1" applyFill="1" applyBorder="1" applyAlignment="1">
      <alignment horizontal="center" vertical="center" wrapText="1"/>
      <protection locked="1" hidden="1"/>
    </xf>
    <xf numFmtId="0" fontId="54" fillId="7" borderId="131" xfId="0" applyFont="1" applyFill="1" applyBorder="1" applyAlignment="1">
      <alignment horizontal="center" vertical="center" wrapText="1"/>
      <protection locked="0" hidden="0"/>
    </xf>
    <xf numFmtId="0" fontId="9" fillId="7" borderId="135" xfId="0" applyFont="1" applyFill="1" applyBorder="1" applyAlignment="1">
      <alignment horizontal="center" vertical="center" wrapText="1"/>
      <protection locked="1" hidden="1"/>
    </xf>
    <xf numFmtId="0" fontId="54" fillId="7" borderId="44" xfId="0" applyFont="1" applyFill="1" applyBorder="1" applyAlignment="1">
      <alignment horizontal="center" vertical="center" wrapText="1"/>
      <protection locked="0" hidden="0"/>
    </xf>
    <xf numFmtId="0" fontId="55" fillId="7" borderId="136" xfId="0" applyFont="1" applyFill="1" applyBorder="1" applyAlignment="1">
      <alignment horizontal="center" vertical="center" wrapText="1"/>
      <protection locked="1" hidden="1"/>
    </xf>
    <xf numFmtId="0" fontId="1" fillId="7" borderId="131" xfId="0" applyFill="1" applyBorder="1" applyAlignment="1">
      <alignment vertical="bottom"/>
      <protection locked="1" hidden="1"/>
    </xf>
    <xf numFmtId="0" fontId="1" fillId="7" borderId="132" xfId="0" applyFill="1" applyBorder="1" applyAlignment="1">
      <alignment vertical="bottom"/>
      <protection locked="1" hidden="1"/>
    </xf>
    <xf numFmtId="0" fontId="48" fillId="13" borderId="133" xfId="0" applyFont="1" applyFill="1" applyBorder="1" applyAlignment="1">
      <alignment horizontal="center" vertical="center" wrapText="1"/>
      <protection locked="0" hidden="0"/>
    </xf>
    <xf numFmtId="0" fontId="48" fillId="13" borderId="134" xfId="0" applyFont="1" applyFill="1" applyBorder="1" applyAlignment="1">
      <alignment horizontal="center" vertical="center" wrapText="1"/>
      <protection locked="0" hidden="0"/>
    </xf>
    <xf numFmtId="0" fontId="9" fillId="13" borderId="134" xfId="0" applyFont="1" applyFill="1" applyBorder="1" applyAlignment="1">
      <alignment horizontal="center" vertical="center" wrapText="1"/>
      <protection locked="1" hidden="1"/>
    </xf>
    <xf numFmtId="0" fontId="54" fillId="13" borderId="131" xfId="0" applyFont="1" applyFill="1" applyBorder="1" applyAlignment="1">
      <alignment horizontal="center" vertical="center" wrapText="1"/>
      <protection locked="0" hidden="0"/>
    </xf>
    <xf numFmtId="0" fontId="9" fillId="13" borderId="135" xfId="0" applyFont="1" applyFill="1" applyBorder="1" applyAlignment="1">
      <alignment horizontal="center" vertical="center" wrapText="1"/>
      <protection locked="1" hidden="1"/>
    </xf>
    <xf numFmtId="0" fontId="54" fillId="13" borderId="44" xfId="0" applyFont="1" applyFill="1" applyBorder="1" applyAlignment="1">
      <alignment horizontal="center" vertical="center" wrapText="1"/>
      <protection locked="0" hidden="0"/>
    </xf>
    <xf numFmtId="0" fontId="55" fillId="13" borderId="136" xfId="0" applyFont="1" applyFill="1" applyBorder="1" applyAlignment="1">
      <alignment horizontal="center" vertical="center" wrapText="1"/>
      <protection locked="1" hidden="1"/>
    </xf>
    <xf numFmtId="0" fontId="1" fillId="13" borderId="131" xfId="0" applyFill="1" applyBorder="1" applyAlignment="1">
      <alignment vertical="bottom"/>
      <protection locked="1" hidden="1"/>
    </xf>
    <xf numFmtId="0" fontId="1" fillId="13" borderId="132" xfId="0" applyFill="1" applyBorder="1" applyAlignment="1">
      <alignment vertical="bottom"/>
      <protection locked="1" hidden="1"/>
    </xf>
    <xf numFmtId="0" fontId="48" fillId="14" borderId="133" xfId="0" applyFont="1" applyFill="1" applyBorder="1" applyAlignment="1">
      <alignment horizontal="center" vertical="center" wrapText="1"/>
      <protection locked="0" hidden="0"/>
    </xf>
    <xf numFmtId="0" fontId="48" fillId="14" borderId="134" xfId="0" applyFont="1" applyFill="1" applyBorder="1" applyAlignment="1">
      <alignment horizontal="center" vertical="center" wrapText="1"/>
      <protection locked="0" hidden="0"/>
    </xf>
    <xf numFmtId="0" fontId="9" fillId="14" borderId="134" xfId="0" applyFont="1" applyFill="1" applyBorder="1" applyAlignment="1">
      <alignment horizontal="center" vertical="center" wrapText="1"/>
      <protection locked="1" hidden="1"/>
    </xf>
    <xf numFmtId="0" fontId="54" fillId="14" borderId="131" xfId="0" applyFont="1" applyFill="1" applyBorder="1" applyAlignment="1">
      <alignment horizontal="center" vertical="center" wrapText="1"/>
      <protection locked="0" hidden="0"/>
    </xf>
    <xf numFmtId="0" fontId="9" fillId="14" borderId="135" xfId="0" applyFont="1" applyFill="1" applyBorder="1" applyAlignment="1">
      <alignment horizontal="center" vertical="center" wrapText="1"/>
      <protection locked="1" hidden="1"/>
    </xf>
    <xf numFmtId="0" fontId="54" fillId="14" borderId="44" xfId="0" applyFont="1" applyFill="1" applyBorder="1" applyAlignment="1">
      <alignment horizontal="center" vertical="center" wrapText="1"/>
      <protection locked="0" hidden="0"/>
    </xf>
    <xf numFmtId="0" fontId="55" fillId="14" borderId="136" xfId="0" applyFont="1" applyFill="1" applyBorder="1" applyAlignment="1">
      <alignment horizontal="center" vertical="center" wrapText="1"/>
      <protection locked="1" hidden="1"/>
    </xf>
    <xf numFmtId="0" fontId="1" fillId="14" borderId="131" xfId="0" applyFill="1" applyBorder="1" applyAlignment="1">
      <alignment vertical="bottom"/>
      <protection locked="1" hidden="1"/>
    </xf>
    <xf numFmtId="0" fontId="1" fillId="14" borderId="132" xfId="0" applyFill="1" applyBorder="1" applyAlignment="1">
      <alignment vertical="bottom"/>
      <protection locked="1" hidden="1"/>
    </xf>
    <xf numFmtId="0" fontId="48" fillId="11" borderId="133" xfId="0" applyFont="1" applyFill="1" applyBorder="1" applyAlignment="1">
      <alignment horizontal="center" vertical="center" wrapText="1"/>
      <protection locked="0" hidden="0"/>
    </xf>
    <xf numFmtId="0" fontId="48" fillId="11" borderId="134" xfId="0" applyFont="1" applyFill="1" applyBorder="1" applyAlignment="1">
      <alignment horizontal="center" vertical="center" wrapText="1"/>
      <protection locked="0" hidden="0"/>
    </xf>
    <xf numFmtId="0" fontId="9" fillId="11" borderId="134" xfId="0" applyFont="1" applyFill="1" applyBorder="1" applyAlignment="1">
      <alignment horizontal="center" vertical="center" wrapText="1"/>
      <protection locked="1" hidden="1"/>
    </xf>
    <xf numFmtId="0" fontId="54" fillId="11" borderId="131" xfId="0" applyFont="1" applyFill="1" applyBorder="1" applyAlignment="1">
      <alignment horizontal="center" vertical="center" wrapText="1"/>
      <protection locked="0" hidden="0"/>
    </xf>
    <xf numFmtId="0" fontId="9" fillId="11" borderId="135" xfId="0" applyFont="1" applyFill="1" applyBorder="1" applyAlignment="1">
      <alignment horizontal="center" vertical="center" wrapText="1"/>
      <protection locked="1" hidden="1"/>
    </xf>
    <xf numFmtId="0" fontId="54" fillId="11" borderId="44" xfId="0" applyFont="1" applyFill="1" applyBorder="1" applyAlignment="1">
      <alignment horizontal="center" vertical="center" wrapText="1"/>
      <protection locked="0" hidden="0"/>
    </xf>
    <xf numFmtId="0" fontId="55" fillId="11" borderId="136" xfId="0" applyFont="1" applyFill="1" applyBorder="1" applyAlignment="1">
      <alignment horizontal="center" vertical="center" wrapText="1"/>
      <protection locked="1" hidden="1"/>
    </xf>
    <xf numFmtId="0" fontId="1" fillId="11" borderId="131" xfId="0" applyFill="1" applyBorder="1" applyAlignment="1">
      <alignment vertical="bottom"/>
      <protection locked="1" hidden="1"/>
    </xf>
    <xf numFmtId="0" fontId="1" fillId="11" borderId="132" xfId="0" applyFill="1" applyBorder="1" applyAlignment="1">
      <alignment vertical="bottom"/>
      <protection locked="1" hidden="1"/>
    </xf>
    <xf numFmtId="0" fontId="48" fillId="12" borderId="133" xfId="0" applyFont="1" applyFill="1" applyBorder="1" applyAlignment="1">
      <alignment horizontal="center" vertical="center" wrapText="1"/>
      <protection locked="0" hidden="0"/>
    </xf>
    <xf numFmtId="0" fontId="48" fillId="12" borderId="134" xfId="0" applyFont="1" applyFill="1" applyBorder="1" applyAlignment="1">
      <alignment horizontal="center" vertical="center" wrapText="1"/>
      <protection locked="0" hidden="0"/>
    </xf>
    <xf numFmtId="0" fontId="48" fillId="15" borderId="133" xfId="0" applyFont="1" applyFill="1" applyBorder="1" applyAlignment="1">
      <alignment horizontal="center" vertical="center" wrapText="1"/>
      <protection locked="0" hidden="0"/>
    </xf>
    <xf numFmtId="0" fontId="48" fillId="15" borderId="134" xfId="0" applyFont="1" applyFill="1" applyBorder="1" applyAlignment="1">
      <alignment horizontal="center" vertical="center" wrapText="1"/>
      <protection locked="0" hidden="0"/>
    </xf>
    <xf numFmtId="0" fontId="9" fillId="15" borderId="134" xfId="0" applyFont="1" applyFill="1" applyBorder="1" applyAlignment="1">
      <alignment horizontal="center" vertical="center" wrapText="1"/>
      <protection locked="1" hidden="1"/>
    </xf>
    <xf numFmtId="0" fontId="54" fillId="15" borderId="131" xfId="0" applyFont="1" applyFill="1" applyBorder="1" applyAlignment="1">
      <alignment horizontal="center" vertical="center" wrapText="1"/>
      <protection locked="0" hidden="0"/>
    </xf>
    <xf numFmtId="0" fontId="9" fillId="15" borderId="135" xfId="0" applyFont="1" applyFill="1" applyBorder="1" applyAlignment="1">
      <alignment horizontal="center" vertical="center" wrapText="1"/>
      <protection locked="1" hidden="1"/>
    </xf>
    <xf numFmtId="0" fontId="54" fillId="15" borderId="44" xfId="0" applyFont="1" applyFill="1" applyBorder="1" applyAlignment="1">
      <alignment horizontal="center" vertical="center" wrapText="1"/>
      <protection locked="0" hidden="0"/>
    </xf>
    <xf numFmtId="0" fontId="55" fillId="15" borderId="136" xfId="0" applyFont="1" applyFill="1" applyBorder="1" applyAlignment="1">
      <alignment horizontal="center" vertical="center" wrapText="1"/>
      <protection locked="1" hidden="1"/>
    </xf>
    <xf numFmtId="0" fontId="1" fillId="15" borderId="131" xfId="0" applyFill="1" applyBorder="1" applyAlignment="1">
      <alignment vertical="bottom"/>
      <protection locked="1" hidden="1"/>
    </xf>
    <xf numFmtId="0" fontId="1" fillId="15" borderId="132" xfId="0" applyFill="1" applyBorder="1" applyAlignment="1">
      <alignment vertical="bottom"/>
      <protection locked="1" hidden="1"/>
    </xf>
    <xf numFmtId="0" fontId="48" fillId="16" borderId="133" xfId="0" applyFont="1" applyFill="1" applyBorder="1" applyAlignment="1">
      <alignment horizontal="center" vertical="center" wrapText="1"/>
      <protection locked="0" hidden="0"/>
    </xf>
    <xf numFmtId="0" fontId="48" fillId="16" borderId="134" xfId="0" applyFont="1" applyFill="1" applyBorder="1" applyAlignment="1">
      <alignment horizontal="center" vertical="center" wrapText="1"/>
      <protection locked="0" hidden="0"/>
    </xf>
    <xf numFmtId="0" fontId="9" fillId="16" borderId="134" xfId="0" applyFont="1" applyFill="1" applyBorder="1" applyAlignment="1">
      <alignment horizontal="center" vertical="center" wrapText="1"/>
      <protection locked="1" hidden="1"/>
    </xf>
    <xf numFmtId="0" fontId="54" fillId="16" borderId="131" xfId="0" applyFont="1" applyFill="1" applyBorder="1" applyAlignment="1">
      <alignment horizontal="center" vertical="center" wrapText="1"/>
      <protection locked="0" hidden="0"/>
    </xf>
    <xf numFmtId="0" fontId="54" fillId="16" borderId="137" xfId="0" applyFont="1" applyFill="1" applyBorder="1" applyAlignment="1">
      <alignment horizontal="center" vertical="center" wrapText="1"/>
      <protection locked="0" hidden="0"/>
    </xf>
    <xf numFmtId="0" fontId="9" fillId="16" borderId="135" xfId="0" applyFont="1" applyFill="1" applyBorder="1" applyAlignment="1">
      <alignment horizontal="center" vertical="center" wrapText="1"/>
      <protection locked="1" hidden="1"/>
    </xf>
    <xf numFmtId="0" fontId="54" fillId="16" borderId="44" xfId="0" applyFont="1" applyFill="1" applyBorder="1" applyAlignment="1">
      <alignment horizontal="center" vertical="center" wrapText="1"/>
      <protection locked="0" hidden="0"/>
    </xf>
    <xf numFmtId="0" fontId="54" fillId="16" borderId="136" xfId="0" applyFont="1" applyFill="1" applyBorder="1" applyAlignment="1">
      <alignment horizontal="center" vertical="center" wrapText="1"/>
      <protection locked="0" hidden="0"/>
    </xf>
    <xf numFmtId="0" fontId="9" fillId="16" borderId="136" xfId="0" applyFont="1" applyFill="1" applyBorder="1" applyAlignment="1">
      <alignment horizontal="center" vertical="center" wrapText="1"/>
      <protection locked="1" hidden="1"/>
    </xf>
    <xf numFmtId="0" fontId="55" fillId="16" borderId="136" xfId="0" applyFont="1" applyFill="1" applyBorder="1" applyAlignment="1">
      <alignment horizontal="center" vertical="center" wrapText="1"/>
      <protection locked="1" hidden="1"/>
    </xf>
    <xf numFmtId="0" fontId="46" fillId="16" borderId="131" xfId="0" applyFont="1" applyFill="1" applyBorder="1" applyAlignment="1">
      <alignment horizontal="center" vertical="center" wrapText="1" textRotation="90"/>
      <protection locked="1" hidden="1"/>
    </xf>
    <xf numFmtId="0" fontId="52" fillId="16" borderId="132" xfId="0" applyFont="1" applyFill="1" applyBorder="1" applyAlignment="1">
      <alignment horizontal="center" vertical="center" wrapText="1" textRotation="90"/>
      <protection locked="1" hidden="1"/>
    </xf>
    <xf numFmtId="0" fontId="48" fillId="15" borderId="135" xfId="0" applyFont="1" applyFill="1" applyBorder="1" applyAlignment="1">
      <alignment horizontal="center" vertical="center" wrapText="1"/>
      <protection locked="0" hidden="0"/>
    </xf>
    <xf numFmtId="0" fontId="48" fillId="15" borderId="138" xfId="0" applyFont="1" applyFill="1" applyBorder="1" applyAlignment="1">
      <alignment horizontal="center" vertical="center" wrapText="1"/>
      <protection locked="0" hidden="0"/>
    </xf>
    <xf numFmtId="0" fontId="54" fillId="15" borderId="137" xfId="0" applyFont="1" applyFill="1" applyBorder="1" applyAlignment="1">
      <alignment horizontal="center" vertical="center" wrapText="1"/>
      <protection locked="0" hidden="0"/>
    </xf>
    <xf numFmtId="0" fontId="54" fillId="15" borderId="136" xfId="0" applyFont="1" applyFill="1" applyBorder="1" applyAlignment="1">
      <alignment horizontal="center" vertical="center" wrapText="1"/>
      <protection locked="0" hidden="0"/>
    </xf>
    <xf numFmtId="0" fontId="9" fillId="15" borderId="139" xfId="0" applyFont="1" applyFill="1" applyBorder="1" applyAlignment="1">
      <alignment horizontal="center" vertical="center" wrapText="1"/>
      <protection locked="1" hidden="1"/>
    </xf>
    <xf numFmtId="0" fontId="9" fillId="15" borderId="44" xfId="0" applyFont="1" applyFill="1" applyBorder="1" applyAlignment="1">
      <alignment horizontal="center" vertical="center" wrapText="1"/>
      <protection locked="1" hidden="1"/>
    </xf>
    <xf numFmtId="0" fontId="46" fillId="15" borderId="131" xfId="0" applyFont="1" applyFill="1" applyBorder="1" applyAlignment="1">
      <alignment horizontal="center" vertical="center" wrapText="1" textRotation="90"/>
      <protection locked="1" hidden="1"/>
    </xf>
    <xf numFmtId="0" fontId="53" fillId="15" borderId="132" xfId="0" applyFont="1" applyFill="1" applyBorder="1" applyAlignment="1">
      <alignment horizontal="center" vertical="center" wrapText="1" textRotation="90"/>
      <protection locked="1" hidden="1"/>
    </xf>
    <xf numFmtId="0" fontId="55" fillId="11" borderId="134" xfId="0" applyFont="1" applyFill="1" applyBorder="1" applyAlignment="1">
      <alignment horizontal="center" vertical="center" wrapText="1"/>
      <protection locked="1" hidden="1"/>
    </xf>
    <xf numFmtId="0" fontId="46" fillId="11" borderId="134" xfId="0" applyFont="1" applyFill="1" applyBorder="1" applyAlignment="1">
      <alignment horizontal="center" vertical="center" wrapText="1" textRotation="90"/>
      <protection locked="1" hidden="1"/>
    </xf>
    <xf numFmtId="0" fontId="53" fillId="11" borderId="132" xfId="0" applyFont="1" applyFill="1" applyBorder="1" applyAlignment="1">
      <alignment horizontal="center" vertical="center" wrapText="1" textRotation="90"/>
      <protection locked="1" hidden="1"/>
    </xf>
    <xf numFmtId="0" fontId="55" fillId="16" borderId="134" xfId="0" applyFont="1" applyFill="1" applyBorder="1" applyAlignment="1">
      <alignment horizontal="center" vertical="center" wrapText="1"/>
      <protection locked="1" hidden="1"/>
    </xf>
    <xf numFmtId="0" fontId="46" fillId="16" borderId="134" xfId="0" applyFont="1" applyFill="1" applyBorder="1" applyAlignment="1">
      <alignment horizontal="center" vertical="center" wrapText="1" textRotation="90"/>
      <protection locked="1" hidden="1"/>
    </xf>
    <xf numFmtId="0" fontId="53" fillId="16" borderId="132" xfId="0" applyFont="1" applyFill="1" applyBorder="1" applyAlignment="1">
      <alignment horizontal="center" vertical="center" wrapText="1" textRotation="90"/>
      <protection locked="1" hidden="1"/>
    </xf>
    <xf numFmtId="0" fontId="44" fillId="15" borderId="134" xfId="0" applyFont="1" applyFill="1" applyBorder="1" applyAlignment="1">
      <alignment horizontal="center" vertical="center" wrapText="1"/>
      <protection locked="1" hidden="1"/>
    </xf>
    <xf numFmtId="0" fontId="19" fillId="16" borderId="140" xfId="0" applyFont="1" applyFill="1" applyBorder="1" applyAlignment="1">
      <alignment horizontal="center" vertical="center" wrapText="1" textRotation="90"/>
      <protection locked="1" hidden="1"/>
    </xf>
    <xf numFmtId="0" fontId="1" fillId="0" borderId="141" xfId="0" applyBorder="1" applyAlignment="1">
      <alignment vertical="bottom"/>
      <protection locked="1" hidden="1"/>
    </xf>
    <xf numFmtId="0" fontId="1" fillId="0" borderId="142" xfId="0" applyBorder="1" applyAlignment="1">
      <alignment vertical="bottom"/>
      <protection locked="1" hidden="1"/>
    </xf>
    <xf numFmtId="0" fontId="1" fillId="0" borderId="138" xfId="0" applyBorder="1" applyAlignment="1">
      <alignment vertical="bottom"/>
      <protection locked="1" hidden="1"/>
    </xf>
    <xf numFmtId="0" fontId="50" fillId="16" borderId="138" xfId="0" applyFont="1" applyFill="1" applyBorder="1" applyAlignment="1">
      <alignment horizontal="center" vertical="center" wrapText="1" textRotation="90"/>
      <protection locked="1" hidden="1"/>
    </xf>
    <xf numFmtId="0" fontId="1" fillId="0" borderId="143" xfId="0" applyBorder="1" applyAlignment="1">
      <alignment vertical="bottom"/>
      <protection locked="1" hidden="1"/>
    </xf>
    <xf numFmtId="0" fontId="1" fillId="0" borderId="144" xfId="0" applyBorder="1" applyAlignment="1">
      <alignment vertical="bottom"/>
      <protection locked="1" hidden="1"/>
    </xf>
    <xf numFmtId="0" fontId="1" fillId="0" borderId="145" xfId="0" applyBorder="1" applyAlignment="1">
      <alignment vertical="bottom"/>
      <protection locked="1" hidden="1"/>
    </xf>
    <xf numFmtId="0" fontId="1" fillId="0" borderId="146" xfId="0" applyBorder="1" applyAlignment="1">
      <alignment vertical="bottom"/>
      <protection locked="1" hidden="1"/>
    </xf>
    <xf numFmtId="0" fontId="1" fillId="0" borderId="0" xfId="0" applyAlignment="1">
      <alignment horizontal="center" vertical="bottom"/>
      <protection locked="1" hidden="1"/>
    </xf>
    <xf numFmtId="0" fontId="19" fillId="16" borderId="147" xfId="0" applyFont="1" applyFill="1" applyBorder="1" applyAlignment="1">
      <alignment horizontal="center" vertical="center" wrapText="1"/>
      <protection locked="1" hidden="1"/>
    </xf>
    <xf numFmtId="0" fontId="19" fillId="16" borderId="147" xfId="0" applyFont="1" applyFill="1" applyBorder="1" applyAlignment="1">
      <alignment horizontal="center" vertical="center" wrapText="1"/>
      <protection locked="0" hidden="0"/>
    </xf>
    <xf numFmtId="0" fontId="19" fillId="7" borderId="147" xfId="0" applyFont="1" applyFill="1" applyBorder="1" applyAlignment="1">
      <alignment horizontal="center" vertical="center" wrapText="1"/>
      <protection locked="0" hidden="0"/>
    </xf>
    <xf numFmtId="0" fontId="19" fillId="7" borderId="147" xfId="0" applyFont="1" applyFill="1" applyBorder="1" applyAlignment="1">
      <alignment horizontal="center" vertical="center" wrapText="1"/>
      <protection locked="1" hidden="1"/>
    </xf>
    <xf numFmtId="0" fontId="19" fillId="13" borderId="147" xfId="0" applyFont="1" applyFill="1" applyBorder="1" applyAlignment="1">
      <alignment horizontal="center" vertical="center" wrapText="1"/>
      <protection locked="0" hidden="0"/>
    </xf>
    <xf numFmtId="0" fontId="19" fillId="13" borderId="147" xfId="0" applyFont="1" applyFill="1" applyBorder="1" applyAlignment="1">
      <alignment horizontal="center" vertical="center" wrapText="1"/>
      <protection locked="1" hidden="1"/>
    </xf>
    <xf numFmtId="0" fontId="19" fillId="14" borderId="147" xfId="0" applyFont="1" applyFill="1" applyBorder="1" applyAlignment="1">
      <alignment horizontal="center" vertical="center" wrapText="1"/>
      <protection locked="0" hidden="0"/>
    </xf>
    <xf numFmtId="0" fontId="19" fillId="14" borderId="147" xfId="0" applyFont="1" applyFill="1" applyBorder="1" applyAlignment="1">
      <alignment horizontal="center" vertical="center" wrapText="1"/>
      <protection locked="1" hidden="1"/>
    </xf>
    <xf numFmtId="0" fontId="19" fillId="11" borderId="147" xfId="0" applyFont="1" applyFill="1" applyBorder="1" applyAlignment="1">
      <alignment horizontal="center" vertical="center" wrapText="1"/>
      <protection locked="0" hidden="0"/>
    </xf>
    <xf numFmtId="0" fontId="19" fillId="11" borderId="147" xfId="0" applyFont="1" applyFill="1" applyBorder="1" applyAlignment="1">
      <alignment horizontal="center" vertical="center" wrapText="1"/>
      <protection locked="1" hidden="1"/>
    </xf>
    <xf numFmtId="0" fontId="19" fillId="15" borderId="147" xfId="0" applyFont="1" applyFill="1" applyBorder="1" applyAlignment="1">
      <alignment horizontal="center" vertical="center" wrapText="1"/>
      <protection locked="0" hidden="0"/>
    </xf>
    <xf numFmtId="0" fontId="19" fillId="15" borderId="147" xfId="0" applyFont="1" applyFill="1" applyBorder="1" applyAlignment="1">
      <alignment horizontal="center" vertical="center" wrapText="1"/>
      <protection locked="1" hidden="1"/>
    </xf>
    <xf numFmtId="0" fontId="56" fillId="16" borderId="105" xfId="0" applyFont="1" applyFill="1" applyBorder="1" applyAlignment="1">
      <alignment horizontal="center" vertical="center" wrapText="1"/>
      <protection locked="0" hidden="0"/>
    </xf>
    <xf numFmtId="0" fontId="56" fillId="16" borderId="106" xfId="0" applyFont="1" applyFill="1" applyBorder="1" applyAlignment="1">
      <alignment horizontal="center" vertical="center" wrapText="1"/>
      <protection locked="0" hidden="0"/>
    </xf>
    <xf numFmtId="0" fontId="56" fillId="16" borderId="108" xfId="0" applyFont="1" applyFill="1" applyBorder="1" applyAlignment="1">
      <alignment horizontal="center" vertical="center" wrapText="1"/>
      <protection locked="0" hidden="0"/>
    </xf>
    <xf numFmtId="0" fontId="57" fillId="16" borderId="148" xfId="0" applyFont="1" applyFill="1" applyBorder="1" applyAlignment="1">
      <alignment horizontal="center" vertical="center" wrapText="1"/>
      <protection locked="1" hidden="1"/>
    </xf>
    <xf numFmtId="0" fontId="58" fillId="16" borderId="149" xfId="0" applyFont="1" applyFill="1" applyBorder="1" applyAlignment="1">
      <alignment horizontal="center" vertical="center" wrapText="1"/>
      <protection locked="0" hidden="0"/>
    </xf>
    <xf numFmtId="0" fontId="59" fillId="16" borderId="0" xfId="0" applyFont="1" applyFill="1" applyBorder="1" applyAlignment="1">
      <alignment horizontal="center" vertical="center" wrapText="1"/>
      <protection locked="0" hidden="0"/>
    </xf>
    <xf numFmtId="0" fontId="9" fillId="16" borderId="106" xfId="0" applyFont="1" applyFill="1" applyBorder="1" applyAlignment="1">
      <alignment horizontal="center" vertical="center" wrapText="1"/>
      <protection locked="1" hidden="1"/>
    </xf>
    <xf numFmtId="0" fontId="60" fillId="16" borderId="0" xfId="0" applyFont="1" applyFill="1" applyBorder="1" applyAlignment="1">
      <alignment horizontal="center" vertical="center" wrapText="1"/>
      <protection locked="0" hidden="0"/>
    </xf>
    <xf numFmtId="0" fontId="54" fillId="16" borderId="106" xfId="0" applyFont="1" applyFill="1" applyBorder="1" applyAlignment="1">
      <alignment horizontal="center" vertical="center" wrapText="1"/>
      <protection locked="0" hidden="0"/>
    </xf>
    <xf numFmtId="0" fontId="61" fillId="16" borderId="106" xfId="0" applyFont="1" applyFill="1" applyBorder="1" applyAlignment="1">
      <alignment horizontal="center" vertical="center" wrapText="1"/>
      <protection locked="1" hidden="1"/>
    </xf>
    <xf numFmtId="0" fontId="55" fillId="16" borderId="106" xfId="0" applyFont="1" applyFill="1" applyBorder="1" applyAlignment="1">
      <alignment horizontal="center" vertical="center" wrapText="1"/>
      <protection locked="1" hidden="1"/>
    </xf>
    <xf numFmtId="0" fontId="10" fillId="16" borderId="150" xfId="0" applyFont="1" applyFill="1" applyBorder="1" applyAlignment="1">
      <alignment horizontal="center" vertical="center" wrapText="1"/>
      <protection locked="1" hidden="1"/>
    </xf>
    <xf numFmtId="0" fontId="19" fillId="16" borderId="151" xfId="0" applyFont="1" applyFill="1" applyBorder="1" applyAlignment="1">
      <alignment horizontal="center" vertical="center" wrapText="1"/>
      <protection locked="1" hidden="1"/>
    </xf>
    <xf numFmtId="0" fontId="56" fillId="15" borderId="105" xfId="0" applyFont="1" applyFill="1" applyBorder="1" applyAlignment="1">
      <alignment horizontal="center" vertical="center" wrapText="1"/>
      <protection locked="0" hidden="0"/>
    </xf>
    <xf numFmtId="0" fontId="56" fillId="15" borderId="147" xfId="0" applyFont="1" applyFill="1" applyBorder="1" applyAlignment="1">
      <alignment horizontal="center" vertical="center" wrapText="1"/>
      <protection locked="0" hidden="0"/>
    </xf>
    <xf numFmtId="0" fontId="56" fillId="15" borderId="147" xfId="0" applyFont="1" applyFill="1" applyBorder="1" applyAlignment="1">
      <alignment horizontal="center" vertical="center" wrapText="1"/>
      <protection locked="1" hidden="1"/>
    </xf>
    <xf numFmtId="0" fontId="56" fillId="15" borderId="106" xfId="0" applyFont="1" applyFill="1" applyBorder="1" applyAlignment="1">
      <alignment horizontal="center" vertical="center" wrapText="1"/>
      <protection locked="0" hidden="0"/>
    </xf>
    <xf numFmtId="0" fontId="56" fillId="15" borderId="108" xfId="0" applyFont="1" applyFill="1" applyBorder="1" applyAlignment="1">
      <alignment horizontal="center" vertical="center" wrapText="1"/>
      <protection locked="0" hidden="0"/>
    </xf>
    <xf numFmtId="0" fontId="56" fillId="15" borderId="0" xfId="0" applyFont="1" applyFill="1" applyBorder="1" applyAlignment="1">
      <alignment horizontal="center" vertical="center" wrapText="1"/>
      <protection locked="1" hidden="1"/>
    </xf>
    <xf numFmtId="0" fontId="57" fillId="15" borderId="148" xfId="0" applyFont="1" applyFill="1" applyBorder="1" applyAlignment="1">
      <alignment horizontal="center" vertical="center" wrapText="1"/>
      <protection locked="1" hidden="1"/>
    </xf>
    <xf numFmtId="0" fontId="58" fillId="15" borderId="149" xfId="0" applyFont="1" applyFill="1" applyBorder="1" applyAlignment="1">
      <alignment horizontal="center" vertical="center" wrapText="1"/>
      <protection locked="0" hidden="0"/>
    </xf>
    <xf numFmtId="0" fontId="59" fillId="15" borderId="0" xfId="0" applyFont="1" applyFill="1" applyBorder="1" applyAlignment="1">
      <alignment horizontal="center" vertical="center" wrapText="1"/>
      <protection locked="0" hidden="0"/>
    </xf>
    <xf numFmtId="0" fontId="9" fillId="15" borderId="106" xfId="0" applyFont="1" applyFill="1" applyBorder="1" applyAlignment="1">
      <alignment horizontal="center" vertical="center" wrapText="1"/>
      <protection locked="1" hidden="1"/>
    </xf>
    <xf numFmtId="0" fontId="60" fillId="15" borderId="0" xfId="0" applyFont="1" applyFill="1" applyBorder="1" applyAlignment="1">
      <alignment horizontal="center" vertical="center" wrapText="1"/>
      <protection locked="0" hidden="0"/>
    </xf>
    <xf numFmtId="0" fontId="54" fillId="15" borderId="106" xfId="0" applyFont="1" applyFill="1" applyBorder="1" applyAlignment="1">
      <alignment horizontal="center" vertical="center" wrapText="1"/>
      <protection locked="0" hidden="0"/>
    </xf>
    <xf numFmtId="0" fontId="61" fillId="15" borderId="106" xfId="0" applyFont="1" applyFill="1" applyBorder="1" applyAlignment="1">
      <alignment horizontal="center" vertical="center" wrapText="1"/>
      <protection locked="1" hidden="1"/>
    </xf>
    <xf numFmtId="0" fontId="55" fillId="15" borderId="106" xfId="0" applyFont="1" applyFill="1" applyBorder="1" applyAlignment="1">
      <alignment horizontal="center" vertical="center" wrapText="1"/>
      <protection locked="1" hidden="1"/>
    </xf>
    <xf numFmtId="0" fontId="10" fillId="15" borderId="150" xfId="0" applyFont="1" applyFill="1" applyBorder="1" applyAlignment="1">
      <alignment horizontal="center" vertical="center" wrapText="1"/>
      <protection locked="1" hidden="1"/>
    </xf>
    <xf numFmtId="0" fontId="19" fillId="15" borderId="151" xfId="0" applyFont="1" applyFill="1" applyBorder="1" applyAlignment="1">
      <alignment horizontal="center" vertical="center" wrapText="1"/>
      <protection locked="1" hidden="1"/>
    </xf>
    <xf numFmtId="0" fontId="9" fillId="11" borderId="105" xfId="0" applyFont="1" applyFill="1" applyBorder="1" applyAlignment="1">
      <alignment horizontal="center" vertical="center" wrapText="1"/>
      <protection locked="0" hidden="0"/>
    </xf>
    <xf numFmtId="0" fontId="61" fillId="11" borderId="106" xfId="0" applyFont="1" applyFill="1" applyBorder="1" applyAlignment="1">
      <alignment horizontal="center" vertical="center" wrapText="1"/>
      <protection locked="0" hidden="0"/>
    </xf>
    <xf numFmtId="0" fontId="55" fillId="11" borderId="106" xfId="0" applyFont="1" applyFill="1" applyBorder="1" applyAlignment="1">
      <alignment horizontal="center" vertical="center" wrapText="1"/>
      <protection locked="1" hidden="1"/>
    </xf>
    <xf numFmtId="0" fontId="46" fillId="11" borderId="106" xfId="0" applyFont="1" applyFill="1" applyBorder="1" applyAlignment="1">
      <alignment horizontal="center" vertical="center" wrapText="1" textRotation="90"/>
      <protection locked="1" hidden="1"/>
    </xf>
    <xf numFmtId="0" fontId="62" fillId="11" borderId="107" xfId="0" applyFont="1" applyFill="1" applyBorder="1" applyAlignment="1">
      <alignment horizontal="center" vertical="center" wrapText="1" textRotation="90"/>
      <protection locked="1" hidden="1"/>
    </xf>
    <xf numFmtId="0" fontId="9" fillId="16" borderId="105" xfId="0" applyFont="1" applyFill="1" applyBorder="1" applyAlignment="1">
      <alignment horizontal="center" vertical="center" wrapText="1"/>
      <protection locked="0" hidden="0"/>
    </xf>
    <xf numFmtId="0" fontId="61" fillId="16" borderId="106" xfId="0" applyFont="1" applyFill="1" applyBorder="1" applyAlignment="1">
      <alignment horizontal="center" vertical="center" wrapText="1"/>
      <protection locked="0" hidden="0"/>
    </xf>
    <xf numFmtId="0" fontId="46" fillId="16" borderId="106" xfId="0" applyFont="1" applyFill="1" applyBorder="1" applyAlignment="1">
      <alignment horizontal="center" vertical="center" wrapText="1" textRotation="90"/>
      <protection locked="1" hidden="1"/>
    </xf>
    <xf numFmtId="0" fontId="62" fillId="16" borderId="107" xfId="0" applyFont="1" applyFill="1" applyBorder="1" applyAlignment="1">
      <alignment horizontal="center" vertical="center" wrapText="1" textRotation="90"/>
      <protection locked="1" hidden="1"/>
    </xf>
    <xf numFmtId="0" fontId="57" fillId="15" borderId="148" xfId="0" applyFont="1" applyFill="1" applyBorder="1" applyAlignment="1">
      <alignment horizontal="center" vertical="center" wrapText="1"/>
      <protection locked="0" hidden="0"/>
    </xf>
    <xf numFmtId="0" fontId="58" fillId="15" borderId="149" xfId="0" applyFont="1" applyFill="1" applyBorder="1" applyAlignment="1">
      <alignment horizontal="center" vertical="center" wrapText="1"/>
      <protection locked="1" hidden="1"/>
    </xf>
    <xf numFmtId="0" fontId="44" fillId="15" borderId="106" xfId="0" applyFont="1" applyFill="1" applyBorder="1" applyAlignment="1">
      <alignment horizontal="center" vertical="center" wrapText="1"/>
      <protection locked="1" hidden="1"/>
    </xf>
    <xf numFmtId="0" fontId="1" fillId="0" borderId="0" xfId="0" applyFont="1" applyAlignment="1">
      <alignment horizontal="center" vertical="center"/>
      <protection locked="1" hidden="1"/>
    </xf>
    <xf numFmtId="0" fontId="19" fillId="16" borderId="150" xfId="0" applyFont="1" applyFill="1" applyBorder="1" applyAlignment="1">
      <alignment horizontal="center" vertical="center" wrapText="1"/>
      <protection locked="1" hidden="1"/>
    </xf>
    <xf numFmtId="0" fontId="10" fillId="16" borderId="150" xfId="0" applyFont="1" applyFill="1" applyBorder="1" applyAlignment="1">
      <alignment horizontal="center" vertical="center" wrapText="1"/>
      <protection locked="0" hidden="0"/>
    </xf>
    <xf numFmtId="0" fontId="63" fillId="16" borderId="150" xfId="0" applyFont="1" applyFill="1" applyBorder="1" applyAlignment="1">
      <alignment horizontal="center" vertical="center" wrapText="1"/>
      <protection locked="0" hidden="0"/>
    </xf>
    <xf numFmtId="0" fontId="63" fillId="16" borderId="150" xfId="0" applyNumberFormat="1" applyFont="1" applyFill="1" applyBorder="1" applyAlignment="1">
      <alignment horizontal="center" vertical="center" wrapText="1"/>
      <protection locked="0" hidden="0"/>
    </xf>
    <xf numFmtId="164" fontId="63" fillId="16" borderId="152" xfId="0" applyNumberFormat="1" applyFont="1" applyFill="1" applyBorder="1" applyAlignment="1">
      <alignment horizontal="center" vertical="center" wrapText="1"/>
      <protection locked="0" hidden="0"/>
    </xf>
    <xf numFmtId="0" fontId="64" fillId="12" borderId="153" xfId="0" applyFont="1" applyFill="1" applyBorder="1" applyAlignment="1">
      <alignment horizontal="center" vertical="center" wrapText="1"/>
      <protection locked="0" hidden="0"/>
    </xf>
    <xf numFmtId="0" fontId="49" fillId="12" borderId="73" xfId="0" applyFont="1" applyFill="1" applyBorder="1" applyAlignment="1">
      <alignment horizontal="center" vertical="center" wrapText="1"/>
      <protection locked="0" hidden="0"/>
    </xf>
    <xf numFmtId="0" fontId="51" fillId="12" borderId="73" xfId="0" applyFont="1" applyFill="1" applyBorder="1" applyAlignment="1">
      <alignment horizontal="center" vertical="center" wrapText="1"/>
      <protection locked="0" hidden="0"/>
    </xf>
    <xf numFmtId="0" fontId="9" fillId="12" borderId="73" xfId="0" applyFont="1" applyFill="1" applyBorder="1" applyAlignment="1">
      <alignment horizontal="center" vertical="center" wrapText="1"/>
      <protection locked="1" hidden="1"/>
    </xf>
    <xf numFmtId="2" fontId="10" fillId="12" borderId="150" xfId="0" applyNumberFormat="1" applyFont="1" applyFill="1" applyBorder="1" applyAlignment="1">
      <alignment horizontal="center" vertical="center" wrapText="1"/>
      <protection locked="1" hidden="1"/>
    </xf>
    <xf numFmtId="0" fontId="10" fillId="12" borderId="150" xfId="0" applyFont="1" applyFill="1" applyBorder="1" applyAlignment="1">
      <alignment horizontal="center" vertical="center" wrapText="1"/>
      <protection locked="1" hidden="1"/>
    </xf>
    <xf numFmtId="0" fontId="19" fillId="12" borderId="37" xfId="0" applyFont="1" applyFill="1" applyBorder="1" applyAlignment="1">
      <alignment horizontal="center" vertical="center" wrapText="1"/>
      <protection locked="1" hidden="1"/>
    </xf>
    <xf numFmtId="0" fontId="64" fillId="7" borderId="153" xfId="0" applyFont="1" applyFill="1" applyBorder="1" applyAlignment="1">
      <alignment horizontal="center" vertical="center" wrapText="1"/>
      <protection locked="0" hidden="0"/>
    </xf>
    <xf numFmtId="0" fontId="49" fillId="7" borderId="73" xfId="0" applyFont="1" applyFill="1" applyBorder="1" applyAlignment="1">
      <alignment horizontal="center" vertical="center" wrapText="1"/>
      <protection locked="0" hidden="0"/>
    </xf>
    <xf numFmtId="0" fontId="51" fillId="7" borderId="73" xfId="0" applyFont="1" applyFill="1" applyBorder="1" applyAlignment="1">
      <alignment horizontal="center" vertical="center" wrapText="1"/>
      <protection locked="0" hidden="0"/>
    </xf>
    <xf numFmtId="0" fontId="9" fillId="7" borderId="73" xfId="0" applyFont="1" applyFill="1" applyBorder="1" applyAlignment="1">
      <alignment horizontal="center" vertical="center" wrapText="1"/>
      <protection locked="1" hidden="1"/>
    </xf>
    <xf numFmtId="2" fontId="10" fillId="7" borderId="150" xfId="0" applyNumberFormat="1" applyFont="1" applyFill="1" applyBorder="1" applyAlignment="1">
      <alignment horizontal="center" vertical="center" wrapText="1"/>
      <protection locked="1" hidden="1"/>
    </xf>
    <xf numFmtId="0" fontId="10" fillId="7" borderId="150" xfId="0" applyFont="1" applyFill="1" applyBorder="1" applyAlignment="1">
      <alignment horizontal="center" vertical="center" wrapText="1"/>
      <protection locked="1" hidden="1"/>
    </xf>
    <xf numFmtId="0" fontId="19" fillId="7" borderId="37" xfId="0" applyFont="1" applyFill="1" applyBorder="1" applyAlignment="1">
      <alignment horizontal="center" vertical="center" wrapText="1"/>
      <protection locked="1" hidden="1"/>
    </xf>
    <xf numFmtId="0" fontId="64" fillId="13" borderId="153" xfId="0" applyFont="1" applyFill="1" applyBorder="1" applyAlignment="1">
      <alignment horizontal="center" vertical="center" wrapText="1"/>
      <protection locked="0" hidden="0"/>
    </xf>
    <xf numFmtId="0" fontId="49" fillId="13" borderId="73" xfId="0" applyFont="1" applyFill="1" applyBorder="1" applyAlignment="1">
      <alignment horizontal="center" vertical="center" wrapText="1"/>
      <protection locked="0" hidden="0"/>
    </xf>
    <xf numFmtId="0" fontId="51" fillId="13" borderId="73" xfId="0" applyFont="1" applyFill="1" applyBorder="1" applyAlignment="1">
      <alignment horizontal="center" vertical="center" wrapText="1"/>
      <protection locked="0" hidden="0"/>
    </xf>
    <xf numFmtId="0" fontId="9" fillId="13" borderId="73" xfId="0" applyFont="1" applyFill="1" applyBorder="1" applyAlignment="1">
      <alignment horizontal="center" vertical="center" wrapText="1"/>
      <protection locked="1" hidden="1"/>
    </xf>
    <xf numFmtId="2" fontId="10" fillId="13" borderId="150" xfId="0" applyNumberFormat="1" applyFont="1" applyFill="1" applyBorder="1" applyAlignment="1">
      <alignment horizontal="center" vertical="center" wrapText="1"/>
      <protection locked="1" hidden="1"/>
    </xf>
    <xf numFmtId="0" fontId="10" fillId="13" borderId="150" xfId="0" applyFont="1" applyFill="1" applyBorder="1" applyAlignment="1">
      <alignment horizontal="center" vertical="center" wrapText="1"/>
      <protection locked="1" hidden="1"/>
    </xf>
    <xf numFmtId="0" fontId="19" fillId="13" borderId="37" xfId="0" applyFont="1" applyFill="1" applyBorder="1" applyAlignment="1">
      <alignment horizontal="center" vertical="center" wrapText="1"/>
      <protection locked="1" hidden="1"/>
    </xf>
    <xf numFmtId="0" fontId="64" fillId="14" borderId="153" xfId="0" applyFont="1" applyFill="1" applyBorder="1" applyAlignment="1">
      <alignment horizontal="center" vertical="center" wrapText="1"/>
      <protection locked="0" hidden="0"/>
    </xf>
    <xf numFmtId="0" fontId="49" fillId="14" borderId="73" xfId="0" applyFont="1" applyFill="1" applyBorder="1" applyAlignment="1">
      <alignment horizontal="center" vertical="center" wrapText="1"/>
      <protection locked="0" hidden="0"/>
    </xf>
    <xf numFmtId="0" fontId="51" fillId="14" borderId="73" xfId="0" applyFont="1" applyFill="1" applyBorder="1" applyAlignment="1">
      <alignment horizontal="center" vertical="center" wrapText="1"/>
      <protection locked="0" hidden="0"/>
    </xf>
    <xf numFmtId="0" fontId="9" fillId="14" borderId="73" xfId="0" applyFont="1" applyFill="1" applyBorder="1" applyAlignment="1">
      <alignment horizontal="center" vertical="center" wrapText="1"/>
      <protection locked="1" hidden="1"/>
    </xf>
    <xf numFmtId="2" fontId="10" fillId="14" borderId="150" xfId="0" applyNumberFormat="1" applyFont="1" applyFill="1" applyBorder="1" applyAlignment="1">
      <alignment horizontal="center" vertical="center" wrapText="1"/>
      <protection locked="1" hidden="1"/>
    </xf>
    <xf numFmtId="0" fontId="10" fillId="14" borderId="150" xfId="0" applyFont="1" applyFill="1" applyBorder="1" applyAlignment="1">
      <alignment horizontal="center" vertical="center" wrapText="1"/>
      <protection locked="1" hidden="1"/>
    </xf>
    <xf numFmtId="0" fontId="19" fillId="14" borderId="37" xfId="0" applyFont="1" applyFill="1" applyBorder="1" applyAlignment="1">
      <alignment horizontal="center" vertical="center" wrapText="1"/>
      <protection locked="1" hidden="1"/>
    </xf>
    <xf numFmtId="0" fontId="64" fillId="11" borderId="153" xfId="0" applyFont="1" applyFill="1" applyBorder="1" applyAlignment="1">
      <alignment horizontal="center" vertical="center" wrapText="1"/>
      <protection locked="0" hidden="0"/>
    </xf>
    <xf numFmtId="0" fontId="49" fillId="11" borderId="73" xfId="0" applyFont="1" applyFill="1" applyBorder="1" applyAlignment="1">
      <alignment horizontal="center" vertical="center" wrapText="1"/>
      <protection locked="0" hidden="0"/>
    </xf>
    <xf numFmtId="0" fontId="51" fillId="11" borderId="73" xfId="0" applyFont="1" applyFill="1" applyBorder="1" applyAlignment="1">
      <alignment horizontal="center" vertical="center" wrapText="1"/>
      <protection locked="0" hidden="0"/>
    </xf>
    <xf numFmtId="0" fontId="9" fillId="11" borderId="73" xfId="0" applyFont="1" applyFill="1" applyBorder="1" applyAlignment="1">
      <alignment horizontal="center" vertical="center" wrapText="1"/>
      <protection locked="1" hidden="1"/>
    </xf>
    <xf numFmtId="2" fontId="10" fillId="11" borderId="150" xfId="0" applyNumberFormat="1" applyFont="1" applyFill="1" applyBorder="1" applyAlignment="1">
      <alignment horizontal="center" vertical="center" wrapText="1"/>
      <protection locked="1" hidden="1"/>
    </xf>
    <xf numFmtId="0" fontId="10" fillId="11" borderId="150" xfId="0" applyFont="1" applyFill="1" applyBorder="1" applyAlignment="1">
      <alignment horizontal="center" vertical="center" wrapText="1"/>
      <protection locked="1" hidden="1"/>
    </xf>
    <xf numFmtId="0" fontId="19" fillId="11" borderId="37" xfId="0" applyFont="1" applyFill="1" applyBorder="1" applyAlignment="1">
      <alignment horizontal="center" vertical="center" wrapText="1"/>
      <protection locked="1" hidden="1"/>
    </xf>
    <xf numFmtId="0" fontId="64" fillId="15" borderId="153" xfId="0" applyFont="1" applyFill="1" applyBorder="1" applyAlignment="1">
      <alignment horizontal="center" vertical="center" wrapText="1"/>
      <protection locked="0" hidden="0"/>
    </xf>
    <xf numFmtId="0" fontId="49" fillId="15" borderId="73" xfId="0" applyFont="1" applyFill="1" applyBorder="1" applyAlignment="1">
      <alignment horizontal="center" vertical="center" wrapText="1"/>
      <protection locked="0" hidden="0"/>
    </xf>
    <xf numFmtId="0" fontId="51" fillId="15" borderId="73" xfId="0" applyFont="1" applyFill="1" applyBorder="1" applyAlignment="1">
      <alignment horizontal="center" vertical="center" wrapText="1"/>
      <protection locked="0" hidden="0"/>
    </xf>
    <xf numFmtId="0" fontId="9" fillId="15" borderId="73" xfId="0" applyFont="1" applyFill="1" applyBorder="1" applyAlignment="1">
      <alignment horizontal="center" vertical="center" wrapText="1"/>
      <protection locked="1" hidden="1"/>
    </xf>
    <xf numFmtId="2" fontId="10" fillId="15" borderId="150" xfId="0" applyNumberFormat="1" applyFont="1" applyFill="1" applyBorder="1" applyAlignment="1">
      <alignment horizontal="center" vertical="center" wrapText="1"/>
      <protection locked="1" hidden="1"/>
    </xf>
    <xf numFmtId="0" fontId="19" fillId="15" borderId="37" xfId="0" applyFont="1" applyFill="1" applyBorder="1" applyAlignment="1">
      <alignment horizontal="center" vertical="center" wrapText="1"/>
      <protection locked="1" hidden="1"/>
    </xf>
    <xf numFmtId="0" fontId="64" fillId="16" borderId="153" xfId="0" applyFont="1" applyFill="1" applyBorder="1" applyAlignment="1">
      <alignment horizontal="center" vertical="center" wrapText="1"/>
      <protection locked="0" hidden="0"/>
    </xf>
    <xf numFmtId="0" fontId="49" fillId="16" borderId="73" xfId="0" applyFont="1" applyFill="1" applyBorder="1" applyAlignment="1">
      <alignment horizontal="center" vertical="center" wrapText="1"/>
      <protection locked="0" hidden="0"/>
    </xf>
    <xf numFmtId="0" fontId="49" fillId="16" borderId="100" xfId="0" applyFont="1" applyFill="1" applyBorder="1" applyAlignment="1">
      <alignment horizontal="center" vertical="center" wrapText="1"/>
      <protection locked="0" hidden="0"/>
    </xf>
    <xf numFmtId="0" fontId="57" fillId="16" borderId="100" xfId="0" applyFont="1" applyFill="1" applyBorder="1" applyAlignment="1">
      <alignment horizontal="center" vertical="center" wrapText="1"/>
      <protection locked="1" hidden="1"/>
    </xf>
    <xf numFmtId="0" fontId="60" fillId="16" borderId="73" xfId="0" applyFont="1" applyFill="1" applyBorder="1" applyAlignment="1">
      <alignment horizontal="center" vertical="center" wrapText="1"/>
      <protection locked="0" hidden="0"/>
    </xf>
    <xf numFmtId="0" fontId="9" fillId="16" borderId="94" xfId="0" applyFont="1" applyFill="1" applyBorder="1" applyAlignment="1">
      <alignment horizontal="center" vertical="center" wrapText="1"/>
      <protection locked="1" hidden="1"/>
    </xf>
    <xf numFmtId="0" fontId="60" fillId="16" borderId="154" xfId="0" applyFont="1" applyFill="1" applyBorder="1" applyAlignment="1">
      <alignment horizontal="center" vertical="center" wrapText="1"/>
      <protection locked="0" hidden="0"/>
    </xf>
    <xf numFmtId="0" fontId="58" fillId="16" borderId="73" xfId="0" applyFont="1" applyFill="1" applyBorder="1" applyAlignment="1">
      <alignment horizontal="center" vertical="center" wrapText="1"/>
      <protection locked="0" hidden="0"/>
    </xf>
    <xf numFmtId="0" fontId="9" fillId="16" borderId="73" xfId="0" applyFont="1" applyFill="1" applyBorder="1" applyAlignment="1">
      <alignment horizontal="center" vertical="center" wrapText="1"/>
      <protection locked="1" hidden="1"/>
    </xf>
    <xf numFmtId="0" fontId="55" fillId="16" borderId="155" xfId="0" applyFont="1" applyFill="1" applyBorder="1" applyAlignment="1">
      <alignment horizontal="center" vertical="center" wrapText="1"/>
      <protection locked="1" hidden="1"/>
    </xf>
    <xf numFmtId="2" fontId="10" fillId="16" borderId="150" xfId="0" applyNumberFormat="1" applyFont="1" applyFill="1" applyBorder="1" applyAlignment="1">
      <alignment horizontal="center" vertical="center" wrapText="1"/>
      <protection locked="1" hidden="1"/>
    </xf>
    <xf numFmtId="0" fontId="19" fillId="16" borderId="156" xfId="0" applyFont="1" applyFill="1" applyBorder="1" applyAlignment="1">
      <alignment horizontal="center" vertical="center" wrapText="1"/>
      <protection locked="1" hidden="1"/>
    </xf>
    <xf numFmtId="0" fontId="64" fillId="15" borderId="157" xfId="0" applyFont="1" applyFill="1" applyBorder="1" applyAlignment="1">
      <alignment horizontal="center" vertical="center" wrapText="1"/>
      <protection locked="0" hidden="0"/>
    </xf>
    <xf numFmtId="0" fontId="64" fillId="15" borderId="123" xfId="0" applyFont="1" applyFill="1" applyBorder="1" applyAlignment="1">
      <alignment horizontal="center" vertical="center" wrapText="1"/>
      <protection locked="0" hidden="0"/>
    </xf>
    <xf numFmtId="0" fontId="57" fillId="15" borderId="123" xfId="0" applyFont="1" applyFill="1" applyBorder="1" applyAlignment="1">
      <alignment horizontal="center" vertical="center" wrapText="1"/>
      <protection locked="1" hidden="1"/>
    </xf>
    <xf numFmtId="0" fontId="49" fillId="15" borderId="154" xfId="0" applyFont="1" applyFill="1" applyBorder="1" applyAlignment="1">
      <alignment horizontal="center" vertical="center" wrapText="1"/>
      <protection locked="0" hidden="0"/>
    </xf>
    <xf numFmtId="0" fontId="49" fillId="15" borderId="100" xfId="0" applyFont="1" applyFill="1" applyBorder="1" applyAlignment="1">
      <alignment horizontal="center" vertical="center" wrapText="1"/>
      <protection locked="0" hidden="0"/>
    </xf>
    <xf numFmtId="0" fontId="57" fillId="15" borderId="116" xfId="0" applyFont="1" applyFill="1" applyBorder="1" applyAlignment="1">
      <alignment horizontal="center" vertical="center" wrapText="1"/>
      <protection locked="1" hidden="1"/>
    </xf>
    <xf numFmtId="0" fontId="57" fillId="15" borderId="121" xfId="0" applyFont="1" applyFill="1" applyBorder="1" applyAlignment="1">
      <alignment horizontal="center" vertical="center" wrapText="1"/>
      <protection locked="1" hidden="1"/>
    </xf>
    <xf numFmtId="0" fontId="57" fillId="15" borderId="100" xfId="0" applyFont="1" applyFill="1" applyBorder="1" applyAlignment="1">
      <alignment horizontal="center" vertical="center" wrapText="1"/>
      <protection locked="1" hidden="1"/>
    </xf>
    <xf numFmtId="0" fontId="60" fillId="15" borderId="73" xfId="0" applyFont="1" applyFill="1" applyBorder="1" applyAlignment="1">
      <alignment horizontal="center" vertical="center" wrapText="1"/>
      <protection locked="0" hidden="0"/>
    </xf>
    <xf numFmtId="0" fontId="60" fillId="15" borderId="154" xfId="0" applyFont="1" applyFill="1" applyBorder="1" applyAlignment="1">
      <alignment horizontal="center" vertical="center" wrapText="1"/>
      <protection locked="0" hidden="0"/>
    </xf>
    <xf numFmtId="0" fontId="58" fillId="15" borderId="73" xfId="0" applyFont="1" applyFill="1" applyBorder="1" applyAlignment="1">
      <alignment horizontal="center" vertical="center" wrapText="1"/>
      <protection locked="0" hidden="0"/>
    </xf>
    <xf numFmtId="0" fontId="9" fillId="15" borderId="122" xfId="0" applyFont="1" applyFill="1" applyBorder="1" applyAlignment="1">
      <alignment horizontal="center" vertical="center" wrapText="1"/>
      <protection locked="1" hidden="1"/>
    </xf>
    <xf numFmtId="0" fontId="9" fillId="15" borderId="158" xfId="0" applyFont="1" applyFill="1" applyBorder="1" applyAlignment="1">
      <alignment horizontal="center" vertical="center" wrapText="1"/>
      <protection locked="1" hidden="1"/>
    </xf>
    <xf numFmtId="0" fontId="55" fillId="15" borderId="155" xfId="0" applyFont="1" applyFill="1" applyBorder="1" applyAlignment="1">
      <alignment horizontal="center" vertical="center" wrapText="1"/>
      <protection locked="1" hidden="1"/>
    </xf>
    <xf numFmtId="0" fontId="19" fillId="15" borderId="156" xfId="0" applyFont="1" applyFill="1" applyBorder="1" applyAlignment="1">
      <alignment horizontal="center" vertical="center" wrapText="1"/>
      <protection locked="1" hidden="1"/>
    </xf>
    <xf numFmtId="0" fontId="10" fillId="11" borderId="153" xfId="0" applyFont="1" applyFill="1" applyBorder="1" applyAlignment="1">
      <alignment horizontal="center" vertical="center" wrapText="1"/>
      <protection locked="0" hidden="0"/>
    </xf>
    <xf numFmtId="0" fontId="10" fillId="11" borderId="150" xfId="0" applyFont="1" applyFill="1" applyBorder="1" applyAlignment="1">
      <alignment horizontal="center" vertical="center" wrapText="1"/>
      <protection locked="0" hidden="0"/>
    </xf>
    <xf numFmtId="0" fontId="10" fillId="11" borderId="152" xfId="0" applyFont="1" applyFill="1" applyBorder="1" applyAlignment="1">
      <alignment horizontal="center" vertical="center" wrapText="1"/>
      <protection locked="0" hidden="0"/>
    </xf>
    <xf numFmtId="0" fontId="55" fillId="11" borderId="73" xfId="0" applyFont="1" applyFill="1" applyBorder="1" applyAlignment="1">
      <alignment horizontal="center" vertical="center" wrapText="1"/>
      <protection locked="1" hidden="1"/>
    </xf>
    <xf numFmtId="2" fontId="10" fillId="11" borderId="73" xfId="0" applyNumberFormat="1" applyFont="1" applyFill="1" applyBorder="1" applyAlignment="1">
      <alignment horizontal="center" vertical="center" wrapText="1"/>
      <protection locked="1" hidden="1"/>
    </xf>
    <xf numFmtId="0" fontId="19" fillId="11" borderId="156" xfId="0" applyFont="1" applyFill="1" applyBorder="1" applyAlignment="1">
      <alignment horizontal="center" vertical="center" wrapText="1"/>
      <protection locked="1" hidden="1"/>
    </xf>
    <xf numFmtId="0" fontId="10" fillId="16" borderId="153" xfId="0" applyFont="1" applyFill="1" applyBorder="1" applyAlignment="1">
      <alignment horizontal="center" vertical="center" wrapText="1"/>
      <protection locked="0" hidden="0"/>
    </xf>
    <xf numFmtId="0" fontId="10" fillId="15" borderId="100" xfId="0" applyFont="1" applyFill="1" applyBorder="1" applyAlignment="1">
      <alignment horizontal="center" vertical="center" wrapText="1"/>
      <protection locked="0" hidden="0"/>
    </xf>
    <xf numFmtId="0" fontId="9" fillId="15" borderId="149" xfId="0" applyFont="1" applyFill="1" applyBorder="1" applyAlignment="1">
      <alignment horizontal="center" vertical="center" wrapText="1"/>
      <protection locked="1" hidden="1"/>
    </xf>
    <xf numFmtId="0" fontId="9" fillId="15" borderId="94" xfId="0" applyFont="1" applyFill="1" applyBorder="1" applyAlignment="1">
      <alignment horizontal="center" vertical="center" wrapText="1"/>
      <protection locked="1" hidden="1"/>
    </xf>
    <xf numFmtId="0" fontId="44" fillId="15" borderId="73" xfId="0" applyFont="1" applyFill="1" applyBorder="1" applyAlignment="1">
      <alignment horizontal="center" vertical="center" wrapText="1"/>
      <protection locked="1" hidden="1"/>
    </xf>
    <xf numFmtId="0" fontId="10" fillId="11" borderId="159" xfId="0" applyFont="1" applyFill="1" applyBorder="1" applyAlignment="1">
      <alignment horizontal="center" vertical="center" wrapText="1"/>
      <protection locked="0" hidden="0"/>
    </xf>
    <xf numFmtId="2" fontId="10" fillId="11" borderId="152" xfId="0" applyNumberFormat="1" applyFont="1" applyFill="1" applyBorder="1" applyAlignment="1">
      <alignment horizontal="center" vertical="center" wrapText="1"/>
      <protection locked="1" hidden="1"/>
    </xf>
    <xf numFmtId="0" fontId="19" fillId="16" borderId="153" xfId="0" applyFont="1" applyFill="1" applyBorder="1" applyAlignment="1">
      <alignment horizontal="center" vertical="center" wrapText="1"/>
      <protection locked="1" hidden="1"/>
    </xf>
    <xf numFmtId="0" fontId="10" fillId="16" borderId="95" xfId="0" applyFont="1" applyFill="1" applyBorder="1" applyAlignment="1">
      <alignment horizontal="center" vertical="center" wrapText="1"/>
      <protection locked="1" hidden="1"/>
    </xf>
    <xf numFmtId="2" fontId="10" fillId="16" borderId="152" xfId="0" applyNumberFormat="1" applyFont="1" applyFill="1" applyBorder="1" applyAlignment="1">
      <alignment horizontal="center" vertical="center" wrapText="1"/>
      <protection locked="1" hidden="1"/>
    </xf>
    <xf numFmtId="0" fontId="65" fillId="16" borderId="73" xfId="0" applyFont="1" applyFill="1" applyBorder="1" applyAlignment="1">
      <alignment horizontal="center" vertical="center" wrapText="1"/>
      <protection locked="1" hidden="1"/>
    </xf>
    <xf numFmtId="0" fontId="10" fillId="16" borderId="159" xfId="0" applyFont="1" applyFill="1" applyBorder="1" applyAlignment="1">
      <alignment horizontal="center" vertical="center" wrapText="1"/>
      <protection locked="1" hidden="1"/>
    </xf>
    <xf numFmtId="0" fontId="10" fillId="16" borderId="151" xfId="0" applyFont="1" applyFill="1" applyBorder="1" applyAlignment="1">
      <alignment horizontal="center" vertical="center" wrapText="1"/>
      <protection locked="1" hidden="1"/>
    </xf>
    <xf numFmtId="0" fontId="41" fillId="16" borderId="160" xfId="0" applyFont="1" applyFill="1" applyBorder="1" applyAlignment="1">
      <alignment horizontal="center" vertical="center" wrapText="1"/>
      <protection locked="1" hidden="1"/>
    </xf>
    <xf numFmtId="0" fontId="51" fillId="16" borderId="161" xfId="0" applyFont="1" applyFill="1" applyBorder="1" applyAlignment="1">
      <alignment horizontal="center" vertical="center" wrapText="1"/>
      <protection locked="1" hidden="1"/>
    </xf>
    <xf numFmtId="0" fontId="51" fillId="16" borderId="162" xfId="0" applyFont="1" applyFill="1" applyBorder="1" applyAlignment="1">
      <alignment horizontal="center" vertical="center" wrapText="1"/>
      <protection locked="1" hidden="1"/>
    </xf>
    <xf numFmtId="0" fontId="51" fillId="16" borderId="163" xfId="0" applyFont="1" applyFill="1" applyBorder="1" applyAlignment="1">
      <alignment horizontal="center" vertical="center" wrapText="1"/>
      <protection locked="1" hidden="1"/>
    </xf>
    <xf numFmtId="0" fontId="51" fillId="16" borderId="164" xfId="0" applyFont="1" applyFill="1" applyBorder="1" applyAlignment="1">
      <alignment horizontal="center" vertical="center" wrapText="1"/>
      <protection locked="1" hidden="1"/>
    </xf>
    <xf numFmtId="0" fontId="1" fillId="0" borderId="0" xfId="0" applyAlignment="1">
      <alignment horizontal="center" vertical="center"/>
      <protection locked="1" hidden="1"/>
    </xf>
    <xf numFmtId="0" fontId="19" fillId="16" borderId="95" xfId="0" applyFont="1" applyFill="1" applyBorder="1" applyAlignment="1">
      <alignment horizontal="center" vertical="center" wrapText="1"/>
      <protection locked="1" hidden="1"/>
    </xf>
    <xf numFmtId="0" fontId="63" fillId="16" borderId="95" xfId="0" applyFont="1" applyFill="1" applyBorder="1" applyAlignment="1">
      <alignment horizontal="center" vertical="center" wrapText="1"/>
      <protection locked="0" hidden="0"/>
    </xf>
    <xf numFmtId="0" fontId="63" fillId="16" borderId="95" xfId="0" applyNumberFormat="1" applyFont="1" applyFill="1" applyBorder="1" applyAlignment="1">
      <alignment horizontal="center" vertical="center" wrapText="1"/>
      <protection locked="0" hidden="0"/>
    </xf>
    <xf numFmtId="164" fontId="63" fillId="16" borderId="165" xfId="0" applyNumberFormat="1" applyFont="1" applyFill="1" applyBorder="1" applyAlignment="1">
      <alignment horizontal="center" vertical="center" wrapText="1"/>
      <protection locked="0" hidden="0"/>
    </xf>
    <xf numFmtId="0" fontId="10" fillId="11" borderId="36" xfId="0" applyFont="1" applyFill="1" applyBorder="1" applyAlignment="1">
      <alignment horizontal="center" vertical="center" wrapText="1"/>
      <protection locked="0" hidden="0"/>
    </xf>
    <xf numFmtId="0" fontId="10" fillId="11" borderId="95" xfId="0" applyFont="1" applyFill="1" applyBorder="1" applyAlignment="1">
      <alignment horizontal="center" vertical="center" wrapText="1"/>
      <protection locked="0" hidden="0"/>
    </xf>
    <xf numFmtId="0" fontId="10" fillId="16" borderId="36" xfId="0" applyFont="1" applyFill="1" applyBorder="1" applyAlignment="1">
      <alignment horizontal="center" vertical="center" wrapText="1"/>
      <protection locked="0" hidden="0"/>
    </xf>
    <xf numFmtId="0" fontId="10" fillId="16" borderId="95" xfId="0" applyFont="1" applyFill="1" applyBorder="1" applyAlignment="1">
      <alignment horizontal="center" vertical="center" wrapText="1"/>
      <protection locked="0" hidden="0"/>
    </xf>
    <xf numFmtId="0" fontId="10" fillId="11" borderId="166" xfId="0" applyFont="1" applyFill="1" applyBorder="1" applyAlignment="1">
      <alignment horizontal="center" vertical="center" wrapText="1"/>
      <protection locked="0" hidden="0"/>
    </xf>
    <xf numFmtId="2" fontId="10" fillId="11" borderId="165" xfId="0" applyNumberFormat="1" applyFont="1" applyFill="1" applyBorder="1" applyAlignment="1">
      <alignment horizontal="center" vertical="center" wrapText="1"/>
      <protection locked="1" hidden="1"/>
    </xf>
    <xf numFmtId="0" fontId="51" fillId="16" borderId="167" xfId="0" applyFont="1" applyFill="1" applyBorder="1" applyAlignment="1">
      <alignment horizontal="center" vertical="center" wrapText="1"/>
      <protection locked="1" hidden="1"/>
    </xf>
    <xf numFmtId="0" fontId="66" fillId="0" borderId="0" xfId="0" applyFont="1" applyAlignment="1">
      <alignment horizontal="center" vertical="center"/>
      <protection locked="1" hidden="1"/>
    </xf>
    <xf numFmtId="0" fontId="67" fillId="0" borderId="0" xfId="0" applyFont="1" applyAlignment="1">
      <alignment horizontal="center" vertical="center"/>
      <protection locked="1" hidden="1"/>
    </xf>
    <xf numFmtId="0" fontId="1" fillId="2" borderId="0" xfId="0" applyFill="1" applyAlignment="1">
      <alignment horizontal="center" vertical="center"/>
      <protection locked="1" hidden="1"/>
    </xf>
    <xf numFmtId="0" fontId="1" fillId="2" borderId="0" xfId="0" applyFill="1" applyAlignment="1">
      <alignment vertical="bottom"/>
      <protection locked="1" hidden="1"/>
    </xf>
    <xf numFmtId="0" fontId="1" fillId="2" borderId="168" xfId="0" applyFill="1" applyBorder="1" applyAlignment="1">
      <alignment horizontal="center" vertical="bottom"/>
      <protection locked="1" hidden="1"/>
    </xf>
    <xf numFmtId="0" fontId="68" fillId="10" borderId="169" xfId="0" applyFont="1" applyFill="1" applyBorder="1" applyAlignment="1">
      <alignment horizontal="center" vertical="center"/>
      <protection locked="1" hidden="1"/>
    </xf>
    <xf numFmtId="0" fontId="68" fillId="10" borderId="170" xfId="0" applyFont="1" applyFill="1" applyBorder="1" applyAlignment="1">
      <alignment horizontal="center" vertical="center"/>
      <protection locked="1" hidden="1"/>
    </xf>
    <xf numFmtId="0" fontId="36" fillId="10" borderId="31" xfId="0" applyFont="1" applyFill="1" applyBorder="1" applyAlignment="1">
      <alignment horizontal="center" vertical="center"/>
      <protection locked="0" hidden="0"/>
    </xf>
    <xf numFmtId="0" fontId="1" fillId="10" borderId="53" xfId="0" applyFill="1" applyBorder="1" applyAlignment="1">
      <alignment horizontal="center" vertical="center"/>
    </xf>
    <xf numFmtId="0" fontId="1" fillId="10" borderId="32" xfId="0" applyFill="1" applyBorder="1" applyAlignment="1">
      <alignment horizontal="center" vertical="center"/>
    </xf>
    <xf numFmtId="0" fontId="36" fillId="10" borderId="53" xfId="0" applyFont="1" applyFill="1" applyBorder="1" applyAlignment="1">
      <alignment horizontal="center" vertical="center"/>
      <protection locked="0" hidden="0"/>
    </xf>
    <xf numFmtId="0" fontId="36" fillId="10" borderId="32" xfId="0" applyFont="1" applyFill="1" applyBorder="1" applyAlignment="1">
      <alignment horizontal="center" vertical="center"/>
      <protection locked="0" hidden="0"/>
    </xf>
    <xf numFmtId="0" fontId="37" fillId="10" borderId="31" xfId="0" applyFont="1" applyFill="1" applyBorder="1" applyAlignment="1">
      <alignment horizontal="center" vertical="center"/>
      <protection locked="0" hidden="0"/>
    </xf>
    <xf numFmtId="0" fontId="37" fillId="10" borderId="53" xfId="0" applyFont="1" applyFill="1" applyBorder="1" applyAlignment="1">
      <alignment horizontal="center" vertical="center"/>
      <protection locked="0" hidden="0"/>
    </xf>
    <xf numFmtId="0" fontId="37" fillId="10" borderId="32" xfId="0" applyFont="1" applyFill="1" applyBorder="1" applyAlignment="1">
      <alignment horizontal="center" vertical="center"/>
      <protection locked="0" hidden="0"/>
    </xf>
    <xf numFmtId="0" fontId="18" fillId="10" borderId="31" xfId="0" applyFont="1" applyFill="1" applyBorder="1" applyAlignment="1">
      <alignment horizontal="center" vertical="center" wrapText="1"/>
      <protection locked="1" hidden="1"/>
    </xf>
    <xf numFmtId="0" fontId="38" fillId="10" borderId="36" xfId="0" applyFont="1" applyFill="1" applyBorder="1" applyAlignment="1">
      <alignment horizontal="center" vertical="center" wrapText="1"/>
      <protection locked="1" hidden="1"/>
    </xf>
    <xf numFmtId="0" fontId="1" fillId="10" borderId="95" xfId="0" applyFill="1" applyBorder="1" applyAlignment="1">
      <alignment horizontal="center" vertical="center"/>
    </xf>
    <xf numFmtId="0" fontId="38" fillId="10" borderId="37" xfId="0" applyFont="1" applyFill="1" applyBorder="1" applyAlignment="1">
      <alignment horizontal="center" vertical="center" wrapText="1"/>
      <protection locked="1" hidden="1"/>
    </xf>
    <xf numFmtId="0" fontId="19" fillId="10" borderId="171" xfId="0" applyFont="1" applyFill="1" applyBorder="1" applyAlignment="1">
      <alignment horizontal="center" vertical="center"/>
      <protection locked="1" hidden="1"/>
    </xf>
    <xf numFmtId="0" fontId="19" fillId="10" borderId="0" xfId="0" applyFont="1" applyFill="1" applyBorder="1" applyAlignment="1">
      <alignment horizontal="center" vertical="center"/>
      <protection locked="1" hidden="1"/>
    </xf>
    <xf numFmtId="0" fontId="69" fillId="10" borderId="172" xfId="0" applyFont="1" applyFill="1" applyBorder="1" applyAlignment="1">
      <alignment horizontal="left" vertical="center" indent="1"/>
      <protection locked="1" hidden="1"/>
    </xf>
    <xf numFmtId="0" fontId="69" fillId="10" borderId="173" xfId="0" applyFont="1" applyFill="1" applyBorder="1" applyAlignment="1">
      <alignment horizontal="left" vertical="center" indent="1"/>
      <protection locked="1" hidden="1"/>
    </xf>
    <xf numFmtId="0" fontId="36" fillId="10" borderId="36" xfId="0" applyFont="1" applyFill="1" applyBorder="1" applyAlignment="1">
      <alignment horizontal="center" vertical="center" wrapText="1"/>
      <protection locked="0" hidden="0"/>
    </xf>
    <xf numFmtId="0" fontId="1" fillId="10" borderId="37" xfId="0" applyFill="1" applyBorder="1" applyAlignment="1">
      <alignment horizontal="center" vertical="center"/>
    </xf>
    <xf numFmtId="0" fontId="36" fillId="10" borderId="95" xfId="0" applyFont="1" applyFill="1" applyBorder="1" applyAlignment="1">
      <alignment horizontal="center" vertical="center" wrapText="1"/>
      <protection locked="0" hidden="0"/>
    </xf>
    <xf numFmtId="0" fontId="36" fillId="10" borderId="37" xfId="0" applyFont="1" applyFill="1" applyBorder="1" applyAlignment="1">
      <alignment horizontal="center" vertical="center" wrapText="1"/>
      <protection locked="0" hidden="0"/>
    </xf>
    <xf numFmtId="0" fontId="36" fillId="10" borderId="174" xfId="0" applyFont="1" applyFill="1" applyBorder="1" applyAlignment="1">
      <alignment horizontal="center" vertical="center" wrapText="1"/>
      <protection locked="0" hidden="0"/>
    </xf>
    <xf numFmtId="0" fontId="36" fillId="10" borderId="175" xfId="0" applyFont="1" applyFill="1" applyBorder="1" applyAlignment="1">
      <alignment horizontal="center" vertical="center" wrapText="1"/>
      <protection locked="0" hidden="0"/>
    </xf>
    <xf numFmtId="0" fontId="36" fillId="10" borderId="156" xfId="0" applyFont="1" applyFill="1" applyBorder="1" applyAlignment="1">
      <alignment horizontal="center" vertical="center" wrapText="1"/>
      <protection locked="0" hidden="0"/>
    </xf>
    <xf numFmtId="0" fontId="19" fillId="10" borderId="36" xfId="0" applyFont="1" applyFill="1" applyBorder="1" applyAlignment="1">
      <alignment horizontal="center" vertical="center" wrapText="1" textRotation="90"/>
      <protection locked="1" hidden="1"/>
    </xf>
    <xf numFmtId="0" fontId="19" fillId="10" borderId="95" xfId="0" applyFont="1" applyFill="1" applyBorder="1" applyAlignment="1">
      <alignment horizontal="center" vertical="center" wrapText="1" textRotation="90"/>
      <protection locked="1" hidden="1"/>
    </xf>
    <xf numFmtId="0" fontId="19" fillId="10" borderId="37" xfId="0" applyFont="1" applyFill="1" applyBorder="1" applyAlignment="1">
      <alignment horizontal="center" vertical="center" wrapText="1" textRotation="90"/>
      <protection locked="1" hidden="1"/>
    </xf>
    <xf numFmtId="0" fontId="19" fillId="10" borderId="95" xfId="0" applyFont="1" applyFill="1" applyBorder="1" applyAlignment="1">
      <alignment horizontal="center" vertical="center" wrapText="1" textRotation="90"/>
      <protection locked="1" hidden="1"/>
    </xf>
    <xf numFmtId="0" fontId="70" fillId="10" borderId="37" xfId="0" applyFont="1" applyFill="1" applyBorder="1" applyAlignment="1">
      <alignment horizontal="center" vertical="center"/>
    </xf>
    <xf numFmtId="0" fontId="71" fillId="0" borderId="0" xfId="0" applyFont="1" applyAlignment="1">
      <alignment vertical="bottom"/>
      <protection locked="1" hidden="1"/>
    </xf>
    <xf numFmtId="0" fontId="72" fillId="10" borderId="176" xfId="0" applyFont="1" applyFill="1" applyBorder="1" applyAlignment="1">
      <alignment horizontal="center" vertical="center"/>
      <protection locked="1" hidden="1"/>
    </xf>
    <xf numFmtId="0" fontId="72" fillId="10" borderId="177" xfId="0" applyFont="1" applyFill="1" applyBorder="1" applyAlignment="1">
      <alignment horizontal="center" vertical="center"/>
      <protection locked="1" hidden="1"/>
    </xf>
    <xf numFmtId="0" fontId="72" fillId="10" borderId="177" xfId="0" applyFont="1" applyFill="1" applyBorder="1" applyAlignment="1">
      <alignment horizontal="center" vertical="center"/>
      <protection locked="1" hidden="1"/>
    </xf>
    <xf numFmtId="0" fontId="72" fillId="10" borderId="178" xfId="0" applyFont="1" applyFill="1" applyBorder="1" applyAlignment="1">
      <alignment horizontal="center" vertical="center"/>
      <protection locked="1" hidden="1"/>
    </xf>
    <xf numFmtId="0" fontId="43" fillId="10" borderId="36" xfId="0" applyFont="1" applyFill="1" applyBorder="1" applyAlignment="1">
      <alignment horizontal="center" vertical="center" wrapText="1"/>
      <protection locked="1" hidden="1"/>
    </xf>
    <xf numFmtId="0" fontId="43" fillId="10" borderId="95" xfId="0" applyFont="1" applyFill="1" applyBorder="1" applyAlignment="1">
      <alignment horizontal="center" vertical="center" wrapText="1"/>
      <protection locked="1" hidden="1"/>
    </xf>
    <xf numFmtId="0" fontId="45" fillId="10" borderId="95" xfId="0" applyFont="1" applyFill="1" applyBorder="1" applyAlignment="1">
      <alignment horizontal="center" vertical="center" wrapText="1" textRotation="90"/>
      <protection locked="1" hidden="1"/>
    </xf>
    <xf numFmtId="0" fontId="73" fillId="10" borderId="95" xfId="0" applyFont="1" applyFill="1" applyBorder="1" applyAlignment="1">
      <alignment horizontal="center" vertical="center" wrapText="1" textRotation="90"/>
      <protection locked="1" hidden="1"/>
    </xf>
    <xf numFmtId="0" fontId="45" fillId="10" borderId="95" xfId="0" applyFont="1" applyFill="1" applyBorder="1" applyAlignment="1">
      <alignment horizontal="center" vertical="center" wrapText="1"/>
      <protection locked="1" hidden="1"/>
    </xf>
    <xf numFmtId="0" fontId="74" fillId="10" borderId="95" xfId="0" applyFont="1" applyFill="1" applyBorder="1" applyAlignment="1">
      <alignment horizontal="center" vertical="center" wrapText="1" textRotation="90"/>
      <protection locked="1" hidden="1"/>
    </xf>
    <xf numFmtId="0" fontId="75" fillId="10" borderId="37" xfId="0" applyFont="1" applyFill="1" applyBorder="1" applyAlignment="1">
      <alignment horizontal="center" vertical="center" wrapText="1"/>
      <protection locked="1" hidden="1"/>
    </xf>
    <xf numFmtId="0" fontId="74" fillId="10" borderId="95" xfId="0" applyFont="1" applyFill="1" applyBorder="1" applyAlignment="1">
      <alignment horizontal="center" vertical="center" wrapText="1"/>
      <protection locked="1" hidden="1"/>
    </xf>
    <xf numFmtId="0" fontId="73" fillId="10" borderId="95" xfId="0" applyFont="1" applyFill="1" applyBorder="1" applyAlignment="1">
      <alignment horizontal="center" vertical="center" wrapText="1"/>
      <protection locked="1" hidden="1"/>
    </xf>
    <xf numFmtId="0" fontId="76" fillId="10" borderId="36" xfId="0" applyFont="1" applyFill="1" applyBorder="1" applyAlignment="1">
      <alignment horizontal="center" vertical="center" wrapText="1" textRotation="90"/>
      <protection locked="1" hidden="1"/>
    </xf>
    <xf numFmtId="0" fontId="76" fillId="10" borderId="95" xfId="0" applyFont="1" applyFill="1" applyBorder="1" applyAlignment="1">
      <alignment horizontal="center" vertical="center" wrapText="1" textRotation="90"/>
      <protection locked="1" hidden="1"/>
    </xf>
    <xf numFmtId="0" fontId="1" fillId="10" borderId="36" xfId="0" applyFill="1" applyBorder="1" applyAlignment="1">
      <alignment horizontal="center" vertical="center"/>
    </xf>
    <xf numFmtId="0" fontId="17" fillId="10" borderId="95" xfId="0" applyFont="1" applyFill="1" applyBorder="1" applyAlignment="1">
      <alignment horizontal="center" vertical="center" wrapText="1" textRotation="90"/>
      <protection locked="1" hidden="1"/>
    </xf>
    <xf numFmtId="0" fontId="17" fillId="10" borderId="179" xfId="0" applyFont="1" applyFill="1" applyBorder="1" applyAlignment="1">
      <alignment horizontal="center" vertical="center" wrapText="1"/>
      <protection locked="1" hidden="1"/>
    </xf>
    <xf numFmtId="0" fontId="17" fillId="10" borderId="27" xfId="0" applyFont="1" applyFill="1" applyBorder="1" applyAlignment="1">
      <alignment horizontal="center" vertical="center" wrapText="1"/>
      <protection locked="1" hidden="1"/>
    </xf>
    <xf numFmtId="0" fontId="17" fillId="10" borderId="76" xfId="0" applyFont="1" applyFill="1" applyBorder="1" applyAlignment="1">
      <alignment horizontal="center" vertical="center" wrapText="1"/>
      <protection locked="1" hidden="1"/>
    </xf>
    <xf numFmtId="0" fontId="43" fillId="10" borderId="36" xfId="0" applyFont="1" applyFill="1" applyBorder="1" applyAlignment="1">
      <alignment horizontal="center" vertical="center" wrapText="1" textRotation="90"/>
      <protection locked="1" hidden="1"/>
    </xf>
    <xf numFmtId="0" fontId="43" fillId="10" borderId="95" xfId="0" applyFont="1" applyFill="1" applyBorder="1" applyAlignment="1">
      <alignment horizontal="center" vertical="center" wrapText="1" textRotation="90"/>
      <protection locked="1" hidden="1"/>
    </xf>
    <xf numFmtId="0" fontId="71" fillId="10" borderId="95" xfId="0" applyFont="1" applyFill="1" applyBorder="1" applyAlignment="1">
      <alignment horizontal="center" vertical="center"/>
    </xf>
    <xf numFmtId="0" fontId="77" fillId="10" borderId="37" xfId="0" applyFont="1" applyFill="1" applyBorder="1" applyAlignment="1">
      <alignment horizontal="center" vertical="center" wrapText="1" textRotation="90"/>
      <protection locked="1" hidden="1"/>
    </xf>
    <xf numFmtId="0" fontId="45" fillId="10" borderId="95" xfId="0" applyFont="1" applyFill="1" applyBorder="1" applyAlignment="1">
      <alignment horizontal="center" vertical="center" wrapText="1" textRotation="90"/>
      <protection locked="1" hidden="1"/>
    </xf>
    <xf numFmtId="0" fontId="17" fillId="10" borderId="180" xfId="0" applyFont="1" applyFill="1" applyBorder="1" applyAlignment="1">
      <alignment horizontal="center" vertical="center" wrapText="1"/>
      <protection locked="1" hidden="1"/>
    </xf>
    <xf numFmtId="0" fontId="17" fillId="10" borderId="131" xfId="0" applyFont="1" applyFill="1" applyBorder="1" applyAlignment="1">
      <alignment horizontal="center" vertical="center" wrapText="1"/>
      <protection locked="1" hidden="1"/>
    </xf>
    <xf numFmtId="0" fontId="17" fillId="10" borderId="140" xfId="0" applyFont="1" applyFill="1" applyBorder="1" applyAlignment="1">
      <alignment horizontal="center" vertical="center" wrapText="1"/>
      <protection locked="1" hidden="1"/>
    </xf>
    <xf numFmtId="0" fontId="43" fillId="10" borderId="69" xfId="0" applyFont="1" applyFill="1" applyBorder="1" applyAlignment="1">
      <alignment horizontal="center" vertical="center" wrapText="1"/>
      <protection locked="0" hidden="0"/>
    </xf>
    <xf numFmtId="0" fontId="43" fillId="10" borderId="70" xfId="0" applyFont="1" applyFill="1" applyBorder="1" applyAlignment="1">
      <alignment horizontal="center" vertical="center" wrapText="1"/>
      <protection locked="0" hidden="0"/>
    </xf>
    <xf numFmtId="0" fontId="45" fillId="10" borderId="70" xfId="0" applyFont="1" applyFill="1" applyBorder="1" applyAlignment="1">
      <alignment horizontal="center" vertical="center" wrapText="1"/>
      <protection locked="1" hidden="1"/>
    </xf>
    <xf numFmtId="0" fontId="78" fillId="10" borderId="70" xfId="0" applyFont="1" applyFill="1" applyBorder="1" applyAlignment="1">
      <alignment horizontal="center" vertical="center" wrapText="1"/>
      <protection locked="0" hidden="0"/>
    </xf>
    <xf numFmtId="0" fontId="71" fillId="10" borderId="70" xfId="0" applyFont="1" applyFill="1" applyBorder="1" applyAlignment="1">
      <alignment horizontal="center" vertical="center"/>
    </xf>
    <xf numFmtId="0" fontId="71" fillId="10" borderId="75" xfId="0" applyFont="1" applyFill="1" applyBorder="1" applyAlignment="1">
      <alignment horizontal="center" vertical="center"/>
    </xf>
    <xf numFmtId="0" fontId="43" fillId="10" borderId="36" xfId="0" applyFont="1" applyFill="1" applyBorder="1" applyAlignment="1">
      <alignment horizontal="center" vertical="center" wrapText="1"/>
      <protection locked="0" hidden="0"/>
    </xf>
    <xf numFmtId="0" fontId="43" fillId="10" borderId="95" xfId="0" applyFont="1" applyFill="1" applyBorder="1" applyAlignment="1">
      <alignment horizontal="center" vertical="center" wrapText="1"/>
      <protection locked="0" hidden="0"/>
    </xf>
    <xf numFmtId="0" fontId="45" fillId="10" borderId="95" xfId="0" applyFont="1" applyFill="1" applyBorder="1" applyAlignment="1">
      <alignment horizontal="center" vertical="center" wrapText="1"/>
      <protection locked="1" hidden="1"/>
    </xf>
    <xf numFmtId="0" fontId="78" fillId="10" borderId="95" xfId="0" applyFont="1" applyFill="1" applyBorder="1" applyAlignment="1">
      <alignment horizontal="center" vertical="center" wrapText="1"/>
      <protection locked="0" hidden="0"/>
    </xf>
    <xf numFmtId="0" fontId="71" fillId="10" borderId="37" xfId="0" applyFont="1" applyFill="1" applyBorder="1" applyAlignment="1">
      <alignment horizontal="center" vertical="center"/>
    </xf>
    <xf numFmtId="0" fontId="74" fillId="10" borderId="95" xfId="0" applyFont="1" applyFill="1" applyBorder="1" applyAlignment="1">
      <alignment horizontal="center" vertical="center" wrapText="1"/>
      <protection locked="1" hidden="1"/>
    </xf>
    <xf numFmtId="0" fontId="74" fillId="10" borderId="70" xfId="0" applyFont="1" applyFill="1" applyBorder="1" applyAlignment="1">
      <alignment horizontal="center" vertical="center" wrapText="1" textRotation="90"/>
      <protection locked="1" hidden="1"/>
    </xf>
    <xf numFmtId="0" fontId="77" fillId="10" borderId="75" xfId="0" applyFont="1" applyFill="1" applyBorder="1" applyAlignment="1">
      <alignment horizontal="center" vertical="center" wrapText="1" textRotation="90"/>
      <protection locked="1" hidden="1"/>
    </xf>
    <xf numFmtId="0" fontId="74" fillId="10" borderId="70" xfId="0" applyFont="1" applyFill="1" applyBorder="1" applyAlignment="1">
      <alignment horizontal="center" vertical="center" wrapText="1"/>
      <protection locked="1" hidden="1"/>
    </xf>
    <xf numFmtId="0" fontId="73" fillId="10" borderId="70" xfId="0" applyFont="1" applyFill="1" applyBorder="1" applyAlignment="1">
      <alignment horizontal="center" vertical="center" wrapText="1"/>
      <protection locked="1" hidden="1"/>
    </xf>
    <xf numFmtId="0" fontId="1" fillId="10" borderId="69" xfId="0" applyFill="1" applyBorder="1" applyAlignment="1">
      <alignment horizontal="center" vertical="center"/>
    </xf>
    <xf numFmtId="0" fontId="1" fillId="10" borderId="70" xfId="0" applyFill="1" applyBorder="1" applyAlignment="1">
      <alignment horizontal="center" vertical="center"/>
    </xf>
    <xf numFmtId="0" fontId="1" fillId="10" borderId="75" xfId="0" applyFill="1" applyBorder="1" applyAlignment="1">
      <alignment horizontal="center" vertical="center"/>
    </xf>
    <xf numFmtId="0" fontId="17" fillId="10" borderId="70" xfId="0" applyFont="1" applyFill="1" applyBorder="1" applyAlignment="1">
      <alignment horizontal="center" vertical="center" wrapText="1" textRotation="90"/>
      <protection locked="1" hidden="1"/>
    </xf>
    <xf numFmtId="0" fontId="70" fillId="10" borderId="75" xfId="0" applyFont="1" applyFill="1" applyBorder="1" applyAlignment="1">
      <alignment horizontal="center" vertical="center"/>
    </xf>
    <xf numFmtId="0" fontId="1" fillId="0" borderId="0" xfId="0" applyFont="1" applyAlignment="1">
      <alignment vertical="bottom"/>
      <protection locked="1" hidden="1"/>
    </xf>
    <xf numFmtId="0" fontId="10" fillId="10" borderId="181" xfId="0" applyFont="1" applyFill="1" applyBorder="1" applyAlignment="1">
      <alignment horizontal="center" vertical="center" wrapText="1"/>
      <protection locked="1" hidden="1"/>
    </xf>
    <xf numFmtId="0" fontId="10" fillId="10" borderId="150" xfId="0" applyFont="1" applyFill="1" applyBorder="1" applyAlignment="1">
      <alignment horizontal="center" vertical="center" wrapText="1"/>
      <protection locked="1" hidden="1"/>
    </xf>
    <xf numFmtId="164" fontId="10" fillId="10" borderId="152" xfId="0" applyNumberFormat="1" applyFont="1" applyFill="1" applyBorder="1" applyAlignment="1">
      <alignment horizontal="center" vertical="center" wrapText="1"/>
      <protection locked="1" hidden="1"/>
    </xf>
    <xf numFmtId="0" fontId="10" fillId="10" borderId="31" xfId="0" applyFont="1" applyFill="1" applyBorder="1" applyAlignment="1">
      <alignment horizontal="center" vertical="center" wrapText="1"/>
      <protection locked="0" hidden="0"/>
    </xf>
    <xf numFmtId="0" fontId="10" fillId="10" borderId="53" xfId="0" applyFont="1" applyFill="1" applyBorder="1" applyAlignment="1">
      <alignment horizontal="center" vertical="center" wrapText="1"/>
      <protection locked="0" hidden="0"/>
    </xf>
    <xf numFmtId="0" fontId="57" fillId="10" borderId="53" xfId="0" applyFont="1" applyFill="1" applyBorder="1" applyAlignment="1">
      <alignment horizontal="center" vertical="center" wrapText="1"/>
      <protection locked="1" hidden="1"/>
    </xf>
    <xf numFmtId="0" fontId="10" fillId="10" borderId="53" xfId="0" applyFont="1" applyFill="1" applyBorder="1" applyAlignment="1">
      <alignment horizontal="center" vertical="center" wrapText="1"/>
      <protection locked="1" hidden="1"/>
    </xf>
    <xf numFmtId="0" fontId="10" fillId="10" borderId="32" xfId="0" applyFont="1" applyFill="1" applyBorder="1" applyAlignment="1">
      <alignment horizontal="center" vertical="center" wrapText="1"/>
      <protection locked="1" hidden="1"/>
    </xf>
    <xf numFmtId="0" fontId="58" fillId="10" borderId="31" xfId="0" applyFont="1" applyFill="1" applyBorder="1" applyAlignment="1">
      <alignment horizontal="center" vertical="center" wrapText="1"/>
      <protection locked="1" hidden="1"/>
    </xf>
    <xf numFmtId="0" fontId="58" fillId="10" borderId="53" xfId="0" applyFont="1" applyFill="1" applyBorder="1" applyAlignment="1">
      <alignment horizontal="center" vertical="center" wrapText="1"/>
      <protection locked="1" hidden="1"/>
    </xf>
    <xf numFmtId="0" fontId="60" fillId="10" borderId="53" xfId="0" applyFont="1" applyFill="1" applyBorder="1" applyAlignment="1">
      <alignment horizontal="center" vertical="center" wrapText="1"/>
      <protection locked="1" hidden="1"/>
    </xf>
    <xf numFmtId="0" fontId="9" fillId="10" borderId="53" xfId="0" applyFont="1" applyFill="1" applyBorder="1" applyAlignment="1">
      <alignment horizontal="center" vertical="center" wrapText="1"/>
      <protection locked="1" hidden="1"/>
    </xf>
    <xf numFmtId="0" fontId="79" fillId="10" borderId="53" xfId="0" applyFont="1" applyFill="1" applyBorder="1" applyAlignment="1">
      <alignment horizontal="center" vertical="center" wrapText="1"/>
      <protection locked="1" hidden="1"/>
    </xf>
    <xf numFmtId="0" fontId="56" fillId="10" borderId="53" xfId="0" applyFont="1" applyFill="1" applyBorder="1" applyAlignment="1">
      <alignment horizontal="center" vertical="center" wrapText="1"/>
      <protection locked="1" hidden="1"/>
    </xf>
    <xf numFmtId="0" fontId="80" fillId="10" borderId="53" xfId="0" applyFont="1" applyFill="1" applyBorder="1" applyAlignment="1">
      <alignment horizontal="center" vertical="center" wrapText="1"/>
      <protection locked="1" hidden="1"/>
    </xf>
    <xf numFmtId="0" fontId="81" fillId="10" borderId="53" xfId="0" applyFont="1" applyFill="1" applyBorder="1" applyAlignment="1">
      <alignment horizontal="center" vertical="center" wrapText="1"/>
      <protection locked="1" hidden="1"/>
    </xf>
    <xf numFmtId="0" fontId="82" fillId="10" borderId="53" xfId="0" applyFont="1" applyFill="1" applyBorder="1" applyAlignment="1">
      <alignment horizontal="center" vertical="center" wrapText="1"/>
      <protection locked="1" hidden="1"/>
    </xf>
    <xf numFmtId="0" fontId="62" fillId="10" borderId="32" xfId="0" applyFont="1" applyFill="1" applyBorder="1" applyAlignment="1">
      <alignment horizontal="center" vertical="center" wrapText="1"/>
      <protection locked="1" hidden="1"/>
    </xf>
    <xf numFmtId="0" fontId="83" fillId="10" borderId="53" xfId="0" applyFont="1" applyFill="1" applyBorder="1" applyAlignment="1">
      <alignment horizontal="center" vertical="center" wrapText="1"/>
      <protection locked="1" hidden="1"/>
    </xf>
    <xf numFmtId="0" fontId="10" fillId="10" borderId="31" xfId="0" applyFont="1" applyFill="1" applyBorder="1" applyAlignment="1">
      <alignment horizontal="center" vertical="center" wrapText="1"/>
      <protection locked="1" hidden="1"/>
    </xf>
    <xf numFmtId="2" fontId="80" fillId="10" borderId="32" xfId="0" applyNumberFormat="1" applyFont="1" applyFill="1" applyBorder="1" applyAlignment="1">
      <alignment horizontal="center" vertical="center" wrapText="1"/>
      <protection locked="1" hidden="1"/>
    </xf>
    <xf numFmtId="2" fontId="10" fillId="10" borderId="53" xfId="0" applyNumberFormat="1" applyFont="1" applyFill="1" applyBorder="1" applyAlignment="1">
      <alignment horizontal="center" vertical="center" wrapText="1"/>
      <protection locked="1" hidden="1"/>
    </xf>
    <xf numFmtId="0" fontId="84" fillId="10" borderId="32" xfId="0" applyFont="1" applyFill="1" applyBorder="1" applyAlignment="1">
      <alignment horizontal="center" vertical="center" wrapText="1"/>
      <protection locked="1" hidden="1"/>
    </xf>
    <xf numFmtId="0" fontId="10" fillId="10" borderId="36" xfId="0" applyFont="1" applyFill="1" applyBorder="1" applyAlignment="1">
      <alignment horizontal="center" vertical="center" wrapText="1"/>
      <protection locked="0" hidden="0"/>
    </xf>
    <xf numFmtId="0" fontId="10" fillId="10" borderId="95" xfId="0" applyFont="1" applyFill="1" applyBorder="1" applyAlignment="1">
      <alignment horizontal="center" vertical="center" wrapText="1"/>
      <protection locked="0" hidden="0"/>
    </xf>
    <xf numFmtId="0" fontId="57" fillId="10" borderId="95" xfId="0" applyFont="1" applyFill="1" applyBorder="1" applyAlignment="1">
      <alignment horizontal="center" vertical="center" wrapText="1"/>
      <protection locked="1" hidden="1"/>
    </xf>
    <xf numFmtId="0" fontId="10" fillId="10" borderId="95" xfId="0" applyFont="1" applyFill="1" applyBorder="1" applyAlignment="1">
      <alignment horizontal="center" vertical="center" wrapText="1"/>
      <protection locked="1" hidden="1"/>
    </xf>
    <xf numFmtId="0" fontId="10" fillId="10" borderId="37" xfId="0" applyFont="1" applyFill="1" applyBorder="1" applyAlignment="1">
      <alignment horizontal="center" vertical="center" wrapText="1"/>
      <protection locked="1" hidden="1"/>
    </xf>
    <xf numFmtId="0" fontId="58" fillId="10" borderId="36" xfId="0" applyFont="1" applyFill="1" applyBorder="1" applyAlignment="1">
      <alignment horizontal="center" vertical="center" wrapText="1"/>
      <protection locked="1" hidden="1"/>
    </xf>
    <xf numFmtId="0" fontId="58" fillId="10" borderId="95" xfId="0" applyFont="1" applyFill="1" applyBorder="1" applyAlignment="1">
      <alignment horizontal="center" vertical="center" wrapText="1"/>
      <protection locked="1" hidden="1"/>
    </xf>
    <xf numFmtId="0" fontId="60" fillId="10" borderId="95" xfId="0" applyFont="1" applyFill="1" applyBorder="1" applyAlignment="1">
      <alignment horizontal="center" vertical="center" wrapText="1"/>
      <protection locked="1" hidden="1"/>
    </xf>
    <xf numFmtId="0" fontId="9" fillId="10" borderId="95" xfId="0" applyFont="1" applyFill="1" applyBorder="1" applyAlignment="1">
      <alignment horizontal="center" vertical="center" wrapText="1"/>
      <protection locked="1" hidden="1"/>
    </xf>
    <xf numFmtId="0" fontId="79" fillId="10" borderId="95" xfId="0" applyFont="1" applyFill="1" applyBorder="1" applyAlignment="1">
      <alignment horizontal="center" vertical="center" wrapText="1"/>
      <protection locked="1" hidden="1"/>
    </xf>
    <xf numFmtId="0" fontId="56" fillId="10" borderId="95" xfId="0" applyFont="1" applyFill="1" applyBorder="1" applyAlignment="1">
      <alignment horizontal="center" vertical="center" wrapText="1"/>
      <protection locked="1" hidden="1"/>
    </xf>
    <xf numFmtId="0" fontId="80" fillId="10" borderId="95" xfId="0" applyFont="1" applyFill="1" applyBorder="1" applyAlignment="1">
      <alignment horizontal="center" vertical="center" wrapText="1"/>
      <protection locked="1" hidden="1"/>
    </xf>
    <xf numFmtId="0" fontId="81" fillId="10" borderId="95" xfId="0" applyFont="1" applyFill="1" applyBorder="1" applyAlignment="1">
      <alignment horizontal="center" vertical="center" wrapText="1"/>
      <protection locked="1" hidden="1"/>
    </xf>
    <xf numFmtId="0" fontId="82" fillId="10" borderId="95" xfId="0" applyFont="1" applyFill="1" applyBorder="1" applyAlignment="1">
      <alignment horizontal="center" vertical="center" wrapText="1"/>
      <protection locked="1" hidden="1"/>
    </xf>
    <xf numFmtId="0" fontId="62" fillId="10" borderId="37" xfId="0" applyFont="1" applyFill="1" applyBorder="1" applyAlignment="1">
      <alignment horizontal="center" vertical="center" wrapText="1"/>
      <protection locked="1" hidden="1"/>
    </xf>
    <xf numFmtId="0" fontId="83" fillId="10" borderId="95" xfId="0" applyFont="1" applyFill="1" applyBorder="1" applyAlignment="1">
      <alignment horizontal="center" vertical="center" wrapText="1"/>
      <protection locked="1" hidden="1"/>
    </xf>
    <xf numFmtId="0" fontId="10" fillId="10" borderId="36" xfId="0" applyFont="1" applyFill="1" applyBorder="1" applyAlignment="1">
      <alignment horizontal="center" vertical="center" wrapText="1"/>
      <protection locked="1" hidden="1"/>
    </xf>
    <xf numFmtId="2" fontId="80" fillId="10" borderId="37" xfId="0" applyNumberFormat="1" applyFont="1" applyFill="1" applyBorder="1" applyAlignment="1">
      <alignment horizontal="center" vertical="center" wrapText="1"/>
      <protection locked="1" hidden="1"/>
    </xf>
    <xf numFmtId="2" fontId="10" fillId="10" borderId="95" xfId="0" applyNumberFormat="1" applyFont="1" applyFill="1" applyBorder="1" applyAlignment="1">
      <alignment horizontal="center" vertical="center" wrapText="1"/>
      <protection locked="1" hidden="1"/>
    </xf>
    <xf numFmtId="0" fontId="65" fillId="10" borderId="95" xfId="0" applyFont="1" applyFill="1" applyBorder="1" applyAlignment="1">
      <alignment horizontal="center" vertical="center" wrapText="1"/>
      <protection locked="1" hidden="1"/>
    </xf>
    <xf numFmtId="0" fontId="1" fillId="2" borderId="182" xfId="0" applyFont="1" applyFill="1" applyBorder="1" applyAlignment="1">
      <alignment horizontal="center" vertical="bottom"/>
      <protection locked="1" hidden="1"/>
    </xf>
    <xf numFmtId="0" fontId="10" fillId="10" borderId="183" xfId="0" applyFont="1" applyFill="1" applyBorder="1" applyAlignment="1">
      <alignment horizontal="center" vertical="center" wrapText="1"/>
      <protection locked="1" hidden="1"/>
    </xf>
    <xf numFmtId="0" fontId="10" fillId="10" borderId="106" xfId="0" applyFont="1" applyFill="1" applyBorder="1" applyAlignment="1">
      <alignment horizontal="center" vertical="center" wrapText="1"/>
      <protection locked="1" hidden="1"/>
    </xf>
    <xf numFmtId="164" fontId="10" fillId="10" borderId="108" xfId="0" applyNumberFormat="1" applyFont="1" applyFill="1" applyBorder="1" applyAlignment="1">
      <alignment horizontal="center" vertical="center" wrapText="1"/>
      <protection locked="1" hidden="1"/>
    </xf>
    <xf numFmtId="0" fontId="10" fillId="10" borderId="41" xfId="0" applyFont="1" applyFill="1" applyBorder="1" applyAlignment="1">
      <alignment horizontal="center" vertical="center" wrapText="1"/>
      <protection locked="0" hidden="0"/>
    </xf>
    <xf numFmtId="0" fontId="10" fillId="10" borderId="136" xfId="0" applyFont="1" applyFill="1" applyBorder="1" applyAlignment="1">
      <alignment horizontal="center" vertical="center" wrapText="1"/>
      <protection locked="0" hidden="0"/>
    </xf>
    <xf numFmtId="0" fontId="57" fillId="10" borderId="136" xfId="0" applyFont="1" applyFill="1" applyBorder="1" applyAlignment="1">
      <alignment horizontal="center" vertical="center" wrapText="1"/>
      <protection locked="1" hidden="1"/>
    </xf>
    <xf numFmtId="0" fontId="10" fillId="10" borderId="136" xfId="0" applyFont="1" applyFill="1" applyBorder="1" applyAlignment="1">
      <alignment horizontal="center" vertical="center" wrapText="1"/>
      <protection locked="1" hidden="1"/>
    </xf>
    <xf numFmtId="0" fontId="10" fillId="10" borderId="42" xfId="0" applyFont="1" applyFill="1" applyBorder="1" applyAlignment="1">
      <alignment horizontal="center" vertical="center" wrapText="1"/>
      <protection locked="1" hidden="1"/>
    </xf>
    <xf numFmtId="0" fontId="58" fillId="10" borderId="41" xfId="0" applyFont="1" applyFill="1" applyBorder="1" applyAlignment="1">
      <alignment horizontal="center" vertical="center" wrapText="1"/>
      <protection locked="1" hidden="1"/>
    </xf>
    <xf numFmtId="0" fontId="58" fillId="10" borderId="136" xfId="0" applyFont="1" applyFill="1" applyBorder="1" applyAlignment="1">
      <alignment horizontal="center" vertical="center" wrapText="1"/>
      <protection locked="1" hidden="1"/>
    </xf>
    <xf numFmtId="0" fontId="60" fillId="10" borderId="136" xfId="0" applyFont="1" applyFill="1" applyBorder="1" applyAlignment="1">
      <alignment horizontal="center" vertical="center" wrapText="1"/>
      <protection locked="1" hidden="1"/>
    </xf>
    <xf numFmtId="0" fontId="9" fillId="10" borderId="136" xfId="0" applyFont="1" applyFill="1" applyBorder="1" applyAlignment="1">
      <alignment horizontal="center" vertical="center" wrapText="1"/>
      <protection locked="1" hidden="1"/>
    </xf>
    <xf numFmtId="0" fontId="79" fillId="10" borderId="136" xfId="0" applyFont="1" applyFill="1" applyBorder="1" applyAlignment="1">
      <alignment horizontal="center" vertical="center" wrapText="1"/>
      <protection locked="1" hidden="1"/>
    </xf>
    <xf numFmtId="0" fontId="56" fillId="10" borderId="136" xfId="0" applyFont="1" applyFill="1" applyBorder="1" applyAlignment="1">
      <alignment horizontal="center" vertical="center" wrapText="1"/>
      <protection locked="1" hidden="1"/>
    </xf>
    <xf numFmtId="0" fontId="80" fillId="10" borderId="136" xfId="0" applyFont="1" applyFill="1" applyBorder="1" applyAlignment="1">
      <alignment horizontal="center" vertical="center" wrapText="1"/>
      <protection locked="1" hidden="1"/>
    </xf>
    <xf numFmtId="0" fontId="81" fillId="10" borderId="136" xfId="0" applyFont="1" applyFill="1" applyBorder="1" applyAlignment="1">
      <alignment horizontal="center" vertical="center" wrapText="1"/>
      <protection locked="1" hidden="1"/>
    </xf>
    <xf numFmtId="0" fontId="82" fillId="10" borderId="136" xfId="0" applyFont="1" applyFill="1" applyBorder="1" applyAlignment="1">
      <alignment horizontal="center" vertical="center" wrapText="1"/>
      <protection locked="1" hidden="1"/>
    </xf>
    <xf numFmtId="0" fontId="62" fillId="10" borderId="42" xfId="0" applyFont="1" applyFill="1" applyBorder="1" applyAlignment="1">
      <alignment horizontal="center" vertical="center" wrapText="1"/>
      <protection locked="1" hidden="1"/>
    </xf>
    <xf numFmtId="0" fontId="83" fillId="10" borderId="136" xfId="0" applyFont="1" applyFill="1" applyBorder="1" applyAlignment="1">
      <alignment horizontal="center" vertical="center" wrapText="1"/>
      <protection locked="1" hidden="1"/>
    </xf>
    <xf numFmtId="0" fontId="10" fillId="10" borderId="69" xfId="0" applyFont="1" applyFill="1" applyBorder="1" applyAlignment="1">
      <alignment horizontal="center" vertical="center" wrapText="1"/>
      <protection locked="1" hidden="1"/>
    </xf>
    <xf numFmtId="0" fontId="10" fillId="10" borderId="70" xfId="0" applyFont="1" applyFill="1" applyBorder="1" applyAlignment="1">
      <alignment horizontal="center" vertical="center" wrapText="1"/>
      <protection locked="1" hidden="1"/>
    </xf>
    <xf numFmtId="2" fontId="80" fillId="10" borderId="75" xfId="0" applyNumberFormat="1" applyFont="1" applyFill="1" applyBorder="1" applyAlignment="1">
      <alignment horizontal="center" vertical="center" wrapText="1"/>
      <protection locked="1" hidden="1"/>
    </xf>
    <xf numFmtId="2" fontId="10" fillId="10" borderId="70" xfId="0" applyNumberFormat="1" applyFont="1" applyFill="1" applyBorder="1" applyAlignment="1">
      <alignment horizontal="center" vertical="center" wrapText="1"/>
      <protection locked="1" hidden="1"/>
    </xf>
    <xf numFmtId="0" fontId="85" fillId="0" borderId="184" xfId="0" applyFont="1" applyBorder="1" applyAlignment="1">
      <alignment horizontal="right" vertical="center" indent="1"/>
      <protection locked="1" hidden="1"/>
    </xf>
    <xf numFmtId="0" fontId="85" fillId="0" borderId="185" xfId="0" applyFont="1" applyBorder="1" applyAlignment="1">
      <alignment horizontal="right" vertical="center" indent="1"/>
      <protection locked="1" hidden="1"/>
    </xf>
    <xf numFmtId="0" fontId="85" fillId="0" borderId="186" xfId="0" applyFont="1" applyBorder="1" applyAlignment="1">
      <alignment horizontal="right" vertical="center" indent="1"/>
      <protection locked="1" hidden="1"/>
    </xf>
    <xf numFmtId="0" fontId="86" fillId="0" borderId="187" xfId="0" applyFont="1" applyBorder="1" applyAlignment="1">
      <alignment horizontal="center" vertical="center"/>
      <protection locked="1" hidden="1"/>
    </xf>
    <xf numFmtId="0" fontId="86" fillId="0" borderId="188" xfId="0" applyFont="1" applyBorder="1" applyAlignment="1">
      <alignment horizontal="center" vertical="center"/>
      <protection locked="1" hidden="1"/>
    </xf>
    <xf numFmtId="0" fontId="86" fillId="0" borderId="189" xfId="0" applyFont="1" applyBorder="1" applyAlignment="1">
      <alignment horizontal="center" vertical="center"/>
      <protection locked="1" hidden="1"/>
    </xf>
    <xf numFmtId="0" fontId="85" fillId="0" borderId="187" xfId="0" applyFont="1" applyBorder="1" applyAlignment="1">
      <alignment horizontal="center" vertical="center"/>
      <protection locked="1" hidden="1"/>
    </xf>
    <xf numFmtId="0" fontId="85" fillId="0" borderId="188" xfId="0" applyFont="1" applyBorder="1" applyAlignment="1">
      <alignment horizontal="center" vertical="center"/>
      <protection locked="1" hidden="1"/>
    </xf>
    <xf numFmtId="0" fontId="85" fillId="0" borderId="189" xfId="0" applyFont="1" applyBorder="1" applyAlignment="1">
      <alignment horizontal="center" vertical="center"/>
      <protection locked="1" hidden="1"/>
    </xf>
    <xf numFmtId="0" fontId="87" fillId="10" borderId="60" xfId="0" applyFont="1" applyFill="1" applyBorder="1" applyAlignment="1">
      <alignment horizontal="center" vertical="center"/>
      <protection locked="1" hidden="1"/>
    </xf>
    <xf numFmtId="0" fontId="87" fillId="10" borderId="61" xfId="0" applyFont="1" applyFill="1" applyBorder="1" applyAlignment="1">
      <alignment horizontal="center" vertical="center"/>
      <protection locked="1" hidden="1"/>
    </xf>
    <xf numFmtId="0" fontId="87" fillId="17" borderId="190" xfId="0" applyFont="1" applyFill="1" applyBorder="1" applyAlignment="1">
      <alignment horizontal="center" vertical="center"/>
      <protection locked="1" hidden="1"/>
    </xf>
    <xf numFmtId="0" fontId="87" fillId="17" borderId="191" xfId="0" applyFont="1" applyFill="1" applyBorder="1" applyAlignment="1">
      <alignment horizontal="center" vertical="center"/>
      <protection locked="1" hidden="1"/>
    </xf>
    <xf numFmtId="0" fontId="87" fillId="17" borderId="192" xfId="0" applyFont="1" applyFill="1" applyBorder="1" applyAlignment="1">
      <alignment horizontal="center" vertical="center"/>
      <protection locked="1" hidden="1"/>
    </xf>
    <xf numFmtId="0" fontId="85" fillId="0" borderId="193" xfId="0" applyFont="1" applyBorder="1" applyAlignment="1">
      <alignment horizontal="right" vertical="center" indent="1"/>
      <protection locked="1" hidden="1"/>
    </xf>
    <xf numFmtId="0" fontId="85" fillId="0" borderId="123" xfId="0" applyFont="1" applyBorder="1" applyAlignment="1">
      <alignment horizontal="right" vertical="center" indent="1"/>
      <protection locked="1" hidden="1"/>
    </xf>
    <xf numFmtId="0" fontId="85" fillId="0" borderId="92" xfId="0" applyFont="1" applyBorder="1" applyAlignment="1">
      <alignment horizontal="right" vertical="center" indent="1"/>
      <protection locked="1" hidden="1"/>
    </xf>
    <xf numFmtId="0" fontId="86" fillId="0" borderId="194" xfId="0" applyFont="1" applyBorder="1" applyAlignment="1">
      <alignment horizontal="center" vertical="center"/>
      <protection locked="1" hidden="1"/>
    </xf>
    <xf numFmtId="0" fontId="86" fillId="0" borderId="93" xfId="0" applyFont="1" applyBorder="1" applyAlignment="1">
      <alignment horizontal="center" vertical="center"/>
      <protection locked="1" hidden="1"/>
    </xf>
    <xf numFmtId="0" fontId="86" fillId="0" borderId="195" xfId="0" applyFont="1" applyBorder="1" applyAlignment="1">
      <alignment horizontal="center" vertical="center"/>
      <protection locked="1" hidden="1"/>
    </xf>
    <xf numFmtId="0" fontId="86" fillId="0" borderId="196" xfId="0" applyFont="1" applyBorder="1" applyAlignment="1">
      <alignment horizontal="center" vertical="center"/>
      <protection locked="1" hidden="1"/>
    </xf>
    <xf numFmtId="0" fontId="86" fillId="0" borderId="197" xfId="0" applyFont="1" applyBorder="1" applyAlignment="1">
      <alignment horizontal="center" vertical="center"/>
      <protection locked="1" hidden="1"/>
    </xf>
    <xf numFmtId="0" fontId="88" fillId="17" borderId="198" xfId="0" applyFont="1" applyFill="1" applyBorder="1" applyAlignment="1">
      <alignment horizontal="center" vertical="center" wrapText="1" textRotation="90"/>
      <protection locked="1" hidden="1"/>
    </xf>
    <xf numFmtId="0" fontId="87" fillId="17" borderId="123" xfId="0" applyFont="1" applyFill="1" applyBorder="1" applyAlignment="1">
      <alignment horizontal="center" vertical="center"/>
      <protection locked="1" hidden="1"/>
    </xf>
    <xf numFmtId="0" fontId="89" fillId="17" borderId="123" xfId="0" applyFont="1" applyFill="1" applyBorder="1" applyAlignment="1">
      <alignment horizontal="center" vertical="center" wrapText="1"/>
      <protection locked="1" hidden="1"/>
    </xf>
    <xf numFmtId="0" fontId="89" fillId="17" borderId="123" xfId="0" applyFont="1" applyFill="1" applyBorder="1" applyAlignment="1">
      <alignment horizontal="center" vertical="center"/>
      <protection locked="1" hidden="1"/>
    </xf>
    <xf numFmtId="0" fontId="87" fillId="17" borderId="199" xfId="0" applyFont="1" applyFill="1" applyBorder="1" applyAlignment="1">
      <alignment horizontal="center" vertical="center"/>
      <protection locked="1" hidden="1"/>
    </xf>
    <xf numFmtId="0" fontId="90" fillId="0" borderId="200" xfId="0" applyFont="1" applyBorder="1" applyAlignment="1">
      <alignment horizontal="right" vertical="center" indent="1"/>
      <protection locked="1" hidden="1"/>
    </xf>
    <xf numFmtId="0" fontId="90" fillId="0" borderId="104" xfId="0" applyFont="1" applyBorder="1" applyAlignment="1">
      <alignment horizontal="right" vertical="center" indent="1"/>
      <protection locked="1" hidden="1"/>
    </xf>
    <xf numFmtId="0" fontId="90" fillId="0" borderId="201" xfId="0" applyFont="1" applyBorder="1" applyAlignment="1">
      <alignment horizontal="right" vertical="center" indent="1"/>
      <protection locked="1" hidden="1"/>
    </xf>
    <xf numFmtId="0" fontId="66" fillId="0" borderId="202" xfId="0" applyFont="1" applyBorder="1" applyAlignment="1">
      <alignment vertical="center" wrapText="1" textRotation="90"/>
      <protection locked="1" hidden="1"/>
    </xf>
    <xf numFmtId="0" fontId="1" fillId="0" borderId="88" xfId="0" applyBorder="1" applyAlignment="1">
      <alignment horizontal="center" vertical="center"/>
      <protection locked="1" hidden="1"/>
    </xf>
    <xf numFmtId="0" fontId="66" fillId="0" borderId="88" xfId="0" applyFont="1" applyBorder="1" applyAlignment="1">
      <alignment horizontal="center" vertical="center" wrapText="1" textRotation="90"/>
      <protection locked="1" hidden="1"/>
    </xf>
    <xf numFmtId="0" fontId="1" fillId="0" borderId="89" xfId="0" applyBorder="1" applyAlignment="1">
      <alignment horizontal="center" vertical="center"/>
      <protection locked="1" hidden="1"/>
    </xf>
    <xf numFmtId="0" fontId="67" fillId="0" borderId="104" xfId="0" applyFont="1" applyBorder="1" applyAlignment="1">
      <alignment horizontal="center" vertical="center"/>
      <protection locked="1" hidden="1"/>
    </xf>
    <xf numFmtId="0" fontId="91" fillId="0" borderId="203" xfId="0" applyFont="1" applyBorder="1" applyAlignment="1">
      <alignment horizontal="center" vertical="center"/>
      <protection locked="1" hidden="1"/>
    </xf>
    <xf numFmtId="0" fontId="66" fillId="0" borderId="194" xfId="0" applyFont="1" applyBorder="1" applyAlignment="1">
      <alignment horizontal="center" vertical="center" wrapText="1"/>
      <protection locked="1" hidden="1"/>
    </xf>
    <xf numFmtId="0" fontId="66" fillId="0" borderId="94" xfId="0" applyFont="1" applyBorder="1" applyAlignment="1">
      <alignment horizontal="center" vertical="center" wrapText="1"/>
      <protection locked="1" hidden="1"/>
    </xf>
    <xf numFmtId="0" fontId="1" fillId="0" borderId="92" xfId="0" applyBorder="1">
      <alignment vertical="center"/>
      <protection locked="1" hidden="1"/>
    </xf>
    <xf numFmtId="0" fontId="1" fillId="0" borderId="94" xfId="0" applyBorder="1">
      <alignment vertical="center"/>
      <protection locked="1" hidden="1"/>
    </xf>
    <xf numFmtId="0" fontId="66" fillId="0" borderId="204" xfId="0" applyFont="1" applyBorder="1" applyAlignment="1">
      <alignment horizontal="center" vertical="center" wrapText="1" textRotation="90"/>
      <protection locked="1" hidden="1"/>
    </xf>
    <xf numFmtId="0" fontId="92" fillId="0" borderId="94" xfId="0" applyFont="1" applyBorder="1" applyAlignment="1">
      <alignment horizontal="center" vertical="center" wrapText="1"/>
      <protection locked="1" hidden="1"/>
    </xf>
    <xf numFmtId="0" fontId="1" fillId="0" borderId="204" xfId="0" applyBorder="1" applyAlignment="1">
      <alignment horizontal="center" vertical="center"/>
      <protection locked="1" hidden="1"/>
    </xf>
    <xf numFmtId="0" fontId="1" fillId="0" borderId="94" xfId="0" applyBorder="1" applyAlignment="1">
      <alignment horizontal="center" vertical="center"/>
      <protection locked="1" hidden="1"/>
    </xf>
    <xf numFmtId="0" fontId="87" fillId="0" borderId="199" xfId="0" applyFont="1" applyBorder="1" applyAlignment="1">
      <alignment horizontal="center" vertical="center"/>
      <protection locked="1" hidden="1"/>
    </xf>
    <xf numFmtId="0" fontId="1" fillId="0" borderId="92" xfId="0" applyBorder="1" applyAlignment="1">
      <alignment horizontal="center" vertical="center"/>
      <protection locked="1" hidden="1"/>
    </xf>
    <xf numFmtId="0" fontId="1" fillId="0" borderId="93" xfId="0" applyBorder="1" applyAlignment="1">
      <alignment horizontal="center" vertical="center"/>
      <protection locked="1" hidden="1"/>
    </xf>
    <xf numFmtId="0" fontId="1" fillId="0" borderId="94" xfId="0" applyBorder="1" applyAlignment="1">
      <alignment horizontal="center" vertical="center"/>
      <protection locked="1" hidden="1"/>
    </xf>
    <xf numFmtId="0" fontId="87" fillId="0" borderId="92" xfId="0" applyFont="1" applyBorder="1" applyAlignment="1">
      <alignment horizontal="center" vertical="center"/>
      <protection locked="1" hidden="1"/>
    </xf>
    <xf numFmtId="0" fontId="87" fillId="0" borderId="93" xfId="0" applyFont="1" applyBorder="1" applyAlignment="1">
      <alignment horizontal="center" vertical="center"/>
      <protection locked="1" hidden="1"/>
    </xf>
    <xf numFmtId="0" fontId="87" fillId="0" borderId="195" xfId="0" applyFont="1" applyBorder="1" applyAlignment="1">
      <alignment horizontal="center" vertical="center"/>
      <protection locked="1" hidden="1"/>
    </xf>
    <xf numFmtId="0" fontId="66" fillId="0" borderId="198" xfId="0" applyFont="1" applyBorder="1" applyAlignment="1">
      <alignment vertical="center" wrapText="1" textRotation="90"/>
      <protection locked="1" hidden="1"/>
    </xf>
    <xf numFmtId="0" fontId="92" fillId="0" borderId="204" xfId="0" applyFont="1" applyBorder="1" applyAlignment="1">
      <alignment horizontal="center" vertical="center" wrapText="1"/>
      <protection locked="1" hidden="1"/>
    </xf>
    <xf numFmtId="0" fontId="87" fillId="0" borderId="199" xfId="0" applyFont="1" applyBorder="1" applyAlignment="1">
      <alignment horizontal="center" vertical="center" textRotation="90"/>
      <protection locked="1" hidden="1"/>
    </xf>
    <xf numFmtId="0" fontId="66" fillId="10" borderId="194" xfId="0" applyFont="1" applyFill="1" applyBorder="1" applyAlignment="1">
      <alignment horizontal="center" vertical="center" wrapText="1" textRotation="90"/>
      <protection locked="1" hidden="1"/>
    </xf>
    <xf numFmtId="0" fontId="66" fillId="10" borderId="94" xfId="0" applyFont="1" applyFill="1" applyBorder="1" applyAlignment="1">
      <alignment horizontal="center" vertical="center" wrapText="1" textRotation="90"/>
      <protection locked="1" hidden="1"/>
    </xf>
    <xf numFmtId="0" fontId="1" fillId="10" borderId="204" xfId="0" applyFill="1" applyBorder="1">
      <alignment vertical="center"/>
      <protection locked="1" hidden="1"/>
    </xf>
    <xf numFmtId="0" fontId="92" fillId="10" borderId="205" xfId="0" applyFont="1" applyFill="1" applyBorder="1" applyAlignment="1">
      <alignment horizontal="center" vertical="center" wrapText="1"/>
      <protection locked="1" hidden="1"/>
    </xf>
    <xf numFmtId="0" fontId="92" fillId="10" borderId="94" xfId="0" applyFont="1" applyFill="1" applyBorder="1" applyAlignment="1">
      <alignment horizontal="center" vertical="center" wrapText="1"/>
      <protection locked="1" hidden="1"/>
    </xf>
    <xf numFmtId="0" fontId="1" fillId="10" borderId="199" xfId="0" applyFill="1" applyBorder="1" applyAlignment="1">
      <alignment horizontal="center" vertical="center" textRotation="90"/>
      <protection locked="1" hidden="1"/>
    </xf>
    <xf numFmtId="0" fontId="69" fillId="10" borderId="123" xfId="0" applyFont="1" applyFill="1" applyBorder="1" applyAlignment="1">
      <alignment horizontal="center" vertical="center"/>
      <protection locked="1" hidden="1"/>
    </xf>
    <xf numFmtId="0" fontId="1" fillId="10" borderId="204" xfId="0" applyFont="1" applyFill="1" applyBorder="1" applyAlignment="1">
      <alignment horizontal="center" vertical="center"/>
      <protection locked="1" hidden="1"/>
    </xf>
    <xf numFmtId="0" fontId="1" fillId="10" borderId="0" xfId="0" applyFill="1" applyBorder="1" applyAlignment="1">
      <alignment horizontal="center" vertical="center"/>
      <protection locked="1" hidden="1"/>
    </xf>
    <xf numFmtId="0" fontId="87" fillId="0" borderId="92" xfId="0" applyFont="1" applyBorder="1" applyAlignment="1">
      <alignment horizontal="center" vertical="center" textRotation="90"/>
      <protection locked="1" hidden="1"/>
    </xf>
    <xf numFmtId="0" fontId="69" fillId="17" borderId="198" xfId="0" applyFont="1" applyFill="1" applyBorder="1" applyAlignment="1">
      <alignment horizontal="center" vertical="center"/>
      <protection locked="1" hidden="1"/>
    </xf>
    <xf numFmtId="0" fontId="69" fillId="17" borderId="123" xfId="0" applyFont="1" applyFill="1" applyBorder="1" applyAlignment="1">
      <alignment horizontal="center" vertical="center"/>
      <protection locked="1" hidden="1"/>
    </xf>
    <xf numFmtId="0" fontId="69" fillId="17" borderId="206" xfId="0" applyFont="1" applyFill="1" applyBorder="1" applyAlignment="1">
      <alignment horizontal="center" vertical="center"/>
      <protection locked="1" hidden="1"/>
    </xf>
    <xf numFmtId="0" fontId="90" fillId="0" borderId="171" xfId="0" applyFont="1" applyBorder="1" applyAlignment="1">
      <alignment horizontal="right" vertical="center" indent="1"/>
      <protection locked="1" hidden="1"/>
    </xf>
    <xf numFmtId="0" fontId="90" fillId="0" borderId="0" xfId="0" applyFont="1" applyBorder="1" applyAlignment="1">
      <alignment horizontal="right" vertical="center" indent="1"/>
      <protection locked="1" hidden="1"/>
    </xf>
    <xf numFmtId="0" fontId="90" fillId="0" borderId="43" xfId="0" applyFont="1" applyBorder="1" applyAlignment="1">
      <alignment horizontal="right" vertical="center" indent="1"/>
      <protection locked="1" hidden="1"/>
    </xf>
    <xf numFmtId="0" fontId="93" fillId="0" borderId="207" xfId="0" applyFont="1" applyBorder="1" applyAlignment="1">
      <alignment horizontal="center" vertical="center"/>
      <protection locked="1" hidden="1"/>
    </xf>
    <xf numFmtId="0" fontId="85" fillId="0" borderId="208" xfId="0" applyFont="1" applyBorder="1" applyAlignment="1">
      <alignment horizontal="center" vertical="center"/>
      <protection locked="1" hidden="1"/>
    </xf>
    <xf numFmtId="0" fontId="94" fillId="0" borderId="208" xfId="0" applyFont="1" applyBorder="1" applyAlignment="1">
      <alignment horizontal="center" vertical="center"/>
      <protection locked="1" hidden="1"/>
    </xf>
    <xf numFmtId="0" fontId="71" fillId="0" borderId="208" xfId="0" applyFont="1" applyBorder="1" applyAlignment="1">
      <alignment horizontal="center" vertical="center"/>
      <protection locked="1" hidden="1"/>
    </xf>
    <xf numFmtId="0" fontId="95" fillId="0" borderId="209" xfId="0" applyFont="1" applyBorder="1" applyAlignment="1">
      <alignment horizontal="center" vertical="center"/>
      <protection locked="1" hidden="1"/>
    </xf>
    <xf numFmtId="0" fontId="93" fillId="0" borderId="202" xfId="0" applyFont="1" applyBorder="1" applyAlignment="1">
      <alignment horizontal="center" vertical="center"/>
      <protection locked="1" hidden="1"/>
    </xf>
    <xf numFmtId="0" fontId="93" fillId="0" borderId="210" xfId="0" applyFont="1" applyBorder="1" applyAlignment="1">
      <alignment horizontal="center" vertical="center"/>
      <protection locked="1" hidden="1"/>
    </xf>
    <xf numFmtId="0" fontId="85" fillId="0" borderId="210" xfId="0" applyFont="1" applyBorder="1" applyAlignment="1">
      <alignment horizontal="center" vertical="center"/>
      <protection locked="1" hidden="1"/>
    </xf>
    <xf numFmtId="0" fontId="85" fillId="0" borderId="94" xfId="0" applyFont="1" applyBorder="1">
      <alignment vertical="center"/>
      <protection locked="1" hidden="1"/>
    </xf>
    <xf numFmtId="0" fontId="94" fillId="0" borderId="210" xfId="0" applyFont="1" applyBorder="1" applyAlignment="1">
      <alignment horizontal="center" vertical="center"/>
      <protection locked="1" hidden="1"/>
    </xf>
    <xf numFmtId="0" fontId="85" fillId="0" borderId="205" xfId="0" applyFont="1" applyBorder="1" applyAlignment="1">
      <alignment horizontal="center" vertical="center"/>
      <protection locked="1" hidden="1"/>
    </xf>
    <xf numFmtId="0" fontId="69" fillId="0" borderId="201" xfId="0" applyFont="1" applyBorder="1" applyAlignment="1">
      <alignment horizontal="center" vertical="center"/>
      <protection locked="1" hidden="1"/>
    </xf>
    <xf numFmtId="0" fontId="93" fillId="0" borderId="194" xfId="0" applyFont="1" applyBorder="1" applyAlignment="1">
      <alignment horizontal="center" vertical="center"/>
      <protection locked="1" hidden="1"/>
    </xf>
    <xf numFmtId="0" fontId="93" fillId="0" borderId="94" xfId="0" applyFont="1" applyBorder="1" applyAlignment="1">
      <alignment horizontal="center" vertical="center"/>
      <protection locked="1" hidden="1"/>
    </xf>
    <xf numFmtId="0" fontId="85" fillId="0" borderId="92" xfId="0" applyFont="1" applyBorder="1" applyAlignment="1">
      <alignment horizontal="center" vertical="center"/>
      <protection locked="1" hidden="1"/>
    </xf>
    <xf numFmtId="0" fontId="85" fillId="0" borderId="92" xfId="0" applyFont="1" applyBorder="1" applyAlignment="1">
      <alignment horizontal="center" vertical="center"/>
      <protection locked="1" hidden="1"/>
    </xf>
    <xf numFmtId="0" fontId="85" fillId="0" borderId="93" xfId="0" applyFont="1" applyBorder="1" applyAlignment="1">
      <alignment horizontal="center" vertical="center"/>
      <protection locked="1" hidden="1"/>
    </xf>
    <xf numFmtId="0" fontId="85" fillId="0" borderId="94" xfId="0" applyFont="1" applyBorder="1" applyAlignment="1">
      <alignment horizontal="center" vertical="center"/>
      <protection locked="1" hidden="1"/>
    </xf>
    <xf numFmtId="0" fontId="96" fillId="0" borderId="92" xfId="0" applyFont="1" applyBorder="1" applyAlignment="1">
      <alignment horizontal="center" vertical="center"/>
      <protection locked="1" hidden="1"/>
    </xf>
    <xf numFmtId="0" fontId="96" fillId="0" borderId="93" xfId="0" applyFont="1" applyBorder="1" applyAlignment="1">
      <alignment horizontal="center" vertical="center"/>
      <protection locked="1" hidden="1"/>
    </xf>
    <xf numFmtId="0" fontId="96" fillId="0" borderId="195" xfId="0" applyFont="1" applyBorder="1" applyAlignment="1">
      <alignment horizontal="center" vertical="center"/>
      <protection locked="1" hidden="1"/>
    </xf>
    <xf numFmtId="0" fontId="93" fillId="0" borderId="198" xfId="0" applyFont="1" applyBorder="1" applyAlignment="1">
      <alignment horizontal="center" vertical="center"/>
      <protection locked="1" hidden="1"/>
    </xf>
    <xf numFmtId="0" fontId="92" fillId="0" borderId="204" xfId="0" applyFont="1" applyBorder="1" applyAlignment="1">
      <alignment horizontal="center" vertical="center"/>
      <protection locked="1" hidden="1"/>
    </xf>
    <xf numFmtId="0" fontId="85" fillId="0" borderId="204" xfId="0" applyFont="1" applyBorder="1" applyAlignment="1">
      <alignment horizontal="center" vertical="center"/>
      <protection locked="1" hidden="1"/>
    </xf>
    <xf numFmtId="0" fontId="69" fillId="0" borderId="199" xfId="0" applyFont="1" applyBorder="1" applyAlignment="1">
      <alignment horizontal="center" vertical="center"/>
      <protection locked="1" hidden="1"/>
    </xf>
    <xf numFmtId="0" fontId="93" fillId="10" borderId="194" xfId="0" applyFont="1" applyFill="1" applyBorder="1" applyAlignment="1">
      <alignment horizontal="center" vertical="center"/>
      <protection locked="1" hidden="1"/>
    </xf>
    <xf numFmtId="0" fontId="93" fillId="10" borderId="94" xfId="0" applyFont="1" applyFill="1" applyBorder="1" applyAlignment="1">
      <alignment horizontal="center" vertical="center"/>
      <protection locked="1" hidden="1"/>
    </xf>
    <xf numFmtId="0" fontId="85" fillId="10" borderId="204" xfId="0" applyFont="1" applyFill="1" applyBorder="1" applyAlignment="1">
      <alignment horizontal="center" vertical="center"/>
      <protection locked="1" hidden="1"/>
    </xf>
    <xf numFmtId="0" fontId="92" fillId="10" borderId="205" xfId="0" applyFont="1" applyFill="1" applyBorder="1" applyAlignment="1">
      <alignment horizontal="center" vertical="center"/>
      <protection locked="1" hidden="1"/>
    </xf>
    <xf numFmtId="0" fontId="85" fillId="10" borderId="199" xfId="0" applyFont="1" applyFill="1" applyBorder="1" applyAlignment="1">
      <alignment horizontal="center" vertical="center"/>
      <protection locked="1" hidden="1"/>
    </xf>
    <xf numFmtId="0" fontId="87" fillId="10" borderId="93" xfId="0" applyFont="1" applyFill="1" applyBorder="1">
      <alignment vertical="center"/>
      <protection locked="1" hidden="1"/>
    </xf>
    <xf numFmtId="0" fontId="1" fillId="10" borderId="205" xfId="0" applyFont="1" applyFill="1" applyBorder="1" applyAlignment="1">
      <alignment horizontal="center" vertical="center"/>
      <protection locked="1" hidden="1"/>
    </xf>
    <xf numFmtId="0" fontId="69" fillId="0" borderId="92" xfId="0" applyFont="1" applyBorder="1" applyAlignment="1">
      <alignment horizontal="center" vertical="center"/>
      <protection locked="1" hidden="1"/>
    </xf>
    <xf numFmtId="0" fontId="72" fillId="17" borderId="211" xfId="0" applyFont="1" applyFill="1" applyBorder="1" applyAlignment="1">
      <alignment horizontal="center" vertical="center"/>
      <protection locked="1" hidden="1"/>
    </xf>
    <xf numFmtId="0" fontId="72" fillId="17" borderId="212" xfId="0" applyFont="1" applyFill="1" applyBorder="1" applyAlignment="1">
      <alignment horizontal="center" vertical="center"/>
      <protection locked="1" hidden="1"/>
    </xf>
    <xf numFmtId="0" fontId="72" fillId="17" borderId="213" xfId="0" applyFont="1" applyFill="1" applyBorder="1" applyAlignment="1">
      <alignment horizontal="center" vertical="center"/>
      <protection locked="1" hidden="1"/>
    </xf>
    <xf numFmtId="0" fontId="87" fillId="17" borderId="214" xfId="0" applyFont="1" applyFill="1" applyBorder="1" applyAlignment="1">
      <alignment horizontal="center" vertical="center"/>
      <protection locked="1" hidden="1"/>
    </xf>
    <xf numFmtId="0" fontId="87" fillId="17" borderId="212" xfId="0" applyFont="1" applyFill="1" applyBorder="1" applyAlignment="1">
      <alignment horizontal="center" vertical="center"/>
      <protection locked="1" hidden="1"/>
    </xf>
    <xf numFmtId="0" fontId="87" fillId="17" borderId="215" xfId="0" applyFont="1" applyFill="1" applyBorder="1" applyAlignment="1">
      <alignment horizontal="center" vertical="center"/>
      <protection locked="1" hidden="1"/>
    </xf>
    <xf numFmtId="0" fontId="90" fillId="0" borderId="216" xfId="0" applyFont="1" applyBorder="1" applyAlignment="1">
      <alignment horizontal="right" vertical="center" indent="1"/>
      <protection locked="1" hidden="1"/>
    </xf>
    <xf numFmtId="0" fontId="90" fillId="0" borderId="126" xfId="0" applyFont="1" applyBorder="1" applyAlignment="1">
      <alignment horizontal="right" vertical="center" indent="1"/>
      <protection locked="1" hidden="1"/>
    </xf>
    <xf numFmtId="0" fontId="90" fillId="0" borderId="217" xfId="0" applyFont="1" applyBorder="1" applyAlignment="1">
      <alignment horizontal="right" vertical="center" indent="1"/>
      <protection locked="1" hidden="1"/>
    </xf>
    <xf numFmtId="0" fontId="93" fillId="0" borderId="218" xfId="0" applyFont="1" applyBorder="1" applyAlignment="1">
      <alignment horizontal="center" vertical="center"/>
      <protection locked="1" hidden="1"/>
    </xf>
    <xf numFmtId="0" fontId="85" fillId="0" borderId="219" xfId="0" applyFont="1" applyBorder="1" applyAlignment="1">
      <alignment horizontal="center" vertical="center"/>
      <protection locked="1" hidden="1"/>
    </xf>
    <xf numFmtId="0" fontId="71" fillId="0" borderId="219" xfId="0" applyFont="1" applyBorder="1" applyAlignment="1">
      <alignment horizontal="center" vertical="center"/>
      <protection locked="1" hidden="1"/>
    </xf>
    <xf numFmtId="0" fontId="92" fillId="0" borderId="219" xfId="0" applyFont="1" applyBorder="1" applyAlignment="1">
      <alignment horizontal="center" vertical="center"/>
      <protection locked="1" hidden="1"/>
    </xf>
    <xf numFmtId="0" fontId="95" fillId="0" borderId="220" xfId="0" applyFont="1" applyBorder="1" applyAlignment="1">
      <alignment horizontal="center" vertical="center"/>
      <protection locked="1" hidden="1"/>
    </xf>
    <xf numFmtId="0" fontId="93" fillId="0" borderId="221" xfId="0" applyFont="1" applyBorder="1" applyAlignment="1">
      <alignment horizontal="center" vertical="center"/>
      <protection locked="1" hidden="1"/>
    </xf>
    <xf numFmtId="0" fontId="93" fillId="0" borderId="222" xfId="0" applyFont="1" applyBorder="1" applyAlignment="1">
      <alignment horizontal="center" vertical="center"/>
      <protection locked="1" hidden="1"/>
    </xf>
    <xf numFmtId="0" fontId="85" fillId="0" borderId="222" xfId="0" applyFont="1" applyBorder="1" applyAlignment="1">
      <alignment horizontal="center" vertical="center"/>
      <protection locked="1" hidden="1"/>
    </xf>
    <xf numFmtId="0" fontId="85" fillId="0" borderId="104" xfId="0" applyFont="1" applyBorder="1">
      <alignment vertical="center"/>
      <protection locked="1" hidden="1"/>
    </xf>
    <xf numFmtId="0" fontId="94" fillId="0" borderId="222" xfId="0" applyFont="1" applyBorder="1" applyAlignment="1">
      <alignment horizontal="center" vertical="center"/>
      <protection locked="1" hidden="1"/>
    </xf>
    <xf numFmtId="0" fontId="85" fillId="0" borderId="104" xfId="0" applyFont="1" applyBorder="1" applyAlignment="1">
      <alignment horizontal="center" vertical="center"/>
      <protection locked="1" hidden="1"/>
    </xf>
    <xf numFmtId="0" fontId="69" fillId="0" borderId="217" xfId="0" applyFont="1" applyBorder="1" applyAlignment="1">
      <alignment horizontal="center" vertical="center"/>
      <protection locked="1" hidden="1"/>
    </xf>
    <xf numFmtId="0" fontId="93" fillId="0" borderId="104" xfId="0" applyFont="1" applyBorder="1" applyAlignment="1">
      <alignment horizontal="center" vertical="center"/>
      <protection locked="1" hidden="1"/>
    </xf>
    <xf numFmtId="0" fontId="93" fillId="0" borderId="201" xfId="0" applyFont="1" applyBorder="1" applyAlignment="1">
      <alignment horizontal="center" vertical="center"/>
      <protection locked="1" hidden="1"/>
    </xf>
    <xf numFmtId="0" fontId="93" fillId="10" borderId="223" xfId="0" applyFont="1" applyFill="1" applyBorder="1" applyAlignment="1">
      <alignment horizontal="center" vertical="center"/>
      <protection locked="1" hidden="1"/>
    </xf>
    <xf numFmtId="0" fontId="93" fillId="10" borderId="0" xfId="0" applyFont="1" applyFill="1" applyBorder="1" applyAlignment="1">
      <alignment horizontal="center" vertical="center"/>
      <protection locked="1" hidden="1"/>
    </xf>
    <xf numFmtId="0" fontId="85" fillId="10" borderId="0" xfId="0" applyFont="1" applyFill="1" applyBorder="1" applyAlignment="1">
      <alignment horizontal="center" vertical="center"/>
      <protection locked="1" hidden="1"/>
    </xf>
    <xf numFmtId="0" fontId="92" fillId="10" borderId="0" xfId="0" applyFont="1" applyFill="1" applyBorder="1" applyAlignment="1">
      <alignment horizontal="center" vertical="center"/>
      <protection locked="1" hidden="1"/>
    </xf>
    <xf numFmtId="0" fontId="1" fillId="10" borderId="0" xfId="0" applyFont="1" applyFill="1" applyBorder="1" applyAlignment="1">
      <alignment horizontal="center" vertical="center"/>
      <protection locked="1" hidden="1"/>
    </xf>
    <xf numFmtId="0" fontId="87" fillId="10" borderId="0" xfId="0" applyFont="1" applyFill="1" applyBorder="1">
      <alignment vertical="center"/>
      <protection locked="1" hidden="1"/>
    </xf>
    <xf numFmtId="0" fontId="69" fillId="0" borderId="0" xfId="0" applyFont="1" applyBorder="1" applyAlignment="1">
      <alignment horizontal="center" vertical="center"/>
      <protection locked="1" hidden="1"/>
    </xf>
    <xf numFmtId="0" fontId="72" fillId="17" borderId="196" xfId="0" applyFont="1" applyFill="1" applyBorder="1" applyAlignment="1">
      <alignment horizontal="center" vertical="center"/>
      <protection locked="1" hidden="1"/>
    </xf>
    <xf numFmtId="0" fontId="72" fillId="17" borderId="197" xfId="0" applyFont="1" applyFill="1" applyBorder="1" applyAlignment="1">
      <alignment horizontal="center" vertical="center"/>
      <protection locked="1" hidden="1"/>
    </xf>
    <xf numFmtId="0" fontId="72" fillId="17" borderId="224" xfId="0" applyFont="1" applyFill="1" applyBorder="1" applyAlignment="1">
      <alignment horizontal="center" vertical="center"/>
      <protection locked="1" hidden="1"/>
    </xf>
    <xf numFmtId="0" fontId="87" fillId="17" borderId="225" xfId="0" applyFont="1" applyFill="1" applyBorder="1" applyAlignment="1">
      <alignment horizontal="center" vertical="center"/>
      <protection locked="1" hidden="1"/>
    </xf>
    <xf numFmtId="0" fontId="87" fillId="17" borderId="197" xfId="0" applyFont="1" applyFill="1" applyBorder="1" applyAlignment="1">
      <alignment horizontal="center" vertical="center"/>
      <protection locked="1" hidden="1"/>
    </xf>
    <xf numFmtId="0" fontId="87" fillId="17" borderId="226" xfId="0" applyFont="1" applyFill="1" applyBorder="1" applyAlignment="1">
      <alignment horizontal="center" vertical="center"/>
      <protection locked="1" hidden="1"/>
    </xf>
    <xf numFmtId="0" fontId="93" fillId="0" borderId="227" xfId="0" applyFont="1" applyBorder="1" applyAlignment="1">
      <alignment horizontal="right" vertical="center" indent="1"/>
      <protection locked="1" hidden="1"/>
    </xf>
    <xf numFmtId="0" fontId="93" fillId="0" borderId="228" xfId="0" applyFont="1" applyBorder="1" applyAlignment="1">
      <alignment horizontal="right" vertical="center" indent="1"/>
      <protection locked="1" hidden="1"/>
    </xf>
    <xf numFmtId="0" fontId="93" fillId="0" borderId="229" xfId="0" applyFont="1" applyBorder="1" applyAlignment="1">
      <alignment horizontal="right" vertical="center" indent="1"/>
      <protection locked="1" hidden="1"/>
    </xf>
    <xf numFmtId="0" fontId="1" fillId="0" borderId="45" xfId="0" applyBorder="1" applyAlignment="1">
      <alignment horizontal="center" vertical="center"/>
      <protection locked="1" hidden="1"/>
    </xf>
    <xf numFmtId="0" fontId="1" fillId="0" borderId="44" xfId="0" applyBorder="1" applyAlignment="1">
      <alignment horizontal="center" vertical="center"/>
      <protection locked="1" hidden="1"/>
    </xf>
    <xf numFmtId="0" fontId="1" fillId="0" borderId="46" xfId="0" applyBorder="1" applyAlignment="1">
      <alignment horizontal="center" vertical="center"/>
      <protection locked="1" hidden="1"/>
    </xf>
    <xf numFmtId="0" fontId="1" fillId="0" borderId="230" xfId="0" applyBorder="1" applyAlignment="1">
      <alignment horizontal="center" vertical="center"/>
      <protection locked="1" hidden="1"/>
    </xf>
    <xf numFmtId="0" fontId="1" fillId="0" borderId="177" xfId="0" applyBorder="1" applyAlignment="1">
      <alignment horizontal="center" vertical="center"/>
      <protection locked="1" hidden="1"/>
    </xf>
    <xf numFmtId="0" fontId="1" fillId="0" borderId="231" xfId="0" applyBorder="1" applyAlignment="1">
      <alignment horizontal="center" vertical="center"/>
      <protection locked="1" hidden="1"/>
    </xf>
    <xf numFmtId="0" fontId="93" fillId="0" borderId="45" xfId="0" applyFont="1" applyBorder="1" applyAlignment="1">
      <alignment horizontal="center" vertical="center"/>
      <protection locked="1" hidden="1"/>
    </xf>
    <xf numFmtId="0" fontId="93" fillId="0" borderId="44" xfId="0" applyFont="1" applyBorder="1" applyAlignment="1">
      <alignment horizontal="center" vertical="center"/>
      <protection locked="1" hidden="1"/>
    </xf>
    <xf numFmtId="0" fontId="93" fillId="0" borderId="46" xfId="0" applyFont="1" applyBorder="1" applyAlignment="1">
      <alignment horizontal="center" vertical="center"/>
      <protection locked="1" hidden="1"/>
    </xf>
    <xf numFmtId="0" fontId="72" fillId="10" borderId="45" xfId="0" applyFont="1" applyFill="1" applyBorder="1" applyAlignment="1">
      <alignment horizontal="center" vertical="center"/>
      <protection locked="1" hidden="1"/>
    </xf>
    <xf numFmtId="0" fontId="72" fillId="10" borderId="44" xfId="0" applyFont="1" applyFill="1" applyBorder="1" applyAlignment="1">
      <alignment horizontal="center" vertical="center"/>
      <protection locked="1" hidden="1"/>
    </xf>
    <xf numFmtId="0" fontId="72" fillId="17" borderId="45" xfId="0" applyFont="1" applyFill="1" applyBorder="1" applyAlignment="1">
      <alignment horizontal="center" vertical="center"/>
      <protection locked="1" hidden="1"/>
    </xf>
    <xf numFmtId="0" fontId="72" fillId="17" borderId="44" xfId="0" applyFont="1" applyFill="1" applyBorder="1" applyAlignment="1">
      <alignment horizontal="center" vertical="center"/>
      <protection locked="1" hidden="1"/>
    </xf>
    <xf numFmtId="0" fontId="72" fillId="17" borderId="232" xfId="0" applyFont="1" applyFill="1" applyBorder="1" applyAlignment="1">
      <alignment horizontal="center" vertical="center"/>
      <protection locked="1" hidden="1"/>
    </xf>
    <xf numFmtId="0" fontId="87" fillId="17" borderId="233" xfId="0" applyFont="1" applyFill="1" applyBorder="1" applyAlignment="1">
      <alignment horizontal="center" vertical="center"/>
      <protection locked="1" hidden="1"/>
    </xf>
    <xf numFmtId="0" fontId="87" fillId="17" borderId="44" xfId="0" applyFont="1" applyFill="1" applyBorder="1" applyAlignment="1">
      <alignment horizontal="center" vertical="center"/>
      <protection locked="1" hidden="1"/>
    </xf>
    <xf numFmtId="0" fontId="87" fillId="17" borderId="46" xfId="0" applyFont="1" applyFill="1" applyBorder="1" applyAlignment="1">
      <alignment horizontal="center" vertical="center"/>
      <protection locked="1" hidden="1"/>
    </xf>
    <xf numFmtId="0" fontId="40" fillId="0" borderId="1" xfId="0" applyFont="1" applyBorder="1" applyAlignment="1">
      <alignment horizontal="center" vertical="center"/>
      <protection locked="1" hidden="1"/>
    </xf>
    <xf numFmtId="0" fontId="40" fillId="0" borderId="2" xfId="0" applyFont="1" applyBorder="1" applyAlignment="1">
      <alignment horizontal="center" vertical="center"/>
      <protection locked="1" hidden="1"/>
    </xf>
    <xf numFmtId="0" fontId="40" fillId="0" borderId="3" xfId="0" applyFont="1" applyBorder="1" applyAlignment="1">
      <alignment horizontal="center" vertical="center"/>
      <protection locked="1" hidden="1"/>
    </xf>
    <xf numFmtId="0" fontId="40" fillId="0" borderId="234" xfId="0" applyFont="1" applyBorder="1" applyAlignment="1">
      <alignment horizontal="right" vertical="center"/>
      <protection locked="1" hidden="1"/>
    </xf>
    <xf numFmtId="0" fontId="40" fillId="0" borderId="0" xfId="0" applyFont="1" applyBorder="1" applyAlignment="1">
      <alignment horizontal="right" vertical="center"/>
      <protection locked="1" hidden="1"/>
    </xf>
    <xf numFmtId="0" fontId="40" fillId="0" borderId="0" xfId="0" applyFont="1" applyBorder="1">
      <alignment vertical="center"/>
      <protection locked="1" hidden="1"/>
    </xf>
    <xf numFmtId="165" fontId="40" fillId="0" borderId="0" xfId="0" applyNumberFormat="1" applyFont="1" applyBorder="1" applyAlignment="1">
      <alignment horizontal="left" vertical="center"/>
      <protection locked="1" hidden="1"/>
    </xf>
    <xf numFmtId="165" fontId="40" fillId="0" borderId="7" xfId="0" applyNumberFormat="1" applyFont="1" applyBorder="1" applyAlignment="1">
      <alignment horizontal="left" vertical="center"/>
      <protection locked="1" hidden="1"/>
    </xf>
    <xf numFmtId="0" fontId="40" fillId="0" borderId="235" xfId="0" applyFont="1" applyBorder="1" applyAlignment="1">
      <alignment horizontal="left" vertical="center"/>
      <protection locked="1" hidden="1"/>
    </xf>
    <xf numFmtId="0" fontId="40" fillId="0" borderId="236" xfId="0" applyFont="1" applyBorder="1" applyAlignment="1">
      <alignment horizontal="left" vertical="center"/>
      <protection locked="1" hidden="1"/>
    </xf>
    <xf numFmtId="0" fontId="97" fillId="0" borderId="236" xfId="0" applyFont="1" applyBorder="1" applyAlignment="1">
      <alignment horizontal="right" vertical="center"/>
      <protection locked="1" hidden="1"/>
    </xf>
    <xf numFmtId="0" fontId="97" fillId="0" borderId="237" xfId="0" applyFont="1" applyBorder="1" applyAlignment="1">
      <alignment horizontal="right" vertical="center"/>
      <protection locked="1" hidden="1"/>
    </xf>
    <xf numFmtId="0" fontId="63" fillId="10" borderId="238" xfId="0" applyFont="1" applyFill="1" applyBorder="1" applyAlignment="1">
      <alignment horizontal="center" vertical="center" textRotation="90"/>
      <protection locked="1" hidden="1"/>
    </xf>
    <xf numFmtId="0" fontId="63" fillId="10" borderId="239" xfId="0" applyFont="1" applyFill="1" applyBorder="1" applyAlignment="1">
      <alignment horizontal="center" vertical="center" textRotation="90"/>
      <protection locked="1" hidden="1"/>
    </xf>
    <xf numFmtId="0" fontId="38" fillId="17" borderId="184" xfId="0" applyFont="1" applyFill="1" applyBorder="1" applyAlignment="1">
      <alignment horizontal="center" vertical="center"/>
      <protection locked="1" hidden="1"/>
    </xf>
    <xf numFmtId="0" fontId="38" fillId="17" borderId="240" xfId="0" applyFont="1" applyFill="1" applyBorder="1" applyAlignment="1">
      <alignment horizontal="center" vertical="center"/>
      <protection locked="1" hidden="1"/>
    </xf>
    <xf numFmtId="0" fontId="38" fillId="17" borderId="185" xfId="0" applyFont="1" applyFill="1" applyBorder="1" applyAlignment="1">
      <alignment horizontal="center" vertical="center"/>
      <protection locked="1" hidden="1"/>
    </xf>
    <xf numFmtId="0" fontId="38" fillId="17" borderId="241" xfId="0" applyFont="1" applyFill="1" applyBorder="1" applyAlignment="1">
      <alignment horizontal="center" vertical="center"/>
      <protection locked="1" hidden="1"/>
    </xf>
    <xf numFmtId="0" fontId="38" fillId="17" borderId="186" xfId="0" applyFont="1" applyFill="1" applyBorder="1" applyAlignment="1">
      <alignment horizontal="center" vertical="center"/>
      <protection locked="1" hidden="1"/>
    </xf>
    <xf numFmtId="0" fontId="38" fillId="17" borderId="242" xfId="0" applyFont="1" applyFill="1" applyBorder="1" applyAlignment="1">
      <alignment horizontal="center" vertical="center"/>
      <protection locked="1" hidden="1"/>
    </xf>
    <xf numFmtId="0" fontId="63" fillId="10" borderId="243" xfId="0" applyFont="1" applyFill="1" applyBorder="1" applyAlignment="1">
      <alignment horizontal="center" vertical="center" textRotation="90"/>
      <protection locked="1" hidden="1"/>
    </xf>
    <xf numFmtId="0" fontId="63" fillId="10" borderId="244" xfId="0" applyFont="1" applyFill="1" applyBorder="1" applyAlignment="1">
      <alignment horizontal="center" vertical="center" textRotation="90"/>
      <protection locked="1" hidden="1"/>
    </xf>
    <xf numFmtId="0" fontId="19" fillId="17" borderId="193" xfId="0" applyFont="1" applyFill="1" applyBorder="1" applyAlignment="1">
      <alignment horizontal="center" vertical="center" wrapText="1" textRotation="90"/>
      <protection locked="1" hidden="1"/>
    </xf>
    <xf numFmtId="0" fontId="63" fillId="17" borderId="123" xfId="0" applyFont="1" applyFill="1" applyBorder="1" applyAlignment="1">
      <alignment horizontal="center" vertical="center" textRotation="90"/>
      <protection locked="1" hidden="1"/>
    </xf>
    <xf numFmtId="0" fontId="18" fillId="17" borderId="206" xfId="0" applyFont="1" applyFill="1" applyBorder="1" applyAlignment="1">
      <alignment horizontal="center" vertical="center" textRotation="90"/>
      <protection locked="1" hidden="1"/>
    </xf>
    <xf numFmtId="0" fontId="18" fillId="17" borderId="245" xfId="0" applyFont="1" applyFill="1" applyBorder="1" applyAlignment="1">
      <alignment horizontal="center" vertical="center" textRotation="90"/>
      <protection locked="1" hidden="1"/>
    </xf>
    <xf numFmtId="0" fontId="38" fillId="10" borderId="246" xfId="0" applyFont="1" applyFill="1" applyBorder="1" applyAlignment="1">
      <alignment horizontal="center" vertical="center" textRotation="90"/>
      <protection locked="1" hidden="1"/>
    </xf>
    <xf numFmtId="0" fontId="38" fillId="10" borderId="247" xfId="0" applyFont="1" applyFill="1" applyBorder="1" applyAlignment="1">
      <alignment horizontal="center" vertical="center" textRotation="90"/>
      <protection locked="1" hidden="1"/>
    </xf>
    <xf numFmtId="0" fontId="41" fillId="10" borderId="248" xfId="0" applyFont="1" applyFill="1" applyBorder="1" applyAlignment="1">
      <alignment horizontal="center" vertical="center"/>
      <protection locked="1" hidden="1"/>
    </xf>
    <xf numFmtId="0" fontId="51" fillId="10" borderId="89" xfId="0" applyFont="1" applyFill="1" applyBorder="1" applyAlignment="1">
      <alignment horizontal="center" vertical="center"/>
      <protection locked="1" hidden="1"/>
    </xf>
    <xf numFmtId="0" fontId="18" fillId="10" borderId="249" xfId="0" applyFont="1" applyFill="1" applyBorder="1" applyAlignment="1">
      <alignment horizontal="center" vertical="center"/>
      <protection locked="1" hidden="1"/>
    </xf>
    <xf numFmtId="0" fontId="18" fillId="10" borderId="250" xfId="0" applyFont="1" applyFill="1" applyBorder="1" applyAlignment="1">
      <alignment horizontal="center" vertical="center"/>
      <protection locked="1" hidden="1"/>
    </xf>
    <xf numFmtId="0" fontId="38" fillId="10" borderId="234" xfId="0" applyFont="1" applyFill="1" applyBorder="1" applyAlignment="1">
      <alignment horizontal="center" vertical="center" textRotation="90"/>
      <protection locked="1" hidden="1"/>
    </xf>
    <xf numFmtId="0" fontId="38" fillId="10" borderId="182" xfId="0" applyFont="1" applyFill="1" applyBorder="1" applyAlignment="1">
      <alignment horizontal="center" vertical="center" textRotation="90"/>
      <protection locked="1" hidden="1"/>
    </xf>
    <xf numFmtId="0" fontId="41" fillId="10" borderId="227" xfId="0" applyFont="1" applyFill="1" applyBorder="1" applyAlignment="1">
      <alignment horizontal="center" vertical="center"/>
      <protection locked="1" hidden="1"/>
    </xf>
    <xf numFmtId="0" fontId="51" fillId="10" borderId="228" xfId="0" applyFont="1" applyFill="1" applyBorder="1" applyAlignment="1">
      <alignment horizontal="center" vertical="center"/>
      <protection locked="1" hidden="1"/>
    </xf>
    <xf numFmtId="0" fontId="18" fillId="10" borderId="251" xfId="0" applyFont="1" applyFill="1" applyBorder="1" applyAlignment="1">
      <alignment horizontal="center" vertical="center"/>
      <protection locked="1" hidden="1"/>
    </xf>
    <xf numFmtId="0" fontId="41" fillId="10" borderId="252" xfId="0" applyFont="1" applyFill="1" applyBorder="1" applyAlignment="1">
      <alignment horizontal="center" vertical="center"/>
      <protection locked="1" hidden="1"/>
    </xf>
    <xf numFmtId="0" fontId="18" fillId="10" borderId="253" xfId="0" applyFont="1" applyFill="1" applyBorder="1" applyAlignment="1">
      <alignment horizontal="center" vertical="center"/>
      <protection locked="1" hidden="1"/>
    </xf>
    <xf numFmtId="0" fontId="38" fillId="17" borderId="254" xfId="0" applyFont="1" applyFill="1" applyBorder="1" applyAlignment="1">
      <alignment horizontal="center" vertical="center"/>
      <protection locked="1" hidden="1"/>
    </xf>
    <xf numFmtId="0" fontId="38" fillId="17" borderId="255" xfId="0" applyFont="1" applyFill="1" applyBorder="1" applyAlignment="1">
      <alignment horizontal="center" vertical="center"/>
      <protection locked="1" hidden="1"/>
    </xf>
    <xf numFmtId="0" fontId="38" fillId="17" borderId="256" xfId="0" applyFont="1" applyFill="1" applyBorder="1" applyAlignment="1">
      <alignment horizontal="center" vertical="center"/>
      <protection locked="1" hidden="1"/>
    </xf>
    <xf numFmtId="0" fontId="38" fillId="17" borderId="171" xfId="0" applyFont="1" applyFill="1" applyBorder="1" applyAlignment="1">
      <alignment horizontal="center" vertical="center"/>
      <protection locked="1" hidden="1"/>
    </xf>
    <xf numFmtId="0" fontId="38" fillId="17" borderId="0" xfId="0" applyFont="1" applyFill="1" applyBorder="1" applyAlignment="1">
      <alignment horizontal="center" vertical="center"/>
      <protection locked="1" hidden="1"/>
    </xf>
    <xf numFmtId="0" fontId="38" fillId="17" borderId="7" xfId="0" applyFont="1" applyFill="1" applyBorder="1" applyAlignment="1">
      <alignment horizontal="center" vertical="center"/>
      <protection locked="1" hidden="1"/>
    </xf>
    <xf numFmtId="0" fontId="38" fillId="10" borderId="235" xfId="0" applyFont="1" applyFill="1" applyBorder="1" applyAlignment="1">
      <alignment horizontal="center" vertical="center" textRotation="90"/>
      <protection locked="1" hidden="1"/>
    </xf>
    <xf numFmtId="0" fontId="38" fillId="10" borderId="257" xfId="0" applyFont="1" applyFill="1" applyBorder="1" applyAlignment="1">
      <alignment horizontal="center" vertical="center" textRotation="90"/>
      <protection locked="1" hidden="1"/>
    </xf>
    <xf numFmtId="0" fontId="38" fillId="17" borderId="258" xfId="0" applyFont="1" applyFill="1" applyBorder="1" applyAlignment="1">
      <alignment horizontal="center" vertical="center"/>
      <protection locked="1" hidden="1"/>
    </xf>
    <xf numFmtId="0" fontId="38" fillId="17" borderId="236" xfId="0" applyFont="1" applyFill="1" applyBorder="1" applyAlignment="1">
      <alignment horizontal="center" vertical="center"/>
      <protection locked="1" hidden="1"/>
    </xf>
    <xf numFmtId="0" fontId="38" fillId="17" borderId="237" xfId="0" applyFont="1" applyFill="1" applyBorder="1" applyAlignment="1">
      <alignment horizontal="center" vertical="center"/>
      <protection locked="1" hidden="1"/>
    </xf>
    <xf numFmtId="0" fontId="1" fillId="0" borderId="238" xfId="0" applyBorder="1" applyAlignment="1">
      <alignment horizontal="center" vertical="bottom"/>
      <protection locked="1" hidden="1"/>
    </xf>
    <xf numFmtId="0" fontId="1" fillId="0" borderId="255" xfId="0" applyBorder="1" applyAlignment="1">
      <alignment horizontal="center" vertical="bottom"/>
      <protection locked="1" hidden="1"/>
    </xf>
    <xf numFmtId="0" fontId="1" fillId="0" borderId="256" xfId="0" applyBorder="1" applyAlignment="1">
      <alignment horizontal="center" vertical="bottom"/>
      <protection locked="1" hidden="1"/>
    </xf>
    <xf numFmtId="0" fontId="97" fillId="0" borderId="238" xfId="0" applyFont="1" applyBorder="1" applyAlignment="1">
      <alignment horizontal="left" vertical="center"/>
      <protection locked="1" hidden="1"/>
    </xf>
    <xf numFmtId="0" fontId="97" fillId="0" borderId="255" xfId="0" applyFont="1" applyBorder="1" applyAlignment="1">
      <alignment horizontal="left" vertical="center"/>
      <protection locked="1" hidden="1"/>
    </xf>
    <xf numFmtId="0" fontId="97" fillId="0" borderId="255" xfId="0" applyFont="1" applyBorder="1">
      <alignment vertical="center"/>
      <protection locked="1" hidden="1"/>
    </xf>
    <xf numFmtId="0" fontId="97" fillId="0" borderId="255" xfId="0" applyFont="1" applyBorder="1" applyAlignment="1">
      <alignment horizontal="right" vertical="center"/>
      <protection locked="1" hidden="1"/>
    </xf>
    <xf numFmtId="0" fontId="97" fillId="0" borderId="256" xfId="0" applyFont="1" applyBorder="1" applyAlignment="1">
      <alignment horizontal="right" vertical="center"/>
      <protection locked="1" hidden="1"/>
    </xf>
    <xf numFmtId="0" fontId="69" fillId="0" borderId="259" xfId="0" applyFont="1" applyBorder="1" applyAlignment="1">
      <alignment horizontal="center" vertical="center"/>
      <protection locked="1" hidden="1"/>
    </xf>
    <xf numFmtId="0" fontId="69" fillId="0" borderId="185" xfId="0" applyFont="1" applyBorder="1" applyAlignment="1">
      <alignment horizontal="center" vertical="center"/>
      <protection locked="1" hidden="1"/>
    </xf>
    <xf numFmtId="0" fontId="69" fillId="0" borderId="186" xfId="0" applyFont="1" applyBorder="1" applyAlignment="1">
      <alignment horizontal="center" vertical="center"/>
      <protection locked="1" hidden="1"/>
    </xf>
    <xf numFmtId="0" fontId="69" fillId="0" borderId="172" xfId="0" applyFont="1" applyBorder="1" applyAlignment="1">
      <alignment horizontal="center" vertical="center"/>
      <protection locked="1" hidden="1"/>
    </xf>
    <xf numFmtId="0" fontId="69" fillId="0" borderId="240" xfId="0" applyFont="1" applyBorder="1" applyAlignment="1">
      <alignment horizontal="center" vertical="center"/>
      <protection locked="1" hidden="1"/>
    </xf>
    <xf numFmtId="0" fontId="69" fillId="0" borderId="185" xfId="0" applyFont="1" applyBorder="1" applyAlignment="1">
      <alignment horizontal="center" vertical="center"/>
      <protection locked="1" hidden="1"/>
    </xf>
    <xf numFmtId="0" fontId="69" fillId="0" borderId="186" xfId="0" applyFont="1" applyBorder="1" applyAlignment="1">
      <alignment horizontal="center" vertical="center" wrapText="1"/>
      <protection locked="1" hidden="1"/>
    </xf>
    <xf numFmtId="0" fontId="69" fillId="0" borderId="172" xfId="0" applyFont="1" applyBorder="1" applyAlignment="1">
      <alignment horizontal="center" vertical="center" wrapText="1"/>
      <protection locked="1" hidden="1"/>
    </xf>
    <xf numFmtId="0" fontId="69" fillId="0" borderId="240" xfId="0" applyFont="1" applyBorder="1" applyAlignment="1">
      <alignment horizontal="center" vertical="center" wrapText="1"/>
      <protection locked="1" hidden="1"/>
    </xf>
    <xf numFmtId="0" fontId="69" fillId="0" borderId="260" xfId="0" applyFont="1" applyBorder="1" applyAlignment="1">
      <alignment horizontal="center" vertical="center" wrapText="1"/>
      <protection locked="1" hidden="1"/>
    </xf>
    <xf numFmtId="0" fontId="1" fillId="0" borderId="261" xfId="0" applyBorder="1" applyAlignment="1">
      <alignment horizontal="center" vertical="bottom"/>
      <protection locked="1" hidden="1"/>
    </xf>
    <xf numFmtId="0" fontId="1" fillId="0" borderId="123" xfId="0" applyBorder="1" applyAlignment="1">
      <alignment horizontal="center" vertical="bottom"/>
      <protection locked="1" hidden="1"/>
    </xf>
    <xf numFmtId="0" fontId="1" fillId="0" borderId="123" xfId="0" applyBorder="1" applyAlignment="1">
      <alignment horizontal="center" vertical="center"/>
      <protection locked="1" hidden="1"/>
    </xf>
    <xf numFmtId="0" fontId="1" fillId="0" borderId="123" xfId="0" applyBorder="1" applyAlignment="1">
      <alignment horizontal="center" vertical="center"/>
      <protection locked="1" hidden="1"/>
    </xf>
    <xf numFmtId="0" fontId="1" fillId="0" borderId="262" xfId="0" applyBorder="1" applyAlignment="1">
      <alignment horizontal="center" vertical="center"/>
      <protection locked="1" hidden="1"/>
    </xf>
    <xf numFmtId="0" fontId="69" fillId="0" borderId="263" xfId="0" applyFont="1" applyBorder="1" applyAlignment="1">
      <alignment horizontal="center" vertical="center"/>
      <protection locked="1" hidden="1"/>
    </xf>
    <xf numFmtId="0" fontId="69" fillId="0" borderId="264" xfId="0" applyFont="1" applyBorder="1" applyAlignment="1">
      <alignment horizontal="center" vertical="center"/>
      <protection locked="1" hidden="1"/>
    </xf>
    <xf numFmtId="0" fontId="69" fillId="0" borderId="265" xfId="0" applyFont="1" applyBorder="1" applyAlignment="1">
      <alignment horizontal="center" vertical="center"/>
      <protection locked="1" hidden="1"/>
    </xf>
    <xf numFmtId="0" fontId="69" fillId="0" borderId="266" xfId="0" applyFont="1" applyBorder="1" applyAlignment="1">
      <alignment horizontal="center" vertical="center"/>
      <protection locked="1" hidden="1"/>
    </xf>
    <xf numFmtId="0" fontId="69" fillId="0" borderId="267" xfId="0" applyFont="1" applyBorder="1" applyAlignment="1">
      <alignment horizontal="center" vertical="center"/>
      <protection locked="1" hidden="1"/>
    </xf>
    <xf numFmtId="0" fontId="69" fillId="0" borderId="264" xfId="0" applyFont="1" applyBorder="1" applyAlignment="1">
      <alignment horizontal="center" vertical="center"/>
      <protection locked="1" hidden="1"/>
    </xf>
    <xf numFmtId="0" fontId="98" fillId="0" borderId="264" xfId="0" applyFont="1" applyBorder="1" applyAlignment="1">
      <alignment horizontal="center" vertical="center"/>
      <protection locked="1" hidden="1"/>
    </xf>
    <xf numFmtId="0" fontId="99" fillId="0" borderId="265" xfId="0" applyFont="1" applyBorder="1" applyAlignment="1">
      <alignment horizontal="center" vertical="center"/>
      <protection locked="1" hidden="1"/>
    </xf>
    <xf numFmtId="0" fontId="99" fillId="0" borderId="266" xfId="0" applyFont="1" applyBorder="1" applyAlignment="1">
      <alignment horizontal="center" vertical="center"/>
      <protection locked="1" hidden="1"/>
    </xf>
    <xf numFmtId="0" fontId="99" fillId="0" borderId="267" xfId="0" applyFont="1" applyBorder="1" applyAlignment="1">
      <alignment horizontal="center" vertical="center"/>
      <protection locked="1" hidden="1"/>
    </xf>
    <xf numFmtId="0" fontId="100" fillId="0" borderId="266" xfId="0" applyFont="1" applyBorder="1" applyAlignment="1">
      <alignment horizontal="center" vertical="center"/>
      <protection locked="1" hidden="1"/>
    </xf>
    <xf numFmtId="0" fontId="100" fillId="0" borderId="268" xfId="0" applyFont="1" applyBorder="1" applyAlignment="1">
      <alignment horizontal="center" vertical="center"/>
      <protection locked="1" hidden="1"/>
    </xf>
    <xf numFmtId="0" fontId="1" fillId="0" borderId="0" xfId="0" applyAlignment="1">
      <alignment vertical="bottom"/>
    </xf>
    <xf numFmtId="0" fontId="1" fillId="0" borderId="0" xfId="0" applyAlignment="1">
      <alignment horizontal="center" vertical="center"/>
    </xf>
    <xf numFmtId="0" fontId="66" fillId="0" borderId="0" xfId="0" applyFont="1" applyAlignment="1">
      <alignment vertical="bottom" wrapText="1"/>
    </xf>
    <xf numFmtId="0" fontId="22" fillId="0" borderId="254" xfId="0" applyFont="1" applyBorder="1" applyAlignment="1">
      <alignment horizontal="center" vertical="center"/>
    </xf>
    <xf numFmtId="0" fontId="22" fillId="0" borderId="255" xfId="0" applyFont="1" applyBorder="1" applyAlignment="1">
      <alignment horizontal="center" vertical="center"/>
    </xf>
    <xf numFmtId="0" fontId="22" fillId="0" borderId="0" xfId="0" applyFont="1">
      <alignment vertical="center"/>
    </xf>
    <xf numFmtId="0" fontId="1" fillId="7" borderId="88" xfId="0" applyFill="1" applyBorder="1" applyAlignment="1">
      <alignment horizontal="center" vertical="center"/>
    </xf>
    <xf numFmtId="0" fontId="1" fillId="7" borderId="104" xfId="0" applyFill="1" applyBorder="1" applyAlignment="1">
      <alignment horizontal="center" vertical="center"/>
    </xf>
    <xf numFmtId="0" fontId="1" fillId="7" borderId="103" xfId="0" applyFill="1" applyBorder="1" applyAlignment="1">
      <alignment horizontal="center" vertical="center"/>
    </xf>
    <xf numFmtId="0" fontId="1" fillId="7" borderId="104" xfId="0" applyFill="1" applyBorder="1" applyAlignment="1">
      <alignment horizontal="center" vertical="center"/>
    </xf>
    <xf numFmtId="0" fontId="1" fillId="7" borderId="0" xfId="0" applyFill="1" applyBorder="1" applyAlignment="1">
      <alignment horizontal="center" vertical="center"/>
    </xf>
    <xf numFmtId="0" fontId="1" fillId="0" borderId="184" xfId="0" applyBorder="1" applyAlignment="1">
      <alignment horizontal="center" vertical="center"/>
    </xf>
    <xf numFmtId="0" fontId="1" fillId="0" borderId="185" xfId="0" applyBorder="1" applyAlignment="1">
      <alignment horizontal="center" vertical="center"/>
    </xf>
    <xf numFmtId="0" fontId="1" fillId="0" borderId="186" xfId="0" applyBorder="1" applyAlignment="1">
      <alignment horizontal="center" vertical="center"/>
    </xf>
    <xf numFmtId="0" fontId="1" fillId="0" borderId="241" xfId="0" applyBorder="1" applyAlignment="1">
      <alignment horizontal="center" vertical="center"/>
    </xf>
    <xf numFmtId="0" fontId="1" fillId="0" borderId="94" xfId="0" applyBorder="1" applyAlignment="1">
      <alignment horizontal="center" vertical="center"/>
    </xf>
    <xf numFmtId="0" fontId="1" fillId="0" borderId="123" xfId="0" applyBorder="1" applyAlignment="1">
      <alignment horizontal="center" vertical="center"/>
    </xf>
    <xf numFmtId="0" fontId="66" fillId="0" borderId="123" xfId="0" applyFont="1" applyBorder="1" applyAlignment="1">
      <alignment horizontal="center" vertical="center" wrapText="1"/>
    </xf>
    <xf numFmtId="0" fontId="101" fillId="0" borderId="171" xfId="0" applyFont="1" applyBorder="1" applyAlignment="1">
      <alignment horizontal="center" vertical="center"/>
    </xf>
    <xf numFmtId="0" fontId="101" fillId="0" borderId="0" xfId="0" applyFont="1" applyBorder="1" applyAlignment="1">
      <alignment horizontal="center" vertical="center"/>
    </xf>
    <xf numFmtId="0" fontId="101" fillId="0" borderId="0" xfId="0" applyFont="1">
      <alignment vertical="center"/>
    </xf>
    <xf numFmtId="0" fontId="1" fillId="7" borderId="115" xfId="0" applyFill="1" applyBorder="1" applyAlignment="1">
      <alignment horizontal="center" vertical="center"/>
    </xf>
    <xf numFmtId="0" fontId="1" fillId="7" borderId="126" xfId="0" applyFill="1" applyBorder="1" applyAlignment="1">
      <alignment horizontal="center" vertical="center"/>
    </xf>
    <xf numFmtId="0" fontId="1" fillId="7" borderId="125" xfId="0" applyFill="1" applyBorder="1" applyAlignment="1">
      <alignment horizontal="center" vertical="center"/>
    </xf>
    <xf numFmtId="0" fontId="1" fillId="7" borderId="126" xfId="0" applyFill="1" applyBorder="1" applyAlignment="1">
      <alignment horizontal="center" vertical="center"/>
    </xf>
    <xf numFmtId="0" fontId="1" fillId="0" borderId="193" xfId="0" applyBorder="1" applyAlignment="1">
      <alignment horizontal="center" vertical="center"/>
    </xf>
    <xf numFmtId="0" fontId="1" fillId="0" borderId="123" xfId="0" applyBorder="1" applyAlignment="1">
      <alignment horizontal="center" vertical="center"/>
    </xf>
    <xf numFmtId="0" fontId="1" fillId="0" borderId="92" xfId="0" applyBorder="1" applyAlignment="1">
      <alignment horizontal="center" vertical="center"/>
    </xf>
    <xf numFmtId="0" fontId="1" fillId="0" borderId="206" xfId="0" applyBorder="1" applyAlignment="1">
      <alignment horizontal="center" vertical="center"/>
    </xf>
    <xf numFmtId="0" fontId="1" fillId="0" borderId="94" xfId="0" applyBorder="1" applyAlignment="1">
      <alignment horizontal="center" vertical="center"/>
    </xf>
    <xf numFmtId="0" fontId="66" fillId="0" borderId="123" xfId="0" applyFont="1" applyBorder="1" applyAlignment="1">
      <alignment horizontal="center" vertical="center" wrapText="1"/>
    </xf>
    <xf numFmtId="0" fontId="102" fillId="0" borderId="258" xfId="0" applyFont="1" applyBorder="1" applyAlignment="1">
      <alignment horizontal="center" vertical="center"/>
    </xf>
    <xf numFmtId="0" fontId="102" fillId="0" borderId="0" xfId="0" applyFont="1" applyBorder="1" applyAlignment="1">
      <alignment horizontal="center" vertical="center"/>
    </xf>
    <xf numFmtId="0" fontId="102" fillId="0" borderId="236" xfId="0" applyFont="1" applyBorder="1" applyAlignment="1">
      <alignment horizontal="center" vertical="center"/>
    </xf>
    <xf numFmtId="0" fontId="102" fillId="0" borderId="236" xfId="0" applyFont="1" applyBorder="1" applyAlignment="1">
      <alignment horizontal="right" vertical="center"/>
    </xf>
    <xf numFmtId="0" fontId="102" fillId="0" borderId="0" xfId="0" applyFont="1">
      <alignment vertical="center"/>
    </xf>
    <xf numFmtId="0" fontId="1" fillId="0" borderId="93" xfId="0" applyBorder="1" applyAlignment="1">
      <alignment horizontal="center" vertical="center"/>
    </xf>
    <xf numFmtId="0" fontId="66" fillId="0" borderId="123" xfId="0" applyFont="1" applyBorder="1" applyAlignment="1">
      <alignment horizontal="center" vertical="center" wrapText="1"/>
    </xf>
    <xf numFmtId="0" fontId="10" fillId="0" borderId="269" xfId="0" applyFont="1" applyBorder="1" applyAlignment="1">
      <alignment horizontal="center" vertical="center" wrapText="1"/>
    </xf>
    <xf numFmtId="0" fontId="10" fillId="0" borderId="270" xfId="0" applyFont="1" applyBorder="1" applyAlignment="1">
      <alignment horizontal="right" vertical="bottom"/>
    </xf>
    <xf numFmtId="0" fontId="10" fillId="0" borderId="172" xfId="0" applyFont="1" applyBorder="1" applyAlignment="1">
      <alignment horizontal="center" vertical="bottom"/>
    </xf>
    <xf numFmtId="0" fontId="10" fillId="0" borderId="269" xfId="0" applyFont="1" applyBorder="1" applyAlignment="1">
      <alignment horizontal="center" vertical="bottom"/>
    </xf>
    <xf numFmtId="0" fontId="10" fillId="0" borderId="271" xfId="0" applyFont="1" applyBorder="1" applyAlignment="1">
      <alignment horizontal="center" vertical="bottom"/>
    </xf>
    <xf numFmtId="0" fontId="1" fillId="0" borderId="123" xfId="0" applyBorder="1" applyAlignment="1">
      <alignment horizontal="center" vertical="center"/>
    </xf>
    <xf numFmtId="0" fontId="1" fillId="0" borderId="94" xfId="0" applyBorder="1" applyAlignment="1">
      <alignment horizontal="center" vertical="center"/>
    </xf>
    <xf numFmtId="0" fontId="10" fillId="0" borderId="272" xfId="0" applyFont="1" applyBorder="1" applyAlignment="1">
      <alignment horizontal="center" vertical="center" wrapText="1"/>
    </xf>
    <xf numFmtId="0" fontId="10" fillId="0" borderId="168" xfId="0" applyFont="1" applyBorder="1" applyAlignment="1">
      <alignment horizontal="right" vertical="center"/>
    </xf>
    <xf numFmtId="0" fontId="19" fillId="0" borderId="94" xfId="0" applyFont="1" applyBorder="1" applyAlignment="1">
      <alignment horizontal="center" vertical="center" textRotation="90"/>
    </xf>
    <xf numFmtId="0" fontId="19" fillId="0" borderId="123" xfId="0" applyFont="1" applyBorder="1" applyAlignment="1">
      <alignment horizontal="center" vertical="center" textRotation="90"/>
    </xf>
    <xf numFmtId="0" fontId="59" fillId="0" borderId="92" xfId="0" applyFont="1" applyBorder="1" applyAlignment="1">
      <alignment horizontal="center" vertical="center" textRotation="90"/>
    </xf>
    <xf numFmtId="0" fontId="19" fillId="0" borderId="193" xfId="0" applyFont="1" applyBorder="1" applyAlignment="1">
      <alignment horizontal="center" vertical="center" textRotation="90"/>
    </xf>
    <xf numFmtId="0" fontId="59" fillId="0" borderId="206" xfId="0" applyFont="1" applyBorder="1" applyAlignment="1">
      <alignment horizontal="center" vertical="center" textRotation="90"/>
    </xf>
    <xf numFmtId="0" fontId="19" fillId="0" borderId="248" xfId="0" applyFont="1" applyBorder="1" applyAlignment="1">
      <alignment horizontal="center" vertical="center" textRotation="90"/>
    </xf>
    <xf numFmtId="0" fontId="19" fillId="0" borderId="89" xfId="0" applyFont="1" applyBorder="1" applyAlignment="1">
      <alignment horizontal="center" vertical="center" textRotation="90"/>
    </xf>
    <xf numFmtId="0" fontId="59" fillId="0" borderId="249" xfId="0" applyFont="1" applyBorder="1" applyAlignment="1">
      <alignment horizontal="center" vertical="center" textRotation="90"/>
    </xf>
    <xf numFmtId="0" fontId="10" fillId="0" borderId="273" xfId="0" applyFont="1" applyBorder="1" applyAlignment="1">
      <alignment horizontal="center" vertical="center" wrapText="1"/>
    </xf>
    <xf numFmtId="0" fontId="10" fillId="0" borderId="274" xfId="0" applyFont="1" applyBorder="1" applyAlignment="1">
      <alignment vertical="bottom"/>
    </xf>
    <xf numFmtId="0" fontId="19" fillId="0" borderId="275" xfId="0" applyFont="1" applyBorder="1" applyAlignment="1">
      <alignment horizontal="center" vertical="center" textRotation="90"/>
    </xf>
    <xf numFmtId="0" fontId="19" fillId="0" borderId="228" xfId="0" applyFont="1" applyBorder="1" applyAlignment="1">
      <alignment horizontal="center" vertical="center" textRotation="90"/>
    </xf>
    <xf numFmtId="0" fontId="59" fillId="0" borderId="229" xfId="0" applyFont="1" applyBorder="1" applyAlignment="1">
      <alignment horizontal="center" vertical="center" textRotation="90"/>
    </xf>
    <xf numFmtId="0" fontId="19" fillId="0" borderId="227" xfId="0" applyFont="1" applyBorder="1" applyAlignment="1">
      <alignment horizontal="center" vertical="center" textRotation="90"/>
    </xf>
    <xf numFmtId="0" fontId="59" fillId="0" borderId="251" xfId="0" applyFont="1" applyBorder="1" applyAlignment="1">
      <alignment horizontal="center" vertical="center" textRotation="90"/>
    </xf>
    <xf numFmtId="0" fontId="19" fillId="0" borderId="252" xfId="0" applyFont="1" applyBorder="1" applyAlignment="1">
      <alignment horizontal="center" vertical="center" textRotation="90"/>
    </xf>
    <xf numFmtId="0" fontId="19" fillId="0" borderId="276" xfId="0" applyFont="1" applyBorder="1" applyAlignment="1">
      <alignment horizontal="center" vertical="center" textRotation="90"/>
    </xf>
    <xf numFmtId="0" fontId="59" fillId="0" borderId="277" xfId="0" applyFont="1" applyBorder="1" applyAlignment="1">
      <alignment horizontal="center" vertical="center" textRotation="90"/>
    </xf>
    <xf numFmtId="0" fontId="10" fillId="0" borderId="278" xfId="0" applyFont="1" applyBorder="1" applyAlignment="1">
      <alignment horizontal="center" vertical="center"/>
    </xf>
    <xf numFmtId="0" fontId="10" fillId="0" borderId="244" xfId="0" applyFont="1" applyBorder="1" applyAlignment="1">
      <alignment horizontal="center" vertical="center"/>
    </xf>
    <xf numFmtId="0" fontId="10" fillId="0" borderId="279" xfId="0" applyFont="1" applyBorder="1" applyAlignment="1">
      <alignment horizontal="center" vertical="center"/>
    </xf>
    <xf numFmtId="0" fontId="10" fillId="0" borderId="116" xfId="0" applyFont="1" applyBorder="1" applyAlignment="1">
      <alignment horizontal="center" vertical="center"/>
    </xf>
    <xf numFmtId="0" fontId="19" fillId="0" borderId="115" xfId="0" applyFont="1" applyBorder="1" applyAlignment="1">
      <alignment horizontal="center" vertical="center"/>
    </xf>
    <xf numFmtId="0" fontId="10" fillId="0" borderId="280" xfId="0" applyFont="1" applyBorder="1" applyAlignment="1">
      <alignment horizontal="center" vertical="center"/>
    </xf>
    <xf numFmtId="0" fontId="10" fillId="0" borderId="281" xfId="0" applyFont="1" applyBorder="1" applyAlignment="1">
      <alignment horizontal="center" vertical="center"/>
    </xf>
    <xf numFmtId="0" fontId="10" fillId="0" borderId="193" xfId="0" applyFont="1" applyBorder="1" applyAlignment="1">
      <alignment horizontal="center" vertical="center"/>
    </xf>
    <xf numFmtId="0" fontId="10" fillId="0" borderId="123" xfId="0" applyFont="1" applyBorder="1" applyAlignment="1">
      <alignment horizontal="center" vertical="center"/>
    </xf>
    <xf numFmtId="0" fontId="19" fillId="0" borderId="92" xfId="0" applyFont="1" applyBorder="1" applyAlignment="1">
      <alignment horizontal="center" vertical="center"/>
    </xf>
    <xf numFmtId="0" fontId="19" fillId="0" borderId="92" xfId="0" applyFont="1" applyBorder="1" applyAlignment="1">
      <alignment horizontal="center" vertical="center"/>
    </xf>
    <xf numFmtId="0" fontId="10" fillId="0" borderId="282" xfId="0" applyFont="1" applyBorder="1" applyAlignment="1">
      <alignment horizontal="center" vertical="center"/>
    </xf>
    <xf numFmtId="0" fontId="10" fillId="0" borderId="247" xfId="0" applyFont="1" applyBorder="1" applyAlignment="1">
      <alignment horizontal="center" vertical="center"/>
    </xf>
    <xf numFmtId="0" fontId="10" fillId="0" borderId="248" xfId="0" applyFont="1" applyBorder="1" applyAlignment="1">
      <alignment horizontal="center" vertical="center"/>
    </xf>
    <xf numFmtId="0" fontId="10" fillId="0" borderId="89" xfId="0" applyFont="1" applyBorder="1" applyAlignment="1">
      <alignment horizontal="center" vertical="center"/>
    </xf>
    <xf numFmtId="0" fontId="40" fillId="17" borderId="169" xfId="0" applyFont="1" applyFill="1" applyBorder="1" applyAlignment="1">
      <alignment horizontal="center" vertical="center"/>
    </xf>
    <xf numFmtId="0" fontId="40" fillId="17" borderId="283" xfId="0" applyFont="1" applyFill="1" applyBorder="1" applyAlignment="1">
      <alignment horizontal="center" vertical="center"/>
    </xf>
    <xf numFmtId="0" fontId="18" fillId="17" borderId="284" xfId="0" applyFont="1" applyFill="1" applyBorder="1" applyAlignment="1">
      <alignment horizontal="center" vertical="center" textRotation="90"/>
    </xf>
    <xf numFmtId="0" fontId="18" fillId="17" borderId="285" xfId="0" applyFont="1" applyFill="1" applyBorder="1" applyAlignment="1">
      <alignment horizontal="center" vertical="center" textRotation="90"/>
    </xf>
    <xf numFmtId="0" fontId="40" fillId="17" borderId="286" xfId="0" applyFont="1" applyFill="1" applyBorder="1" applyAlignment="1">
      <alignment horizontal="center" vertical="center" textRotation="90"/>
    </xf>
    <xf numFmtId="0" fontId="40" fillId="17" borderId="287" xfId="0" applyFont="1" applyFill="1" applyBorder="1" applyAlignment="1">
      <alignment horizontal="center" vertical="center" textRotation="90"/>
    </xf>
    <xf numFmtId="0" fontId="40" fillId="10" borderId="170" xfId="0" applyFont="1" applyFill="1" applyBorder="1" applyAlignment="1">
      <alignment horizontal="center" vertical="center"/>
    </xf>
    <xf numFmtId="0" fontId="1" fillId="0" borderId="0" xfId="0">
      <alignment vertical="center"/>
    </xf>
    <xf numFmtId="0" fontId="10" fillId="0" borderId="270" xfId="0" applyFont="1" applyBorder="1" applyAlignment="1">
      <alignment horizontal="right" vertical="center"/>
    </xf>
    <xf numFmtId="0" fontId="10" fillId="0" borderId="172" xfId="0" applyFont="1" applyBorder="1" applyAlignment="1">
      <alignment horizontal="center" vertical="center"/>
    </xf>
    <xf numFmtId="0" fontId="10" fillId="0" borderId="269" xfId="0" applyFont="1" applyBorder="1" applyAlignment="1">
      <alignment horizontal="center" vertical="center"/>
    </xf>
    <xf numFmtId="0" fontId="10" fillId="0" borderId="271" xfId="0" applyFont="1" applyBorder="1" applyAlignment="1">
      <alignment horizontal="center" vertical="center"/>
    </xf>
    <xf numFmtId="0" fontId="102" fillId="17" borderId="254" xfId="0" applyFont="1" applyFill="1" applyBorder="1" applyAlignment="1">
      <alignment horizontal="center" vertical="center"/>
    </xf>
    <xf numFmtId="0" fontId="102" fillId="17" borderId="255" xfId="0" applyFont="1" applyFill="1" applyBorder="1" applyAlignment="1">
      <alignment horizontal="center" vertical="center"/>
    </xf>
    <xf numFmtId="0" fontId="102" fillId="17" borderId="239" xfId="0" applyFont="1" applyFill="1" applyBorder="1" applyAlignment="1">
      <alignment horizontal="center" vertical="center"/>
    </xf>
    <xf numFmtId="0" fontId="102" fillId="17" borderId="171" xfId="0" applyFont="1" applyFill="1" applyBorder="1" applyAlignment="1">
      <alignment horizontal="center" vertical="center"/>
    </xf>
    <xf numFmtId="0" fontId="102" fillId="17" borderId="0" xfId="0" applyFont="1" applyFill="1" applyBorder="1" applyAlignment="1">
      <alignment horizontal="center" vertical="center"/>
    </xf>
    <xf numFmtId="0" fontId="102" fillId="17" borderId="182" xfId="0" applyFont="1" applyFill="1" applyBorder="1" applyAlignment="1">
      <alignment horizontal="center" vertical="center"/>
    </xf>
    <xf numFmtId="0" fontId="102" fillId="17" borderId="258" xfId="0" applyFont="1" applyFill="1" applyBorder="1" applyAlignment="1">
      <alignment horizontal="center" vertical="center"/>
    </xf>
    <xf numFmtId="0" fontId="102" fillId="17" borderId="236" xfId="0" applyFont="1" applyFill="1" applyBorder="1" applyAlignment="1">
      <alignment horizontal="center" vertical="center"/>
    </xf>
    <xf numFmtId="0" fontId="102" fillId="17" borderId="257" xfId="0" applyFont="1" applyFill="1" applyBorder="1" applyAlignment="1">
      <alignment horizontal="center" vertical="center"/>
    </xf>
    <xf numFmtId="0" fontId="103" fillId="0" borderId="0" xfId="0" applyFont="1">
      <alignment vertical="center"/>
    </xf>
    <xf numFmtId="0" fontId="10" fillId="0" borderId="0" xfId="0" applyFont="1" applyAlignment="1">
      <alignment vertical="bottom"/>
    </xf>
    <xf numFmtId="0" fontId="19" fillId="0" borderId="184" xfId="0" applyFont="1" applyBorder="1" applyAlignment="1">
      <alignment horizontal="center" vertical="center" wrapText="1"/>
    </xf>
    <xf numFmtId="0" fontId="19" fillId="0" borderId="186" xfId="0" applyFont="1" applyBorder="1" applyAlignment="1">
      <alignment horizontal="center" vertical="center"/>
    </xf>
    <xf numFmtId="0" fontId="19" fillId="0" borderId="254" xfId="0" applyFont="1" applyBorder="1" applyAlignment="1">
      <alignment horizontal="center" vertical="center"/>
    </xf>
    <xf numFmtId="0" fontId="19" fillId="0" borderId="255" xfId="0" applyFont="1" applyBorder="1" applyAlignment="1">
      <alignment horizontal="center" vertical="center"/>
    </xf>
    <xf numFmtId="0" fontId="19" fillId="0" borderId="239" xfId="0" applyFont="1" applyBorder="1" applyAlignment="1">
      <alignment horizontal="center" vertical="center"/>
    </xf>
    <xf numFmtId="0" fontId="19" fillId="0" borderId="193" xfId="0" applyFont="1" applyBorder="1" applyAlignment="1">
      <alignment horizontal="center" vertical="center" wrapText="1"/>
    </xf>
    <xf numFmtId="0" fontId="19" fillId="0" borderId="92" xfId="0" applyFont="1" applyBorder="1" applyAlignment="1">
      <alignment horizontal="center" vertical="center"/>
    </xf>
    <xf numFmtId="0" fontId="19" fillId="0" borderId="171" xfId="0" applyFont="1" applyBorder="1" applyAlignment="1">
      <alignment horizontal="center" vertical="center"/>
    </xf>
    <xf numFmtId="0" fontId="19" fillId="0" borderId="0" xfId="0" applyFont="1" applyBorder="1" applyAlignment="1">
      <alignment horizontal="center" vertical="center"/>
    </xf>
    <xf numFmtId="0" fontId="19" fillId="0" borderId="182" xfId="0" applyFont="1" applyBorder="1" applyAlignment="1">
      <alignment horizontal="center" vertical="center"/>
    </xf>
    <xf numFmtId="0" fontId="19" fillId="0" borderId="227" xfId="0" applyFont="1" applyBorder="1" applyAlignment="1">
      <alignment horizontal="center" vertical="center" wrapText="1"/>
    </xf>
    <xf numFmtId="0" fontId="19" fillId="0" borderId="229" xfId="0" applyFont="1" applyBorder="1" applyAlignment="1">
      <alignment horizontal="center" vertical="center"/>
    </xf>
    <xf numFmtId="0" fontId="19" fillId="0" borderId="258" xfId="0" applyFont="1" applyBorder="1" applyAlignment="1">
      <alignment horizontal="center" vertical="center"/>
    </xf>
    <xf numFmtId="0" fontId="19" fillId="0" borderId="236" xfId="0" applyFont="1" applyBorder="1" applyAlignment="1">
      <alignment horizontal="center" vertical="center"/>
    </xf>
    <xf numFmtId="0" fontId="19" fillId="0" borderId="257" xfId="0" applyFont="1" applyBorder="1" applyAlignment="1">
      <alignment horizontal="center" vertical="center"/>
    </xf>
    <xf numFmtId="0" fontId="10" fillId="0" borderId="115" xfId="0" applyFont="1" applyBorder="1" applyAlignment="1">
      <alignment horizontal="center" vertical="center"/>
    </xf>
    <xf numFmtId="0" fontId="10" fillId="0" borderId="92" xfId="0" applyFont="1" applyBorder="1" applyAlignment="1">
      <alignment horizontal="center" vertical="center"/>
    </xf>
    <xf numFmtId="0" fontId="10" fillId="0" borderId="272" xfId="0" applyFont="1" applyBorder="1" applyAlignment="1">
      <alignment horizontal="center" vertical="bottom"/>
    </xf>
    <xf numFmtId="0" fontId="10" fillId="0" borderId="93" xfId="0" applyFont="1" applyBorder="1" applyAlignment="1">
      <alignment horizontal="center" vertical="bottom"/>
    </xf>
    <xf numFmtId="0" fontId="10" fillId="0" borderId="281" xfId="0" applyFont="1" applyBorder="1" applyAlignment="1">
      <alignment horizontal="center" vertical="bottom"/>
    </xf>
    <xf numFmtId="0" fontId="10" fillId="0" borderId="88" xfId="0" applyFont="1" applyBorder="1" applyAlignment="1">
      <alignment horizontal="center" vertical="center"/>
    </xf>
    <xf numFmtId="0" fontId="10" fillId="0" borderId="273" xfId="0" applyFont="1" applyBorder="1" applyAlignment="1">
      <alignment horizontal="center" vertical="bottom"/>
    </xf>
    <xf numFmtId="0" fontId="10" fillId="0" borderId="288" xfId="0" applyFont="1" applyBorder="1" applyAlignment="1">
      <alignment horizontal="center" vertical="bottom"/>
    </xf>
    <xf numFmtId="0" fontId="10" fillId="0" borderId="289" xfId="0" applyFont="1" applyBorder="1" applyAlignment="1">
      <alignment horizontal="center" vertical="bottom"/>
    </xf>
    <xf numFmtId="0" fontId="39" fillId="0" borderId="284" xfId="0" applyFont="1" applyBorder="1" applyAlignment="1">
      <alignment horizontal="center" vertical="center"/>
    </xf>
    <xf numFmtId="0" fontId="39" fillId="0" borderId="286" xfId="0" applyFont="1" applyBorder="1" applyAlignment="1">
      <alignment horizontal="center" vertical="center"/>
    </xf>
    <xf numFmtId="0" fontId="39" fillId="0" borderId="169" xfId="0" applyFont="1" applyBorder="1" applyAlignment="1">
      <alignment horizontal="center" vertical="center"/>
    </xf>
    <xf numFmtId="0" fontId="39" fillId="0" borderId="170" xfId="0" applyFont="1" applyBorder="1" applyAlignment="1">
      <alignment horizontal="center" vertical="center"/>
    </xf>
    <xf numFmtId="0" fontId="39" fillId="0" borderId="283" xfId="0" applyFont="1" applyBorder="1" applyAlignment="1">
      <alignment horizontal="center" vertical="center"/>
    </xf>
    <xf numFmtId="0" fontId="102" fillId="0" borderId="0" xfId="0" applyFont="1" applyBorder="1">
      <alignment vertical="center"/>
    </xf>
    <xf numFmtId="0" fontId="19" fillId="0" borderId="0" xfId="0" applyFont="1" applyBorder="1" applyAlignment="1">
      <alignment vertical="center" wrapText="1"/>
    </xf>
    <xf numFmtId="0" fontId="19" fillId="0" borderId="0" xfId="0" applyFont="1" applyBorder="1">
      <alignment vertical="center"/>
    </xf>
    <xf numFmtId="0" fontId="10" fillId="0" borderId="0" xfId="0" applyFont="1" applyBorder="1" applyAlignment="1">
      <alignment horizontal="center" vertical="center"/>
    </xf>
    <xf numFmtId="0" fontId="10" fillId="0" borderId="0" xfId="0" applyFont="1" applyBorder="1" applyAlignment="1">
      <alignment vertical="bottom"/>
    </xf>
    <xf numFmtId="0" fontId="39" fillId="0" borderId="0" xfId="0" applyFont="1" applyBorder="1">
      <alignment vertical="center"/>
    </xf>
    <xf numFmtId="0" fontId="1" fillId="0" borderId="123" xfId="0" applyBorder="1" applyAlignment="1">
      <alignment horizontal="center" vertical="bottom"/>
    </xf>
    <xf numFmtId="0" fontId="1" fillId="0" borderId="0" xfId="0" applyBorder="1" applyAlignment="1">
      <alignment horizontal="center" vertical="bottom"/>
    </xf>
    <xf numFmtId="0" fontId="1" fillId="0" borderId="0" xfId="0" applyAlignment="1">
      <alignment horizontal="center" vertical="center"/>
    </xf>
    <xf numFmtId="0" fontId="66" fillId="0" borderId="92" xfId="0" applyFont="1" applyBorder="1" applyAlignment="1">
      <alignment horizontal="center" vertical="center" wrapText="1"/>
    </xf>
    <xf numFmtId="0" fontId="66" fillId="0" borderId="93" xfId="0" applyFont="1" applyBorder="1" applyAlignment="1">
      <alignment horizontal="center" vertical="center" wrapText="1"/>
    </xf>
    <xf numFmtId="0" fontId="66" fillId="0" borderId="94" xfId="0" applyFont="1" applyBorder="1" applyAlignment="1">
      <alignment horizontal="center" vertical="center" wrapText="1"/>
    </xf>
    <xf numFmtId="0" fontId="66" fillId="0" borderId="0" xfId="0" applyFont="1" applyAlignment="1">
      <alignment horizontal="center" vertical="center" wrapText="1"/>
    </xf>
    <xf numFmtId="0" fontId="104" fillId="0" borderId="123" xfId="0" applyFont="1" applyBorder="1" applyAlignment="1">
      <alignment horizontal="center" vertical="bottom"/>
    </xf>
    <xf numFmtId="0" fontId="104" fillId="0" borderId="0" xfId="0" applyFont="1" applyBorder="1" applyAlignment="1">
      <alignment horizontal="center" vertical="bottom"/>
    </xf>
    <xf numFmtId="0" fontId="104" fillId="0" borderId="0" xfId="0" applyFont="1" applyAlignment="1">
      <alignment horizontal="center" vertical="center"/>
    </xf>
    <xf numFmtId="0" fontId="1" fillId="0" borderId="104" xfId="0" applyBorder="1" applyAlignment="1">
      <alignment horizontal="center" vertical="bottom"/>
    </xf>
    <xf numFmtId="0" fontId="66" fillId="0" borderId="0" xfId="0" applyFont="1" applyAlignment="1">
      <alignment horizontal="center" vertical="bottom" wrapText="1"/>
    </xf>
    <xf numFmtId="0" fontId="1" fillId="0" borderId="0" xfId="0" applyAlignment="1">
      <alignment horizontal="center" vertical="center"/>
    </xf>
    <xf numFmtId="0" fontId="105" fillId="0" borderId="0" xfId="0" applyFont="1" applyAlignment="1">
      <alignment vertical="bottom"/>
    </xf>
    <xf numFmtId="0" fontId="1" fillId="0" borderId="0" xfId="0" applyFont="1" applyAlignment="1">
      <alignment vertical="bottom"/>
    </xf>
    <xf numFmtId="0" fontId="106" fillId="0" borderId="0" xfId="0" applyFont="1" applyAlignment="1">
      <alignment vertical="bottom"/>
    </xf>
    <xf numFmtId="0" fontId="107" fillId="10" borderId="0" xfId="0" applyFont="1" applyFill="1" applyBorder="1" applyAlignment="1">
      <alignment horizontal="center" vertical="center" wrapText="1"/>
      <protection locked="1" hidden="1"/>
    </xf>
    <xf numFmtId="0" fontId="80" fillId="0" borderId="0" xfId="0" applyFont="1" applyFill="1" applyBorder="1" applyAlignment="1">
      <alignment horizontal="center" vertical="bottom" wrapText="1"/>
      <protection locked="0" hidden="0"/>
    </xf>
    <xf numFmtId="0" fontId="108" fillId="10" borderId="0" xfId="0" applyFont="1" applyFill="1" applyBorder="1" applyAlignment="1">
      <alignment horizontal="center" vertical="center" wrapText="1"/>
      <protection locked="1" hidden="1"/>
    </xf>
    <xf numFmtId="0" fontId="109" fillId="18" borderId="60" xfId="0" applyFont="1" applyFill="1" applyBorder="1" applyAlignment="1">
      <alignment horizontal="center" vertical="bottom" wrapText="1"/>
      <protection locked="1" hidden="1"/>
    </xf>
    <xf numFmtId="0" fontId="109" fillId="18" borderId="61" xfId="0" applyFont="1" applyFill="1" applyBorder="1" applyAlignment="1">
      <alignment horizontal="center" vertical="bottom" wrapText="1"/>
      <protection locked="1" hidden="1"/>
    </xf>
    <xf numFmtId="0" fontId="110" fillId="18" borderId="61" xfId="0" applyFont="1" applyFill="1" applyBorder="1" applyAlignment="1">
      <alignment horizontal="center" vertical="bottom" wrapText="1"/>
      <protection locked="1" hidden="1"/>
    </xf>
    <xf numFmtId="0" fontId="111" fillId="18" borderId="61" xfId="0" applyFont="1" applyFill="1" applyBorder="1" applyAlignment="1">
      <alignment horizontal="center" vertical="bottom"/>
      <protection locked="1" hidden="1"/>
    </xf>
    <xf numFmtId="0" fontId="111" fillId="18" borderId="62" xfId="0" applyFont="1" applyFill="1" applyBorder="1" applyAlignment="1">
      <alignment horizontal="center" vertical="bottom"/>
      <protection locked="1" hidden="1"/>
    </xf>
    <xf numFmtId="0" fontId="109" fillId="18" borderId="45" xfId="0" applyFont="1" applyFill="1" applyBorder="1" applyAlignment="1">
      <alignment horizontal="center" vertical="bottom" wrapText="1"/>
      <protection locked="1" hidden="1"/>
    </xf>
    <xf numFmtId="0" fontId="109" fillId="18" borderId="44" xfId="0" applyFont="1" applyFill="1" applyBorder="1" applyAlignment="1">
      <alignment horizontal="center" vertical="bottom" wrapText="1"/>
      <protection locked="1" hidden="1"/>
    </xf>
    <xf numFmtId="0" fontId="102" fillId="18" borderId="44" xfId="0" applyFont="1" applyFill="1" applyBorder="1" applyAlignment="1">
      <alignment horizontal="center" vertical="bottom" wrapText="1"/>
      <protection locked="1" hidden="1"/>
    </xf>
    <xf numFmtId="0" fontId="102" fillId="18" borderId="46" xfId="0" applyFont="1" applyFill="1" applyBorder="1" applyAlignment="1">
      <alignment horizontal="center" vertical="bottom" wrapText="1"/>
      <protection locked="1" hidden="1"/>
    </xf>
    <xf numFmtId="0" fontId="1" fillId="0" borderId="0" xfId="0">
      <alignment vertical="center"/>
      <protection locked="1" hidden="1"/>
    </xf>
    <xf numFmtId="0" fontId="108" fillId="10" borderId="290" xfId="0" applyFont="1" applyFill="1" applyBorder="1" applyAlignment="1">
      <alignment horizontal="center" vertical="center" wrapText="1"/>
      <protection locked="1" hidden="1"/>
    </xf>
    <xf numFmtId="0" fontId="112" fillId="0" borderId="291" xfId="0" applyFont="1" applyFill="1" applyBorder="1" applyAlignment="1">
      <alignment vertical="center" wrapText="1"/>
      <protection locked="1" hidden="1"/>
    </xf>
    <xf numFmtId="0" fontId="113" fillId="0" borderId="60" xfId="0" applyFont="1" applyFill="1" applyBorder="1" applyAlignment="1">
      <alignment horizontal="center" vertical="center" wrapText="1"/>
      <protection locked="1" hidden="1"/>
    </xf>
    <xf numFmtId="0" fontId="113" fillId="0" borderId="61" xfId="0" applyFont="1" applyFill="1" applyBorder="1" applyAlignment="1">
      <alignment horizontal="center" vertical="center" wrapText="1"/>
      <protection locked="1" hidden="1"/>
    </xf>
    <xf numFmtId="0" fontId="113" fillId="0" borderId="62" xfId="0" applyFont="1" applyFill="1" applyBorder="1" applyAlignment="1">
      <alignment horizontal="center" vertical="center" wrapText="1"/>
      <protection locked="1" hidden="1"/>
    </xf>
    <xf numFmtId="0" fontId="114" fillId="0" borderId="223" xfId="0" applyFont="1" applyFill="1" applyBorder="1" applyAlignment="1">
      <alignment horizontal="right" vertical="center" wrapText="1"/>
      <protection locked="1" hidden="1"/>
    </xf>
    <xf numFmtId="0" fontId="114" fillId="0" borderId="0" xfId="0" applyFont="1" applyFill="1" applyBorder="1" applyAlignment="1">
      <alignment horizontal="right" vertical="center" wrapText="1"/>
      <protection locked="1" hidden="1"/>
    </xf>
    <xf numFmtId="0" fontId="115" fillId="0" borderId="0" xfId="0" applyFont="1" applyBorder="1" applyAlignment="1">
      <alignment horizontal="center" vertical="center"/>
      <protection locked="1" hidden="1"/>
    </xf>
    <xf numFmtId="0" fontId="116" fillId="0" borderId="292" xfId="0" applyFont="1" applyBorder="1" applyAlignment="1">
      <alignment horizontal="center" vertical="center"/>
      <protection locked="1" hidden="1"/>
    </xf>
    <xf numFmtId="0" fontId="116" fillId="0" borderId="290" xfId="0" applyFont="1" applyBorder="1" applyAlignment="1">
      <alignment horizontal="center" vertical="center"/>
      <protection locked="1" hidden="1"/>
    </xf>
    <xf numFmtId="0" fontId="113" fillId="0" borderId="223" xfId="0" applyFont="1" applyFill="1" applyBorder="1" applyAlignment="1">
      <alignment horizontal="center" vertical="center" wrapText="1"/>
      <protection locked="1" hidden="1"/>
    </xf>
    <xf numFmtId="0" fontId="113" fillId="0" borderId="0" xfId="0" applyFont="1" applyFill="1" applyBorder="1" applyAlignment="1">
      <alignment horizontal="center" vertical="center" wrapText="1"/>
      <protection locked="1" hidden="1"/>
    </xf>
    <xf numFmtId="0" fontId="113" fillId="0" borderId="43" xfId="0" applyFont="1" applyFill="1" applyBorder="1" applyAlignment="1">
      <alignment horizontal="center" vertical="center" wrapText="1"/>
      <protection locked="1" hidden="1"/>
    </xf>
    <xf numFmtId="165" fontId="117" fillId="0" borderId="293" xfId="0" applyNumberFormat="1" applyFont="1" applyBorder="1" applyAlignment="1">
      <alignment horizontal="center" vertical="center"/>
      <protection locked="1" hidden="1"/>
    </xf>
    <xf numFmtId="0" fontId="117" fillId="0" borderId="294" xfId="0" applyFont="1" applyBorder="1" applyAlignment="1">
      <alignment horizontal="center" vertical="center"/>
      <protection locked="1" hidden="1"/>
    </xf>
    <xf numFmtId="0" fontId="118" fillId="0" borderId="291" xfId="0" applyFont="1" applyBorder="1" applyAlignment="1">
      <alignment horizontal="center" vertical="bottom"/>
      <protection locked="1" hidden="1"/>
    </xf>
    <xf numFmtId="0" fontId="117" fillId="0" borderId="295" xfId="0" applyFont="1" applyBorder="1" applyAlignment="1">
      <alignment horizontal="center" vertical="bottom"/>
      <protection locked="1" hidden="1"/>
    </xf>
    <xf numFmtId="0" fontId="117" fillId="0" borderId="296" xfId="0" applyFont="1" applyBorder="1" applyAlignment="1">
      <alignment horizontal="center" vertical="bottom"/>
      <protection locked="1" hidden="1"/>
    </xf>
    <xf numFmtId="0" fontId="113" fillId="0" borderId="45" xfId="0" applyFont="1" applyFill="1" applyBorder="1" applyAlignment="1">
      <alignment horizontal="center" vertical="center" wrapText="1"/>
      <protection locked="1" hidden="1"/>
    </xf>
    <xf numFmtId="0" fontId="113" fillId="0" borderId="44" xfId="0" applyFont="1" applyFill="1" applyBorder="1" applyAlignment="1">
      <alignment horizontal="center" vertical="center" wrapText="1"/>
      <protection locked="1" hidden="1"/>
    </xf>
    <xf numFmtId="0" fontId="113" fillId="0" borderId="46" xfId="0" applyFont="1" applyFill="1" applyBorder="1" applyAlignment="1">
      <alignment horizontal="center" vertical="center" wrapText="1"/>
      <protection locked="1" hidden="1"/>
    </xf>
    <xf numFmtId="0" fontId="114" fillId="0" borderId="45" xfId="0" applyFont="1" applyFill="1" applyBorder="1" applyAlignment="1">
      <alignment horizontal="right" vertical="center" wrapText="1"/>
      <protection locked="1" hidden="1"/>
    </xf>
    <xf numFmtId="0" fontId="114" fillId="0" borderId="44" xfId="0" applyFont="1" applyFill="1" applyBorder="1" applyAlignment="1">
      <alignment horizontal="right" vertical="center" wrapText="1"/>
      <protection locked="1" hidden="1"/>
    </xf>
    <xf numFmtId="0" fontId="115" fillId="0" borderId="44" xfId="0" applyFont="1" applyBorder="1" applyAlignment="1">
      <alignment horizontal="center" vertical="center"/>
      <protection locked="1" hidden="1"/>
    </xf>
    <xf numFmtId="0" fontId="119" fillId="0" borderId="297" xfId="0" applyFont="1" applyBorder="1" applyAlignment="1">
      <alignment horizontal="center" vertical="bottom"/>
      <protection locked="1" hidden="1"/>
    </xf>
    <xf numFmtId="0" fontId="119" fillId="0" borderId="298" xfId="0" applyFont="1" applyBorder="1" applyAlignment="1">
      <alignment horizontal="center" vertical="bottom"/>
      <protection locked="1" hidden="1"/>
    </xf>
    <xf numFmtId="0" fontId="120" fillId="0" borderId="291" xfId="0" applyFont="1" applyBorder="1" applyAlignment="1">
      <alignment horizontal="center" vertical="bottom"/>
      <protection locked="1" hidden="1"/>
    </xf>
    <xf numFmtId="0" fontId="116" fillId="0" borderId="299" xfId="0" applyFont="1" applyFill="1" applyBorder="1" applyAlignment="1">
      <alignment horizontal="center" vertical="bottom"/>
      <protection locked="1" hidden="1"/>
    </xf>
    <xf numFmtId="0" fontId="116" fillId="0" borderId="300" xfId="0" applyFont="1" applyFill="1" applyBorder="1" applyAlignment="1">
      <alignment horizontal="center" vertical="bottom"/>
      <protection locked="1" hidden="1"/>
    </xf>
    <xf numFmtId="0" fontId="116" fillId="0" borderId="301" xfId="0" applyFont="1" applyFill="1" applyBorder="1" applyAlignment="1">
      <alignment horizontal="center" vertical="bottom"/>
      <protection locked="1" hidden="1"/>
    </xf>
    <xf numFmtId="0" fontId="121" fillId="0" borderId="302" xfId="0" applyFont="1" applyFill="1" applyBorder="1" applyAlignment="1">
      <alignment horizontal="center" vertical="bottom"/>
      <protection locked="1" hidden="1"/>
    </xf>
    <xf numFmtId="0" fontId="121" fillId="0" borderId="300" xfId="0" applyFont="1" applyFill="1" applyBorder="1" applyAlignment="1">
      <alignment horizontal="center" vertical="bottom"/>
      <protection locked="1" hidden="1"/>
    </xf>
    <xf numFmtId="0" fontId="121" fillId="0" borderId="303" xfId="0" applyFont="1" applyFill="1" applyBorder="1" applyAlignment="1">
      <alignment horizontal="center" vertical="bottom"/>
      <protection locked="1" hidden="1"/>
    </xf>
    <xf numFmtId="0" fontId="116" fillId="0" borderId="304" xfId="0" applyFont="1" applyFill="1" applyBorder="1" applyAlignment="1">
      <alignment horizontal="center" vertical="bottom"/>
      <protection locked="1" hidden="1"/>
    </xf>
    <xf numFmtId="0" fontId="116" fillId="0" borderId="305" xfId="0" applyFont="1" applyFill="1" applyBorder="1" applyAlignment="1">
      <alignment horizontal="center" vertical="bottom"/>
      <protection locked="1" hidden="1"/>
    </xf>
    <xf numFmtId="0" fontId="116" fillId="0" borderId="306" xfId="0" applyFont="1" applyFill="1" applyBorder="1" applyAlignment="1">
      <alignment horizontal="center" vertical="bottom"/>
      <protection locked="1" hidden="1"/>
    </xf>
    <xf numFmtId="0" fontId="121" fillId="0" borderId="307" xfId="0" applyFont="1" applyFill="1" applyBorder="1" applyAlignment="1">
      <alignment horizontal="center" vertical="bottom"/>
      <protection locked="1" hidden="1"/>
    </xf>
    <xf numFmtId="0" fontId="121" fillId="0" borderId="305" xfId="0" applyFont="1" applyFill="1" applyBorder="1" applyAlignment="1">
      <alignment horizontal="center" vertical="bottom"/>
      <protection locked="1" hidden="1"/>
    </xf>
    <xf numFmtId="0" fontId="121" fillId="0" borderId="308" xfId="0" applyFont="1" applyFill="1" applyBorder="1" applyAlignment="1">
      <alignment horizontal="center" vertical="bottom"/>
      <protection locked="1" hidden="1"/>
    </xf>
    <xf numFmtId="0" fontId="121" fillId="0" borderId="100" xfId="0" applyFont="1" applyFill="1" applyBorder="1" applyAlignment="1">
      <alignment horizontal="center" vertical="bottom"/>
      <protection locked="1" hidden="1"/>
    </xf>
    <xf numFmtId="0" fontId="116" fillId="0" borderId="309" xfId="0" applyFont="1" applyFill="1" applyBorder="1" applyAlignment="1">
      <alignment horizontal="center" vertical="bottom"/>
      <protection locked="1" hidden="1"/>
    </xf>
    <xf numFmtId="0" fontId="116" fillId="0" borderId="310" xfId="0" applyFont="1" applyFill="1" applyBorder="1" applyAlignment="1">
      <alignment horizontal="center" vertical="bottom"/>
      <protection locked="1" hidden="1"/>
    </xf>
    <xf numFmtId="0" fontId="116" fillId="0" borderId="311" xfId="0" applyFont="1" applyFill="1" applyBorder="1" applyAlignment="1">
      <alignment horizontal="center" vertical="bottom"/>
      <protection locked="1" hidden="1"/>
    </xf>
    <xf numFmtId="0" fontId="121" fillId="0" borderId="312" xfId="0" applyFont="1" applyFill="1" applyBorder="1" applyAlignment="1">
      <alignment horizontal="center" vertical="bottom"/>
      <protection locked="1" hidden="1"/>
    </xf>
    <xf numFmtId="164" fontId="121" fillId="0" borderId="97" xfId="0" applyNumberFormat="1" applyFont="1" applyFill="1" applyBorder="1" applyAlignment="1">
      <alignment horizontal="center" vertical="bottom"/>
      <protection locked="1" hidden="1"/>
    </xf>
    <xf numFmtId="164" fontId="121" fillId="0" borderId="313" xfId="0" applyNumberFormat="1" applyFont="1" applyFill="1" applyBorder="1" applyAlignment="1">
      <alignment horizontal="center" vertical="bottom"/>
      <protection locked="1" hidden="1"/>
    </xf>
    <xf numFmtId="0" fontId="120" fillId="0" borderId="291" xfId="0" applyFont="1" applyBorder="1" applyAlignment="1">
      <alignment horizontal="center" vertical="center"/>
      <protection locked="1" hidden="1"/>
    </xf>
    <xf numFmtId="0" fontId="116" fillId="16" borderId="60" xfId="0" applyFont="1" applyFill="1" applyBorder="1" applyAlignment="1">
      <alignment horizontal="center" vertical="center"/>
      <protection locked="1" hidden="1"/>
    </xf>
    <xf numFmtId="0" fontId="116" fillId="16" borderId="314" xfId="0" applyFont="1" applyFill="1" applyBorder="1" applyAlignment="1">
      <alignment horizontal="center" vertical="center"/>
      <protection locked="1" hidden="1"/>
    </xf>
    <xf numFmtId="0" fontId="116" fillId="16" borderId="315" xfId="0" applyFont="1" applyFill="1" applyBorder="1" applyAlignment="1">
      <alignment horizontal="center" vertical="center" wrapText="1"/>
      <protection locked="1" hidden="1"/>
    </xf>
    <xf numFmtId="0" fontId="122" fillId="16" borderId="315" xfId="0" applyFont="1" applyFill="1" applyBorder="1" applyAlignment="1">
      <alignment horizontal="center" vertical="center" wrapText="1"/>
      <protection locked="1" hidden="1"/>
    </xf>
    <xf numFmtId="0" fontId="123" fillId="16" borderId="316" xfId="0" applyFont="1" applyFill="1" applyBorder="1" applyAlignment="1">
      <alignment horizontal="center" vertical="center" wrapText="1"/>
      <protection locked="1" hidden="1"/>
    </xf>
    <xf numFmtId="0" fontId="116" fillId="16" borderId="317" xfId="0" applyFont="1" applyFill="1" applyBorder="1" applyAlignment="1">
      <alignment horizontal="center" vertical="center" wrapText="1"/>
      <protection locked="1" hidden="1"/>
    </xf>
    <xf numFmtId="0" fontId="124" fillId="16" borderId="314" xfId="0" applyFont="1" applyFill="1" applyBorder="1" applyAlignment="1">
      <alignment horizontal="center" vertical="center" wrapText="1"/>
      <protection locked="1" hidden="1"/>
    </xf>
    <xf numFmtId="0" fontId="122" fillId="16" borderId="318" xfId="0" applyFont="1" applyFill="1" applyBorder="1" applyAlignment="1">
      <alignment horizontal="center" vertical="center" wrapText="1"/>
      <protection locked="1" hidden="1"/>
    </xf>
    <xf numFmtId="0" fontId="123" fillId="16" borderId="315" xfId="0" applyFont="1" applyFill="1" applyBorder="1" applyAlignment="1">
      <alignment horizontal="center" vertical="center" wrapText="1"/>
      <protection locked="1" hidden="1"/>
    </xf>
    <xf numFmtId="0" fontId="125" fillId="16" borderId="319" xfId="0" applyFont="1" applyFill="1" applyBorder="1" applyAlignment="1">
      <alignment horizontal="center" vertical="center" wrapText="1"/>
      <protection locked="1" hidden="1"/>
    </xf>
    <xf numFmtId="0" fontId="116" fillId="16" borderId="78" xfId="0" applyFont="1" applyFill="1" applyBorder="1" applyAlignment="1">
      <alignment horizontal="center" vertical="center"/>
      <protection locked="1" hidden="1"/>
    </xf>
    <xf numFmtId="0" fontId="116" fillId="16" borderId="320" xfId="0" applyFont="1" applyFill="1" applyBorder="1" applyAlignment="1">
      <alignment horizontal="center" vertical="center"/>
      <protection locked="1" hidden="1"/>
    </xf>
    <xf numFmtId="0" fontId="116" fillId="16" borderId="149" xfId="0" applyFont="1" applyFill="1" applyBorder="1" applyAlignment="1">
      <alignment horizontal="center" vertical="center" wrapText="1"/>
      <protection locked="1" hidden="1"/>
    </xf>
    <xf numFmtId="0" fontId="122" fillId="16" borderId="149" xfId="0" applyFont="1" applyFill="1" applyBorder="1" applyAlignment="1">
      <alignment horizontal="center" vertical="center" wrapText="1"/>
      <protection locked="1" hidden="1"/>
    </xf>
    <xf numFmtId="0" fontId="123" fillId="16" borderId="114" xfId="0" applyFont="1" applyFill="1" applyBorder="1" applyAlignment="1">
      <alignment horizontal="center" vertical="center" wrapText="1"/>
      <protection locked="1" hidden="1"/>
    </xf>
    <xf numFmtId="0" fontId="116" fillId="16" borderId="321" xfId="0" applyFont="1" applyFill="1" applyBorder="1" applyAlignment="1">
      <alignment horizontal="center" vertical="center" wrapText="1"/>
      <protection locked="1" hidden="1"/>
    </xf>
    <xf numFmtId="0" fontId="124" fillId="16" borderId="320" xfId="0" applyFont="1" applyFill="1" applyBorder="1" applyAlignment="1">
      <alignment horizontal="center" vertical="center" wrapText="1"/>
      <protection locked="1" hidden="1"/>
    </xf>
    <xf numFmtId="0" fontId="122" fillId="16" borderId="120" xfId="0" applyFont="1" applyFill="1" applyBorder="1" applyAlignment="1">
      <alignment horizontal="center" vertical="center" wrapText="1"/>
      <protection locked="1" hidden="1"/>
    </xf>
    <xf numFmtId="0" fontId="123" fillId="16" borderId="149" xfId="0" applyFont="1" applyFill="1" applyBorder="1" applyAlignment="1">
      <alignment horizontal="center" vertical="center" wrapText="1"/>
      <protection locked="1" hidden="1"/>
    </xf>
    <xf numFmtId="0" fontId="125" fillId="16" borderId="322" xfId="0" applyFont="1" applyFill="1" applyBorder="1" applyAlignment="1">
      <alignment horizontal="center" vertical="center" wrapText="1"/>
      <protection locked="1" hidden="1"/>
    </xf>
    <xf numFmtId="0" fontId="116" fillId="17" borderId="309" xfId="0" applyFont="1" applyFill="1" applyBorder="1" applyAlignment="1">
      <alignment horizontal="center" vertical="center"/>
      <protection locked="1" hidden="1"/>
    </xf>
    <xf numFmtId="0" fontId="106" fillId="0" borderId="323" xfId="0" applyFont="1" applyBorder="1">
      <alignment vertical="center"/>
      <protection locked="1" hidden="1"/>
    </xf>
    <xf numFmtId="0" fontId="116" fillId="17" borderId="134" xfId="0" applyFont="1" applyFill="1" applyBorder="1" applyAlignment="1">
      <alignment horizontal="center" vertical="center"/>
      <protection locked="1" hidden="1"/>
    </xf>
    <xf numFmtId="0" fontId="124" fillId="17" borderId="324" xfId="0" applyFont="1" applyFill="1" applyBorder="1" applyAlignment="1">
      <alignment horizontal="center" vertical="center"/>
      <protection locked="1" hidden="1"/>
    </xf>
    <xf numFmtId="0" fontId="124" fillId="17" borderId="134" xfId="0" applyFont="1" applyFill="1" applyBorder="1" applyAlignment="1">
      <alignment horizontal="center" vertical="center"/>
      <protection locked="1" hidden="1"/>
    </xf>
    <xf numFmtId="0" fontId="125" fillId="16" borderId="325" xfId="0" applyFont="1" applyFill="1" applyBorder="1" applyAlignment="1">
      <alignment horizontal="center" vertical="center" wrapText="1"/>
      <protection locked="1" hidden="1"/>
    </xf>
    <xf numFmtId="0" fontId="122" fillId="0" borderId="78" xfId="0" applyFont="1" applyFill="1" applyBorder="1" applyAlignment="1">
      <alignment horizontal="center" vertical="center"/>
      <protection locked="1" hidden="1"/>
    </xf>
    <xf numFmtId="0" fontId="122" fillId="0" borderId="320" xfId="0" applyFont="1" applyFill="1" applyBorder="1" applyAlignment="1">
      <alignment horizontal="center" vertical="center"/>
      <protection locked="1" hidden="1"/>
    </xf>
    <xf numFmtId="0" fontId="116" fillId="0" borderId="149" xfId="0" applyFont="1" applyFill="1" applyBorder="1" applyAlignment="1">
      <alignment horizontal="center" vertical="center"/>
      <protection locked="1" hidden="1"/>
    </xf>
    <xf numFmtId="0" fontId="116" fillId="0" borderId="120" xfId="0" applyFont="1" applyFill="1" applyBorder="1" applyAlignment="1">
      <alignment horizontal="center" vertical="center"/>
      <protection locked="1" hidden="1"/>
    </xf>
    <xf numFmtId="0" fontId="124" fillId="0" borderId="326" xfId="0" applyFont="1" applyFill="1" applyBorder="1" applyAlignment="1">
      <alignment horizontal="center" vertical="center"/>
      <protection locked="1" hidden="1"/>
    </xf>
    <xf numFmtId="0" fontId="124" fillId="0" borderId="149" xfId="0" applyFont="1" applyFill="1" applyBorder="1" applyAlignment="1">
      <alignment horizontal="center" vertical="center"/>
      <protection locked="1" hidden="1"/>
    </xf>
    <xf numFmtId="0" fontId="126" fillId="0" borderId="327" xfId="0" applyFont="1" applyFill="1" applyBorder="1" applyAlignment="1">
      <alignment horizontal="center" vertical="center"/>
      <protection locked="1" hidden="1"/>
    </xf>
    <xf numFmtId="0" fontId="122" fillId="0" borderId="109" xfId="0" applyFont="1" applyFill="1" applyBorder="1" applyAlignment="1">
      <alignment horizontal="center" vertical="center"/>
      <protection locked="1" hidden="1"/>
    </xf>
    <xf numFmtId="0" fontId="122" fillId="0" borderId="110" xfId="0" applyFont="1" applyFill="1" applyBorder="1" applyAlignment="1">
      <alignment horizontal="center" vertical="center"/>
      <protection locked="1" hidden="1"/>
    </xf>
    <xf numFmtId="0" fontId="116" fillId="0" borderId="128" xfId="0" applyFont="1" applyFill="1" applyBorder="1" applyAlignment="1">
      <alignment horizontal="center" vertical="center"/>
      <protection locked="1" hidden="1"/>
    </xf>
    <xf numFmtId="0" fontId="116" fillId="0" borderId="328" xfId="0" applyFont="1" applyFill="1" applyBorder="1" applyAlignment="1">
      <alignment horizontal="center" vertical="center"/>
      <protection locked="1" hidden="1"/>
    </xf>
    <xf numFmtId="0" fontId="124" fillId="0" borderId="87" xfId="0" applyFont="1" applyFill="1" applyBorder="1" applyAlignment="1">
      <alignment horizontal="center" vertical="center"/>
      <protection locked="1" hidden="1"/>
    </xf>
    <xf numFmtId="0" fontId="116" fillId="0" borderId="98" xfId="0" applyFont="1" applyFill="1" applyBorder="1" applyAlignment="1">
      <alignment horizontal="center" vertical="center"/>
      <protection locked="1" hidden="1"/>
    </xf>
    <xf numFmtId="0" fontId="124" fillId="0" borderId="128" xfId="0" applyFont="1" applyFill="1" applyBorder="1" applyAlignment="1">
      <alignment horizontal="center" vertical="center"/>
      <protection locked="1" hidden="1"/>
    </xf>
    <xf numFmtId="0" fontId="126" fillId="0" borderId="322" xfId="0" applyFont="1" applyFill="1" applyBorder="1" applyAlignment="1">
      <alignment horizontal="center" vertical="center"/>
      <protection locked="1" hidden="1"/>
    </xf>
    <xf numFmtId="0" fontId="116" fillId="17" borderId="23" xfId="0" applyFont="1" applyFill="1" applyBorder="1" applyAlignment="1">
      <alignment horizontal="center" vertical="center"/>
      <protection locked="1" hidden="1"/>
    </xf>
    <xf numFmtId="0" fontId="106" fillId="0" borderId="329" xfId="0" applyFont="1" applyBorder="1">
      <alignment vertical="center"/>
      <protection locked="1" hidden="1"/>
    </xf>
    <xf numFmtId="0" fontId="116" fillId="17" borderId="330" xfId="0" applyFont="1" applyFill="1" applyBorder="1" applyAlignment="1">
      <alignment horizontal="center" vertical="center"/>
      <protection locked="1" hidden="1"/>
    </xf>
    <xf numFmtId="0" fontId="124" fillId="17" borderId="331" xfId="0" applyFont="1" applyFill="1" applyBorder="1" applyAlignment="1">
      <alignment horizontal="center" vertical="center"/>
      <protection locked="1" hidden="1"/>
    </xf>
    <xf numFmtId="0" fontId="124" fillId="17" borderId="330" xfId="0" applyFont="1" applyFill="1" applyBorder="1" applyAlignment="1">
      <alignment horizontal="center" vertical="center"/>
      <protection locked="1" hidden="1"/>
    </xf>
    <xf numFmtId="0" fontId="126" fillId="16" borderId="332" xfId="0" applyFont="1" applyFill="1" applyBorder="1" applyAlignment="1">
      <alignment horizontal="center" vertical="center"/>
      <protection locked="1" hidden="1"/>
    </xf>
    <xf numFmtId="0" fontId="122" fillId="0" borderId="333" xfId="0" applyFont="1" applyFill="1" applyBorder="1" applyAlignment="1">
      <alignment horizontal="center" vertical="center"/>
      <protection locked="1" hidden="1"/>
    </xf>
    <xf numFmtId="0" fontId="122" fillId="0" borderId="149" xfId="0" applyFont="1" applyFill="1" applyBorder="1" applyAlignment="1">
      <alignment horizontal="center" vertical="center"/>
      <protection locked="1" hidden="1"/>
    </xf>
    <xf numFmtId="0" fontId="124" fillId="0" borderId="114" xfId="0" applyFont="1" applyFill="1" applyBorder="1" applyAlignment="1">
      <alignment horizontal="center" vertical="center"/>
      <protection locked="1" hidden="1"/>
    </xf>
    <xf numFmtId="0" fontId="116" fillId="0" borderId="320" xfId="0" applyFont="1" applyFill="1" applyBorder="1" applyAlignment="1">
      <alignment horizontal="center" vertical="center"/>
      <protection locked="1" hidden="1"/>
    </xf>
    <xf numFmtId="0" fontId="122" fillId="0" borderId="72" xfId="0" applyFont="1" applyFill="1" applyBorder="1" applyAlignment="1">
      <alignment horizontal="center" vertical="center"/>
      <protection locked="1" hidden="1"/>
    </xf>
    <xf numFmtId="0" fontId="122" fillId="0" borderId="73" xfId="0" applyFont="1" applyFill="1" applyBorder="1" applyAlignment="1">
      <alignment horizontal="center" vertical="center"/>
      <protection locked="1" hidden="1"/>
    </xf>
    <xf numFmtId="0" fontId="124" fillId="0" borderId="334" xfId="0" applyFont="1" applyFill="1" applyBorder="1" applyAlignment="1">
      <alignment horizontal="center" vertical="center"/>
      <protection locked="1" hidden="1"/>
    </xf>
    <xf numFmtId="0" fontId="116" fillId="0" borderId="154" xfId="0" applyFont="1" applyFill="1" applyBorder="1" applyAlignment="1">
      <alignment horizontal="center" vertical="center"/>
      <protection locked="1" hidden="1"/>
    </xf>
    <xf numFmtId="0" fontId="122" fillId="0" borderId="335" xfId="0" applyFont="1" applyFill="1" applyBorder="1" applyAlignment="1">
      <alignment horizontal="center" vertical="center"/>
      <protection locked="1" hidden="1"/>
    </xf>
    <xf numFmtId="0" fontId="122" fillId="0" borderId="336" xfId="0" applyFont="1" applyFill="1" applyBorder="1" applyAlignment="1">
      <alignment horizontal="center" vertical="center"/>
      <protection locked="1" hidden="1"/>
    </xf>
    <xf numFmtId="0" fontId="116" fillId="0" borderId="337" xfId="0" applyFont="1" applyFill="1" applyBorder="1" applyAlignment="1">
      <alignment horizontal="center" vertical="center"/>
      <protection locked="1" hidden="1"/>
    </xf>
    <xf numFmtId="0" fontId="116" fillId="0" borderId="338" xfId="0" applyFont="1" applyFill="1" applyBorder="1" applyAlignment="1">
      <alignment horizontal="center" vertical="center"/>
      <protection locked="1" hidden="1"/>
    </xf>
    <xf numFmtId="0" fontId="124" fillId="0" borderId="339" xfId="0" applyFont="1" applyFill="1" applyBorder="1" applyAlignment="1">
      <alignment horizontal="center" vertical="center"/>
      <protection locked="1" hidden="1"/>
    </xf>
    <xf numFmtId="0" fontId="116" fillId="0" borderId="86" xfId="0" applyFont="1" applyFill="1" applyBorder="1" applyAlignment="1">
      <alignment horizontal="center" vertical="center"/>
      <protection locked="1" hidden="1"/>
    </xf>
    <xf numFmtId="0" fontId="124" fillId="0" borderId="337" xfId="0" applyFont="1" applyFill="1" applyBorder="1" applyAlignment="1">
      <alignment horizontal="center" vertical="center"/>
      <protection locked="1" hidden="1"/>
    </xf>
    <xf numFmtId="0" fontId="126" fillId="0" borderId="340" xfId="0" applyFont="1" applyFill="1" applyBorder="1" applyAlignment="1">
      <alignment horizontal="center" vertical="center"/>
      <protection locked="1" hidden="1"/>
    </xf>
    <xf numFmtId="0" fontId="102" fillId="17" borderId="60" xfId="0" applyFont="1" applyFill="1" applyBorder="1" applyAlignment="1">
      <alignment horizontal="center" vertical="center" wrapText="1"/>
      <protection locked="1" hidden="1"/>
    </xf>
    <xf numFmtId="0" fontId="102" fillId="17" borderId="61" xfId="0" applyFont="1" applyFill="1" applyBorder="1" applyAlignment="1">
      <alignment horizontal="center" vertical="center" wrapText="1"/>
      <protection locked="1" hidden="1"/>
    </xf>
    <xf numFmtId="0" fontId="102" fillId="17" borderId="314" xfId="0" applyFont="1" applyFill="1" applyBorder="1" applyAlignment="1">
      <alignment horizontal="center" vertical="center" wrapText="1"/>
      <protection locked="1" hidden="1"/>
    </xf>
    <xf numFmtId="0" fontId="59" fillId="17" borderId="341" xfId="0" applyFont="1" applyFill="1" applyBorder="1" applyAlignment="1">
      <alignment horizontal="center" vertical="bottom" wrapText="1"/>
      <protection locked="1" hidden="1"/>
    </xf>
    <xf numFmtId="0" fontId="59" fillId="17" borderId="342" xfId="0" applyFont="1" applyFill="1" applyBorder="1" applyAlignment="1">
      <alignment horizontal="center" vertical="bottom" wrapText="1"/>
      <protection locked="1" hidden="1"/>
    </xf>
    <xf numFmtId="0" fontId="59" fillId="17" borderId="300" xfId="0" applyFont="1" applyFill="1" applyBorder="1" applyAlignment="1">
      <alignment horizontal="center" vertical="bottom" wrapText="1"/>
      <protection locked="1" hidden="1"/>
    </xf>
    <xf numFmtId="0" fontId="59" fillId="17" borderId="343" xfId="0" applyFont="1" applyFill="1" applyBorder="1" applyAlignment="1">
      <alignment horizontal="center" vertical="bottom" wrapText="1"/>
      <protection locked="1" hidden="1"/>
    </xf>
    <xf numFmtId="0" fontId="59" fillId="17" borderId="344" xfId="0" applyFont="1" applyFill="1" applyBorder="1" applyAlignment="1">
      <alignment horizontal="center" vertical="bottom"/>
      <protection locked="1" hidden="1"/>
    </xf>
    <xf numFmtId="0" fontId="58" fillId="17" borderId="344" xfId="0" applyFont="1" applyFill="1" applyBorder="1" applyAlignment="1">
      <alignment horizontal="center" vertical="bottom"/>
      <protection locked="1" hidden="1"/>
    </xf>
    <xf numFmtId="0" fontId="119" fillId="17" borderId="342" xfId="0" applyFont="1" applyFill="1" applyBorder="1" applyAlignment="1">
      <alignment horizontal="center" vertical="bottom" wrapText="1"/>
      <protection locked="1" hidden="1"/>
    </xf>
    <xf numFmtId="0" fontId="127" fillId="17" borderId="345" xfId="0" applyFont="1" applyFill="1" applyBorder="1" applyAlignment="1">
      <alignment horizontal="center" vertical="bottom" wrapText="1"/>
      <protection locked="1" hidden="1"/>
    </xf>
    <xf numFmtId="0" fontId="102" fillId="17" borderId="45" xfId="0" applyFont="1" applyFill="1" applyBorder="1" applyAlignment="1">
      <alignment horizontal="center" vertical="center" wrapText="1"/>
      <protection locked="1" hidden="1"/>
    </xf>
    <xf numFmtId="0" fontId="102" fillId="17" borderId="44" xfId="0" applyFont="1" applyFill="1" applyBorder="1" applyAlignment="1">
      <alignment horizontal="center" vertical="center" wrapText="1"/>
      <protection locked="1" hidden="1"/>
    </xf>
    <xf numFmtId="0" fontId="102" fillId="17" borderId="135" xfId="0" applyFont="1" applyFill="1" applyBorder="1" applyAlignment="1">
      <alignment horizontal="center" vertical="center" wrapText="1"/>
      <protection locked="1" hidden="1"/>
    </xf>
    <xf numFmtId="0" fontId="59" fillId="17" borderId="346" xfId="0" applyFont="1" applyFill="1" applyBorder="1" applyAlignment="1">
      <alignment horizontal="center" vertical="bottom"/>
      <protection locked="1" hidden="1"/>
    </xf>
    <xf numFmtId="0" fontId="59" fillId="17" borderId="323" xfId="0" applyFont="1" applyFill="1" applyBorder="1" applyAlignment="1">
      <alignment horizontal="center" vertical="bottom"/>
      <protection locked="1" hidden="1"/>
    </xf>
    <xf numFmtId="0" fontId="59" fillId="17" borderId="310" xfId="0" applyFont="1" applyFill="1" applyBorder="1" applyAlignment="1">
      <alignment horizontal="center" vertical="bottom"/>
      <protection locked="1" hidden="1"/>
    </xf>
    <xf numFmtId="2" fontId="59" fillId="17" borderId="134" xfId="0" applyNumberFormat="1" applyFont="1" applyFill="1" applyBorder="1" applyAlignment="1">
      <alignment horizontal="center" vertical="bottom"/>
      <protection locked="1" hidden="1"/>
    </xf>
    <xf numFmtId="2" fontId="116" fillId="17" borderId="134" xfId="0" applyNumberFormat="1" applyFont="1" applyFill="1" applyBorder="1" applyAlignment="1">
      <alignment horizontal="center" vertical="bottom"/>
      <protection locked="1" hidden="1"/>
    </xf>
    <xf numFmtId="0" fontId="58" fillId="17" borderId="323" xfId="0" applyFont="1" applyFill="1" applyBorder="1" applyAlignment="1">
      <alignment horizontal="center" vertical="bottom" wrapText="1"/>
      <protection locked="1" hidden="1"/>
    </xf>
    <xf numFmtId="1" fontId="128" fillId="17" borderId="347" xfId="0" applyNumberFormat="1" applyFont="1" applyFill="1" applyBorder="1" applyAlignment="1">
      <alignment horizontal="center" vertical="bottom"/>
      <protection locked="1" hidden="1"/>
    </xf>
    <xf numFmtId="0" fontId="122" fillId="17" borderId="60" xfId="0" applyFont="1" applyFill="1" applyBorder="1" applyAlignment="1">
      <alignment horizontal="center" vertical="bottom"/>
      <protection locked="1" hidden="1"/>
    </xf>
    <xf numFmtId="0" fontId="106" fillId="0" borderId="61" xfId="0" applyFont="1" applyBorder="1" applyAlignment="1">
      <alignment vertical="bottom"/>
      <protection locked="1" hidden="1"/>
    </xf>
    <xf numFmtId="0" fontId="106" fillId="0" borderId="62" xfId="0" applyFont="1" applyBorder="1" applyAlignment="1">
      <alignment vertical="bottom"/>
      <protection locked="1" hidden="1"/>
    </xf>
    <xf numFmtId="0" fontId="122" fillId="0" borderId="299" xfId="0" applyFont="1" applyFill="1" applyBorder="1" applyAlignment="1">
      <alignment vertical="bottom"/>
      <protection locked="1" hidden="1"/>
    </xf>
    <xf numFmtId="0" fontId="116" fillId="0" borderId="342" xfId="0" applyFont="1" applyFill="1" applyBorder="1" applyAlignment="1">
      <alignment horizontal="center" vertical="bottom"/>
      <protection locked="1" hidden="1"/>
    </xf>
    <xf numFmtId="0" fontId="122" fillId="0" borderId="300" xfId="0" applyFont="1" applyFill="1" applyBorder="1" applyAlignment="1">
      <alignment horizontal="center" vertical="bottom"/>
      <protection locked="1" hidden="1"/>
    </xf>
    <xf numFmtId="0" fontId="122" fillId="0" borderId="303" xfId="0" applyFont="1" applyFill="1" applyBorder="1" applyAlignment="1">
      <alignment horizontal="center" vertical="bottom"/>
      <protection locked="1" hidden="1"/>
    </xf>
    <xf numFmtId="0" fontId="116" fillId="16" borderId="198" xfId="0" applyFont="1" applyFill="1" applyBorder="1" applyAlignment="1">
      <alignment horizontal="center" vertical="bottom"/>
      <protection locked="1" hidden="1"/>
    </xf>
    <xf numFmtId="0" fontId="116" fillId="16" borderId="123" xfId="0" applyFont="1" applyFill="1" applyBorder="1" applyAlignment="1">
      <alignment horizontal="center" vertical="bottom"/>
      <protection locked="1" hidden="1"/>
    </xf>
    <xf numFmtId="0" fontId="116" fillId="16" borderId="123" xfId="0" applyFont="1" applyFill="1" applyBorder="1" applyAlignment="1">
      <alignment horizontal="center" vertical="bottom" wrapText="1"/>
      <protection locked="1" hidden="1"/>
    </xf>
    <xf numFmtId="0" fontId="116" fillId="16" borderId="199" xfId="0" applyFont="1" applyFill="1" applyBorder="1" applyAlignment="1">
      <alignment horizontal="center" vertical="bottom" wrapText="1"/>
      <protection locked="1" hidden="1"/>
    </xf>
    <xf numFmtId="0" fontId="58" fillId="0" borderId="309" xfId="0" applyFont="1" applyFill="1" applyBorder="1" applyAlignment="1">
      <alignment vertical="bottom"/>
      <protection locked="1" hidden="1"/>
    </xf>
    <xf numFmtId="0" fontId="116" fillId="0" borderId="323" xfId="0" applyFont="1" applyFill="1" applyBorder="1" applyAlignment="1">
      <alignment horizontal="center" vertical="bottom"/>
      <protection locked="1" hidden="1"/>
    </xf>
    <xf numFmtId="2" fontId="116" fillId="0" borderId="310" xfId="0" applyNumberFormat="1" applyFont="1" applyFill="1" applyBorder="1" applyAlignment="1">
      <alignment horizontal="center" vertical="bottom"/>
      <protection locked="1" hidden="1"/>
    </xf>
    <xf numFmtId="2" fontId="116" fillId="0" borderId="348" xfId="0" applyNumberFormat="1" applyFont="1" applyFill="1" applyBorder="1" applyAlignment="1">
      <alignment horizontal="center" vertical="bottom"/>
      <protection locked="1" hidden="1"/>
    </xf>
    <xf numFmtId="0" fontId="122" fillId="17" borderId="199" xfId="0" applyFont="1" applyFill="1" applyBorder="1" applyAlignment="1">
      <alignment horizontal="center" vertical="bottom"/>
      <protection locked="1" hidden="1"/>
    </xf>
    <xf numFmtId="0" fontId="122" fillId="10" borderId="149" xfId="0" applyFont="1" applyFill="1" applyBorder="1" applyAlignment="1">
      <alignment horizontal="right" vertical="bottom"/>
      <protection locked="1" hidden="1"/>
    </xf>
    <xf numFmtId="0" fontId="122" fillId="10" borderId="149" xfId="0" applyNumberFormat="1" applyFont="1" applyFill="1" applyBorder="1" applyAlignment="1">
      <alignment horizontal="center" vertical="bottom"/>
      <protection locked="1" hidden="1"/>
    </xf>
    <xf numFmtId="0" fontId="122" fillId="10" borderId="327" xfId="0" applyNumberFormat="1" applyFont="1" applyFill="1" applyBorder="1" applyAlignment="1">
      <alignment horizontal="center" vertical="bottom"/>
      <protection locked="1" hidden="1"/>
    </xf>
    <xf numFmtId="0" fontId="60" fillId="0" borderId="194" xfId="0" applyFont="1" applyFill="1" applyBorder="1" applyAlignment="1">
      <alignment horizontal="center" vertical="bottom" wrapText="1"/>
      <protection locked="1" hidden="1"/>
    </xf>
    <xf numFmtId="0" fontId="60" fillId="0" borderId="93" xfId="0" applyFont="1" applyFill="1" applyBorder="1" applyAlignment="1">
      <alignment horizontal="center" vertical="bottom" wrapText="1"/>
      <protection locked="1" hidden="1"/>
    </xf>
    <xf numFmtId="0" fontId="60" fillId="0" borderId="94" xfId="0" applyFont="1" applyFill="1" applyBorder="1" applyAlignment="1">
      <alignment horizontal="center" vertical="bottom" wrapText="1"/>
      <protection locked="1" hidden="1"/>
    </xf>
    <xf numFmtId="0" fontId="116" fillId="0" borderId="123" xfId="0" applyFont="1" applyFill="1" applyBorder="1" applyAlignment="1">
      <alignment horizontal="center" vertical="bottom"/>
      <protection locked="1" hidden="1"/>
    </xf>
    <xf numFmtId="0" fontId="116" fillId="0" borderId="199" xfId="0" applyFont="1" applyFill="1" applyBorder="1" applyAlignment="1">
      <alignment horizontal="center" vertical="bottom"/>
      <protection locked="1" hidden="1"/>
    </xf>
    <xf numFmtId="0" fontId="122" fillId="10" borderId="73" xfId="0" applyFont="1" applyFill="1" applyBorder="1" applyAlignment="1">
      <alignment horizontal="right" vertical="bottom"/>
      <protection locked="1" hidden="1"/>
    </xf>
    <xf numFmtId="164" fontId="122" fillId="10" borderId="305" xfId="0" applyNumberFormat="1" applyFont="1" applyFill="1" applyBorder="1" applyAlignment="1">
      <alignment horizontal="center" vertical="bottom"/>
      <protection locked="1" hidden="1"/>
    </xf>
    <xf numFmtId="164" fontId="122" fillId="10" borderId="308" xfId="0" applyNumberFormat="1" applyFont="1" applyFill="1" applyBorder="1" applyAlignment="1">
      <alignment horizontal="center" vertical="bottom"/>
      <protection locked="1" hidden="1"/>
    </xf>
    <xf numFmtId="0" fontId="58" fillId="0" borderId="198" xfId="0" applyFont="1" applyFill="1" applyBorder="1" applyAlignment="1">
      <alignment horizontal="center" vertical="bottom"/>
      <protection locked="1" hidden="1"/>
    </xf>
    <xf numFmtId="0" fontId="58" fillId="0" borderId="123" xfId="0" applyFont="1" applyFill="1" applyBorder="1" applyAlignment="1">
      <alignment horizontal="center" vertical="bottom"/>
      <protection locked="1" hidden="1"/>
    </xf>
    <xf numFmtId="0" fontId="116" fillId="0" borderId="92" xfId="0" applyFont="1" applyFill="1" applyBorder="1" applyAlignment="1">
      <alignment horizontal="center" vertical="bottom"/>
      <protection locked="1" hidden="1"/>
    </xf>
    <xf numFmtId="0" fontId="116" fillId="0" borderId="93" xfId="0" applyFont="1" applyFill="1" applyBorder="1" applyAlignment="1">
      <alignment horizontal="center" vertical="bottom"/>
      <protection locked="1" hidden="1"/>
    </xf>
    <xf numFmtId="0" fontId="116" fillId="0" borderId="94" xfId="0" applyFont="1" applyFill="1" applyBorder="1" applyAlignment="1">
      <alignment horizontal="center" vertical="bottom"/>
      <protection locked="1" hidden="1"/>
    </xf>
    <xf numFmtId="0" fontId="58" fillId="13" borderId="97" xfId="0" applyFont="1" applyFill="1" applyBorder="1" applyAlignment="1">
      <alignment horizontal="center" vertical="bottom"/>
      <protection locked="1" hidden="1"/>
    </xf>
    <xf numFmtId="0" fontId="58" fillId="13" borderId="313" xfId="0" applyFont="1" applyFill="1" applyBorder="1" applyAlignment="1">
      <alignment horizontal="center" vertical="bottom"/>
      <protection locked="1" hidden="1"/>
    </xf>
    <xf numFmtId="0" fontId="58" fillId="13" borderId="79" xfId="0" applyFont="1" applyFill="1" applyBorder="1" applyAlignment="1">
      <alignment horizontal="center" vertical="bottom"/>
      <protection locked="1" hidden="1"/>
    </xf>
    <xf numFmtId="0" fontId="58" fillId="13" borderId="349" xfId="0" applyFont="1" applyFill="1" applyBorder="1" applyAlignment="1">
      <alignment horizontal="center" vertical="bottom"/>
      <protection locked="1" hidden="1"/>
    </xf>
    <xf numFmtId="0" fontId="129" fillId="0" borderId="73" xfId="0" applyFont="1" applyBorder="1" applyAlignment="1">
      <alignment horizontal="center" vertical="bottom" wrapText="1"/>
      <protection locked="1" hidden="1"/>
    </xf>
    <xf numFmtId="0" fontId="129" fillId="0" borderId="350" xfId="0" applyFont="1" applyBorder="1" applyAlignment="1">
      <alignment horizontal="center" vertical="bottom" wrapText="1"/>
      <protection locked="1" hidden="1"/>
    </xf>
    <xf numFmtId="0" fontId="116" fillId="0" borderId="233" xfId="0" applyFont="1" applyFill="1" applyBorder="1" applyAlignment="1">
      <alignment horizontal="center" vertical="bottom"/>
      <protection locked="1" hidden="1"/>
    </xf>
    <xf numFmtId="0" fontId="116" fillId="0" borderId="44" xfId="0" applyFont="1" applyFill="1" applyBorder="1" applyAlignment="1">
      <alignment horizontal="center" vertical="bottom"/>
      <protection locked="1" hidden="1"/>
    </xf>
    <xf numFmtId="0" fontId="116" fillId="0" borderId="232" xfId="0" applyFont="1" applyFill="1" applyBorder="1" applyAlignment="1">
      <alignment horizontal="center" vertical="bottom"/>
      <protection locked="1" hidden="1"/>
    </xf>
    <xf numFmtId="0" fontId="116" fillId="0" borderId="351" xfId="0" applyFont="1" applyFill="1" applyBorder="1" applyAlignment="1">
      <alignment horizontal="center" vertical="bottom"/>
      <protection locked="1" hidden="1"/>
    </xf>
    <xf numFmtId="0" fontId="122" fillId="10" borderId="60" xfId="0" applyFont="1" applyFill="1" applyBorder="1" applyAlignment="1">
      <alignment horizontal="center" vertical="center" wrapText="1"/>
      <protection locked="1" hidden="1"/>
    </xf>
    <xf numFmtId="0" fontId="122" fillId="10" borderId="61" xfId="0" applyFont="1" applyFill="1" applyBorder="1" applyAlignment="1">
      <alignment horizontal="center" vertical="center" wrapText="1"/>
      <protection locked="1" hidden="1"/>
    </xf>
    <xf numFmtId="0" fontId="122" fillId="10" borderId="352" xfId="0" applyFont="1" applyFill="1" applyBorder="1" applyAlignment="1">
      <alignment horizontal="center" vertical="center" wrapText="1"/>
      <protection locked="1" hidden="1"/>
    </xf>
    <xf numFmtId="0" fontId="116" fillId="10" borderId="353" xfId="0" applyFont="1" applyFill="1" applyBorder="1" applyAlignment="1">
      <alignment horizontal="center" vertical="bottom"/>
      <protection locked="1" hidden="1"/>
    </xf>
    <xf numFmtId="0" fontId="116" fillId="10" borderId="188" xfId="0" applyFont="1" applyFill="1" applyBorder="1" applyAlignment="1">
      <alignment horizontal="center" vertical="bottom"/>
      <protection locked="1" hidden="1"/>
    </xf>
    <xf numFmtId="0" fontId="116" fillId="10" borderId="354" xfId="0" applyFont="1" applyFill="1" applyBorder="1" applyAlignment="1">
      <alignment horizontal="center" vertical="bottom"/>
      <protection locked="1" hidden="1"/>
    </xf>
    <xf numFmtId="0" fontId="116" fillId="10" borderId="192" xfId="0" applyFont="1" applyFill="1" applyBorder="1" applyAlignment="1">
      <alignment horizontal="center" vertical="bottom"/>
      <protection locked="1" hidden="1"/>
    </xf>
    <xf numFmtId="0" fontId="122" fillId="10" borderId="223" xfId="0" applyFont="1" applyFill="1" applyBorder="1" applyAlignment="1">
      <alignment horizontal="center" vertical="center" wrapText="1"/>
      <protection locked="1" hidden="1"/>
    </xf>
    <xf numFmtId="0" fontId="122" fillId="10" borderId="0" xfId="0" applyFont="1" applyFill="1" applyBorder="1" applyAlignment="1">
      <alignment horizontal="center" vertical="center" wrapText="1"/>
      <protection locked="1" hidden="1"/>
    </xf>
    <xf numFmtId="0" fontId="122" fillId="10" borderId="355" xfId="0" applyFont="1" applyFill="1" applyBorder="1" applyAlignment="1">
      <alignment horizontal="center" vertical="center" wrapText="1"/>
      <protection locked="1" hidden="1"/>
    </xf>
    <xf numFmtId="0" fontId="116" fillId="10" borderId="92" xfId="0" applyFont="1" applyFill="1" applyBorder="1" applyAlignment="1">
      <alignment horizontal="center" vertical="bottom"/>
      <protection locked="1" hidden="1"/>
    </xf>
    <xf numFmtId="0" fontId="116" fillId="10" borderId="93" xfId="0" applyFont="1" applyFill="1" applyBorder="1" applyAlignment="1">
      <alignment horizontal="center" vertical="bottom"/>
      <protection locked="1" hidden="1"/>
    </xf>
    <xf numFmtId="0" fontId="116" fillId="10" borderId="94" xfId="0" applyFont="1" applyFill="1" applyBorder="1" applyAlignment="1">
      <alignment horizontal="center" vertical="bottom"/>
      <protection locked="1" hidden="1"/>
    </xf>
    <xf numFmtId="0" fontId="116" fillId="10" borderId="356" xfId="0" applyFont="1" applyFill="1" applyBorder="1" applyAlignment="1">
      <alignment horizontal="center" vertical="bottom"/>
      <protection locked="1" hidden="1"/>
    </xf>
    <xf numFmtId="0" fontId="130" fillId="0" borderId="96" xfId="0" applyFont="1" applyBorder="1" applyAlignment="1">
      <alignment horizontal="center" vertical="bottom"/>
      <protection locked="1" hidden="1"/>
    </xf>
    <xf numFmtId="0" fontId="130" fillId="0" borderId="97" xfId="0" applyFont="1" applyBorder="1" applyAlignment="1">
      <alignment horizontal="center" vertical="bottom"/>
      <protection locked="1" hidden="1"/>
    </xf>
    <xf numFmtId="0" fontId="130" fillId="0" borderId="313" xfId="0" applyFont="1" applyBorder="1" applyAlignment="1">
      <alignment horizontal="center" vertical="bottom"/>
      <protection locked="1" hidden="1"/>
    </xf>
    <xf numFmtId="0" fontId="130" fillId="0" borderId="223" xfId="0" applyFont="1" applyBorder="1" applyAlignment="1">
      <alignment horizontal="center" vertical="bottom"/>
      <protection locked="1" hidden="1"/>
    </xf>
    <xf numFmtId="0" fontId="130" fillId="0" borderId="0" xfId="0" applyFont="1" applyBorder="1" applyAlignment="1">
      <alignment horizontal="center" vertical="bottom"/>
      <protection locked="1" hidden="1"/>
    </xf>
    <xf numFmtId="0" fontId="130" fillId="0" borderId="290" xfId="0" applyFont="1" applyBorder="1" applyAlignment="1">
      <alignment horizontal="center" vertical="bottom"/>
      <protection locked="1" hidden="1"/>
    </xf>
    <xf numFmtId="0" fontId="120" fillId="0" borderId="357" xfId="0" applyFont="1" applyBorder="1" applyAlignment="1">
      <alignment horizontal="center" vertical="bottom"/>
      <protection locked="1" hidden="1"/>
    </xf>
    <xf numFmtId="0" fontId="122" fillId="10" borderId="358" xfId="0" applyFont="1" applyFill="1" applyBorder="1" applyAlignment="1">
      <alignment horizontal="center" vertical="center" wrapText="1"/>
      <protection locked="1" hidden="1"/>
    </xf>
    <xf numFmtId="0" fontId="122" fillId="10" borderId="359" xfId="0" applyFont="1" applyFill="1" applyBorder="1" applyAlignment="1">
      <alignment horizontal="center" vertical="center" wrapText="1"/>
      <protection locked="1" hidden="1"/>
    </xf>
    <xf numFmtId="0" fontId="122" fillId="10" borderId="360" xfId="0" applyFont="1" applyFill="1" applyBorder="1" applyAlignment="1">
      <alignment horizontal="center" vertical="center" wrapText="1"/>
      <protection locked="1" hidden="1"/>
    </xf>
    <xf numFmtId="0" fontId="116" fillId="10" borderId="361" xfId="0" applyFont="1" applyFill="1" applyBorder="1" applyAlignment="1">
      <alignment horizontal="center" vertical="bottom"/>
      <protection locked="1" hidden="1"/>
    </xf>
    <xf numFmtId="0" fontId="116" fillId="10" borderId="362" xfId="0" applyFont="1" applyFill="1" applyBorder="1" applyAlignment="1">
      <alignment horizontal="center" vertical="bottom"/>
      <protection locked="1" hidden="1"/>
    </xf>
    <xf numFmtId="0" fontId="116" fillId="10" borderId="363" xfId="0" applyFont="1" applyFill="1" applyBorder="1" applyAlignment="1">
      <alignment horizontal="center" vertical="bottom"/>
      <protection locked="1" hidden="1"/>
    </xf>
    <xf numFmtId="0" fontId="116" fillId="10" borderId="364" xfId="0" applyFont="1" applyFill="1" applyBorder="1" applyAlignment="1">
      <alignment horizontal="center" vertical="bottom"/>
      <protection locked="1" hidden="1"/>
    </xf>
    <xf numFmtId="0" fontId="131" fillId="0" borderId="358" xfId="0" applyFont="1" applyBorder="1" applyAlignment="1">
      <alignment horizontal="center" vertical="bottom"/>
      <protection locked="1" hidden="1"/>
    </xf>
    <xf numFmtId="0" fontId="131" fillId="0" borderId="359" xfId="0" applyFont="1" applyBorder="1" applyAlignment="1">
      <alignment horizontal="center" vertical="bottom"/>
      <protection locked="1" hidden="1"/>
    </xf>
    <xf numFmtId="0" fontId="131" fillId="0" borderId="365" xfId="0" applyFont="1" applyBorder="1" applyAlignment="1">
      <alignment horizontal="center" vertical="bottom"/>
      <protection locked="1" hidden="1"/>
    </xf>
    <xf numFmtId="0" fontId="10" fillId="10" borderId="366" xfId="0" applyFont="1" applyFill="1" applyBorder="1" applyAlignment="1">
      <alignment horizontal="center" vertical="center" wrapText="1"/>
      <protection locked="1" hidden="1"/>
    </xf>
    <xf numFmtId="0" fontId="80" fillId="0" borderId="0" xfId="0" applyFont="1" applyFill="1" applyBorder="1" applyAlignment="1">
      <alignment horizontal="center" vertical="bottom" wrapText="1"/>
      <protection locked="1" hidden="1"/>
    </xf>
  </cellXfs>
  <cellStyles count="2">
    <cellStyle name="常规" xfId="0" builtinId="0"/>
    <cellStyle name="Hyperlink" xfId="1"/>
  </cellStyles>
  <dxfs count="3333">
    <dxf>
      <font>
        <color rgb="FFFFC000"/>
      </font>
    </dxf>
    <dxf>
      <fill>
        <patternFill>
          <bgColor rgb="FF92D050"/>
        </patternFill>
      </fill>
    </dxf>
    <dxf>
      <fill>
        <patternFill>
          <bgColor rgb="FFFF0000"/>
        </patternFill>
      </fill>
    </dxf>
    <dxf>
      <font>
        <color rgb="FFFFFFFF"/>
      </font>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ont>
        <color rgb="FFFFFFFF"/>
      </font>
    </dxf>
    <dxf>
      <font>
        <color rgb="FFFFFFFF"/>
      </font>
    </dxf>
    <dxf>
      <font>
        <color rgb="FF000000"/>
      </font>
      <fill>
        <patternFill>
          <bgColor rgb="FFFF0000"/>
        </patternFill>
      </fill>
    </dxf>
    <dxf>
      <font>
        <color rgb="FFFFFFFF"/>
      </font>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FFFFFF"/>
      </font>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FFFFFF"/>
      </font>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ill>
        <patternFill>
          <bgColor rgb="FFFABF8F"/>
        </patternFill>
      </fill>
    </dxf>
    <dxf>
      <fill>
        <patternFill>
          <bgColor rgb="FFFF0000"/>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FFFFFF"/>
      </font>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FFFFFF"/>
      </font>
    </dxf>
    <dxf>
      <fill>
        <patternFill>
          <bgColor rgb="FFE6B9B8"/>
        </patternFill>
      </fill>
    </dxf>
    <dxf>
      <font>
        <color rgb="FFFFFFFF"/>
      </font>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FFFFFF"/>
      </font>
    </dxf>
    <dxf>
      <font>
        <color rgb="FFFFFFFF"/>
      </font>
    </dxf>
    <dxf>
      <fill>
        <patternFill>
          <bgColor rgb="FFE6B9B8"/>
        </patternFill>
      </fill>
    </dxf>
    <dxf>
      <font>
        <color rgb="FFFFFFFF"/>
      </font>
    </dxf>
    <dxf>
      <font>
        <color rgb="FFE36B09"/>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70C0"/>
      </font>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B050"/>
      </font>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FFFFFF"/>
      </font>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FFFFFF"/>
      </font>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FFFFFF"/>
      </font>
    </dxf>
    <dxf>
      <fill>
        <patternFill>
          <bgColor rgb="FFFF0000"/>
        </patternFill>
      </fill>
    </dxf>
    <dxf>
      <fill>
        <patternFill>
          <bgColor rgb="FFFABF8F"/>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000000"/>
      </font>
      <fill>
        <patternFill>
          <bgColor rgb="FFFF0000"/>
        </patternFill>
      </fill>
    </dxf>
    <dxf>
      <font>
        <color rgb="FFFFFFFF"/>
      </font>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FFFFFF"/>
      </font>
    </dxf>
    <dxf>
      <fill>
        <patternFill>
          <bgColor rgb="FFE6B9B8"/>
        </patternFill>
      </fill>
    </dxf>
    <dxf>
      <font>
        <color rgb="FFFFFFFF"/>
      </font>
    </dxf>
    <dxf>
      <font>
        <color rgb="FFFFFFFF"/>
      </font>
    </dxf>
    <dxf>
      <fill>
        <patternFill>
          <bgColor rgb="FFE6B9B8"/>
        </patternFill>
      </fill>
    </dxf>
    <dxf>
      <font>
        <color rgb="FFE36B09"/>
      </font>
      <fill>
        <patternFill>
          <bgColor rgb="FFFBD4B4"/>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ont>
        <color rgb="FFFFFFFF"/>
      </font>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E6B9B8"/>
        </patternFill>
      </fill>
    </dxf>
    <dxf>
      <font>
        <color rgb="FFFFFFFF"/>
      </font>
    </dxf>
    <dxf>
      <font>
        <color rgb="FFE36B09"/>
      </font>
      <fill>
        <patternFill>
          <bgColor rgb="FFFBD4B4"/>
        </patternFill>
      </fill>
    </dxf>
    <dxf>
      <font>
        <color rgb="FFFFFFFF"/>
      </font>
    </dxf>
    <dxf>
      <font>
        <color rgb="FFE36B09"/>
      </font>
      <fill>
        <patternFill>
          <bgColor rgb="FFFBD4B4"/>
        </patternFill>
      </fill>
    </dxf>
    <dxf>
      <fill>
        <patternFill>
          <bgColor rgb="FFFF0000"/>
        </patternFill>
      </fill>
    </dxf>
    <dxf>
      <font>
        <color rgb="FFFFFFFF"/>
      </font>
    </dxf>
    <dxf>
      <fill>
        <patternFill>
          <bgColor rgb="FFFABF8F"/>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FFFFFF"/>
      </font>
    </dxf>
    <dxf>
      <font>
        <color rgb="FFFFFFFF"/>
      </font>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FFFFFF"/>
      </font>
    </dxf>
    <dxf>
      <font>
        <color rgb="FFFFFFFF"/>
      </font>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FFFFFF"/>
      </font>
    </dxf>
    <dxf>
      <fill>
        <patternFill>
          <bgColor rgb="FFFABF8F"/>
        </patternFill>
      </fill>
    </dxf>
    <dxf>
      <fill>
        <patternFill>
          <bgColor rgb="FFFF0000"/>
        </patternFill>
      </fill>
    </dxf>
    <dxf>
      <font>
        <color rgb="FFFFFFFF"/>
      </font>
    </dxf>
    <dxf>
      <font>
        <color rgb="FFFFFFFF"/>
      </font>
    </dxf>
    <dxf>
      <fill>
        <patternFill>
          <bgColor rgb="FFE6B9B8"/>
        </patternFill>
      </fill>
    </dxf>
    <dxf>
      <font>
        <color rgb="FF000000"/>
      </font>
      <fill>
        <patternFill>
          <bgColor rgb="FFFF0000"/>
        </patternFill>
      </fill>
    </dxf>
    <dxf>
      <font>
        <color rgb="FFFFFFFF"/>
      </font>
    </dxf>
    <dxf>
      <font>
        <color rgb="FFE36B09"/>
      </font>
      <fill>
        <patternFill>
          <bgColor rgb="FFFBD4B4"/>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FFFFFF"/>
      </font>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FFFFFF"/>
      </font>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000000"/>
      </font>
      <fill>
        <patternFill>
          <bgColor rgb="FFFF0000"/>
        </patternFill>
      </fill>
    </dxf>
    <dxf>
      <fill>
        <patternFill>
          <bgColor rgb="FFFF0000"/>
        </patternFill>
      </fill>
    </dxf>
    <dxf>
      <fill>
        <patternFill>
          <bgColor rgb="FFFABF8F"/>
        </patternFill>
      </fill>
    </dxf>
    <dxf>
      <font>
        <color rgb="FFE36B09"/>
      </font>
      <fill>
        <patternFill>
          <bgColor rgb="FFFBD4B4"/>
        </patternFill>
      </fill>
    </dxf>
    <dxf>
      <font>
        <color rgb="FFFFFFFF"/>
      </font>
    </dxf>
    <dxf>
      <font>
        <color rgb="FF000000"/>
      </font>
      <fill>
        <patternFill>
          <bgColor rgb="FFFF0000"/>
        </patternFill>
      </fill>
    </dxf>
    <dxf>
      <font>
        <color rgb="FFE36B09"/>
      </font>
      <fill>
        <patternFill>
          <bgColor rgb="FFFBD4B4"/>
        </patternFill>
      </fill>
    </dxf>
    <dxf>
      <fill>
        <patternFill>
          <bgColor rgb="FFFF0000"/>
        </patternFill>
      </fill>
    </dxf>
    <dxf>
      <fill>
        <patternFill>
          <bgColor rgb="FFE6B9B8"/>
        </patternFill>
      </fill>
    </dxf>
    <dxf>
      <fill>
        <patternFill>
          <bgColor rgb="FFFABF8F"/>
        </patternFill>
      </fill>
    </dxf>
    <dxf>
      <font>
        <color rgb="FF000000"/>
      </font>
      <fill>
        <patternFill>
          <bgColor rgb="FFFF0000"/>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ont>
        <color rgb="FFE36B09"/>
      </font>
      <fill>
        <patternFill>
          <bgColor rgb="FFFBD4B4"/>
        </patternFill>
      </fill>
    </dxf>
    <dxf>
      <fill>
        <patternFill>
          <bgColor rgb="FFE6B9B8"/>
        </patternFill>
      </fill>
    </dxf>
    <dxf>
      <fill>
        <patternFill>
          <bgColor rgb="FFE6B9B8"/>
        </patternFill>
      </fill>
    </dxf>
    <dxf>
      <font>
        <color rgb="FFFFFFFF"/>
      </font>
    </dxf>
    <dxf>
      <font>
        <color rgb="FFFFFFFF"/>
      </font>
    </dxf>
    <dxf>
      <font>
        <color rgb="FFFFFFFF"/>
      </font>
    </dxf>
    <dxf>
      <fill>
        <patternFill>
          <bgColor rgb="FFE6B9B8"/>
        </patternFill>
      </fill>
    </dxf>
    <dxf>
      <font>
        <color rgb="FFFFFFFF"/>
      </font>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FFFFFF"/>
      </font>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ill>
        <patternFill>
          <bgColor rgb="FFE6B9B8"/>
        </patternFill>
      </fill>
    </dxf>
    <dxf>
      <font>
        <color rgb="FFFFFFFF"/>
      </font>
    </dxf>
    <dxf>
      <fill>
        <patternFill>
          <bgColor rgb="FFFABF8F"/>
        </patternFill>
      </fill>
    </dxf>
    <dxf>
      <fill>
        <patternFill>
          <bgColor rgb="FFFF0000"/>
        </patternFill>
      </fill>
    </dxf>
    <dxf>
      <font>
        <color rgb="FFFFFFFF"/>
      </font>
    </dxf>
    <dxf>
      <font>
        <color rgb="FF000000"/>
      </font>
      <fill>
        <patternFill>
          <bgColor rgb="FFFF0000"/>
        </patternFill>
      </fill>
    </dxf>
    <dxf>
      <font>
        <color rgb="FFFFFFFF"/>
      </font>
    </dxf>
    <dxf>
      <font>
        <color rgb="FFE36B09"/>
      </font>
      <fill>
        <patternFill>
          <bgColor rgb="FFFBD4B4"/>
        </patternFill>
      </fill>
    </dxf>
    <dxf>
      <font>
        <color rgb="FFFFFFFF"/>
      </font>
    </dxf>
    <dxf>
      <font>
        <color rgb="FFFFFFFF"/>
      </font>
    </dxf>
    <dxf>
      <font>
        <color rgb="FF000000"/>
      </font>
      <fill>
        <patternFill>
          <bgColor rgb="FFFF0000"/>
        </patternFill>
      </fill>
    </dxf>
    <dxf>
      <font>
        <color rgb="FFE36B09"/>
      </font>
      <fill>
        <patternFill>
          <bgColor rgb="FFFBD4B4"/>
        </patternFill>
      </fill>
    </dxf>
    <dxf>
      <font>
        <color rgb="FFFFFFFF"/>
      </font>
    </dxf>
    <dxf>
      <font>
        <color rgb="FFFFFFFF"/>
      </font>
    </dxf>
    <dxf>
      <fill>
        <patternFill>
          <bgColor rgb="FFE6B9B8"/>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ill>
        <patternFill>
          <bgColor rgb="FFE6B9B8"/>
        </patternFill>
      </fill>
    </dxf>
    <dxf>
      <fill>
        <patternFill>
          <bgColor rgb="FFE6B9B8"/>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FFFFFF"/>
      </font>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00B0F0"/>
      </font>
    </dxf>
    <dxf>
      <font>
        <color rgb="FF7030A0"/>
      </font>
    </dxf>
    <dxf>
      <font>
        <color rgb="FFFF0000"/>
      </font>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ont>
        <color rgb="FFFFFFFF"/>
      </font>
    </dxf>
    <dxf>
      <font>
        <color rgb="FFE36B09"/>
      </font>
      <fill>
        <patternFill>
          <bgColor rgb="FFFBD4B4"/>
        </patternFill>
      </fill>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ill>
        <patternFill>
          <bgColor rgb="FFE6B9B8"/>
        </patternFill>
      </fill>
    </dxf>
    <dxf>
      <font>
        <color rgb="FFFFFFFF"/>
      </font>
    </dxf>
    <dxf>
      <font>
        <color rgb="FFE36B09"/>
      </font>
      <fill>
        <patternFill>
          <bgColor rgb="FFFBD4B4"/>
        </patternFill>
      </fill>
    </dxf>
    <dxf>
      <font>
        <color rgb="FFFFFFFF"/>
      </font>
    </dxf>
    <dxf>
      <font>
        <color rgb="FF000000"/>
      </font>
      <fill>
        <patternFill>
          <bgColor rgb="FFFF0000"/>
        </patternFill>
      </fill>
    </dxf>
    <dxf>
      <font>
        <color rgb="FFFFFFFF"/>
      </font>
    </dxf>
    <dxf>
      <fill>
        <patternFill>
          <bgColor rgb="FFFF0000"/>
        </patternFill>
      </fill>
    </dxf>
    <dxf>
      <fill>
        <patternFill>
          <bgColor rgb="FFFABF8F"/>
        </patternFill>
      </fill>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E6B9B8"/>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ont>
        <color rgb="FFE36B09"/>
      </font>
      <fill>
        <patternFill>
          <bgColor rgb="FFFBD4B4"/>
        </patternFill>
      </fill>
    </dxf>
    <dxf>
      <font>
        <color rgb="FFFFFFFF"/>
      </font>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ont>
        <color rgb="FF000000"/>
      </font>
      <fill>
        <patternFill>
          <bgColor rgb="FFFF0000"/>
        </patternFill>
      </fill>
    </dxf>
    <dxf>
      <fill>
        <patternFill>
          <bgColor rgb="FFE6B9B8"/>
        </patternFill>
      </fill>
    </dxf>
    <dxf>
      <font>
        <color rgb="FFFFFFFF"/>
      </font>
    </dxf>
    <dxf>
      <fill>
        <patternFill>
          <bgColor rgb="FFFF0000"/>
        </patternFill>
      </fill>
    </dxf>
    <dxf>
      <fill>
        <patternFill>
          <bgColor rgb="FFFABF8F"/>
        </patternFill>
      </fill>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000000"/>
      </font>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ont>
        <color rgb="FFFFFFFF"/>
      </font>
    </dxf>
    <dxf>
      <fill>
        <patternFill>
          <bgColor rgb="FFE6B9B8"/>
        </patternFill>
      </fill>
    </dxf>
    <dxf>
      <fill>
        <patternFill>
          <bgColor rgb="FFFABF8F"/>
        </patternFill>
      </fill>
    </dxf>
    <dxf>
      <fill>
        <patternFill>
          <bgColor rgb="FFFF0000"/>
        </patternFill>
      </fill>
    </dxf>
    <dxf>
      <font>
        <color rgb="FFFFFFFF"/>
      </font>
    </dxf>
    <dxf>
      <font>
        <color rgb="FFE36B09"/>
      </font>
      <fill>
        <patternFill>
          <bgColor rgb="FFFBD4B4"/>
        </patternFill>
      </fill>
    </dxf>
    <dxf>
      <font>
        <color rgb="FF000000"/>
      </font>
      <fill>
        <patternFill>
          <bgColor rgb="FFFF0000"/>
        </patternFill>
      </fill>
    </dxf>
    <dxf>
      <fill>
        <patternFill>
          <bgColor rgb="FFFF0000"/>
        </patternFill>
      </fill>
    </dxf>
    <dxf>
      <font>
        <color rgb="FFFFFFFF"/>
      </font>
    </dxf>
    <dxf>
      <fill>
        <patternFill>
          <bgColor rgb="FFFABF8F"/>
        </patternFill>
      </fill>
    </dxf>
    <dxf>
      <fill>
        <patternFill>
          <bgColor rgb="FFE6B9B8"/>
        </patternFill>
      </fill>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ill>
        <patternFill>
          <bgColor rgb="FFFF0000"/>
        </patternFill>
      </fill>
    </dxf>
    <dxf>
      <fill>
        <patternFill>
          <bgColor rgb="FFFABF8F"/>
        </patternFill>
      </fill>
    </dxf>
    <dxf>
      <font>
        <color rgb="FFFFFFFF"/>
      </font>
    </dxf>
    <dxf>
      <font>
        <color rgb="FFE36B09"/>
      </font>
      <fill>
        <patternFill>
          <bgColor rgb="FFFBD4B4"/>
        </patternFill>
      </fill>
    </dxf>
    <dxf>
      <fill>
        <patternFill>
          <bgColor rgb="FFE6B9B8"/>
        </patternFill>
      </fill>
    </dxf>
    <dxf>
      <font>
        <color rgb="FFFFFFFF"/>
      </font>
    </dxf>
    <dxf>
      <font>
        <color rgb="FF000000"/>
      </font>
      <fill>
        <patternFill>
          <bgColor rgb="FFFF0000"/>
        </patternFill>
      </fill>
    </dxf>
    <dxf>
      <font>
        <color rgb="FFFFFFFF"/>
      </font>
    </dxf>
    <dxf>
      <font>
        <color rgb="FFFFFFFF"/>
      </font>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ont>
        <color rgb="FFE36B09"/>
      </font>
      <fill>
        <patternFill>
          <bgColor rgb="FFFBD4B4"/>
        </patternFill>
      </fill>
    </dxf>
    <dxf>
      <font>
        <color rgb="FFFFFFFF"/>
      </font>
    </dxf>
    <dxf>
      <fill>
        <patternFill>
          <bgColor rgb="FFE6B9B8"/>
        </patternFill>
      </fill>
    </dxf>
    <dxf>
      <font>
        <color rgb="FFFFFFFF"/>
      </font>
    </dxf>
    <dxf>
      <font>
        <color rgb="FF000000"/>
      </font>
      <fill>
        <patternFill>
          <bgColor rgb="FFFF0000"/>
        </patternFill>
      </fill>
    </dxf>
    <dxf>
      <fill>
        <patternFill>
          <bgColor rgb="FFE6B9B8"/>
        </patternFill>
      </fill>
    </dxf>
    <dxf>
      <font>
        <color rgb="FFFFFFFF"/>
      </font>
    </dxf>
    <dxf>
      <font>
        <color rgb="FF000000"/>
      </font>
      <fill>
        <patternFill>
          <bgColor rgb="FFFF0000"/>
        </patternFill>
      </fill>
    </dxf>
    <dxf>
      <fill>
        <patternFill>
          <bgColor rgb="FFFABF8F"/>
        </patternFill>
      </fill>
    </dxf>
    <dxf>
      <font>
        <color rgb="FFFFFFFF"/>
      </font>
    </dxf>
    <dxf>
      <fill>
        <patternFill>
          <bgColor rgb="FFFF0000"/>
        </patternFill>
      </fill>
    </dxf>
    <dxf>
      <fill>
        <patternFill>
          <bgColor rgb="FFE6B9B8"/>
        </patternFill>
      </fill>
    </dxf>
    <dxf>
      <font>
        <color rgb="FFE36B09"/>
      </font>
      <fill>
        <patternFill>
          <bgColor rgb="FFFBD4B4"/>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000000"/>
      </font>
      <fill>
        <patternFill>
          <bgColor rgb="FFFF0000"/>
        </patternFill>
      </fill>
    </dxf>
    <dxf>
      <fill>
        <patternFill>
          <bgColor rgb="FFFABF8F"/>
        </patternFill>
      </fill>
    </dxf>
    <dxf>
      <font>
        <color rgb="FFFFFFFF"/>
      </font>
    </dxf>
    <dxf>
      <fill>
        <patternFill>
          <bgColor rgb="FFFF0000"/>
        </patternFill>
      </fill>
    </dxf>
    <dxf>
      <font>
        <color rgb="FFFFFFFF"/>
      </font>
    </dxf>
    <dxf>
      <font>
        <color rgb="FFFFFFFF"/>
      </font>
    </dxf>
    <dxf>
      <font>
        <color rgb="FFFFFFFF"/>
      </font>
    </dxf>
    <dxf>
      <font>
        <color rgb="FFFFFFFF"/>
      </font>
    </dxf>
    <dxf>
      <font>
        <color rgb="FFFFFFFF"/>
      </font>
    </dxf>
    <dxf>
      <font>
        <color rgb="FFE36B09"/>
      </font>
      <fill>
        <patternFill>
          <bgColor rgb="FFFBD4B4"/>
        </patternFill>
      </fill>
    </dxf>
    <dxf>
      <font>
        <color rgb="FFFFFFFF"/>
      </font>
    </dxf>
    <dxf>
      <font>
        <color rgb="FF000000"/>
      </font>
      <fill>
        <patternFill>
          <bgColor rgb="FFFF0000"/>
        </patternFill>
      </fill>
    </dxf>
    <dxf>
      <font>
        <color rgb="FF000000"/>
      </font>
      <fill>
        <patternFill>
          <bgColor rgb="FFFF0000"/>
        </patternFill>
      </fill>
    </dxf>
    <dxf>
      <fill>
        <patternFill>
          <bgColor rgb="FFE6B9B8"/>
        </patternFill>
      </fill>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00B0F0"/>
      </font>
    </dxf>
    <dxf>
      <font>
        <color rgb="FF00B050"/>
      </font>
    </dxf>
    <dxf>
      <font>
        <color rgb="FF0070C0"/>
      </font>
    </dxf>
    <dxf>
      <fill>
        <patternFill>
          <bgColor rgb="FFE6B9B8"/>
        </patternFill>
      </fill>
    </dxf>
    <dxf>
      <font>
        <color rgb="FFE36B09"/>
      </font>
      <fill>
        <patternFill>
          <bgColor rgb="FFFBD4B4"/>
        </patternFill>
      </fill>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ont>
        <color rgb="FFE36B09"/>
      </font>
      <fill>
        <patternFill>
          <bgColor rgb="FFFBD4B4"/>
        </patternFill>
      </fill>
    </dxf>
    <dxf>
      <font>
        <color rgb="FF000000"/>
      </font>
      <fill>
        <patternFill>
          <bgColor rgb="FFFF0000"/>
        </patternFill>
      </fill>
    </dxf>
    <dxf>
      <fill>
        <patternFill>
          <bgColor rgb="FFE6B9B8"/>
        </patternFill>
      </fill>
    </dxf>
    <dxf>
      <font>
        <color rgb="FF00B050"/>
      </font>
    </dxf>
    <dxf>
      <font>
        <color rgb="FFFFC000"/>
      </font>
    </dxf>
    <dxf>
      <fill>
        <patternFill>
          <bgColor rgb="FFE6B9B8"/>
        </patternFill>
      </fill>
    </dxf>
    <dxf>
      <font>
        <color rgb="FFE36B09"/>
      </font>
      <fill>
        <patternFill>
          <bgColor rgb="FFFBD4B4"/>
        </patternFill>
      </fill>
    </dxf>
    <dxf>
      <font>
        <color rgb="FFFFFFFF"/>
      </font>
    </dxf>
    <dxf>
      <font>
        <color rgb="FF000000"/>
      </font>
      <fill>
        <patternFill>
          <bgColor rgb="FFFF0000"/>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ont>
        <color rgb="FFFF0000"/>
      </font>
    </dxf>
    <dxf>
      <font>
        <color rgb="FF00B050"/>
      </font>
    </dxf>
    <dxf>
      <font>
        <color rgb="FFF79544"/>
      </font>
    </dxf>
    <dxf>
      <font>
        <color rgb="FFC00000"/>
      </font>
    </dxf>
    <dxf>
      <font>
        <color rgb="FF00B0F0"/>
      </font>
    </dxf>
    <dxf>
      <font>
        <color rgb="FFFFFFFF"/>
      </font>
    </dxf>
    <dxf>
      <font>
        <color rgb="FFFFFFFF"/>
      </font>
    </dxf>
    <dxf>
      <font>
        <color rgb="FFFFFFFF"/>
      </font>
    </dxf>
    <dxf>
      <font>
        <color rgb="FFFF0000"/>
      </font>
    </dxf>
    <dxf>
      <font>
        <color rgb="FF00B050"/>
      </font>
    </dxf>
    <dxf>
      <fill>
        <patternFill>
          <bgColor rgb="FFE6B9B8"/>
        </patternFill>
      </fill>
    </dxf>
    <dxf>
      <font>
        <color rgb="FFE36B09"/>
      </font>
      <fill>
        <patternFill>
          <bgColor rgb="FFFBD4B4"/>
        </patternFill>
      </fill>
    </dxf>
    <dxf>
      <font>
        <color rgb="FF000000"/>
      </font>
      <fill>
        <patternFill>
          <bgColor rgb="FFFF0000"/>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000000"/>
      </font>
      <fill>
        <patternFill>
          <bgColor rgb="FFFF0000"/>
        </patternFill>
      </fill>
    </dxf>
    <dxf>
      <font>
        <color rgb="FF000000"/>
      </font>
      <fill>
        <patternFill>
          <bgColor rgb="FFFF0000"/>
        </patternFill>
      </fill>
    </dxf>
    <dxf>
      <font>
        <color rgb="FFE36B09"/>
      </font>
      <fill>
        <patternFill>
          <bgColor rgb="FFFBD4B4"/>
        </patternFill>
      </fill>
    </dxf>
    <dxf>
      <font>
        <color rgb="FFE36B09"/>
      </font>
      <fill>
        <patternFill>
          <bgColor rgb="FFFBD4B4"/>
        </patternFill>
      </fill>
    </dxf>
    <dxf>
      <fill>
        <patternFill>
          <bgColor rgb="FFE6B9B8"/>
        </patternFill>
      </fill>
    </dxf>
    <dxf>
      <font>
        <color rgb="FFFFFFFF"/>
      </font>
    </dxf>
    <dxf>
      <fill>
        <patternFill>
          <bgColor rgb="FFE6B9B8"/>
        </patternFill>
      </fill>
    </dxf>
    <dxf>
      <font>
        <color rgb="FFFFFFFF"/>
      </font>
    </dxf>
    <dxf>
      <font>
        <color rgb="FFFFFFFF"/>
      </font>
    </dxf>
    <dxf>
      <font>
        <color rgb="FFFFFFFF"/>
      </font>
    </dxf>
    <dxf>
      <font>
        <color rgb="FFFFFFFF"/>
      </font>
    </dxf>
    <dxf>
      <fill>
        <patternFill>
          <bgColor rgb="FFFABF8F"/>
        </patternFill>
      </fill>
    </dxf>
    <dxf>
      <fill>
        <patternFill>
          <bgColor rgb="FFFF0000"/>
        </patternFill>
      </fill>
    </dxf>
    <dxf>
      <font>
        <color rgb="FFFFFFFF"/>
      </font>
    </dxf>
    <dxf>
      <fill>
        <patternFill>
          <bgColor rgb="FFFF0000"/>
        </patternFill>
      </fill>
    </dxf>
    <dxf>
      <font>
        <color rgb="FFFFFFFF"/>
      </font>
    </dxf>
    <dxf>
      <fill>
        <patternFill>
          <bgColor rgb="FFFABF8F"/>
        </patternFill>
      </fill>
    </dxf>
    <dxf>
      <fill>
        <patternFill>
          <bgColor rgb="FFFF0000"/>
        </patternFill>
      </fill>
    </dxf>
    <dxf>
      <font>
        <color rgb="FFFFFFFF"/>
      </font>
    </dxf>
    <dxf>
      <fill>
        <patternFill>
          <bgColor rgb="FFFABF8F"/>
        </patternFill>
      </fill>
    </dxf>
    <dxf>
      <font>
        <color rgb="FFFFFFFF"/>
      </font>
    </dxf>
    <dxf>
      <fill>
        <patternFill>
          <bgColor rgb="FFFF0000"/>
        </patternFill>
      </fill>
    </dxf>
    <dxf>
      <fill>
        <patternFill>
          <bgColor rgb="FFFABF8F"/>
        </patternFill>
      </fill>
    </dxf>
    <dxf>
      <font>
        <color rgb="FFE36B09"/>
      </font>
      <fill>
        <patternFill>
          <bgColor rgb="FFFBD4B4"/>
        </patternFill>
      </fill>
    </dxf>
    <dxf>
      <fill>
        <patternFill>
          <bgColor rgb="FFE6B9B8"/>
        </patternFill>
      </fill>
    </dxf>
    <dxf>
      <font>
        <color rgb="FF000000"/>
      </font>
      <fill>
        <patternFill>
          <bgColor rgb="FFFF0000"/>
        </patternFill>
      </fill>
    </dxf>
    <dxf>
      <font>
        <color rgb="FFFF0000"/>
      </font>
    </dxf>
    <dxf>
      <font>
        <color rgb="FFFFFFFF"/>
      </font>
    </dxf>
    <dxf>
      <font>
        <color rgb="FFFFFFFF"/>
      </font>
    </dxf>
    <dxf>
      <font>
        <color rgb="FFFFFFFF"/>
      </font>
    </dxf>
    <dxf>
      <font>
        <color rgb="FF000000"/>
      </font>
      <fill>
        <patternFill>
          <bgColor rgb="FFFF0000"/>
        </patternFill>
      </fill>
    </dxf>
    <dxf>
      <fill>
        <patternFill>
          <bgColor rgb="FFE6B9B8"/>
        </patternFill>
      </fill>
    </dxf>
    <dxf>
      <font>
        <color rgb="FFE36B09"/>
      </font>
      <fill>
        <patternFill>
          <bgColor rgb="FFFBD4B4"/>
        </patternFill>
      </fill>
    </dxf>
    <dxf>
      <font>
        <color rgb="FFE36B09"/>
      </font>
      <fill>
        <patternFill>
          <bgColor rgb="FFFBD4B4"/>
        </patternFill>
      </fill>
    </dxf>
    <dxf>
      <font>
        <color rgb="FF000000"/>
      </font>
      <fill>
        <patternFill>
          <bgColor rgb="FFFF0000"/>
        </patternFill>
      </fill>
    </dxf>
    <dxf>
      <fill>
        <patternFill>
          <bgColor rgb="FFE6B9B8"/>
        </patternFill>
      </fill>
    </dxf>
    <dxf>
      <font>
        <color rgb="FFFFFFFF"/>
      </font>
    </dxf>
    <dxf>
      <font>
        <color rgb="FFFFFFFF"/>
      </font>
    </dxf>
    <dxf>
      <font>
        <color rgb="FFFFFFFF"/>
      </font>
    </dxf>
    <dxf>
      <fill>
        <patternFill>
          <bgColor rgb="FFE6B9B8"/>
        </patternFill>
      </fill>
    </dxf>
    <dxf>
      <font>
        <color rgb="FF000000"/>
      </font>
      <fill>
        <patternFill>
          <bgColor rgb="FFFF0000"/>
        </patternFill>
      </fill>
    </dxf>
    <dxf>
      <font>
        <color rgb="FFE36B09"/>
      </font>
      <fill>
        <patternFill>
          <bgColor rgb="FFFBD4B4"/>
        </patternFill>
      </fill>
    </dxf>
    <dxf>
      <font>
        <color rgb="FFFFFFFF"/>
      </font>
    </dxf>
    <dxf>
      <font>
        <color rgb="FFFFFFFF"/>
      </font>
    </dxf>
    <dxf>
      <font>
        <color rgb="FFFFFFFF"/>
      </font>
    </dxf>
    <dxf>
      <fill>
        <patternFill>
          <bgColor rgb="FFFABF8F"/>
        </patternFill>
      </fill>
    </dxf>
    <dxf>
      <fill>
        <patternFill>
          <bgColor rgb="FFFF0000"/>
        </patternFill>
      </fill>
    </dxf>
    <dxf>
      <font>
        <color rgb="FFFFFFFF"/>
      </font>
    </dxf>
    <dxf>
      <font>
        <color rgb="FFFFFFFF"/>
      </font>
    </dxf>
    <dxf>
      <font>
        <color rgb="FFFFFFFF"/>
      </font>
    </dxf>
    <dxf>
      <font>
        <color rgb="FFE36B09"/>
      </font>
      <fill>
        <patternFill>
          <bgColor rgb="FFFBD4B4"/>
        </patternFill>
      </fill>
    </dxf>
    <dxf>
      <fill>
        <patternFill>
          <bgColor rgb="FFE6B9B8"/>
        </patternFill>
      </fill>
    </dxf>
    <dxf>
      <font>
        <color rgb="FF000000"/>
      </font>
      <fill>
        <patternFill>
          <bgColor rgb="FFFF0000"/>
        </patternFill>
      </fill>
    </dxf>
    <dxf>
      <font>
        <color rgb="FFFFFFFF"/>
      </font>
    </dxf>
    <dxf>
      <font>
        <color rgb="FFFFFFFF"/>
      </font>
    </dxf>
    <dxf>
      <font>
        <color rgb="FFFFFFFF"/>
      </font>
    </dxf>
    <dxf>
      <font>
        <color rgb="FFFFFFFF"/>
      </font>
    </dxf>
    <dxf>
      <font>
        <color rgb="FFFFFFFF"/>
      </font>
    </dxf>
    <dxf>
      <font>
        <color rgb="FFFFFFFF"/>
      </font>
    </dxf>
    <dxf>
      <font>
        <color rgb="FFFFFFFF"/>
      </font>
    </dxf>
    <dxf>
      <fill>
        <patternFill>
          <bgColor rgb="FFFF0000"/>
        </patternFill>
      </fill>
    </dxf>
    <dxf>
      <fill>
        <patternFill>
          <bgColor rgb="FFFABF8F"/>
        </patternFill>
      </fill>
    </dxf>
    <dxf>
      <font>
        <color rgb="FFFFFFFF"/>
      </font>
    </dxf>
    <dxf>
      <font>
        <color rgb="FF000000"/>
      </font>
      <fill>
        <patternFill>
          <bgColor rgb="FFFF0000"/>
        </patternFill>
      </fill>
    </dxf>
    <dxf>
      <font>
        <color rgb="FFE36B09"/>
      </font>
      <fill>
        <patternFill>
          <bgColor rgb="FFFBD4B4"/>
        </patternFill>
      </fill>
    </dxf>
    <dxf>
      <fill>
        <patternFill>
          <bgColor rgb="FFE6B9B8"/>
        </patternFill>
      </fill>
    </dxf>
    <dxf>
      <font>
        <color rgb="FFFFFFFF"/>
      </font>
    </dxf>
    <dxf>
      <font>
        <color rgb="FFFFFFFF"/>
      </font>
    </dxf>
    <dxf>
      <font>
        <color rgb="FFFFFFFF"/>
      </font>
    </dxf>
    <dxf>
      <font>
        <color rgb="FFFFFFFF"/>
      </font>
    </dxf>
    <dxf>
      <font>
        <color rgb="FFFFFFFF"/>
      </font>
    </dxf>
    <dxf>
      <font>
        <b/>
        <color rgb="FF7030A0"/>
      </font>
    </dxf>
    <dxf>
      <font>
        <b/>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0000FF"/>
      </font>
    </dxf>
    <dxf>
      <font>
        <color rgb="FFFF0000"/>
      </font>
    </dxf>
    <dxf>
      <font>
        <color rgb="FFFF0000"/>
      </font>
    </dxf>
    <dxf>
      <font>
        <color rgb="FF008000"/>
      </font>
    </dxf>
    <dxf>
      <font>
        <color rgb="FF008000"/>
      </font>
    </dxf>
    <dxf>
      <font>
        <color rgb="FFFF0000"/>
      </font>
    </dxf>
    <dxf>
      <font>
        <color rgb="FFFF0000"/>
      </font>
    </dxf>
    <dxf>
      <font>
        <color rgb="FFFF0000"/>
      </font>
    </dxf>
    <dxf>
      <font>
        <color rgb="FFFF0000"/>
      </font>
    </dxf>
    <dxf>
      <font>
        <color rgb="FF0000FF"/>
      </font>
    </dxf>
    <dxf>
      <font>
        <color rgb="FFFF0000"/>
      </font>
    </dxf>
    <dxf>
      <font>
        <color rgb="FFFF0000"/>
      </font>
    </dxf>
    <dxf>
      <font>
        <color rgb="FF008000"/>
      </font>
    </dxf>
    <dxf>
      <font>
        <color rgb="FFFF0000"/>
      </font>
    </dxf>
    <dxf>
      <font>
        <color rgb="FF008000"/>
      </font>
    </dxf>
    <dxf>
      <font>
        <color rgb="FF0000FF"/>
      </font>
    </dxf>
    <dxf>
      <font>
        <color rgb="FF008000"/>
      </font>
    </dxf>
    <dxf>
      <font>
        <color rgb="FF0000FF"/>
      </font>
    </dxf>
    <dxf>
      <font>
        <color rgb="FF008000"/>
      </font>
    </dxf>
    <dxf>
      <font>
        <color rgb="FFFF0000"/>
      </font>
    </dxf>
    <dxf>
      <font>
        <color rgb="FF0000FF"/>
      </font>
    </dxf>
    <dxf>
      <font>
        <color rgb="FF008000"/>
      </font>
    </dxf>
    <dxf>
      <font>
        <color rgb="FFFF0000"/>
      </font>
    </dxf>
    <dxf>
      <font>
        <color rgb="FFFF0000"/>
      </font>
    </dxf>
    <dxf>
      <font>
        <color rgb="FF008000"/>
      </font>
    </dxf>
    <dxf>
      <font>
        <color rgb="FFFF0000"/>
      </font>
    </dxf>
    <dxf>
      <font>
        <color rgb="FF0000FF"/>
      </font>
    </dxf>
    <dxf>
      <font>
        <color rgb="FF0000FF"/>
      </font>
    </dxf>
    <dxf>
      <font>
        <color rgb="FF0000FF"/>
      </font>
    </dxf>
    <dxf>
      <font>
        <color rgb="FF0000FF"/>
      </font>
    </dxf>
    <dxf>
      <font>
        <color rgb="FFFF0000"/>
      </font>
    </dxf>
    <dxf>
      <font>
        <color rgb="FF008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FF0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0000FF"/>
      </font>
    </dxf>
    <dxf>
      <font>
        <color rgb="FF008000"/>
      </font>
    </dxf>
    <dxf>
      <font>
        <color rgb="FFFF0000"/>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008000"/>
      </font>
    </dxf>
    <dxf>
      <font>
        <color rgb="FFFF0000"/>
      </font>
    </dxf>
    <dxf>
      <font>
        <color rgb="FFFF0000"/>
      </font>
    </dxf>
    <dxf>
      <font>
        <color rgb="FFFF0000"/>
      </font>
    </dxf>
    <dxf>
      <font>
        <color rgb="FFFF0000"/>
      </font>
    </dxf>
    <dxf>
      <font>
        <color rgb="FFFFFFFF"/>
      </font>
    </dxf>
    <dxf>
      <font>
        <color rgb="FF008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FF0000"/>
      </font>
    </dxf>
    <dxf>
      <font>
        <color rgb="FFFF0000"/>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008000"/>
      </font>
    </dxf>
    <dxf>
      <font>
        <color rgb="FFFF0000"/>
      </font>
    </dxf>
    <dxf>
      <font>
        <color rgb="FFFF0000"/>
      </font>
    </dxf>
    <dxf>
      <font>
        <color rgb="FF008000"/>
      </font>
    </dxf>
    <dxf>
      <font>
        <color rgb="FF0000FF"/>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008000"/>
      </font>
    </dxf>
    <dxf>
      <font>
        <color rgb="FF0000FF"/>
      </font>
    </dxf>
    <dxf>
      <font>
        <color rgb="FF008000"/>
      </font>
    </dxf>
    <dxf>
      <font>
        <color rgb="FFFF0000"/>
      </font>
    </dxf>
    <dxf>
      <font>
        <color rgb="FFFF0000"/>
      </font>
    </dxf>
    <dxf>
      <font>
        <color rgb="FFFF0000"/>
      </font>
    </dxf>
    <dxf>
      <font>
        <color rgb="FF0000FF"/>
      </font>
    </dxf>
    <dxf>
      <font>
        <color rgb="FFFF0000"/>
      </font>
    </dxf>
    <dxf>
      <font>
        <color rgb="FFFF0000"/>
      </font>
    </dxf>
    <dxf>
      <font>
        <color rgb="FF0000FF"/>
      </font>
    </dxf>
    <dxf>
      <font>
        <color rgb="FFFF0000"/>
      </font>
    </dxf>
    <dxf>
      <font>
        <color rgb="FF008000"/>
      </font>
    </dxf>
    <dxf>
      <font>
        <color rgb="FF008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FF0000"/>
      </font>
    </dxf>
    <dxf>
      <font>
        <color rgb="FFFF0000"/>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00FF"/>
      </font>
    </dxf>
    <dxf>
      <font>
        <color rgb="FF008000"/>
      </font>
    </dxf>
    <dxf>
      <font>
        <color rgb="FFFFFFFF"/>
      </font>
    </dxf>
    <dxf>
      <font>
        <color rgb="FFFF0000"/>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008000"/>
      </font>
    </dxf>
    <dxf>
      <font>
        <color rgb="FF0000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FF0000"/>
      </font>
    </dxf>
    <dxf>
      <font>
        <color rgb="FFFF0000"/>
      </font>
    </dxf>
    <dxf>
      <font>
        <color rgb="FF008000"/>
      </font>
    </dxf>
    <dxf>
      <font>
        <color rgb="FF0000FF"/>
      </font>
    </dxf>
    <dxf>
      <font>
        <color rgb="FF0000FF"/>
      </font>
    </dxf>
    <dxf>
      <font>
        <color rgb="FFFF0000"/>
      </font>
    </dxf>
    <dxf>
      <font>
        <color rgb="FF0000FF"/>
      </font>
    </dxf>
    <dxf>
      <font>
        <color rgb="FFFF0000"/>
      </font>
    </dxf>
    <dxf>
      <font>
        <color rgb="FF008000"/>
      </font>
    </dxf>
    <dxf>
      <font>
        <color rgb="FFFF0000"/>
      </font>
    </dxf>
    <dxf>
      <font>
        <color rgb="FF008000"/>
      </font>
    </dxf>
    <dxf>
      <font>
        <color rgb="FF008000"/>
      </font>
    </dxf>
    <dxf>
      <font>
        <color rgb="FFFF0000"/>
      </font>
    </dxf>
    <dxf>
      <font>
        <color rgb="FF0000FF"/>
      </font>
    </dxf>
    <dxf>
      <font>
        <color rgb="FF008000"/>
      </font>
    </dxf>
    <dxf>
      <font>
        <color rgb="FF008000"/>
      </font>
    </dxf>
    <dxf>
      <font>
        <color rgb="FFFF0000"/>
      </font>
    </dxf>
    <dxf>
      <font>
        <color rgb="FFFF0000"/>
      </font>
    </dxf>
    <dxf>
      <font>
        <color rgb="FF0000FF"/>
      </font>
    </dxf>
    <dxf>
      <font>
        <color rgb="FF008000"/>
      </font>
    </dxf>
    <dxf>
      <font>
        <color rgb="FFFF0000"/>
      </font>
    </dxf>
    <dxf>
      <font>
        <color rgb="FF0000FF"/>
      </font>
    </dxf>
    <dxf>
      <font>
        <color rgb="FF0000FF"/>
      </font>
    </dxf>
    <dxf>
      <font>
        <color rgb="FFFF0000"/>
      </font>
    </dxf>
    <dxf>
      <font>
        <color rgb="FF0000FF"/>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FF0000"/>
      </font>
    </dxf>
    <dxf>
      <font>
        <color rgb="FFFF0000"/>
      </font>
    </dxf>
    <dxf>
      <font>
        <color rgb="FF0000FF"/>
      </font>
    </dxf>
    <dxf>
      <font>
        <color rgb="FF0000FF"/>
      </font>
    </dxf>
    <dxf>
      <font>
        <color rgb="FF008000"/>
      </font>
    </dxf>
    <dxf>
      <font>
        <color rgb="FF008000"/>
      </font>
    </dxf>
    <dxf>
      <font>
        <color rgb="FF0000FF"/>
      </font>
    </dxf>
    <dxf>
      <font>
        <color rgb="FF008000"/>
      </font>
    </dxf>
    <dxf>
      <font>
        <color rgb="FFFF0000"/>
      </font>
    </dxf>
    <dxf>
      <font>
        <color rgb="FFFFFFFF"/>
      </font>
    </dxf>
    <dxf>
      <font>
        <color rgb="FFFFFFFF"/>
      </font>
    </dxf>
    <dxf>
      <font>
        <color rgb="FF0000FF"/>
      </font>
    </dxf>
    <dxf>
      <font>
        <color rgb="FFFF0000"/>
      </font>
    </dxf>
    <dxf>
      <font>
        <color rgb="FFFF0000"/>
      </font>
    </dxf>
    <dxf>
      <font>
        <color rgb="FF0000FF"/>
      </font>
    </dxf>
    <dxf>
      <font>
        <color rgb="FF008000"/>
      </font>
    </dxf>
    <dxf>
      <font>
        <color rgb="FF008000"/>
      </font>
    </dxf>
    <dxf>
      <font>
        <color rgb="FF008000"/>
      </font>
    </dxf>
    <dxf>
      <font>
        <color rgb="FF0000FF"/>
      </font>
    </dxf>
    <dxf>
      <font>
        <color rgb="FFFF0000"/>
      </font>
    </dxf>
    <dxf>
      <font>
        <color rgb="FF008000"/>
      </font>
    </dxf>
    <dxf>
      <font>
        <color rgb="FFFF0000"/>
      </font>
    </dxf>
    <dxf>
      <font>
        <color rgb="FF0000FF"/>
      </font>
    </dxf>
    <dxf>
      <font>
        <color rgb="FF0000FF"/>
      </font>
    </dxf>
    <dxf>
      <font>
        <color rgb="FFFF0000"/>
      </font>
    </dxf>
    <dxf>
      <font>
        <color rgb="FF008000"/>
      </font>
    </dxf>
    <dxf>
      <font>
        <color rgb="FFFF0000"/>
      </font>
    </dxf>
    <dxf>
      <font>
        <color rgb="FF008000"/>
      </font>
    </dxf>
    <dxf>
      <font>
        <color rgb="FFFF0000"/>
      </font>
    </dxf>
    <dxf>
      <font>
        <color rgb="FF0000FF"/>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0000"/>
      </font>
    </dxf>
    <dxf>
      <font>
        <color rgb="FFFF0000"/>
      </font>
    </dxf>
    <dxf>
      <font>
        <color rgb="FFFF0000"/>
      </font>
    </dxf>
    <dxf>
      <font>
        <color rgb="FFFF0000"/>
      </font>
    </dxf>
    <dxf>
      <font>
        <color rgb="FF008000"/>
      </font>
    </dxf>
    <dxf>
      <font>
        <color rgb="FF0000FF"/>
      </font>
    </dxf>
    <dxf>
      <font>
        <color rgb="FFFF0000"/>
      </font>
    </dxf>
    <dxf>
      <font>
        <color rgb="FF0000FF"/>
      </font>
    </dxf>
    <dxf>
      <font>
        <color rgb="FF008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0000"/>
      </font>
    </dxf>
    <dxf>
      <font>
        <color rgb="FF0000FF"/>
      </font>
    </dxf>
    <dxf>
      <font>
        <color rgb="FF008000"/>
      </font>
    </dxf>
    <dxf>
      <font>
        <color rgb="FF008000"/>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8000"/>
      </font>
    </dxf>
    <dxf>
      <font>
        <color rgb="FFFF0000"/>
      </font>
    </dxf>
    <dxf>
      <font>
        <color rgb="FF0000FF"/>
      </font>
    </dxf>
    <dxf>
      <font>
        <color rgb="FF0000FF"/>
      </font>
    </dxf>
    <dxf>
      <font>
        <color rgb="FFFF0000"/>
      </font>
    </dxf>
    <dxf>
      <font>
        <color rgb="FF008000"/>
      </font>
    </dxf>
    <dxf>
      <font>
        <color rgb="FFFF0000"/>
      </font>
    </dxf>
    <dxf>
      <font>
        <color rgb="FF0000FF"/>
      </font>
    </dxf>
    <dxf>
      <font>
        <color rgb="FF008000"/>
      </font>
    </dxf>
    <dxf>
      <font>
        <color rgb="FF0000FF"/>
      </font>
    </dxf>
    <dxf>
      <font>
        <color rgb="FF008000"/>
      </font>
    </dxf>
    <dxf>
      <font>
        <color rgb="FFFF0000"/>
      </font>
    </dxf>
    <dxf>
      <font>
        <color rgb="FFFF0000"/>
      </font>
    </dxf>
    <dxf>
      <font>
        <color rgb="FFFF0000"/>
      </font>
    </dxf>
    <dxf>
      <font>
        <color rgb="FF008000"/>
      </font>
    </dxf>
    <dxf>
      <font>
        <color rgb="FFFF0000"/>
      </font>
    </dxf>
    <dxf>
      <font>
        <color rgb="FF0000FF"/>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0000FF"/>
      </font>
    </dxf>
    <dxf>
      <font>
        <color rgb="FF0000FF"/>
      </font>
    </dxf>
    <dxf>
      <font>
        <color rgb="FFFF0000"/>
      </font>
    </dxf>
    <dxf>
      <font>
        <color rgb="FF008000"/>
      </font>
    </dxf>
    <dxf>
      <font>
        <color rgb="FFFF0000"/>
      </font>
    </dxf>
    <dxf>
      <font>
        <color rgb="FFFF0000"/>
      </font>
    </dxf>
    <dxf>
      <font>
        <color rgb="FFFF0000"/>
      </font>
    </dxf>
    <dxf>
      <font>
        <color rgb="FFFFFFFF"/>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FF0000"/>
      </font>
    </dxf>
    <dxf>
      <font>
        <color rgb="FF008000"/>
      </font>
    </dxf>
    <dxf>
      <font>
        <color rgb="FF008000"/>
      </font>
    </dxf>
    <dxf>
      <font>
        <color rgb="FFFF0000"/>
      </font>
    </dxf>
    <dxf>
      <font>
        <color rgb="FF0000FF"/>
      </font>
    </dxf>
    <dxf>
      <font>
        <color rgb="FFFF0000"/>
      </font>
    </dxf>
    <dxf>
      <font>
        <color rgb="FF0000FF"/>
      </font>
    </dxf>
    <dxf>
      <font>
        <color rgb="FF0000FF"/>
      </font>
    </dxf>
    <dxf>
      <font>
        <color rgb="FF008000"/>
      </font>
    </dxf>
    <dxf>
      <font>
        <color rgb="FFFF0000"/>
      </font>
    </dxf>
    <dxf>
      <font>
        <color rgb="FF0000FF"/>
      </font>
    </dxf>
    <dxf>
      <font>
        <color rgb="FF008000"/>
      </font>
    </dxf>
    <dxf>
      <font>
        <color rgb="FF008000"/>
      </font>
    </dxf>
    <dxf>
      <font>
        <color rgb="FFFF0000"/>
      </font>
    </dxf>
    <dxf>
      <font>
        <color rgb="FFFF0000"/>
      </font>
    </dxf>
    <dxf>
      <font>
        <color rgb="FFFF0000"/>
      </font>
    </dxf>
    <dxf>
      <font>
        <color rgb="FF008000"/>
      </font>
    </dxf>
    <dxf>
      <font>
        <color rgb="FFFF0000"/>
      </font>
    </dxf>
    <dxf>
      <font>
        <color rgb="FFFF0000"/>
      </font>
    </dxf>
    <dxf>
      <font>
        <color rgb="FF0000FF"/>
      </font>
    </dxf>
    <dxf>
      <font>
        <color rgb="FF0000FF"/>
      </font>
    </dxf>
    <dxf>
      <font>
        <color rgb="FFFF0000"/>
      </font>
    </dxf>
    <dxf>
      <font>
        <color rgb="FF0000FF"/>
      </font>
    </dxf>
    <dxf>
      <font>
        <color rgb="FF008000"/>
      </font>
    </dxf>
    <dxf>
      <font>
        <color rgb="FF008000"/>
      </font>
    </dxf>
    <dxf>
      <font>
        <color rgb="FFFFFFFF"/>
      </font>
    </dxf>
    <dxf>
      <font>
        <color rgb="FFFFFFFF"/>
      </font>
    </dxf>
    <dxf>
      <font>
        <color rgb="FFFFFFFF"/>
      </font>
    </dxf>
    <dxf>
      <font>
        <color rgb="FFFFFFFF"/>
      </font>
    </dxf>
    <dxf>
      <font>
        <color rgb="FF008000"/>
      </font>
    </dxf>
    <dxf>
      <font>
        <color rgb="FFFF0000"/>
      </font>
    </dxf>
    <dxf>
      <font>
        <color rgb="FF008000"/>
      </font>
    </dxf>
    <dxf>
      <font>
        <color rgb="FF0000FF"/>
      </font>
    </dxf>
    <dxf>
      <font>
        <color rgb="FF0000FF"/>
      </font>
    </dxf>
    <dxf>
      <font>
        <color rgb="FFFF0000"/>
      </font>
    </dxf>
    <dxf>
      <font>
        <color rgb="FF0000FF"/>
      </font>
    </dxf>
    <dxf>
      <font>
        <color rgb="FFFF0000"/>
      </font>
    </dxf>
    <dxf>
      <font>
        <color rgb="FF008000"/>
      </font>
    </dxf>
    <dxf>
      <font>
        <color rgb="FF0000FF"/>
      </font>
    </dxf>
    <dxf>
      <font>
        <color rgb="FFFF0000"/>
      </font>
    </dxf>
    <dxf>
      <font>
        <color rgb="FF008000"/>
      </font>
    </dxf>
    <dxf>
      <font>
        <color rgb="FFFF0000"/>
      </font>
    </dxf>
    <dxf>
      <font>
        <color rgb="FFFF0000"/>
      </font>
    </dxf>
    <dxf>
      <font>
        <color rgb="FFFF0000"/>
      </font>
    </dxf>
    <dxf>
      <font>
        <color rgb="FF008000"/>
      </font>
    </dxf>
    <dxf>
      <font>
        <color rgb="FF0000FF"/>
      </font>
    </dxf>
    <dxf>
      <font>
        <color rgb="FF008000"/>
      </font>
    </dxf>
    <dxf>
      <font>
        <color rgb="FF0000FF"/>
      </font>
    </dxf>
    <dxf>
      <font>
        <color rgb="FF0000FF"/>
      </font>
    </dxf>
    <dxf>
      <font>
        <color rgb="FF008000"/>
      </font>
    </dxf>
    <dxf>
      <font>
        <color rgb="FFFF0000"/>
      </font>
    </dxf>
    <dxf>
      <font>
        <color rgb="FFFF0000"/>
      </font>
    </dxf>
    <dxf>
      <font>
        <color rgb="FF0000FF"/>
      </font>
    </dxf>
    <dxf>
      <font>
        <color rgb="FF0000FF"/>
      </font>
    </dxf>
    <dxf>
      <font>
        <color rgb="FFFF0000"/>
      </font>
    </dxf>
    <dxf>
      <font>
        <color rgb="FF008000"/>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008000"/>
      </font>
    </dxf>
    <dxf>
      <font>
        <color rgb="FF0000FF"/>
      </font>
    </dxf>
    <dxf>
      <font>
        <color rgb="FF0000FF"/>
      </font>
    </dxf>
    <dxf>
      <font>
        <color rgb="FFFF0000"/>
      </font>
    </dxf>
    <dxf>
      <font>
        <color rgb="FF008000"/>
      </font>
    </dxf>
    <dxf>
      <font>
        <color rgb="FFFFFFFF"/>
      </font>
    </dxf>
    <dxf>
      <font>
        <color rgb="FFFFFFFF"/>
      </font>
    </dxf>
    <dxf>
      <font>
        <color rgb="FF008000"/>
      </font>
    </dxf>
    <dxf>
      <font>
        <color rgb="FF0000FF"/>
      </font>
    </dxf>
    <dxf>
      <font>
        <color rgb="FF0000FF"/>
      </font>
    </dxf>
    <dxf>
      <font>
        <color rgb="FFFF0000"/>
      </font>
    </dxf>
    <dxf>
      <font>
        <color rgb="FF008000"/>
      </font>
    </dxf>
    <dxf>
      <font>
        <color rgb="FFFF0000"/>
      </font>
    </dxf>
    <dxf>
      <font>
        <color rgb="FF0000FF"/>
      </font>
    </dxf>
    <dxf>
      <font>
        <color rgb="FF008000"/>
      </font>
    </dxf>
    <dxf>
      <font>
        <color rgb="FFFF0000"/>
      </font>
    </dxf>
    <dxf>
      <font>
        <color rgb="FFFF0000"/>
      </font>
    </dxf>
    <dxf>
      <font>
        <color rgb="FF008000"/>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008000"/>
      </font>
    </dxf>
    <dxf>
      <font>
        <color rgb="FF0000FF"/>
      </font>
    </dxf>
    <dxf>
      <font>
        <color rgb="FF0000FF"/>
      </font>
    </dxf>
    <dxf>
      <font>
        <color rgb="FFFF0000"/>
      </font>
    </dxf>
    <dxf>
      <font>
        <color rgb="FFFF0000"/>
      </font>
    </dxf>
    <dxf>
      <font>
        <color rgb="FF0000FF"/>
      </font>
    </dxf>
    <dxf>
      <font>
        <color rgb="FF008000"/>
      </font>
    </dxf>
    <dxf>
      <font>
        <color rgb="FFFF0000"/>
      </font>
    </dxf>
    <dxf>
      <font>
        <color rgb="FF008000"/>
      </font>
    </dxf>
    <dxf>
      <font>
        <color rgb="FF0000FF"/>
      </font>
    </dxf>
    <dxf>
      <font>
        <color rgb="FFFF0000"/>
      </font>
    </dxf>
    <dxf>
      <font>
        <color rgb="FF0000FF"/>
      </font>
    </dxf>
    <dxf>
      <font>
        <color rgb="FF008000"/>
      </font>
    </dxf>
    <dxf>
      <font>
        <color rgb="FFFF0000"/>
      </font>
    </dxf>
    <dxf>
      <font>
        <color rgb="FFFF0000"/>
      </font>
    </dxf>
    <dxf>
      <font>
        <color rgb="FFFF0000"/>
      </font>
    </dxf>
    <dxf>
      <font>
        <color rgb="FFFFFFFF"/>
      </font>
    </dxf>
    <dxf>
      <font>
        <color rgb="FFFFFFFF"/>
      </font>
    </dxf>
    <dxf>
      <font>
        <color rgb="FF008000"/>
      </font>
    </dxf>
    <dxf>
      <font>
        <color rgb="FF008000"/>
      </font>
    </dxf>
    <dxf>
      <font>
        <color rgb="FFFF0000"/>
      </font>
    </dxf>
    <dxf>
      <font>
        <color rgb="FFFF0000"/>
      </font>
    </dxf>
    <dxf>
      <font>
        <color rgb="FFFF0000"/>
      </font>
    </dxf>
    <dxf>
      <font>
        <color rgb="FF0000FF"/>
      </font>
    </dxf>
    <dxf>
      <font>
        <color rgb="FF008000"/>
      </font>
    </dxf>
    <dxf>
      <font>
        <color rgb="FF0000FF"/>
      </font>
    </dxf>
    <dxf>
      <font>
        <color rgb="FF0000FF"/>
      </font>
    </dxf>
    <dxf>
      <font>
        <color rgb="FFFF0000"/>
      </font>
    </dxf>
    <dxf>
      <font>
        <color rgb="FF008000"/>
      </font>
    </dxf>
    <dxf>
      <font>
        <color rgb="FF0000FF"/>
      </font>
    </dxf>
    <dxf>
      <font>
        <color rgb="FF0000FF"/>
      </font>
    </dxf>
    <dxf>
      <font>
        <color rgb="FF0000FF"/>
      </font>
    </dxf>
    <dxf>
      <font>
        <color rgb="FF008000"/>
      </font>
    </dxf>
    <dxf>
      <font>
        <color rgb="FF0000FF"/>
      </font>
    </dxf>
    <dxf>
      <font>
        <color rgb="FFFF0000"/>
      </font>
    </dxf>
    <dxf>
      <font>
        <color rgb="FF008000"/>
      </font>
    </dxf>
    <dxf>
      <font>
        <color rgb="FF008000"/>
      </font>
    </dxf>
    <dxf>
      <font>
        <color rgb="FFFF0000"/>
      </font>
    </dxf>
    <dxf>
      <font>
        <color rgb="FFFF0000"/>
      </font>
    </dxf>
    <dxf>
      <font>
        <color rgb="FFFF0000"/>
      </font>
    </dxf>
    <dxf>
      <font>
        <color rgb="FF008000"/>
      </font>
    </dxf>
    <dxf>
      <font>
        <color rgb="FF0000FF"/>
      </font>
    </dxf>
    <dxf>
      <font>
        <color rgb="FF0000FF"/>
      </font>
    </dxf>
    <dxf>
      <font>
        <color rgb="FF0000FF"/>
      </font>
    </dxf>
    <dxf>
      <font>
        <color rgb="FF008000"/>
      </font>
    </dxf>
    <dxf>
      <font>
        <color rgb="FFFF0000"/>
      </font>
    </dxf>
    <dxf>
      <font>
        <color rgb="FFFF0000"/>
      </font>
    </dxf>
    <dxf>
      <font>
        <color rgb="FF0000FF"/>
      </font>
    </dxf>
    <dxf>
      <font>
        <color rgb="FF008000"/>
      </font>
    </dxf>
    <dxf>
      <font>
        <color rgb="FFFF0000"/>
      </font>
    </dxf>
    <dxf>
      <font>
        <color rgb="FFFF0000"/>
      </font>
    </dxf>
    <dxf>
      <font>
        <color rgb="FF008000"/>
      </font>
    </dxf>
    <dxf>
      <font>
        <color rgb="FF008000"/>
      </font>
    </dxf>
    <dxf>
      <font>
        <color rgb="FF0000FF"/>
      </font>
    </dxf>
    <dxf>
      <font>
        <color rgb="FF008000"/>
      </font>
    </dxf>
    <dxf>
      <font>
        <color rgb="FF0000FF"/>
      </font>
    </dxf>
    <dxf>
      <font>
        <color rgb="FF0000FF"/>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FF0000"/>
      </font>
    </dxf>
    <dxf>
      <font>
        <color rgb="FF008000"/>
      </font>
    </dxf>
    <dxf>
      <font>
        <color rgb="FF008000"/>
      </font>
    </dxf>
    <dxf>
      <font>
        <color rgb="FFFF0000"/>
      </font>
    </dxf>
    <dxf>
      <font>
        <color rgb="FF008000"/>
      </font>
    </dxf>
    <dxf>
      <font>
        <color rgb="FF0000FF"/>
      </font>
    </dxf>
    <dxf>
      <font>
        <color rgb="FF0000FF"/>
      </font>
    </dxf>
    <dxf>
      <font>
        <color rgb="FF0000FF"/>
      </font>
    </dxf>
    <dxf>
      <font>
        <color rgb="FFFF0000"/>
      </font>
    </dxf>
    <dxf>
      <font>
        <color rgb="FFFF0000"/>
      </font>
    </dxf>
    <dxf>
      <font>
        <color rgb="FF008000"/>
      </font>
    </dxf>
    <dxf>
      <font>
        <color rgb="FFFF0000"/>
      </font>
    </dxf>
    <dxf>
      <font>
        <color rgb="FF008000"/>
      </font>
    </dxf>
    <dxf>
      <font>
        <color rgb="FF0000FF"/>
      </font>
    </dxf>
    <dxf>
      <font>
        <color rgb="FF0000FF"/>
      </font>
    </dxf>
    <dxf>
      <font>
        <color rgb="FF0000FF"/>
      </font>
    </dxf>
    <dxf>
      <font>
        <color rgb="FFFF0000"/>
      </font>
    </dxf>
    <dxf>
      <font>
        <color rgb="FF008000"/>
      </font>
    </dxf>
    <dxf>
      <font>
        <color rgb="FF008000"/>
      </font>
    </dxf>
    <dxf>
      <font>
        <color rgb="FFFF0000"/>
      </font>
    </dxf>
    <dxf>
      <font>
        <color rgb="FF008000"/>
      </font>
    </dxf>
    <dxf>
      <font>
        <color rgb="FFFF0000"/>
      </font>
    </dxf>
    <dxf>
      <font>
        <color rgb="FF0000FF"/>
      </font>
    </dxf>
    <dxf>
      <font>
        <color rgb="FFFF0000"/>
      </font>
    </dxf>
    <dxf>
      <font>
        <color rgb="FFFF0000"/>
      </font>
    </dxf>
    <dxf>
      <font>
        <color rgb="FF0000FF"/>
      </font>
    </dxf>
    <dxf>
      <font>
        <color rgb="FF0000FF"/>
      </font>
    </dxf>
    <dxf>
      <font>
        <color rgb="FF008000"/>
      </font>
    </dxf>
    <dxf>
      <font>
        <color rgb="FF008000"/>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0000FF"/>
      </font>
    </dxf>
    <dxf>
      <font>
        <color rgb="FF0000FF"/>
      </font>
    </dxf>
    <dxf>
      <font>
        <color rgb="FFFF0000"/>
      </font>
    </dxf>
    <dxf>
      <font>
        <color rgb="FF008000"/>
      </font>
    </dxf>
    <dxf>
      <font>
        <color rgb="FF0000FF"/>
      </font>
    </dxf>
    <dxf>
      <font>
        <color rgb="FF008000"/>
      </font>
    </dxf>
    <dxf>
      <font>
        <color rgb="FFFF0000"/>
      </font>
    </dxf>
    <dxf>
      <font>
        <color rgb="FFFF0000"/>
      </font>
    </dxf>
    <dxf>
      <font>
        <color rgb="FF008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0000FF"/>
      </font>
    </dxf>
    <dxf>
      <font>
        <color rgb="FF0000FF"/>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FF0000"/>
      </font>
    </dxf>
    <dxf>
      <font>
        <color rgb="FF0000FF"/>
      </font>
    </dxf>
    <dxf>
      <font>
        <color rgb="FF008000"/>
      </font>
    </dxf>
    <dxf>
      <font>
        <color rgb="FFFF0000"/>
      </font>
    </dxf>
    <dxf>
      <font>
        <color rgb="FF0000FF"/>
      </font>
    </dxf>
    <dxf>
      <font>
        <color rgb="FF008000"/>
      </font>
    </dxf>
    <dxf>
      <font>
        <color rgb="FF0000FF"/>
      </font>
    </dxf>
    <dxf>
      <font>
        <color rgb="FF0000FF"/>
      </font>
    </dxf>
    <dxf>
      <font>
        <color rgb="FFFF0000"/>
      </font>
    </dxf>
    <dxf>
      <font>
        <color rgb="FFFF0000"/>
      </font>
    </dxf>
    <dxf>
      <font>
        <color rgb="FF008000"/>
      </font>
    </dxf>
    <dxf>
      <font>
        <color rgb="FF008000"/>
      </font>
    </dxf>
    <dxf>
      <font>
        <color rgb="FFFF0000"/>
      </font>
    </dxf>
    <dxf>
      <font>
        <color rgb="FF0000FF"/>
      </font>
    </dxf>
    <dxf>
      <font>
        <color rgb="FF008000"/>
      </font>
    </dxf>
    <dxf>
      <font>
        <color rgb="FFFF0000"/>
      </font>
    </dxf>
    <dxf>
      <font>
        <color rgb="FF008000"/>
      </font>
    </dxf>
    <dxf>
      <font>
        <color rgb="FFFF0000"/>
      </font>
    </dxf>
    <dxf>
      <font>
        <color rgb="FF0000FF"/>
      </font>
    </dxf>
    <dxf>
      <font>
        <color rgb="FF0000FF"/>
      </font>
    </dxf>
    <dxf>
      <font>
        <color rgb="FF008000"/>
      </font>
    </dxf>
    <dxf>
      <font>
        <color rgb="FFFF0000"/>
      </font>
    </dxf>
    <dxf>
      <font>
        <color rgb="FF0000FF"/>
      </font>
    </dxf>
    <dxf>
      <font>
        <color rgb="FF008000"/>
      </font>
    </dxf>
    <dxf>
      <font>
        <color rgb="FFFFFFFF"/>
      </font>
    </dxf>
    <dxf>
      <font>
        <color rgb="FFFFFFFF"/>
      </font>
    </dxf>
    <dxf>
      <font>
        <color rgb="FF0000FF"/>
      </font>
    </dxf>
    <dxf>
      <font>
        <color rgb="FF008000"/>
      </font>
    </dxf>
    <dxf>
      <font>
        <color rgb="FFFF0000"/>
      </font>
    </dxf>
    <dxf>
      <font>
        <color rgb="FF0000FF"/>
      </font>
    </dxf>
    <dxf>
      <font>
        <color rgb="FFFF0000"/>
      </font>
    </dxf>
    <dxf>
      <font>
        <color rgb="FFFF0000"/>
      </font>
    </dxf>
    <dxf>
      <font>
        <color rgb="FF008000"/>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0000FF"/>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008000"/>
      </font>
    </dxf>
    <dxf>
      <font>
        <color rgb="FFFF0000"/>
      </font>
    </dxf>
    <dxf>
      <font>
        <color rgb="FF008000"/>
      </font>
    </dxf>
    <dxf>
      <font>
        <color rgb="FFFF0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FF0000"/>
      </font>
    </dxf>
    <dxf>
      <font>
        <color rgb="FF0000FF"/>
      </font>
    </dxf>
    <dxf>
      <font>
        <color rgb="FFFF0000"/>
      </font>
    </dxf>
    <dxf>
      <font>
        <color rgb="FF008000"/>
      </font>
    </dxf>
    <dxf>
      <font>
        <color rgb="FF0000FF"/>
      </font>
    </dxf>
    <dxf>
      <font>
        <color rgb="FF0000FF"/>
      </font>
    </dxf>
    <dxf>
      <font>
        <color rgb="FFFFFFFF"/>
      </font>
    </dxf>
    <dxf>
      <font>
        <color rgb="FFFFFFFF"/>
      </font>
    </dxf>
    <dxf>
      <font>
        <color rgb="FFFFFFFF"/>
      </font>
    </dxf>
    <dxf>
      <font>
        <color rgb="FFFF0000"/>
      </font>
    </dxf>
    <dxf>
      <font>
        <color rgb="FFFF0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008000"/>
      </font>
    </dxf>
    <dxf>
      <font>
        <color rgb="FF0000FF"/>
      </font>
    </dxf>
    <dxf>
      <font>
        <color rgb="FF0000FF"/>
      </font>
    </dxf>
    <dxf>
      <font>
        <color rgb="FFFF0000"/>
      </font>
    </dxf>
    <dxf>
      <font>
        <color rgb="FF008000"/>
      </font>
    </dxf>
    <dxf>
      <font>
        <color rgb="FFFF0000"/>
      </font>
    </dxf>
    <dxf>
      <font>
        <color rgb="FF008000"/>
      </font>
    </dxf>
    <dxf>
      <font>
        <color rgb="FFFF0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008000"/>
      </font>
    </dxf>
    <dxf>
      <font>
        <color rgb="FFFF0000"/>
      </font>
    </dxf>
    <dxf>
      <font>
        <color rgb="FF0000FF"/>
      </font>
    </dxf>
    <dxf>
      <font>
        <color rgb="FF008000"/>
      </font>
    </dxf>
    <dxf>
      <font>
        <color rgb="FF008000"/>
      </font>
    </dxf>
    <dxf>
      <font>
        <color rgb="FFFF0000"/>
      </font>
    </dxf>
    <dxf>
      <font>
        <color rgb="FFFF0000"/>
      </font>
    </dxf>
    <dxf>
      <font>
        <color rgb="FF008000"/>
      </font>
    </dxf>
    <dxf>
      <font>
        <color rgb="FFFF0000"/>
      </font>
    </dxf>
    <dxf>
      <font>
        <color rgb="FF0000FF"/>
      </font>
    </dxf>
    <dxf>
      <font>
        <color rgb="FFFF0000"/>
      </font>
    </dxf>
    <dxf>
      <font>
        <color rgb="FF008000"/>
      </font>
    </dxf>
    <dxf>
      <font>
        <color rgb="FF0000FF"/>
      </font>
    </dxf>
    <dxf>
      <font>
        <color rgb="FF0000FF"/>
      </font>
    </dxf>
    <dxf>
      <font>
        <color rgb="FF0000FF"/>
      </font>
    </dxf>
    <dxf>
      <font>
        <color rgb="FFFF0000"/>
      </font>
    </dxf>
    <dxf>
      <font>
        <color rgb="FF0000FF"/>
      </font>
    </dxf>
    <dxf>
      <font>
        <color rgb="FF008000"/>
      </font>
    </dxf>
    <dxf>
      <font>
        <color rgb="FF0000FF"/>
      </font>
    </dxf>
    <dxf>
      <font>
        <color rgb="FF008000"/>
      </font>
    </dxf>
    <dxf>
      <font>
        <color rgb="FFFF0000"/>
      </font>
    </dxf>
    <dxf>
      <font>
        <color rgb="FF0000FF"/>
      </font>
    </dxf>
    <dxf>
      <font>
        <color rgb="FF0000FF"/>
      </font>
    </dxf>
    <dxf>
      <font>
        <color rgb="FF008000"/>
      </font>
    </dxf>
    <dxf>
      <font>
        <color rgb="FFFF0000"/>
      </font>
    </dxf>
    <dxf>
      <font>
        <color rgb="FFFF0000"/>
      </font>
    </dxf>
    <dxf>
      <font>
        <color rgb="FF008000"/>
      </font>
    </dxf>
    <dxf>
      <font>
        <color rgb="FFFFFFFF"/>
      </font>
    </dxf>
    <dxf>
      <font>
        <color rgb="FFFFFFFF"/>
      </font>
    </dxf>
    <dxf>
      <font>
        <color rgb="FF0000FF"/>
      </font>
    </dxf>
    <dxf>
      <font>
        <color rgb="FFFF0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008000"/>
      </font>
    </dxf>
    <dxf>
      <font>
        <color rgb="FFFF0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008000"/>
      </font>
    </dxf>
    <dxf>
      <font>
        <color rgb="FF0000FF"/>
      </font>
    </dxf>
    <dxf>
      <font>
        <color rgb="FFFF0000"/>
      </font>
    </dxf>
    <dxf>
      <font>
        <color rgb="FFFFFFFF"/>
      </font>
    </dxf>
    <dxf>
      <font>
        <color rgb="FFFFFFFF"/>
      </font>
    </dxf>
    <dxf>
      <font>
        <color rgb="FFFF0000"/>
      </font>
    </dxf>
    <dxf>
      <font>
        <color rgb="FFFF0000"/>
      </font>
    </dxf>
    <dxf>
      <font>
        <color rgb="FF0000FF"/>
      </font>
    </dxf>
    <dxf>
      <font>
        <color rgb="FFFF0000"/>
      </font>
    </dxf>
    <dxf>
      <font>
        <color rgb="FF008000"/>
      </font>
    </dxf>
    <dxf>
      <font>
        <color rgb="FFFF0000"/>
      </font>
    </dxf>
    <dxf>
      <font>
        <color rgb="FF0000FF"/>
      </font>
    </dxf>
    <dxf>
      <font>
        <color rgb="FF008000"/>
      </font>
    </dxf>
    <dxf>
      <font>
        <color rgb="FF008000"/>
      </font>
    </dxf>
    <dxf>
      <font>
        <color rgb="FF0000FF"/>
      </font>
    </dxf>
    <dxf>
      <font>
        <color rgb="FFFF0000"/>
      </font>
    </dxf>
    <dxf>
      <font>
        <color rgb="FFFF0000"/>
      </font>
    </dxf>
    <dxf>
      <font>
        <color rgb="FF008000"/>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00FF"/>
      </font>
    </dxf>
    <dxf>
      <font>
        <color rgb="FFFF0000"/>
      </font>
    </dxf>
    <dxf>
      <font>
        <color rgb="FF008000"/>
      </font>
    </dxf>
    <dxf>
      <font>
        <color rgb="FF008000"/>
      </font>
    </dxf>
    <dxf>
      <font>
        <color rgb="FF008000"/>
      </font>
    </dxf>
    <dxf>
      <font>
        <color rgb="FF0000FF"/>
      </font>
    </dxf>
    <dxf>
      <font>
        <color rgb="FF0000FF"/>
      </font>
    </dxf>
    <dxf>
      <font>
        <color rgb="FF0000FF"/>
      </font>
    </dxf>
    <dxf>
      <font>
        <color rgb="FFFF0000"/>
      </font>
    </dxf>
    <dxf>
      <font>
        <color rgb="FFFF0000"/>
      </font>
    </dxf>
    <dxf>
      <font>
        <color rgb="FFFF0000"/>
      </font>
    </dxf>
    <dxf>
      <font>
        <color rgb="FFFF0000"/>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0000FF"/>
      </font>
    </dxf>
    <dxf>
      <font>
        <color rgb="FF0000FF"/>
      </font>
    </dxf>
    <dxf>
      <font>
        <color rgb="FFFF0000"/>
      </font>
    </dxf>
    <dxf>
      <font>
        <color rgb="FFFF0000"/>
      </font>
    </dxf>
    <dxf>
      <font>
        <color rgb="FF008000"/>
      </font>
    </dxf>
    <dxf>
      <font>
        <color rgb="FFFF0000"/>
      </font>
    </dxf>
    <dxf>
      <font>
        <color rgb="FF008000"/>
      </font>
    </dxf>
    <dxf>
      <font>
        <color rgb="FFFFFFFF"/>
      </font>
    </dxf>
    <dxf>
      <font>
        <color rgb="FFFFFFFF"/>
      </font>
    </dxf>
    <dxf>
      <font>
        <color rgb="FF008000"/>
      </font>
    </dxf>
    <dxf>
      <font>
        <color rgb="FFFF0000"/>
      </font>
    </dxf>
    <dxf>
      <font>
        <color rgb="FFFF0000"/>
      </font>
    </dxf>
    <dxf>
      <font>
        <color rgb="FF0000FF"/>
      </font>
    </dxf>
    <dxf>
      <font>
        <color rgb="FF0000FF"/>
      </font>
    </dxf>
    <dxf>
      <font>
        <color rgb="FF008000"/>
      </font>
    </dxf>
    <dxf>
      <font>
        <color rgb="FFFF0000"/>
      </font>
    </dxf>
    <dxf>
      <font>
        <color rgb="FF0000FF"/>
      </font>
    </dxf>
    <dxf>
      <font>
        <color rgb="FF008000"/>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0000FF"/>
      </font>
    </dxf>
    <dxf>
      <font>
        <color rgb="FF008000"/>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008000"/>
      </font>
    </dxf>
    <dxf>
      <font>
        <color rgb="FF008000"/>
      </font>
    </dxf>
    <dxf>
      <font>
        <color rgb="FF008000"/>
      </font>
    </dxf>
    <dxf>
      <font>
        <color rgb="FF0000FF"/>
      </font>
    </dxf>
    <dxf>
      <font>
        <color rgb="FF0000FF"/>
      </font>
    </dxf>
    <dxf>
      <font>
        <color rgb="FF0000FF"/>
      </font>
    </dxf>
    <dxf>
      <font>
        <color rgb="FFFF0000"/>
      </font>
    </dxf>
    <dxf>
      <font>
        <color rgb="FFFFFFFF"/>
      </font>
    </dxf>
    <dxf>
      <font>
        <color rgb="FFFFFFFF"/>
      </font>
    </dxf>
    <dxf>
      <font>
        <color rgb="FFFFFFFF"/>
      </font>
    </dxf>
    <dxf>
      <font>
        <color rgb="FF008000"/>
      </font>
    </dxf>
    <dxf>
      <font>
        <color rgb="FFFF0000"/>
      </font>
    </dxf>
    <dxf>
      <font>
        <color rgb="FF0000FF"/>
      </font>
    </dxf>
    <dxf>
      <font>
        <color rgb="FF008000"/>
      </font>
    </dxf>
    <dxf>
      <font>
        <color rgb="FF0000FF"/>
      </font>
    </dxf>
    <dxf>
      <font>
        <color rgb="FF008000"/>
      </font>
    </dxf>
    <dxf>
      <font>
        <color rgb="FFFF0000"/>
      </font>
    </dxf>
    <dxf>
      <font>
        <color rgb="FF008000"/>
      </font>
    </dxf>
    <dxf>
      <font>
        <color rgb="FF0000FF"/>
      </font>
    </dxf>
    <dxf>
      <font>
        <color rgb="FFFF0000"/>
      </font>
    </dxf>
    <dxf>
      <font>
        <color rgb="FF0000FF"/>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00FF"/>
      </font>
    </dxf>
    <dxf>
      <font>
        <color rgb="FF008000"/>
      </font>
    </dxf>
    <dxf>
      <font>
        <color rgb="FFFF0000"/>
      </font>
    </dxf>
    <dxf>
      <font>
        <color rgb="FFFF0000"/>
      </font>
    </dxf>
    <dxf>
      <font>
        <color rgb="FF008000"/>
      </font>
    </dxf>
    <dxf>
      <font>
        <color rgb="FFFF0000"/>
      </font>
    </dxf>
    <dxf>
      <font>
        <color rgb="FF008000"/>
      </font>
    </dxf>
    <dxf>
      <font>
        <color rgb="FF008000"/>
      </font>
    </dxf>
    <dxf>
      <font>
        <color rgb="FF0000FF"/>
      </font>
    </dxf>
    <dxf>
      <font>
        <color rgb="FF0000FF"/>
      </font>
    </dxf>
    <dxf>
      <font>
        <color rgb="FFFFFFFF"/>
      </font>
    </dxf>
    <dxf>
      <font>
        <color rgb="FFFFFFFF"/>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008000"/>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00FF"/>
      </font>
    </dxf>
    <dxf>
      <font>
        <color rgb="FFFF0000"/>
      </font>
    </dxf>
    <dxf>
      <font>
        <color rgb="FF008000"/>
      </font>
    </dxf>
    <dxf>
      <font>
        <color rgb="FFFF0000"/>
      </font>
    </dxf>
    <dxf>
      <font>
        <color rgb="FF008000"/>
      </font>
    </dxf>
    <dxf>
      <font>
        <color rgb="FFFF0000"/>
      </font>
    </dxf>
    <dxf>
      <font>
        <color rgb="FFFF0000"/>
      </font>
    </dxf>
    <dxf>
      <font>
        <color rgb="FF008000"/>
      </font>
    </dxf>
    <dxf>
      <font>
        <color rgb="FF008000"/>
      </font>
    </dxf>
    <dxf>
      <font>
        <color rgb="FFFF0000"/>
      </font>
    </dxf>
    <dxf>
      <font>
        <color rgb="FF0000FF"/>
      </font>
    </dxf>
    <dxf>
      <font>
        <color rgb="FF0000FF"/>
      </font>
    </dxf>
    <dxf>
      <font>
        <color rgb="FF0000FF"/>
      </font>
    </dxf>
    <dxf>
      <font>
        <color rgb="FF008000"/>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FFFFFF"/>
      </font>
    </dxf>
    <dxf>
      <font>
        <color rgb="FFFFFFFF"/>
      </font>
    </dxf>
    <dxf>
      <font>
        <color rgb="FFFFFFFF"/>
      </font>
    </dxf>
    <dxf>
      <font>
        <color rgb="FF008000"/>
      </font>
    </dxf>
    <dxf>
      <font>
        <color rgb="FF0000FF"/>
      </font>
    </dxf>
    <dxf>
      <font>
        <color rgb="FF008000"/>
      </font>
    </dxf>
    <dxf>
      <font>
        <color rgb="FF008000"/>
      </font>
    </dxf>
    <dxf>
      <font>
        <color rgb="FFFF0000"/>
      </font>
    </dxf>
    <dxf>
      <font>
        <color rgb="FF0000FF"/>
      </font>
    </dxf>
    <dxf>
      <font>
        <color rgb="FF0000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008000"/>
      </font>
    </dxf>
    <dxf>
      <font>
        <color rgb="FFFF0000"/>
      </font>
    </dxf>
    <dxf>
      <font>
        <color rgb="FF0000FF"/>
      </font>
    </dxf>
    <dxf>
      <font>
        <color rgb="FF0000FF"/>
      </font>
    </dxf>
    <dxf>
      <font>
        <color rgb="FF008000"/>
      </font>
    </dxf>
    <dxf>
      <font>
        <color rgb="FF008000"/>
      </font>
    </dxf>
    <dxf>
      <font>
        <color rgb="FF0000FF"/>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0000FF"/>
      </font>
    </dxf>
    <dxf>
      <font>
        <color rgb="FF008000"/>
      </font>
    </dxf>
    <dxf>
      <font>
        <color rgb="FFFF0000"/>
      </font>
    </dxf>
    <dxf>
      <font>
        <color rgb="FFFF0000"/>
      </font>
    </dxf>
    <dxf>
      <font>
        <color rgb="FFFF0000"/>
      </font>
    </dxf>
    <dxf>
      <font>
        <color rgb="FF0000FF"/>
      </font>
    </dxf>
    <dxf>
      <font>
        <color rgb="FF008000"/>
      </font>
    </dxf>
    <dxf>
      <font>
        <color rgb="FFFFFFFF"/>
      </font>
    </dxf>
    <dxf>
      <font>
        <color rgb="FFFFFFFF"/>
      </font>
    </dxf>
    <dxf>
      <font>
        <color rgb="FF0000FF"/>
      </font>
    </dxf>
    <dxf>
      <font>
        <color rgb="FF008000"/>
      </font>
    </dxf>
    <dxf>
      <font>
        <color rgb="FFFF0000"/>
      </font>
    </dxf>
    <dxf>
      <font>
        <color rgb="FFFF0000"/>
      </font>
    </dxf>
    <dxf>
      <font>
        <color rgb="FF0000FF"/>
      </font>
    </dxf>
    <dxf>
      <font>
        <color rgb="FFFF0000"/>
      </font>
    </dxf>
    <dxf>
      <font>
        <color rgb="FF008000"/>
      </font>
    </dxf>
    <dxf>
      <font>
        <color rgb="FF008000"/>
      </font>
    </dxf>
    <dxf>
      <font>
        <color rgb="FF008000"/>
      </font>
    </dxf>
    <dxf>
      <font>
        <color rgb="FF0000FF"/>
      </font>
    </dxf>
    <dxf>
      <font>
        <color rgb="FF0000FF"/>
      </font>
    </dxf>
    <dxf>
      <font>
        <color rgb="FFFF0000"/>
      </font>
    </dxf>
    <dxf>
      <font>
        <color rgb="FFFF0000"/>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0000FF"/>
      </font>
    </dxf>
    <dxf>
      <font>
        <color rgb="FFFF0000"/>
      </font>
    </dxf>
    <dxf>
      <font>
        <color rgb="FFFF0000"/>
      </font>
    </dxf>
    <dxf>
      <font>
        <color rgb="FF008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008000"/>
      </font>
    </dxf>
    <dxf>
      <font>
        <color rgb="FF0000FF"/>
      </font>
    </dxf>
    <dxf>
      <font>
        <color rgb="FFFF0000"/>
      </font>
    </dxf>
    <dxf>
      <font>
        <color rgb="FF008000"/>
      </font>
    </dxf>
    <dxf>
      <font>
        <color rgb="FF0000FF"/>
      </font>
    </dxf>
    <dxf>
      <font>
        <color rgb="FF0000FF"/>
      </font>
    </dxf>
    <dxf>
      <font>
        <color rgb="FFFF0000"/>
      </font>
    </dxf>
    <dxf>
      <font>
        <color rgb="FF008000"/>
      </font>
    </dxf>
    <dxf>
      <font>
        <color rgb="FFFF0000"/>
      </font>
    </dxf>
    <dxf>
      <font>
        <color rgb="FFFF0000"/>
      </font>
    </dxf>
    <dxf>
      <font>
        <color rgb="FF0000FF"/>
      </font>
    </dxf>
    <dxf>
      <font>
        <color rgb="FF008000"/>
      </font>
    </dxf>
    <dxf>
      <font>
        <color rgb="FF0000FF"/>
      </font>
    </dxf>
    <dxf>
      <font>
        <color rgb="FF008000"/>
      </font>
    </dxf>
    <dxf>
      <font>
        <color rgb="FF008000"/>
      </font>
    </dxf>
    <dxf>
      <font>
        <color rgb="FF0000FF"/>
      </font>
    </dxf>
    <dxf>
      <font>
        <color rgb="FFFF0000"/>
      </font>
    </dxf>
    <dxf>
      <font>
        <color rgb="FFFF0000"/>
      </font>
    </dxf>
    <dxf>
      <font>
        <color rgb="FF0000FF"/>
      </font>
    </dxf>
    <dxf>
      <font>
        <color rgb="FF0000FF"/>
      </font>
    </dxf>
    <dxf>
      <font>
        <color rgb="FFFF0000"/>
      </font>
    </dxf>
    <dxf>
      <font>
        <color rgb="FF008000"/>
      </font>
    </dxf>
    <dxf>
      <font>
        <color rgb="FF008000"/>
      </font>
    </dxf>
    <dxf>
      <font>
        <color rgb="FF008000"/>
      </font>
    </dxf>
    <dxf>
      <font>
        <color rgb="FFFF0000"/>
      </font>
    </dxf>
    <dxf>
      <font>
        <color rgb="FF0000FF"/>
      </font>
    </dxf>
    <dxf>
      <font>
        <color rgb="FF008000"/>
      </font>
    </dxf>
    <dxf>
      <font>
        <color rgb="FFFF0000"/>
      </font>
    </dxf>
    <dxf>
      <font>
        <color rgb="FF0000FF"/>
      </font>
    </dxf>
    <dxf>
      <font>
        <color rgb="FF008000"/>
      </font>
    </dxf>
    <dxf>
      <font>
        <color rgb="FFFF0000"/>
      </font>
    </dxf>
    <dxf>
      <font>
        <color rgb="FF0000FF"/>
      </font>
    </dxf>
    <dxf>
      <font>
        <color rgb="FF0000FF"/>
      </font>
    </dxf>
    <dxf>
      <font>
        <color rgb="FF0000FF"/>
      </font>
    </dxf>
    <dxf>
      <font>
        <color rgb="FF008000"/>
      </font>
    </dxf>
    <dxf>
      <font>
        <color rgb="FF008000"/>
      </font>
    </dxf>
    <dxf>
      <font>
        <color rgb="FF008000"/>
      </font>
    </dxf>
    <dxf>
      <font>
        <color rgb="FF0000FF"/>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0000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0000"/>
      </font>
    </dxf>
    <dxf>
      <font>
        <color rgb="FF0000FF"/>
      </font>
    </dxf>
    <dxf>
      <font>
        <color rgb="FF008000"/>
      </font>
    </dxf>
    <dxf>
      <font>
        <color rgb="FFFF0000"/>
      </font>
    </dxf>
    <dxf>
      <font>
        <color rgb="FF0000FF"/>
      </font>
    </dxf>
    <dxf>
      <font>
        <color rgb="FF008000"/>
      </font>
    </dxf>
    <dxf>
      <font>
        <color rgb="FF008000"/>
      </font>
    </dxf>
    <dxf>
      <font>
        <color rgb="FF0000FF"/>
      </font>
    </dxf>
    <dxf>
      <font>
        <color rgb="FFFF0000"/>
      </font>
    </dxf>
    <dxf>
      <font>
        <color rgb="FF0000FF"/>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FF0000"/>
      </font>
    </dxf>
    <dxf>
      <font>
        <color rgb="FF008000"/>
      </font>
    </dxf>
    <dxf>
      <font>
        <color rgb="FFFF0000"/>
      </font>
    </dxf>
    <dxf>
      <font>
        <color rgb="FFFF0000"/>
      </font>
    </dxf>
    <dxf>
      <font>
        <color rgb="FF0000FF"/>
      </font>
    </dxf>
    <dxf>
      <font>
        <color rgb="FF0000FF"/>
      </font>
    </dxf>
    <dxf>
      <font>
        <color rgb="FF008000"/>
      </font>
    </dxf>
    <dxf>
      <font>
        <color rgb="FF008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008000"/>
      </font>
    </dxf>
    <dxf>
      <font>
        <color rgb="FF0000FF"/>
      </font>
    </dxf>
    <dxf>
      <font>
        <color rgb="FFFF0000"/>
      </font>
    </dxf>
    <dxf>
      <font>
        <color rgb="FF0000FF"/>
      </font>
    </dxf>
    <dxf>
      <font>
        <color rgb="FF008000"/>
      </font>
    </dxf>
    <dxf>
      <font>
        <color rgb="FFFF0000"/>
      </font>
    </dxf>
    <dxf>
      <font>
        <color rgb="FFFFFFFF"/>
      </font>
    </dxf>
    <dxf>
      <font>
        <color rgb="FFFFFFFF"/>
      </font>
    </dxf>
    <dxf>
      <font>
        <color rgb="FF008000"/>
      </font>
    </dxf>
    <dxf>
      <font>
        <color rgb="FF0000FF"/>
      </font>
    </dxf>
    <dxf>
      <font>
        <color rgb="FF008000"/>
      </font>
    </dxf>
    <dxf>
      <font>
        <color rgb="FFFF0000"/>
      </font>
    </dxf>
    <dxf>
      <font>
        <color rgb="FF008000"/>
      </font>
    </dxf>
    <dxf>
      <font>
        <color rgb="FFFF0000"/>
      </font>
    </dxf>
    <dxf>
      <font>
        <color rgb="FFFF0000"/>
      </font>
    </dxf>
    <dxf>
      <font>
        <color rgb="FF0000FF"/>
      </font>
    </dxf>
    <dxf>
      <font>
        <color rgb="FF0000FF"/>
      </font>
    </dxf>
    <dxf>
      <font>
        <color rgb="FFFF0000"/>
      </font>
    </dxf>
    <dxf>
      <font>
        <color rgb="FF008000"/>
      </font>
    </dxf>
    <dxf>
      <font>
        <color rgb="FF0000FF"/>
      </font>
    </dxf>
    <dxf>
      <font>
        <color rgb="FFFF0000"/>
      </font>
    </dxf>
    <dxf>
      <font>
        <color rgb="FF008000"/>
      </font>
    </dxf>
    <dxf>
      <font>
        <color rgb="FF008000"/>
      </font>
    </dxf>
    <dxf>
      <font>
        <color rgb="FF0000FF"/>
      </font>
    </dxf>
    <dxf>
      <font>
        <color rgb="FF0000FF"/>
      </font>
    </dxf>
    <dxf>
      <font>
        <color rgb="FFFF0000"/>
      </font>
    </dxf>
    <dxf>
      <font>
        <color rgb="FFFFFFFF"/>
      </font>
    </dxf>
    <dxf>
      <font>
        <color rgb="FFFFFFFF"/>
      </font>
    </dxf>
    <dxf>
      <font>
        <color rgb="FF008000"/>
      </font>
    </dxf>
    <dxf>
      <font>
        <color rgb="FFFF0000"/>
      </font>
    </dxf>
    <dxf>
      <font>
        <color rgb="FF008000"/>
      </font>
    </dxf>
    <dxf>
      <font>
        <color rgb="FF0000FF"/>
      </font>
    </dxf>
    <dxf>
      <font>
        <color rgb="FFFF0000"/>
      </font>
    </dxf>
    <dxf>
      <font>
        <color rgb="FF0000FF"/>
      </font>
    </dxf>
    <dxf>
      <font>
        <color rgb="FF008000"/>
      </font>
    </dxf>
    <dxf>
      <font>
        <color rgb="FF0000FF"/>
      </font>
    </dxf>
    <dxf>
      <font>
        <color rgb="FFFF0000"/>
      </font>
    </dxf>
    <dxf>
      <font>
        <color rgb="FF008000"/>
      </font>
    </dxf>
    <dxf>
      <font>
        <color rgb="FFFF0000"/>
      </font>
    </dxf>
    <dxf>
      <font>
        <color rgb="FF0000FF"/>
      </font>
    </dxf>
    <dxf>
      <font>
        <color rgb="FFFF0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008000"/>
      </font>
    </dxf>
    <dxf>
      <font>
        <color rgb="FF0000FF"/>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0000FF"/>
      </font>
    </dxf>
    <dxf>
      <font>
        <color rgb="FF0000FF"/>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FFFFFF"/>
      </font>
    </dxf>
    <dxf>
      <font>
        <color rgb="FFFF0000"/>
      </font>
    </dxf>
    <dxf>
      <font>
        <color rgb="FF008000"/>
      </font>
    </dxf>
    <dxf>
      <font>
        <color rgb="FF0000FF"/>
      </font>
    </dxf>
    <dxf>
      <font>
        <color rgb="FFFF0000"/>
      </font>
    </dxf>
    <dxf>
      <font>
        <color rgb="FFFF0000"/>
      </font>
    </dxf>
    <dxf>
      <font>
        <color rgb="FF0000FF"/>
      </font>
    </dxf>
    <dxf>
      <font>
        <color rgb="FF008000"/>
      </font>
    </dxf>
    <dxf>
      <font>
        <color rgb="FFFF0000"/>
      </font>
    </dxf>
    <dxf>
      <font>
        <color rgb="FF0000FF"/>
      </font>
    </dxf>
    <dxf>
      <font>
        <color rgb="FF0000FF"/>
      </font>
    </dxf>
    <dxf>
      <font>
        <color rgb="FF008000"/>
      </font>
    </dxf>
    <dxf>
      <font>
        <color rgb="FF0000FF"/>
      </font>
    </dxf>
    <dxf>
      <font>
        <color rgb="FFFF0000"/>
      </font>
    </dxf>
    <dxf>
      <font>
        <color rgb="FF008000"/>
      </font>
    </dxf>
    <dxf>
      <font>
        <color rgb="FFFF0000"/>
      </font>
    </dxf>
    <dxf>
      <font>
        <color rgb="FFFF0000"/>
      </font>
    </dxf>
    <dxf>
      <font>
        <color rgb="FF008000"/>
      </font>
    </dxf>
    <dxf>
      <font>
        <color rgb="FFFF0000"/>
      </font>
    </dxf>
    <dxf>
      <font>
        <color rgb="FF008000"/>
      </font>
    </dxf>
    <dxf>
      <font>
        <color rgb="FF0000FF"/>
      </font>
    </dxf>
    <dxf>
      <font>
        <color rgb="FF0000FF"/>
      </font>
    </dxf>
    <dxf>
      <font>
        <color rgb="FF0000FF"/>
      </font>
    </dxf>
    <dxf>
      <font>
        <color rgb="FF0000FF"/>
      </font>
    </dxf>
    <dxf>
      <font>
        <color rgb="FF008000"/>
      </font>
    </dxf>
    <dxf>
      <font>
        <color rgb="FFFF0000"/>
      </font>
    </dxf>
    <dxf>
      <font>
        <color rgb="FFFF0000"/>
      </font>
    </dxf>
    <dxf>
      <font>
        <color rgb="FFFF0000"/>
      </font>
    </dxf>
    <dxf>
      <font>
        <color rgb="FF008000"/>
      </font>
    </dxf>
    <dxf>
      <font>
        <color rgb="FFFF0000"/>
      </font>
    </dxf>
    <dxf>
      <font>
        <color rgb="FF008000"/>
      </font>
    </dxf>
    <dxf>
      <font>
        <color rgb="FF008000"/>
      </font>
    </dxf>
    <dxf>
      <font>
        <color rgb="FF0000FF"/>
      </font>
    </dxf>
    <dxf>
      <font>
        <color rgb="FFFFFFFF"/>
      </font>
    </dxf>
    <dxf>
      <font>
        <color rgb="FFFFFFFF"/>
      </font>
    </dxf>
    <dxf>
      <font>
        <color rgb="FFFFFFFF"/>
      </font>
    </dxf>
    <dxf>
      <font>
        <color rgb="FFFFFFFF"/>
      </font>
    </dxf>
    <dxf>
      <font>
        <color rgb="FF008000"/>
      </font>
    </dxf>
    <dxf>
      <font>
        <color rgb="FFFF0000"/>
      </font>
    </dxf>
    <dxf>
      <font>
        <color rgb="FFFF0000"/>
      </font>
    </dxf>
    <dxf>
      <font>
        <color rgb="FF0000FF"/>
      </font>
    </dxf>
    <dxf>
      <font>
        <color rgb="FF0000FF"/>
      </font>
    </dxf>
    <dxf>
      <font>
        <color rgb="FF008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008000"/>
      </font>
    </dxf>
    <dxf>
      <font>
        <color rgb="FFFF0000"/>
      </font>
    </dxf>
    <dxf>
      <font>
        <color rgb="FFFF0000"/>
      </font>
    </dxf>
    <dxf>
      <font>
        <color rgb="FF008000"/>
      </font>
    </dxf>
    <dxf>
      <font>
        <color rgb="FF0000FF"/>
      </font>
    </dxf>
    <dxf>
      <font>
        <color rgb="FFFF0000"/>
      </font>
    </dxf>
    <dxf>
      <font>
        <color rgb="FF0000FF"/>
      </font>
    </dxf>
    <dxf>
      <font>
        <color rgb="FF008000"/>
      </font>
    </dxf>
    <dxf>
      <font>
        <color rgb="FF0000FF"/>
      </font>
    </dxf>
    <dxf>
      <font>
        <color rgb="FF008000"/>
      </font>
    </dxf>
    <dxf>
      <font>
        <color rgb="FF008000"/>
      </font>
    </dxf>
    <dxf>
      <font>
        <color rgb="FFFF0000"/>
      </font>
    </dxf>
    <dxf>
      <font>
        <color rgb="FFFF0000"/>
      </font>
    </dxf>
    <dxf>
      <font>
        <color rgb="FF008000"/>
      </font>
    </dxf>
    <dxf>
      <font>
        <color rgb="FFFF0000"/>
      </font>
    </dxf>
    <dxf>
      <font>
        <color rgb="FF0000FF"/>
      </font>
    </dxf>
    <dxf>
      <font>
        <color rgb="FF0000FF"/>
      </font>
    </dxf>
    <dxf>
      <font>
        <color rgb="FF008000"/>
      </font>
    </dxf>
    <dxf>
      <font>
        <color rgb="FF0000FF"/>
      </font>
    </dxf>
    <dxf>
      <font>
        <color rgb="FFFF0000"/>
      </font>
    </dxf>
    <dxf>
      <font>
        <color rgb="FF0000FF"/>
      </font>
    </dxf>
    <dxf>
      <font>
        <color rgb="FFFF0000"/>
      </font>
    </dxf>
    <dxf>
      <font>
        <color rgb="FF008000"/>
      </font>
    </dxf>
    <dxf>
      <font>
        <color rgb="FF0000FF"/>
      </font>
    </dxf>
    <dxf>
      <font>
        <color rgb="FFFF0000"/>
      </font>
    </dxf>
    <dxf>
      <font>
        <color rgb="FFFF0000"/>
      </font>
    </dxf>
    <dxf>
      <font>
        <color rgb="FF0000FF"/>
      </font>
    </dxf>
    <dxf>
      <font>
        <color rgb="FF008000"/>
      </font>
    </dxf>
    <dxf>
      <font>
        <color rgb="FF008000"/>
      </font>
    </dxf>
    <dxf>
      <font>
        <color rgb="FFFF0000"/>
      </font>
    </dxf>
    <dxf>
      <font>
        <color rgb="FFFF0000"/>
      </font>
    </dxf>
    <dxf>
      <font>
        <color rgb="FFFF0000"/>
      </font>
    </dxf>
    <dxf>
      <font>
        <color rgb="FF0000FF"/>
      </font>
    </dxf>
    <dxf>
      <font>
        <color rgb="FF0000FF"/>
      </font>
    </dxf>
    <dxf>
      <font>
        <color rgb="FF008000"/>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0000FF"/>
      </font>
    </dxf>
    <dxf>
      <font>
        <color rgb="FF008000"/>
      </font>
    </dxf>
    <dxf>
      <font>
        <color rgb="FFFF0000"/>
      </font>
    </dxf>
    <dxf>
      <font>
        <color rgb="FFFF0000"/>
      </font>
    </dxf>
    <dxf>
      <font>
        <color rgb="FF008000"/>
      </font>
    </dxf>
    <dxf>
      <font>
        <color rgb="FFFF0000"/>
      </font>
    </dxf>
    <dxf>
      <font>
        <color rgb="FF0000FF"/>
      </font>
    </dxf>
    <dxf>
      <font>
        <color rgb="FF008000"/>
      </font>
    </dxf>
    <dxf>
      <font>
        <color rgb="FFFF0000"/>
      </font>
    </dxf>
    <dxf>
      <font>
        <color rgb="FF0000FF"/>
      </font>
    </dxf>
    <dxf>
      <font>
        <color rgb="FFFF0000"/>
      </font>
    </dxf>
    <dxf>
      <font>
        <color rgb="FF008000"/>
      </font>
    </dxf>
    <dxf>
      <font>
        <color rgb="FF0000FF"/>
      </font>
    </dxf>
    <dxf>
      <font>
        <color rgb="FF008000"/>
      </font>
    </dxf>
    <dxf>
      <font>
        <color rgb="FF0000FF"/>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00FF"/>
      </font>
    </dxf>
    <dxf>
      <font>
        <color rgb="FFFF0000"/>
      </font>
    </dxf>
    <dxf>
      <font>
        <color rgb="FF008000"/>
      </font>
    </dxf>
    <dxf>
      <font>
        <color rgb="FF008000"/>
      </font>
    </dxf>
    <dxf>
      <font>
        <color rgb="FF008000"/>
      </font>
    </dxf>
    <dxf>
      <font>
        <color rgb="FF0000FF"/>
      </font>
    </dxf>
    <dxf>
      <font>
        <color rgb="FFFF0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0000"/>
      </font>
    </dxf>
    <dxf>
      <font>
        <color rgb="FFFF0000"/>
      </font>
    </dxf>
    <dxf>
      <font>
        <color rgb="FFFFFFFF"/>
      </font>
    </dxf>
    <dxf>
      <font>
        <color rgb="FFFFFFFF"/>
      </font>
    </dxf>
    <dxf>
      <font>
        <color rgb="FF0000FF"/>
      </font>
    </dxf>
    <dxf>
      <font>
        <color rgb="FF008000"/>
      </font>
    </dxf>
    <dxf>
      <font>
        <color rgb="FFFF0000"/>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008000"/>
      </font>
    </dxf>
    <dxf>
      <font>
        <color rgb="FF0000FF"/>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008000"/>
      </font>
    </dxf>
    <dxf>
      <font>
        <color rgb="FFFF0000"/>
      </font>
    </dxf>
    <dxf>
      <font>
        <color rgb="FF0000FF"/>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FF0000"/>
      </font>
    </dxf>
    <dxf>
      <font>
        <color rgb="FF008000"/>
      </font>
    </dxf>
    <dxf>
      <font>
        <color rgb="FFFF0000"/>
      </font>
    </dxf>
    <dxf>
      <font>
        <color rgb="FF008000"/>
      </font>
    </dxf>
    <dxf>
      <font>
        <color rgb="FF0000FF"/>
      </font>
    </dxf>
    <dxf>
      <font>
        <color rgb="FFFF0000"/>
      </font>
    </dxf>
    <dxf>
      <font>
        <color rgb="FF0000FF"/>
      </font>
    </dxf>
    <dxf>
      <font>
        <color rgb="FF0000FF"/>
      </font>
    </dxf>
    <dxf>
      <font>
        <color rgb="FF008000"/>
      </font>
    </dxf>
    <dxf>
      <font>
        <color rgb="FF008000"/>
      </font>
    </dxf>
    <dxf>
      <font>
        <color rgb="FFFF0000"/>
      </font>
    </dxf>
    <dxf>
      <font>
        <color rgb="FFFF0000"/>
      </font>
    </dxf>
    <dxf>
      <font>
        <color rgb="FF0000FF"/>
      </font>
    </dxf>
    <dxf>
      <font>
        <color rgb="FF008000"/>
      </font>
    </dxf>
    <dxf>
      <font>
        <color rgb="FFFF0000"/>
      </font>
    </dxf>
    <dxf>
      <font>
        <color rgb="FFFF0000"/>
      </font>
    </dxf>
    <dxf>
      <font>
        <color rgb="FFFF0000"/>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0000"/>
      </font>
    </dxf>
    <dxf>
      <font>
        <color rgb="FF008000"/>
      </font>
    </dxf>
    <dxf>
      <font>
        <color rgb="FF0000FF"/>
      </font>
    </dxf>
    <dxf>
      <font>
        <color rgb="FF0000FF"/>
      </font>
    </dxf>
    <dxf>
      <font>
        <color rgb="FFFF0000"/>
      </font>
    </dxf>
    <dxf>
      <font>
        <color rgb="FF008000"/>
      </font>
    </dxf>
    <dxf>
      <font>
        <color rgb="FFFFFFFF"/>
      </font>
    </dxf>
    <dxf>
      <font>
        <color rgb="FFFFFFFF"/>
      </font>
    </dxf>
    <dxf>
      <font>
        <color rgb="FF0000FF"/>
      </font>
    </dxf>
    <dxf>
      <font>
        <color rgb="FFFF0000"/>
      </font>
    </dxf>
    <dxf>
      <font>
        <color rgb="FFFF0000"/>
      </font>
    </dxf>
    <dxf>
      <font>
        <color rgb="FF008000"/>
      </font>
    </dxf>
    <dxf>
      <font>
        <color rgb="FFFF0000"/>
      </font>
    </dxf>
    <dxf>
      <font>
        <color rgb="FF008000"/>
      </font>
    </dxf>
    <dxf>
      <font>
        <color rgb="FF008000"/>
      </font>
    </dxf>
    <dxf>
      <font>
        <color rgb="FFFF0000"/>
      </font>
    </dxf>
    <dxf>
      <font>
        <color rgb="FF008000"/>
      </font>
    </dxf>
    <dxf>
      <font>
        <color rgb="FF0000FF"/>
      </font>
    </dxf>
    <dxf>
      <font>
        <color rgb="FF0000FF"/>
      </font>
    </dxf>
    <dxf>
      <font>
        <color rgb="FF0000FF"/>
      </font>
    </dxf>
    <dxf>
      <font>
        <color rgb="FFFF0000"/>
      </font>
    </dxf>
    <dxf>
      <font>
        <color rgb="FFFF0000"/>
      </font>
    </dxf>
    <dxf>
      <font>
        <color rgb="FFFFFFFF"/>
      </font>
    </dxf>
    <dxf>
      <font>
        <color rgb="FF0000FF"/>
      </font>
    </dxf>
    <dxf>
      <font>
        <color rgb="FF008000"/>
      </font>
    </dxf>
    <dxf>
      <font>
        <color rgb="FFFF0000"/>
      </font>
    </dxf>
    <dxf>
      <font>
        <color rgb="FFFF0000"/>
      </font>
    </dxf>
    <dxf>
      <font>
        <color rgb="FF0000FF"/>
      </font>
    </dxf>
    <dxf>
      <font>
        <color rgb="FF008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FFFF"/>
      </font>
    </dxf>
    <dxf>
      <font>
        <color rgb="FF008000"/>
      </font>
    </dxf>
    <dxf>
      <font>
        <color rgb="FFFF0000"/>
      </font>
    </dxf>
    <dxf>
      <font>
        <color rgb="FF0000FF"/>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0000FF"/>
      </font>
    </dxf>
    <dxf>
      <font>
        <color rgb="FF008000"/>
      </font>
    </dxf>
    <dxf>
      <font>
        <color rgb="FFFF0000"/>
      </font>
    </dxf>
    <dxf>
      <font>
        <color rgb="FF008000"/>
      </font>
    </dxf>
    <dxf>
      <font>
        <color rgb="FF0000FF"/>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0000"/>
      </font>
    </dxf>
    <dxf>
      <font>
        <color rgb="FFFF0000"/>
      </font>
    </dxf>
    <dxf>
      <font>
        <color rgb="FFFFFFFF"/>
      </font>
    </dxf>
    <dxf>
      <font>
        <color rgb="FFFFFFFF"/>
      </font>
    </dxf>
    <dxf>
      <font>
        <color rgb="FFFFFFFF"/>
      </font>
    </dxf>
    <dxf>
      <font>
        <color rgb="FF0000FF"/>
      </font>
    </dxf>
    <dxf>
      <font>
        <color rgb="FFFF0000"/>
      </font>
    </dxf>
    <dxf>
      <font>
        <color rgb="FF008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0000FF"/>
      </font>
    </dxf>
    <dxf>
      <font>
        <color rgb="FF008000"/>
      </font>
    </dxf>
    <dxf>
      <font>
        <color rgb="FFFF0000"/>
      </font>
    </dxf>
    <dxf>
      <font>
        <color rgb="FF008000"/>
      </font>
    </dxf>
    <dxf>
      <font>
        <color rgb="FFFF0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008000"/>
      </font>
    </dxf>
    <dxf>
      <font>
        <color rgb="FF0000FF"/>
      </font>
    </dxf>
    <dxf>
      <font>
        <color rgb="FFFF0000"/>
      </font>
    </dxf>
    <dxf>
      <font>
        <color rgb="FFFF0000"/>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0000FF"/>
      </font>
    </dxf>
    <dxf>
      <font>
        <color rgb="FF008000"/>
      </font>
    </dxf>
    <dxf>
      <font>
        <color rgb="FF008000"/>
      </font>
    </dxf>
    <dxf>
      <font>
        <color rgb="FFFF0000"/>
      </font>
    </dxf>
    <dxf>
      <font>
        <color rgb="FF0000FF"/>
      </font>
    </dxf>
    <dxf>
      <font>
        <color rgb="FFFF0000"/>
      </font>
    </dxf>
    <dxf>
      <font>
        <color rgb="FF0000FF"/>
      </font>
    </dxf>
    <dxf>
      <font>
        <color rgb="FF008000"/>
      </font>
    </dxf>
    <dxf>
      <font>
        <color rgb="FF0000FF"/>
      </font>
    </dxf>
    <dxf>
      <font>
        <color rgb="FF008000"/>
      </font>
    </dxf>
    <dxf>
      <font>
        <color rgb="FFFF0000"/>
      </font>
    </dxf>
    <dxf>
      <font>
        <color rgb="FFFF0000"/>
      </font>
    </dxf>
    <dxf>
      <font>
        <color rgb="FFFF0000"/>
      </font>
    </dxf>
    <dxf>
      <font>
        <color rgb="FFFFFFFF"/>
      </font>
    </dxf>
    <dxf>
      <font>
        <color rgb="FFFF0000"/>
      </font>
    </dxf>
    <dxf>
      <font>
        <color rgb="FF0000FF"/>
      </font>
    </dxf>
    <dxf>
      <font>
        <color rgb="FF008000"/>
      </font>
    </dxf>
    <dxf>
      <font>
        <color rgb="FFFF0000"/>
      </font>
    </dxf>
    <dxf>
      <font>
        <color rgb="FFFF0000"/>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0000FF"/>
      </font>
    </dxf>
    <dxf>
      <font>
        <color rgb="FF008000"/>
      </font>
    </dxf>
    <dxf>
      <font>
        <color rgb="FFFF0000"/>
      </font>
    </dxf>
    <dxf>
      <font>
        <color rgb="FFFFFFFF"/>
      </font>
    </dxf>
    <dxf>
      <font>
        <color rgb="FFFFFFFF"/>
      </font>
    </dxf>
    <dxf>
      <font>
        <color rgb="FFFFFFFF"/>
      </font>
    </dxf>
    <dxf>
      <font>
        <color rgb="FFFFFF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0000FF"/>
      </font>
    </dxf>
    <dxf>
      <font>
        <color rgb="FF008000"/>
      </font>
    </dxf>
    <dxf>
      <font>
        <color rgb="FFFFFFFF"/>
      </font>
    </dxf>
    <dxf>
      <font>
        <color rgb="FFFFFFFF"/>
      </font>
    </dxf>
    <dxf>
      <font>
        <color rgb="FFFFFFFF"/>
      </font>
    </dxf>
    <dxf>
      <font>
        <color rgb="FFFFFFFF"/>
      </font>
    </dxf>
    <dxf>
      <font>
        <color rgb="FFFF0000"/>
      </font>
    </dxf>
    <dxf>
      <font>
        <color rgb="FFFF0000"/>
      </font>
    </dxf>
    <dxf>
      <font>
        <color rgb="FFFF0000"/>
      </font>
    </dxf>
    <dxf>
      <font>
        <color rgb="FFFF0000"/>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FFFF"/>
      </font>
    </dxf>
    <dxf>
      <font>
        <color rgb="FFFFFFFF"/>
      </font>
    </dxf>
    <dxf>
      <font>
        <color rgb="FFFFFFFF"/>
      </font>
    </dxf>
    <dxf>
      <font>
        <color rgb="FFFF0000"/>
      </font>
    </dxf>
    <dxf>
      <font>
        <color rgb="FFFF0000"/>
      </font>
    </dxf>
    <dxf>
      <font>
        <color rgb="FF008000"/>
      </font>
    </dxf>
    <dxf>
      <font>
        <color rgb="FF0000FF"/>
      </font>
    </dxf>
    <dxf>
      <font>
        <color rgb="FFFF0000"/>
      </font>
    </dxf>
    <dxf>
      <font>
        <color rgb="FFFF0000"/>
      </font>
    </dxf>
    <dxf>
      <font>
        <color rgb="FFFF0000"/>
      </font>
    </dxf>
    <dxf>
      <font>
        <color rgb="FFFFFFFF"/>
      </font>
    </dxf>
    <dxf>
      <font>
        <color rgb="FFFFFFFF"/>
      </font>
    </dxf>
    <dxf>
      <font>
        <color rgb="FFFFFFFF"/>
      </font>
    </dxf>
    <dxf>
      <font>
        <color rgb="FFFF0000"/>
      </font>
    </dxf>
    <dxf>
      <font>
        <color rgb="FF008000"/>
      </font>
    </dxf>
    <dxf>
      <font>
        <color rgb="FF0000FF"/>
      </font>
    </dxf>
    <dxf>
      <font>
        <color rgb="FFFFFFFF"/>
      </font>
    </dxf>
    <dxf>
      <font>
        <color rgb="FFFFFFFF"/>
      </font>
    </dxf>
    <dxf>
      <font>
        <color rgb="FFFFFFFF"/>
      </font>
    </dxf>
    <dxf>
      <font>
        <color rgb="FF0000FF"/>
      </font>
    </dxf>
    <dxf>
      <font>
        <color rgb="FF008000"/>
      </font>
    </dxf>
    <dxf>
      <font>
        <color rgb="FFFF0000"/>
      </font>
    </dxf>
    <dxf>
      <font>
        <color rgb="FFFF0000"/>
      </font>
    </dxf>
    <dxf>
      <font>
        <color rgb="FFFF0000"/>
      </font>
    </dxf>
    <dxf>
      <font>
        <color rgb="FFFF0000"/>
      </font>
    </dxf>
    <dxf>
      <font>
        <color rgb="FF008000"/>
      </font>
    </dxf>
    <dxf>
      <font>
        <color rgb="FF0000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0000"/>
      </font>
    </dxf>
    <dxf>
      <font>
        <color rgb="FFFF0000"/>
      </font>
    </dxf>
    <dxf>
      <font>
        <color rgb="FFFFFFFF"/>
      </font>
    </dxf>
    <dxf>
      <font>
        <color rgb="FFFF0000"/>
      </font>
    </dxf>
    <dxf>
      <font>
        <color rgb="FF0000FF"/>
      </font>
    </dxf>
    <dxf>
      <font>
        <color rgb="FF008000"/>
      </font>
    </dxf>
    <dxf>
      <font>
        <color rgb="FF008000"/>
      </font>
    </dxf>
    <dxf>
      <font>
        <color rgb="FFFF0000"/>
      </font>
    </dxf>
    <dxf>
      <font>
        <color rgb="FF0000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0000FF"/>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008000"/>
      </font>
    </dxf>
    <dxf>
      <font>
        <color rgb="FFFF0000"/>
      </font>
    </dxf>
    <dxf>
      <font>
        <color rgb="FF0000FF"/>
      </font>
    </dxf>
    <dxf>
      <font>
        <color rgb="FFFF0000"/>
      </font>
    </dxf>
    <dxf>
      <font>
        <color rgb="FFFF0000"/>
      </font>
    </dxf>
    <dxf>
      <font>
        <color rgb="FFFFFFFF"/>
      </font>
    </dxf>
    <dxf>
      <font>
        <color rgb="FFFFFFFF"/>
      </font>
    </dxf>
    <dxf>
      <font>
        <color rgb="FFFF0000"/>
      </font>
    </dxf>
    <dxf>
      <font>
        <color rgb="FFFF0000"/>
      </font>
    </dxf>
    <dxf>
      <font>
        <color rgb="FFFFFFFF"/>
      </font>
    </dxf>
    <dxf>
      <font>
        <color rgb="FFFF0000"/>
      </font>
    </dxf>
    <dxf>
      <font>
        <color rgb="FFFF0000"/>
      </font>
    </dxf>
    <dxf>
      <font>
        <color rgb="FFFFFFFF"/>
      </font>
    </dxf>
    <dxf>
      <font>
        <color rgb="FFFF0000"/>
      </font>
    </dxf>
    <dxf>
      <font>
        <color rgb="FFFF0000"/>
      </font>
    </dxf>
    <dxf>
      <font>
        <color rgb="FF008000"/>
      </font>
    </dxf>
    <dxf>
      <font>
        <color rgb="FFFF0000"/>
      </font>
    </dxf>
    <dxf>
      <font>
        <color rgb="FF0000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0000"/>
      </font>
    </dxf>
    <dxf>
      <font>
        <color rgb="FFFF0000"/>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www.wps.cn/officeDocument/2020/cellImage" Target="cellimages.xml"/><Relationship Id="rId9" Type="http://schemas.openxmlformats.org/officeDocument/2006/relationships/sharedStrings" Target="sharedStrings.xml"/><Relationship Id="rId10" Type="http://schemas.openxmlformats.org/officeDocument/2006/relationships/styles" Target="styles.xml"/><Relationship Id="rId11"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0.jpeg"/><Relationship Id="rId2"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2.xml><?xml version="1.0" encoding="utf-8"?>
<xdr:wsDr xmlns:xdr="http://schemas.openxmlformats.org/drawingml/2006/spreadsheetDrawing" xmlns:a="http://schemas.openxmlformats.org/drawingml/2006/main">
  <xdr:twoCellAnchor>
    <xdr:from>
      <xdr:col>17</xdr:col>
      <xdr:colOff>28115</xdr:colOff>
      <xdr:row>1</xdr:row>
      <xdr:rowOff>25375</xdr:rowOff>
    </xdr:from>
    <xdr:to>
      <xdr:col>18</xdr:col>
      <xdr:colOff>647524</xdr:colOff>
      <xdr:row>11</xdr:row>
      <xdr:rowOff>0</xdr:rowOff>
    </xdr:to>
    <xdr:sp macro="" textlink="">
      <xdr:nvSpPr>
        <xdr:cNvPr id="2" name="rect"/>
        <xdr:cNvSpPr/>
      </xdr:nvSpPr>
      <xdr:spPr>
        <a:xfrm>
          <a:off x="9639301" y="323851"/>
          <a:ext cx="1381124" cy="2409825"/>
        </a:xfrm>
        <a:prstGeom prst="rect">
          <a:avLst/>
        </a:prstGeom>
        <a:blipFill>
          <a:blip xmlns:r="http://schemas.openxmlformats.org/officeDocument/2006/relationships" r:embed="rId1"/>
          <a:srcRect/>
          <a:stretch>
            <a:fillRect l="0" t="0" r="0" b="0"/>
          </a:stretch>
        </a:blipFill>
        <a:ln w="9525"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18</xdr:col>
      <xdr:colOff>691454</xdr:colOff>
      <xdr:row>1</xdr:row>
      <xdr:rowOff>38062</xdr:rowOff>
    </xdr:from>
    <xdr:to>
      <xdr:col>19</xdr:col>
      <xdr:colOff>1275945</xdr:colOff>
      <xdr:row>11</xdr:row>
      <xdr:rowOff>126578</xdr:rowOff>
    </xdr:to>
    <xdr:pic>
      <xdr:nvPicPr>
        <xdr:cNvPr id="3" name="Picture 3" descr="DSC_9073.JPG"/>
        <xdr:cNvPicPr/>
      </xdr:nvPicPr>
      <xdr:blipFill>
        <a:blip xmlns:r="http://schemas.openxmlformats.org/officeDocument/2006/relationships" r:embed="rId2"/>
        <a:srcRect/>
        <a:stretch>
          <a:fillRect/>
        </a:stretch>
      </xdr:blipFill>
      <xdr:spPr>
        <a:xfrm>
          <a:off x="11845527" y="333375"/>
          <a:ext cx="1346598" cy="2390775"/>
        </a:xfrm>
        <a:prstGeom prst="rect">
          <a:avLst/>
        </a:prstGeom>
        <a:noFill/>
        <a:ln>
          <a:noFill/>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119109</xdr:colOff>
      <xdr:row>1</xdr:row>
      <xdr:rowOff>50006</xdr:rowOff>
    </xdr:from>
    <xdr:to>
      <xdr:col>2</xdr:col>
      <xdr:colOff>961128</xdr:colOff>
      <xdr:row>2</xdr:row>
      <xdr:rowOff>164455</xdr:rowOff>
    </xdr:to>
    <xdr:pic>
      <xdr:nvPicPr>
        <xdr:cNvPr id="2" name="Picture 1" descr="maa-saraswati-1484548264.png"/>
        <xdr:cNvPicPr/>
      </xdr:nvPicPr>
      <xdr:blipFill>
        <a:blip xmlns:r="http://schemas.openxmlformats.org/officeDocument/2006/relationships" r:embed="rId1"/>
        <a:srcRect/>
        <a:stretch>
          <a:fillRect/>
        </a:stretch>
      </xdr:blipFill>
      <xdr:spPr>
        <a:xfrm>
          <a:off x="328892" y="3428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41</xdr:row>
      <xdr:rowOff>50006</xdr:rowOff>
    </xdr:from>
    <xdr:to>
      <xdr:col>2</xdr:col>
      <xdr:colOff>961128</xdr:colOff>
      <xdr:row>42</xdr:row>
      <xdr:rowOff>164455</xdr:rowOff>
    </xdr:to>
    <xdr:pic>
      <xdr:nvPicPr>
        <xdr:cNvPr id="3" name="Picture 2" descr="maa-saraswati-1484548264.png"/>
        <xdr:cNvPicPr/>
      </xdr:nvPicPr>
      <xdr:blipFill>
        <a:blip xmlns:r="http://schemas.openxmlformats.org/officeDocument/2006/relationships" r:embed="rId1"/>
        <a:srcRect/>
        <a:stretch>
          <a:fillRect/>
        </a:stretch>
      </xdr:blipFill>
      <xdr:spPr>
        <a:xfrm>
          <a:off x="328892" y="3047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81</xdr:row>
      <xdr:rowOff>50006</xdr:rowOff>
    </xdr:from>
    <xdr:to>
      <xdr:col>2</xdr:col>
      <xdr:colOff>961128</xdr:colOff>
      <xdr:row>82</xdr:row>
      <xdr:rowOff>164455</xdr:rowOff>
    </xdr:to>
    <xdr:pic>
      <xdr:nvPicPr>
        <xdr:cNvPr id="4" name="Picture 3"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121</xdr:row>
      <xdr:rowOff>50006</xdr:rowOff>
    </xdr:from>
    <xdr:to>
      <xdr:col>2</xdr:col>
      <xdr:colOff>961128</xdr:colOff>
      <xdr:row>122</xdr:row>
      <xdr:rowOff>164455</xdr:rowOff>
    </xdr:to>
    <xdr:pic>
      <xdr:nvPicPr>
        <xdr:cNvPr id="5" name="Picture 6"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161</xdr:row>
      <xdr:rowOff>50006</xdr:rowOff>
    </xdr:from>
    <xdr:to>
      <xdr:col>2</xdr:col>
      <xdr:colOff>961128</xdr:colOff>
      <xdr:row>162</xdr:row>
      <xdr:rowOff>164455</xdr:rowOff>
    </xdr:to>
    <xdr:pic>
      <xdr:nvPicPr>
        <xdr:cNvPr id="6" name="Picture 7"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201</xdr:row>
      <xdr:rowOff>50006</xdr:rowOff>
    </xdr:from>
    <xdr:to>
      <xdr:col>2</xdr:col>
      <xdr:colOff>961128</xdr:colOff>
      <xdr:row>202</xdr:row>
      <xdr:rowOff>164455</xdr:rowOff>
    </xdr:to>
    <xdr:pic>
      <xdr:nvPicPr>
        <xdr:cNvPr id="7" name="Picture 8" descr="maa-saraswati-1484548264.png"/>
        <xdr:cNvPicPr/>
      </xdr:nvPicPr>
      <xdr:blipFill>
        <a:blip xmlns:r="http://schemas.openxmlformats.org/officeDocument/2006/relationships" r:embed="rId1"/>
        <a:srcRect/>
        <a:stretch>
          <a:fillRect/>
        </a:stretch>
      </xdr:blipFill>
      <xdr:spPr>
        <a:xfrm>
          <a:off x="328892"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241</xdr:row>
      <xdr:rowOff>50006</xdr:rowOff>
    </xdr:from>
    <xdr:to>
      <xdr:col>2</xdr:col>
      <xdr:colOff>961128</xdr:colOff>
      <xdr:row>242</xdr:row>
      <xdr:rowOff>164455</xdr:rowOff>
    </xdr:to>
    <xdr:pic>
      <xdr:nvPicPr>
        <xdr:cNvPr id="8" name="Picture 9" descr="maa-saraswati-1484548264.png"/>
        <xdr:cNvPicPr/>
      </xdr:nvPicPr>
      <xdr:blipFill>
        <a:blip xmlns:r="http://schemas.openxmlformats.org/officeDocument/2006/relationships" r:embed="rId1"/>
        <a:srcRect/>
        <a:stretch>
          <a:fillRect/>
        </a:stretch>
      </xdr:blipFill>
      <xdr:spPr>
        <a:xfrm>
          <a:off x="328892" y="18821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281</xdr:row>
      <xdr:rowOff>50006</xdr:rowOff>
    </xdr:from>
    <xdr:to>
      <xdr:col>2</xdr:col>
      <xdr:colOff>961128</xdr:colOff>
      <xdr:row>282</xdr:row>
      <xdr:rowOff>164455</xdr:rowOff>
    </xdr:to>
    <xdr:pic>
      <xdr:nvPicPr>
        <xdr:cNvPr id="9" name="Picture 10" descr="maa-saraswati-1484548264.png"/>
        <xdr:cNvPicPr/>
      </xdr:nvPicPr>
      <xdr:blipFill>
        <a:blip xmlns:r="http://schemas.openxmlformats.org/officeDocument/2006/relationships" r:embed="rId1"/>
        <a:srcRect/>
        <a:stretch>
          <a:fillRect/>
        </a:stretch>
      </xdr:blipFill>
      <xdr:spPr>
        <a:xfrm>
          <a:off x="328892" y="280797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321</xdr:row>
      <xdr:rowOff>50006</xdr:rowOff>
    </xdr:from>
    <xdr:to>
      <xdr:col>2</xdr:col>
      <xdr:colOff>961128</xdr:colOff>
      <xdr:row>322</xdr:row>
      <xdr:rowOff>164455</xdr:rowOff>
    </xdr:to>
    <xdr:pic>
      <xdr:nvPicPr>
        <xdr:cNvPr id="10" name="Picture 11" descr="maa-saraswati-1484548264.png"/>
        <xdr:cNvPicPr/>
      </xdr:nvPicPr>
      <xdr:blipFill>
        <a:blip xmlns:r="http://schemas.openxmlformats.org/officeDocument/2006/relationships" r:embed="rId1"/>
        <a:srcRect/>
        <a:stretch>
          <a:fillRect/>
        </a:stretch>
      </xdr:blipFill>
      <xdr:spPr>
        <a:xfrm>
          <a:off x="328892" y="37338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361</xdr:row>
      <xdr:rowOff>50006</xdr:rowOff>
    </xdr:from>
    <xdr:to>
      <xdr:col>2</xdr:col>
      <xdr:colOff>961128</xdr:colOff>
      <xdr:row>362</xdr:row>
      <xdr:rowOff>164455</xdr:rowOff>
    </xdr:to>
    <xdr:pic>
      <xdr:nvPicPr>
        <xdr:cNvPr id="11" name="Picture 12"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401</xdr:row>
      <xdr:rowOff>50006</xdr:rowOff>
    </xdr:from>
    <xdr:to>
      <xdr:col>2</xdr:col>
      <xdr:colOff>961128</xdr:colOff>
      <xdr:row>402</xdr:row>
      <xdr:rowOff>164455</xdr:rowOff>
    </xdr:to>
    <xdr:pic>
      <xdr:nvPicPr>
        <xdr:cNvPr id="12" name="Picture 13"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441</xdr:row>
      <xdr:rowOff>50006</xdr:rowOff>
    </xdr:from>
    <xdr:to>
      <xdr:col>2</xdr:col>
      <xdr:colOff>961128</xdr:colOff>
      <xdr:row>442</xdr:row>
      <xdr:rowOff>164455</xdr:rowOff>
    </xdr:to>
    <xdr:pic>
      <xdr:nvPicPr>
        <xdr:cNvPr id="13" name="Picture 14"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481</xdr:row>
      <xdr:rowOff>50006</xdr:rowOff>
    </xdr:from>
    <xdr:to>
      <xdr:col>2</xdr:col>
      <xdr:colOff>961128</xdr:colOff>
      <xdr:row>482</xdr:row>
      <xdr:rowOff>164455</xdr:rowOff>
    </xdr:to>
    <xdr:pic>
      <xdr:nvPicPr>
        <xdr:cNvPr id="14" name="Picture 15"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521</xdr:row>
      <xdr:rowOff>50006</xdr:rowOff>
    </xdr:from>
    <xdr:to>
      <xdr:col>2</xdr:col>
      <xdr:colOff>961128</xdr:colOff>
      <xdr:row>522</xdr:row>
      <xdr:rowOff>164455</xdr:rowOff>
    </xdr:to>
    <xdr:pic>
      <xdr:nvPicPr>
        <xdr:cNvPr id="15" name="Picture 16"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561</xdr:row>
      <xdr:rowOff>50006</xdr:rowOff>
    </xdr:from>
    <xdr:to>
      <xdr:col>2</xdr:col>
      <xdr:colOff>961128</xdr:colOff>
      <xdr:row>562</xdr:row>
      <xdr:rowOff>164455</xdr:rowOff>
    </xdr:to>
    <xdr:pic>
      <xdr:nvPicPr>
        <xdr:cNvPr id="16" name="Picture 17"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601</xdr:row>
      <xdr:rowOff>50006</xdr:rowOff>
    </xdr:from>
    <xdr:to>
      <xdr:col>2</xdr:col>
      <xdr:colOff>961128</xdr:colOff>
      <xdr:row>602</xdr:row>
      <xdr:rowOff>164455</xdr:rowOff>
    </xdr:to>
    <xdr:pic>
      <xdr:nvPicPr>
        <xdr:cNvPr id="17" name="Picture 18"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641</xdr:row>
      <xdr:rowOff>50006</xdr:rowOff>
    </xdr:from>
    <xdr:to>
      <xdr:col>2</xdr:col>
      <xdr:colOff>961128</xdr:colOff>
      <xdr:row>642</xdr:row>
      <xdr:rowOff>164455</xdr:rowOff>
    </xdr:to>
    <xdr:pic>
      <xdr:nvPicPr>
        <xdr:cNvPr id="18" name="Picture 19"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681</xdr:row>
      <xdr:rowOff>50006</xdr:rowOff>
    </xdr:from>
    <xdr:to>
      <xdr:col>2</xdr:col>
      <xdr:colOff>961128</xdr:colOff>
      <xdr:row>682</xdr:row>
      <xdr:rowOff>164455</xdr:rowOff>
    </xdr:to>
    <xdr:pic>
      <xdr:nvPicPr>
        <xdr:cNvPr id="19" name="Picture 20"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721</xdr:row>
      <xdr:rowOff>50006</xdr:rowOff>
    </xdr:from>
    <xdr:to>
      <xdr:col>2</xdr:col>
      <xdr:colOff>961128</xdr:colOff>
      <xdr:row>722</xdr:row>
      <xdr:rowOff>164455</xdr:rowOff>
    </xdr:to>
    <xdr:pic>
      <xdr:nvPicPr>
        <xdr:cNvPr id="20" name="Picture 21"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761</xdr:row>
      <xdr:rowOff>50006</xdr:rowOff>
    </xdr:from>
    <xdr:to>
      <xdr:col>2</xdr:col>
      <xdr:colOff>961128</xdr:colOff>
      <xdr:row>762</xdr:row>
      <xdr:rowOff>164455</xdr:rowOff>
    </xdr:to>
    <xdr:pic>
      <xdr:nvPicPr>
        <xdr:cNvPr id="21" name="Picture 22"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801</xdr:row>
      <xdr:rowOff>50006</xdr:rowOff>
    </xdr:from>
    <xdr:to>
      <xdr:col>2</xdr:col>
      <xdr:colOff>961128</xdr:colOff>
      <xdr:row>802</xdr:row>
      <xdr:rowOff>164455</xdr:rowOff>
    </xdr:to>
    <xdr:pic>
      <xdr:nvPicPr>
        <xdr:cNvPr id="22" name="Picture 23"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841</xdr:row>
      <xdr:rowOff>50006</xdr:rowOff>
    </xdr:from>
    <xdr:to>
      <xdr:col>2</xdr:col>
      <xdr:colOff>961128</xdr:colOff>
      <xdr:row>842</xdr:row>
      <xdr:rowOff>164455</xdr:rowOff>
    </xdr:to>
    <xdr:pic>
      <xdr:nvPicPr>
        <xdr:cNvPr id="23" name="Picture 24"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881</xdr:row>
      <xdr:rowOff>50006</xdr:rowOff>
    </xdr:from>
    <xdr:to>
      <xdr:col>2</xdr:col>
      <xdr:colOff>961128</xdr:colOff>
      <xdr:row>882</xdr:row>
      <xdr:rowOff>164455</xdr:rowOff>
    </xdr:to>
    <xdr:pic>
      <xdr:nvPicPr>
        <xdr:cNvPr id="24" name="Picture 25"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921</xdr:row>
      <xdr:rowOff>50006</xdr:rowOff>
    </xdr:from>
    <xdr:to>
      <xdr:col>2</xdr:col>
      <xdr:colOff>961128</xdr:colOff>
      <xdr:row>922</xdr:row>
      <xdr:rowOff>164455</xdr:rowOff>
    </xdr:to>
    <xdr:pic>
      <xdr:nvPicPr>
        <xdr:cNvPr id="25" name="Picture 26"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961</xdr:row>
      <xdr:rowOff>50006</xdr:rowOff>
    </xdr:from>
    <xdr:to>
      <xdr:col>2</xdr:col>
      <xdr:colOff>961128</xdr:colOff>
      <xdr:row>962</xdr:row>
      <xdr:rowOff>164455</xdr:rowOff>
    </xdr:to>
    <xdr:pic>
      <xdr:nvPicPr>
        <xdr:cNvPr id="26" name="Picture 27"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1001</xdr:row>
      <xdr:rowOff>50006</xdr:rowOff>
    </xdr:from>
    <xdr:to>
      <xdr:col>2</xdr:col>
      <xdr:colOff>961128</xdr:colOff>
      <xdr:row>1002</xdr:row>
      <xdr:rowOff>164455</xdr:rowOff>
    </xdr:to>
    <xdr:pic>
      <xdr:nvPicPr>
        <xdr:cNvPr id="27" name="Picture 28"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1041</xdr:row>
      <xdr:rowOff>50006</xdr:rowOff>
    </xdr:from>
    <xdr:to>
      <xdr:col>2</xdr:col>
      <xdr:colOff>961128</xdr:colOff>
      <xdr:row>1042</xdr:row>
      <xdr:rowOff>164455</xdr:rowOff>
    </xdr:to>
    <xdr:pic>
      <xdr:nvPicPr>
        <xdr:cNvPr id="28" name="Picture 29"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1081</xdr:row>
      <xdr:rowOff>50006</xdr:rowOff>
    </xdr:from>
    <xdr:to>
      <xdr:col>2</xdr:col>
      <xdr:colOff>961128</xdr:colOff>
      <xdr:row>1082</xdr:row>
      <xdr:rowOff>164455</xdr:rowOff>
    </xdr:to>
    <xdr:pic>
      <xdr:nvPicPr>
        <xdr:cNvPr id="29" name="Picture 30"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1121</xdr:row>
      <xdr:rowOff>50006</xdr:rowOff>
    </xdr:from>
    <xdr:to>
      <xdr:col>2</xdr:col>
      <xdr:colOff>961128</xdr:colOff>
      <xdr:row>1122</xdr:row>
      <xdr:rowOff>164455</xdr:rowOff>
    </xdr:to>
    <xdr:pic>
      <xdr:nvPicPr>
        <xdr:cNvPr id="30" name="Picture 31"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1161</xdr:row>
      <xdr:rowOff>50006</xdr:rowOff>
    </xdr:from>
    <xdr:to>
      <xdr:col>2</xdr:col>
      <xdr:colOff>961128</xdr:colOff>
      <xdr:row>1162</xdr:row>
      <xdr:rowOff>164455</xdr:rowOff>
    </xdr:to>
    <xdr:pic>
      <xdr:nvPicPr>
        <xdr:cNvPr id="31" name="Picture 32"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1201</xdr:row>
      <xdr:rowOff>50006</xdr:rowOff>
    </xdr:from>
    <xdr:to>
      <xdr:col>2</xdr:col>
      <xdr:colOff>961128</xdr:colOff>
      <xdr:row>1202</xdr:row>
      <xdr:rowOff>164455</xdr:rowOff>
    </xdr:to>
    <xdr:pic>
      <xdr:nvPicPr>
        <xdr:cNvPr id="32" name="Picture 33"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1241</xdr:row>
      <xdr:rowOff>50006</xdr:rowOff>
    </xdr:from>
    <xdr:to>
      <xdr:col>2</xdr:col>
      <xdr:colOff>961128</xdr:colOff>
      <xdr:row>1242</xdr:row>
      <xdr:rowOff>164455</xdr:rowOff>
    </xdr:to>
    <xdr:pic>
      <xdr:nvPicPr>
        <xdr:cNvPr id="33" name="Picture 34"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1281</xdr:row>
      <xdr:rowOff>50006</xdr:rowOff>
    </xdr:from>
    <xdr:to>
      <xdr:col>2</xdr:col>
      <xdr:colOff>961128</xdr:colOff>
      <xdr:row>1282</xdr:row>
      <xdr:rowOff>164455</xdr:rowOff>
    </xdr:to>
    <xdr:pic>
      <xdr:nvPicPr>
        <xdr:cNvPr id="34" name="Picture 35"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1321</xdr:row>
      <xdr:rowOff>50006</xdr:rowOff>
    </xdr:from>
    <xdr:to>
      <xdr:col>2</xdr:col>
      <xdr:colOff>961128</xdr:colOff>
      <xdr:row>1322</xdr:row>
      <xdr:rowOff>164455</xdr:rowOff>
    </xdr:to>
    <xdr:pic>
      <xdr:nvPicPr>
        <xdr:cNvPr id="35" name="Picture 36" descr="maa-saraswati-1484548264.png"/>
        <xdr:cNvPicPr/>
      </xdr:nvPicPr>
      <xdr:blipFill>
        <a:blip xmlns:r="http://schemas.openxmlformats.org/officeDocument/2006/relationships" r:embed="rId1"/>
        <a:srcRect/>
        <a:stretch>
          <a:fillRect/>
        </a:stretch>
      </xdr:blipFill>
      <xdr:spPr>
        <a:xfrm>
          <a:off x="547967" y="9563099"/>
          <a:ext cx="1071283" cy="573873"/>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1361</xdr:row>
      <xdr:rowOff>50006</xdr:rowOff>
    </xdr:from>
    <xdr:to>
      <xdr:col>2</xdr:col>
      <xdr:colOff>961128</xdr:colOff>
      <xdr:row>1362</xdr:row>
      <xdr:rowOff>164455</xdr:rowOff>
    </xdr:to>
    <xdr:pic>
      <xdr:nvPicPr>
        <xdr:cNvPr id="36" name="Picture 37" descr="maa-saraswati-1484548264.png"/>
        <xdr:cNvPicPr/>
      </xdr:nvPicPr>
      <xdr:blipFill>
        <a:blip xmlns:r="http://schemas.openxmlformats.org/officeDocument/2006/relationships" r:embed="rId1"/>
        <a:srcRect/>
        <a:stretch>
          <a:fillRect/>
        </a:stretch>
      </xdr:blipFill>
      <xdr:spPr>
        <a:xfrm>
          <a:off x="547967" y="18821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1401</xdr:row>
      <xdr:rowOff>50006</xdr:rowOff>
    </xdr:from>
    <xdr:to>
      <xdr:col>2</xdr:col>
      <xdr:colOff>961128</xdr:colOff>
      <xdr:row>1402</xdr:row>
      <xdr:rowOff>164455</xdr:rowOff>
    </xdr:to>
    <xdr:pic>
      <xdr:nvPicPr>
        <xdr:cNvPr id="37" name="Picture 38" descr="maa-saraswati-1484548264.png"/>
        <xdr:cNvPicPr/>
      </xdr:nvPicPr>
      <xdr:blipFill>
        <a:blip xmlns:r="http://schemas.openxmlformats.org/officeDocument/2006/relationships" r:embed="rId1"/>
        <a:srcRect/>
        <a:stretch>
          <a:fillRect/>
        </a:stretch>
      </xdr:blipFill>
      <xdr:spPr>
        <a:xfrm>
          <a:off x="547967" y="280797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1441</xdr:row>
      <xdr:rowOff>50006</xdr:rowOff>
    </xdr:from>
    <xdr:to>
      <xdr:col>2</xdr:col>
      <xdr:colOff>961128</xdr:colOff>
      <xdr:row>1442</xdr:row>
      <xdr:rowOff>164455</xdr:rowOff>
    </xdr:to>
    <xdr:pic>
      <xdr:nvPicPr>
        <xdr:cNvPr id="38" name="Picture 39" descr="maa-saraswati-1484548264.png"/>
        <xdr:cNvPicPr/>
      </xdr:nvPicPr>
      <xdr:blipFill>
        <a:blip xmlns:r="http://schemas.openxmlformats.org/officeDocument/2006/relationships" r:embed="rId1"/>
        <a:srcRect/>
        <a:stretch>
          <a:fillRect/>
        </a:stretch>
      </xdr:blipFill>
      <xdr:spPr>
        <a:xfrm>
          <a:off x="547967" y="37338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1481</xdr:row>
      <xdr:rowOff>50006</xdr:rowOff>
    </xdr:from>
    <xdr:to>
      <xdr:col>2</xdr:col>
      <xdr:colOff>961128</xdr:colOff>
      <xdr:row>1482</xdr:row>
      <xdr:rowOff>164455</xdr:rowOff>
    </xdr:to>
    <xdr:pic>
      <xdr:nvPicPr>
        <xdr:cNvPr id="39" name="Picture 40" descr="maa-saraswati-1484548264.png"/>
        <xdr:cNvPicPr/>
      </xdr:nvPicPr>
      <xdr:blipFill>
        <a:blip xmlns:r="http://schemas.openxmlformats.org/officeDocument/2006/relationships" r:embed="rId1"/>
        <a:srcRect/>
        <a:stretch>
          <a:fillRect/>
        </a:stretch>
      </xdr:blipFill>
      <xdr:spPr>
        <a:xfrm>
          <a:off x="547967" y="465963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1521</xdr:row>
      <xdr:rowOff>50006</xdr:rowOff>
    </xdr:from>
    <xdr:to>
      <xdr:col>2</xdr:col>
      <xdr:colOff>961128</xdr:colOff>
      <xdr:row>1522</xdr:row>
      <xdr:rowOff>164455</xdr:rowOff>
    </xdr:to>
    <xdr:pic>
      <xdr:nvPicPr>
        <xdr:cNvPr id="40" name="Picture 41" descr="maa-saraswati-1484548264.png"/>
        <xdr:cNvPicPr/>
      </xdr:nvPicPr>
      <xdr:blipFill>
        <a:blip xmlns:r="http://schemas.openxmlformats.org/officeDocument/2006/relationships" r:embed="rId1"/>
        <a:srcRect/>
        <a:stretch>
          <a:fillRect/>
        </a:stretch>
      </xdr:blipFill>
      <xdr:spPr>
        <a:xfrm>
          <a:off x="547967" y="558546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1561</xdr:row>
      <xdr:rowOff>50006</xdr:rowOff>
    </xdr:from>
    <xdr:to>
      <xdr:col>2</xdr:col>
      <xdr:colOff>961128</xdr:colOff>
      <xdr:row>1562</xdr:row>
      <xdr:rowOff>164455</xdr:rowOff>
    </xdr:to>
    <xdr:pic>
      <xdr:nvPicPr>
        <xdr:cNvPr id="41" name="Picture 42" descr="maa-saraswati-1484548264.png"/>
        <xdr:cNvPicPr/>
      </xdr:nvPicPr>
      <xdr:blipFill>
        <a:blip xmlns:r="http://schemas.openxmlformats.org/officeDocument/2006/relationships" r:embed="rId1"/>
        <a:srcRect/>
        <a:stretch>
          <a:fillRect/>
        </a:stretch>
      </xdr:blipFill>
      <xdr:spPr>
        <a:xfrm>
          <a:off x="547967" y="651129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1601</xdr:row>
      <xdr:rowOff>50006</xdr:rowOff>
    </xdr:from>
    <xdr:to>
      <xdr:col>2</xdr:col>
      <xdr:colOff>961128</xdr:colOff>
      <xdr:row>1602</xdr:row>
      <xdr:rowOff>164455</xdr:rowOff>
    </xdr:to>
    <xdr:pic>
      <xdr:nvPicPr>
        <xdr:cNvPr id="42" name="Picture 43" descr="maa-saraswati-1484548264.png"/>
        <xdr:cNvPicPr/>
      </xdr:nvPicPr>
      <xdr:blipFill>
        <a:blip xmlns:r="http://schemas.openxmlformats.org/officeDocument/2006/relationships" r:embed="rId1"/>
        <a:srcRect/>
        <a:stretch>
          <a:fillRect/>
        </a:stretch>
      </xdr:blipFill>
      <xdr:spPr>
        <a:xfrm>
          <a:off x="547967" y="743712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1641</xdr:row>
      <xdr:rowOff>50006</xdr:rowOff>
    </xdr:from>
    <xdr:to>
      <xdr:col>2</xdr:col>
      <xdr:colOff>961128</xdr:colOff>
      <xdr:row>1642</xdr:row>
      <xdr:rowOff>164455</xdr:rowOff>
    </xdr:to>
    <xdr:pic>
      <xdr:nvPicPr>
        <xdr:cNvPr id="43" name="Picture 44" descr="maa-saraswati-1484548264.png"/>
        <xdr:cNvPicPr/>
      </xdr:nvPicPr>
      <xdr:blipFill>
        <a:blip xmlns:r="http://schemas.openxmlformats.org/officeDocument/2006/relationships" r:embed="rId1"/>
        <a:srcRect/>
        <a:stretch>
          <a:fillRect/>
        </a:stretch>
      </xdr:blipFill>
      <xdr:spPr>
        <a:xfrm>
          <a:off x="547967" y="83629496"/>
          <a:ext cx="1071283" cy="573880"/>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1681</xdr:row>
      <xdr:rowOff>50006</xdr:rowOff>
    </xdr:from>
    <xdr:to>
      <xdr:col>2</xdr:col>
      <xdr:colOff>961128</xdr:colOff>
      <xdr:row>1682</xdr:row>
      <xdr:rowOff>164455</xdr:rowOff>
    </xdr:to>
    <xdr:pic>
      <xdr:nvPicPr>
        <xdr:cNvPr id="44" name="Picture 45" descr="maa-saraswati-1484548264.png"/>
        <xdr:cNvPicPr/>
      </xdr:nvPicPr>
      <xdr:blipFill>
        <a:blip xmlns:r="http://schemas.openxmlformats.org/officeDocument/2006/relationships" r:embed="rId1"/>
        <a:srcRect/>
        <a:stretch>
          <a:fillRect/>
        </a:stretch>
      </xdr:blipFill>
      <xdr:spPr>
        <a:xfrm>
          <a:off x="547967" y="928878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1721</xdr:row>
      <xdr:rowOff>50006</xdr:rowOff>
    </xdr:from>
    <xdr:to>
      <xdr:col>2</xdr:col>
      <xdr:colOff>961128</xdr:colOff>
      <xdr:row>1722</xdr:row>
      <xdr:rowOff>164455</xdr:rowOff>
    </xdr:to>
    <xdr:pic>
      <xdr:nvPicPr>
        <xdr:cNvPr id="45" name="Picture 46" descr="maa-saraswati-1484548264.png"/>
        <xdr:cNvPicPr/>
      </xdr:nvPicPr>
      <xdr:blipFill>
        <a:blip xmlns:r="http://schemas.openxmlformats.org/officeDocument/2006/relationships" r:embed="rId1"/>
        <a:srcRect/>
        <a:stretch>
          <a:fillRect/>
        </a:stretch>
      </xdr:blipFill>
      <xdr:spPr>
        <a:xfrm>
          <a:off x="547967" y="1021460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1761</xdr:row>
      <xdr:rowOff>50006</xdr:rowOff>
    </xdr:from>
    <xdr:to>
      <xdr:col>2</xdr:col>
      <xdr:colOff>961128</xdr:colOff>
      <xdr:row>1762</xdr:row>
      <xdr:rowOff>164455</xdr:rowOff>
    </xdr:to>
    <xdr:pic>
      <xdr:nvPicPr>
        <xdr:cNvPr id="46" name="Picture 47" descr="maa-saraswati-1484548264.png"/>
        <xdr:cNvPicPr/>
      </xdr:nvPicPr>
      <xdr:blipFill>
        <a:blip xmlns:r="http://schemas.openxmlformats.org/officeDocument/2006/relationships" r:embed="rId1"/>
        <a:srcRect/>
        <a:stretch>
          <a:fillRect/>
        </a:stretch>
      </xdr:blipFill>
      <xdr:spPr>
        <a:xfrm>
          <a:off x="547967" y="1114044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1801</xdr:row>
      <xdr:rowOff>50006</xdr:rowOff>
    </xdr:from>
    <xdr:to>
      <xdr:col>2</xdr:col>
      <xdr:colOff>961128</xdr:colOff>
      <xdr:row>1802</xdr:row>
      <xdr:rowOff>164455</xdr:rowOff>
    </xdr:to>
    <xdr:pic>
      <xdr:nvPicPr>
        <xdr:cNvPr id="47" name="Picture 48" descr="maa-saraswati-1484548264.png"/>
        <xdr:cNvPicPr/>
      </xdr:nvPicPr>
      <xdr:blipFill>
        <a:blip xmlns:r="http://schemas.openxmlformats.org/officeDocument/2006/relationships" r:embed="rId1"/>
        <a:srcRect/>
        <a:stretch>
          <a:fillRect/>
        </a:stretch>
      </xdr:blipFill>
      <xdr:spPr>
        <a:xfrm>
          <a:off x="547967" y="120662696"/>
          <a:ext cx="1071283" cy="573880"/>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1841</xdr:row>
      <xdr:rowOff>50006</xdr:rowOff>
    </xdr:from>
    <xdr:to>
      <xdr:col>2</xdr:col>
      <xdr:colOff>961128</xdr:colOff>
      <xdr:row>1842</xdr:row>
      <xdr:rowOff>164455</xdr:rowOff>
    </xdr:to>
    <xdr:pic>
      <xdr:nvPicPr>
        <xdr:cNvPr id="48" name="Picture 49" descr="maa-saraswati-1484548264.png"/>
        <xdr:cNvPicPr/>
      </xdr:nvPicPr>
      <xdr:blipFill>
        <a:blip xmlns:r="http://schemas.openxmlformats.org/officeDocument/2006/relationships" r:embed="rId1"/>
        <a:srcRect/>
        <a:stretch>
          <a:fillRect/>
        </a:stretch>
      </xdr:blipFill>
      <xdr:spPr>
        <a:xfrm>
          <a:off x="547967" y="129921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1881</xdr:row>
      <xdr:rowOff>50006</xdr:rowOff>
    </xdr:from>
    <xdr:to>
      <xdr:col>2</xdr:col>
      <xdr:colOff>961128</xdr:colOff>
      <xdr:row>1882</xdr:row>
      <xdr:rowOff>164455</xdr:rowOff>
    </xdr:to>
    <xdr:pic>
      <xdr:nvPicPr>
        <xdr:cNvPr id="49" name="Picture 50" descr="maa-saraswati-1484548264.png"/>
        <xdr:cNvPicPr/>
      </xdr:nvPicPr>
      <xdr:blipFill>
        <a:blip xmlns:r="http://schemas.openxmlformats.org/officeDocument/2006/relationships" r:embed="rId1"/>
        <a:srcRect/>
        <a:stretch>
          <a:fillRect/>
        </a:stretch>
      </xdr:blipFill>
      <xdr:spPr>
        <a:xfrm>
          <a:off x="547967" y="1391792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1921</xdr:row>
      <xdr:rowOff>50006</xdr:rowOff>
    </xdr:from>
    <xdr:to>
      <xdr:col>2</xdr:col>
      <xdr:colOff>961128</xdr:colOff>
      <xdr:row>1922</xdr:row>
      <xdr:rowOff>164455</xdr:rowOff>
    </xdr:to>
    <xdr:pic>
      <xdr:nvPicPr>
        <xdr:cNvPr id="50" name="Picture 51" descr="maa-saraswati-1484548264.png"/>
        <xdr:cNvPicPr/>
      </xdr:nvPicPr>
      <xdr:blipFill>
        <a:blip xmlns:r="http://schemas.openxmlformats.org/officeDocument/2006/relationships" r:embed="rId1"/>
        <a:srcRect/>
        <a:stretch>
          <a:fillRect/>
        </a:stretch>
      </xdr:blipFill>
      <xdr:spPr>
        <a:xfrm>
          <a:off x="547967" y="1484376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1961</xdr:row>
      <xdr:rowOff>50006</xdr:rowOff>
    </xdr:from>
    <xdr:to>
      <xdr:col>2</xdr:col>
      <xdr:colOff>961128</xdr:colOff>
      <xdr:row>1962</xdr:row>
      <xdr:rowOff>164455</xdr:rowOff>
    </xdr:to>
    <xdr:pic>
      <xdr:nvPicPr>
        <xdr:cNvPr id="51" name="Picture 52" descr="maa-saraswati-1484548264.png"/>
        <xdr:cNvPicPr/>
      </xdr:nvPicPr>
      <xdr:blipFill>
        <a:blip xmlns:r="http://schemas.openxmlformats.org/officeDocument/2006/relationships" r:embed="rId1"/>
        <a:srcRect/>
        <a:stretch>
          <a:fillRect/>
        </a:stretch>
      </xdr:blipFill>
      <xdr:spPr>
        <a:xfrm>
          <a:off x="547967" y="157695904"/>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2001</xdr:row>
      <xdr:rowOff>50006</xdr:rowOff>
    </xdr:from>
    <xdr:to>
      <xdr:col>2</xdr:col>
      <xdr:colOff>961128</xdr:colOff>
      <xdr:row>2002</xdr:row>
      <xdr:rowOff>164455</xdr:rowOff>
    </xdr:to>
    <xdr:pic>
      <xdr:nvPicPr>
        <xdr:cNvPr id="52" name="Picture 53" descr="maa-saraswati-1484548264.png"/>
        <xdr:cNvPicPr/>
      </xdr:nvPicPr>
      <xdr:blipFill>
        <a:blip xmlns:r="http://schemas.openxmlformats.org/officeDocument/2006/relationships" r:embed="rId1"/>
        <a:srcRect/>
        <a:stretch>
          <a:fillRect/>
        </a:stretch>
      </xdr:blipFill>
      <xdr:spPr>
        <a:xfrm>
          <a:off x="547967" y="166954192"/>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2041</xdr:row>
      <xdr:rowOff>50006</xdr:rowOff>
    </xdr:from>
    <xdr:to>
      <xdr:col>2</xdr:col>
      <xdr:colOff>961128</xdr:colOff>
      <xdr:row>2042</xdr:row>
      <xdr:rowOff>164455</xdr:rowOff>
    </xdr:to>
    <xdr:pic>
      <xdr:nvPicPr>
        <xdr:cNvPr id="53" name="Picture 54" descr="maa-saraswati-1484548264.png"/>
        <xdr:cNvPicPr/>
      </xdr:nvPicPr>
      <xdr:blipFill>
        <a:blip xmlns:r="http://schemas.openxmlformats.org/officeDocument/2006/relationships" r:embed="rId1"/>
        <a:srcRect/>
        <a:stretch>
          <a:fillRect/>
        </a:stretch>
      </xdr:blipFill>
      <xdr:spPr>
        <a:xfrm>
          <a:off x="547967" y="1762124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2081</xdr:row>
      <xdr:rowOff>50006</xdr:rowOff>
    </xdr:from>
    <xdr:to>
      <xdr:col>2</xdr:col>
      <xdr:colOff>961128</xdr:colOff>
      <xdr:row>2082</xdr:row>
      <xdr:rowOff>164455</xdr:rowOff>
    </xdr:to>
    <xdr:pic>
      <xdr:nvPicPr>
        <xdr:cNvPr id="54" name="Picture 55" descr="maa-saraswati-1484548264.png"/>
        <xdr:cNvPicPr/>
      </xdr:nvPicPr>
      <xdr:blipFill>
        <a:blip xmlns:r="http://schemas.openxmlformats.org/officeDocument/2006/relationships" r:embed="rId1"/>
        <a:srcRect/>
        <a:stretch>
          <a:fillRect/>
        </a:stretch>
      </xdr:blipFill>
      <xdr:spPr>
        <a:xfrm>
          <a:off x="547967" y="1854708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2121</xdr:row>
      <xdr:rowOff>50006</xdr:rowOff>
    </xdr:from>
    <xdr:to>
      <xdr:col>2</xdr:col>
      <xdr:colOff>961128</xdr:colOff>
      <xdr:row>2122</xdr:row>
      <xdr:rowOff>164455</xdr:rowOff>
    </xdr:to>
    <xdr:pic>
      <xdr:nvPicPr>
        <xdr:cNvPr id="55" name="Picture 56" descr="maa-saraswati-1484548264.png"/>
        <xdr:cNvPicPr/>
      </xdr:nvPicPr>
      <xdr:blipFill>
        <a:blip xmlns:r="http://schemas.openxmlformats.org/officeDocument/2006/relationships" r:embed="rId1"/>
        <a:srcRect/>
        <a:stretch>
          <a:fillRect/>
        </a:stretch>
      </xdr:blipFill>
      <xdr:spPr>
        <a:xfrm>
          <a:off x="547967" y="194729104"/>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2161</xdr:row>
      <xdr:rowOff>50006</xdr:rowOff>
    </xdr:from>
    <xdr:to>
      <xdr:col>2</xdr:col>
      <xdr:colOff>961128</xdr:colOff>
      <xdr:row>2162</xdr:row>
      <xdr:rowOff>164455</xdr:rowOff>
    </xdr:to>
    <xdr:pic>
      <xdr:nvPicPr>
        <xdr:cNvPr id="56" name="Picture 57" descr="maa-saraswati-1484548264.png"/>
        <xdr:cNvPicPr/>
      </xdr:nvPicPr>
      <xdr:blipFill>
        <a:blip xmlns:r="http://schemas.openxmlformats.org/officeDocument/2006/relationships" r:embed="rId1"/>
        <a:srcRect/>
        <a:stretch>
          <a:fillRect/>
        </a:stretch>
      </xdr:blipFill>
      <xdr:spPr>
        <a:xfrm>
          <a:off x="547967" y="2039873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2201</xdr:row>
      <xdr:rowOff>50006</xdr:rowOff>
    </xdr:from>
    <xdr:to>
      <xdr:col>2</xdr:col>
      <xdr:colOff>961128</xdr:colOff>
      <xdr:row>2202</xdr:row>
      <xdr:rowOff>164455</xdr:rowOff>
    </xdr:to>
    <xdr:pic>
      <xdr:nvPicPr>
        <xdr:cNvPr id="57" name="Picture 58" descr="maa-saraswati-1484548264.png"/>
        <xdr:cNvPicPr/>
      </xdr:nvPicPr>
      <xdr:blipFill>
        <a:blip xmlns:r="http://schemas.openxmlformats.org/officeDocument/2006/relationships" r:embed="rId1"/>
        <a:srcRect/>
        <a:stretch>
          <a:fillRect/>
        </a:stretch>
      </xdr:blipFill>
      <xdr:spPr>
        <a:xfrm>
          <a:off x="547967" y="2132456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2241</xdr:row>
      <xdr:rowOff>50006</xdr:rowOff>
    </xdr:from>
    <xdr:to>
      <xdr:col>2</xdr:col>
      <xdr:colOff>961128</xdr:colOff>
      <xdr:row>2242</xdr:row>
      <xdr:rowOff>164455</xdr:rowOff>
    </xdr:to>
    <xdr:pic>
      <xdr:nvPicPr>
        <xdr:cNvPr id="58" name="Picture 59" descr="maa-saraswati-1484548264.png"/>
        <xdr:cNvPicPr/>
      </xdr:nvPicPr>
      <xdr:blipFill>
        <a:blip xmlns:r="http://schemas.openxmlformats.org/officeDocument/2006/relationships" r:embed="rId1"/>
        <a:srcRect/>
        <a:stretch>
          <a:fillRect/>
        </a:stretch>
      </xdr:blipFill>
      <xdr:spPr>
        <a:xfrm>
          <a:off x="547967" y="2225040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2281</xdr:row>
      <xdr:rowOff>50006</xdr:rowOff>
    </xdr:from>
    <xdr:to>
      <xdr:col>2</xdr:col>
      <xdr:colOff>961128</xdr:colOff>
      <xdr:row>2282</xdr:row>
      <xdr:rowOff>164455</xdr:rowOff>
    </xdr:to>
    <xdr:pic>
      <xdr:nvPicPr>
        <xdr:cNvPr id="59" name="Picture 60" descr="maa-saraswati-1484548264.png"/>
        <xdr:cNvPicPr/>
      </xdr:nvPicPr>
      <xdr:blipFill>
        <a:blip xmlns:r="http://schemas.openxmlformats.org/officeDocument/2006/relationships" r:embed="rId1"/>
        <a:srcRect/>
        <a:stretch>
          <a:fillRect/>
        </a:stretch>
      </xdr:blipFill>
      <xdr:spPr>
        <a:xfrm>
          <a:off x="547967" y="231762304"/>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2321</xdr:row>
      <xdr:rowOff>50006</xdr:rowOff>
    </xdr:from>
    <xdr:to>
      <xdr:col>2</xdr:col>
      <xdr:colOff>961128</xdr:colOff>
      <xdr:row>2322</xdr:row>
      <xdr:rowOff>164455</xdr:rowOff>
    </xdr:to>
    <xdr:pic>
      <xdr:nvPicPr>
        <xdr:cNvPr id="60" name="Picture 61" descr="maa-saraswati-1484548264.png"/>
        <xdr:cNvPicPr/>
      </xdr:nvPicPr>
      <xdr:blipFill>
        <a:blip xmlns:r="http://schemas.openxmlformats.org/officeDocument/2006/relationships" r:embed="rId1"/>
        <a:srcRect/>
        <a:stretch>
          <a:fillRect/>
        </a:stretch>
      </xdr:blipFill>
      <xdr:spPr>
        <a:xfrm>
          <a:off x="547967" y="241020592"/>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2361</xdr:row>
      <xdr:rowOff>50006</xdr:rowOff>
    </xdr:from>
    <xdr:to>
      <xdr:col>2</xdr:col>
      <xdr:colOff>961128</xdr:colOff>
      <xdr:row>2362</xdr:row>
      <xdr:rowOff>164455</xdr:rowOff>
    </xdr:to>
    <xdr:pic>
      <xdr:nvPicPr>
        <xdr:cNvPr id="61" name="Picture 62" descr="maa-saraswati-1484548264.png"/>
        <xdr:cNvPicPr/>
      </xdr:nvPicPr>
      <xdr:blipFill>
        <a:blip xmlns:r="http://schemas.openxmlformats.org/officeDocument/2006/relationships" r:embed="rId1"/>
        <a:srcRect/>
        <a:stretch>
          <a:fillRect/>
        </a:stretch>
      </xdr:blipFill>
      <xdr:spPr>
        <a:xfrm>
          <a:off x="547967" y="250278896"/>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2401</xdr:row>
      <xdr:rowOff>50006</xdr:rowOff>
    </xdr:from>
    <xdr:to>
      <xdr:col>2</xdr:col>
      <xdr:colOff>961128</xdr:colOff>
      <xdr:row>2402</xdr:row>
      <xdr:rowOff>164455</xdr:rowOff>
    </xdr:to>
    <xdr:pic>
      <xdr:nvPicPr>
        <xdr:cNvPr id="62" name="Picture 63" descr="maa-saraswati-1484548264.png"/>
        <xdr:cNvPicPr/>
      </xdr:nvPicPr>
      <xdr:blipFill>
        <a:blip xmlns:r="http://schemas.openxmlformats.org/officeDocument/2006/relationships" r:embed="rId1"/>
        <a:srcRect/>
        <a:stretch>
          <a:fillRect/>
        </a:stretch>
      </xdr:blipFill>
      <xdr:spPr>
        <a:xfrm>
          <a:off x="547967" y="259537200"/>
          <a:ext cx="1071283" cy="573872"/>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2441</xdr:row>
      <xdr:rowOff>50006</xdr:rowOff>
    </xdr:from>
    <xdr:to>
      <xdr:col>2</xdr:col>
      <xdr:colOff>961128</xdr:colOff>
      <xdr:row>2442</xdr:row>
      <xdr:rowOff>164455</xdr:rowOff>
    </xdr:to>
    <xdr:pic>
      <xdr:nvPicPr>
        <xdr:cNvPr id="63" name="Picture 64" descr="maa-saraswati-1484548264.png"/>
        <xdr:cNvPicPr/>
      </xdr:nvPicPr>
      <xdr:blipFill>
        <a:blip xmlns:r="http://schemas.openxmlformats.org/officeDocument/2006/relationships" r:embed="rId1"/>
        <a:srcRect/>
        <a:stretch>
          <a:fillRect/>
        </a:stretch>
      </xdr:blipFill>
      <xdr:spPr>
        <a:xfrm>
          <a:off x="547967" y="26879548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2481</xdr:row>
      <xdr:rowOff>50006</xdr:rowOff>
    </xdr:from>
    <xdr:to>
      <xdr:col>2</xdr:col>
      <xdr:colOff>961128</xdr:colOff>
      <xdr:row>2482</xdr:row>
      <xdr:rowOff>164455</xdr:rowOff>
    </xdr:to>
    <xdr:pic>
      <xdr:nvPicPr>
        <xdr:cNvPr id="64" name="Picture 65"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2521</xdr:row>
      <xdr:rowOff>50006</xdr:rowOff>
    </xdr:from>
    <xdr:to>
      <xdr:col>2</xdr:col>
      <xdr:colOff>961128</xdr:colOff>
      <xdr:row>2522</xdr:row>
      <xdr:rowOff>164455</xdr:rowOff>
    </xdr:to>
    <xdr:pic>
      <xdr:nvPicPr>
        <xdr:cNvPr id="65" name="Picture 66"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2561</xdr:row>
      <xdr:rowOff>50006</xdr:rowOff>
    </xdr:from>
    <xdr:to>
      <xdr:col>2</xdr:col>
      <xdr:colOff>961128</xdr:colOff>
      <xdr:row>2562</xdr:row>
      <xdr:rowOff>164455</xdr:rowOff>
    </xdr:to>
    <xdr:pic>
      <xdr:nvPicPr>
        <xdr:cNvPr id="66" name="Picture 67"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2601</xdr:row>
      <xdr:rowOff>50006</xdr:rowOff>
    </xdr:from>
    <xdr:to>
      <xdr:col>2</xdr:col>
      <xdr:colOff>961128</xdr:colOff>
      <xdr:row>2602</xdr:row>
      <xdr:rowOff>164455</xdr:rowOff>
    </xdr:to>
    <xdr:pic>
      <xdr:nvPicPr>
        <xdr:cNvPr id="67" name="Picture 68" descr="maa-saraswati-1484548264.png"/>
        <xdr:cNvPicPr/>
      </xdr:nvPicPr>
      <xdr:blipFill>
        <a:blip xmlns:r="http://schemas.openxmlformats.org/officeDocument/2006/relationships" r:embed="rId1"/>
        <a:srcRect/>
        <a:stretch>
          <a:fillRect/>
        </a:stretch>
      </xdr:blipFill>
      <xdr:spPr>
        <a:xfrm>
          <a:off x="547967" y="2780537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2641</xdr:row>
      <xdr:rowOff>50006</xdr:rowOff>
    </xdr:from>
    <xdr:to>
      <xdr:col>2</xdr:col>
      <xdr:colOff>961128</xdr:colOff>
      <xdr:row>2642</xdr:row>
      <xdr:rowOff>164455</xdr:rowOff>
    </xdr:to>
    <xdr:pic>
      <xdr:nvPicPr>
        <xdr:cNvPr id="68" name="Picture 69" descr="maa-saraswati-1484548264.png"/>
        <xdr:cNvPicPr/>
      </xdr:nvPicPr>
      <xdr:blipFill>
        <a:blip xmlns:r="http://schemas.openxmlformats.org/officeDocument/2006/relationships" r:embed="rId1"/>
        <a:srcRect/>
        <a:stretch>
          <a:fillRect/>
        </a:stretch>
      </xdr:blipFill>
      <xdr:spPr>
        <a:xfrm>
          <a:off x="547967" y="28731209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2681</xdr:row>
      <xdr:rowOff>50006</xdr:rowOff>
    </xdr:from>
    <xdr:to>
      <xdr:col>2</xdr:col>
      <xdr:colOff>961128</xdr:colOff>
      <xdr:row>2682</xdr:row>
      <xdr:rowOff>164455</xdr:rowOff>
    </xdr:to>
    <xdr:pic>
      <xdr:nvPicPr>
        <xdr:cNvPr id="69" name="Picture 70" descr="maa-saraswati-1484548264.png"/>
        <xdr:cNvPicPr/>
      </xdr:nvPicPr>
      <xdr:blipFill>
        <a:blip xmlns:r="http://schemas.openxmlformats.org/officeDocument/2006/relationships" r:embed="rId1"/>
        <a:srcRect/>
        <a:stretch>
          <a:fillRect/>
        </a:stretch>
      </xdr:blipFill>
      <xdr:spPr>
        <a:xfrm>
          <a:off x="547967" y="296570400"/>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2721</xdr:row>
      <xdr:rowOff>50006</xdr:rowOff>
    </xdr:from>
    <xdr:to>
      <xdr:col>2</xdr:col>
      <xdr:colOff>961128</xdr:colOff>
      <xdr:row>2722</xdr:row>
      <xdr:rowOff>164455</xdr:rowOff>
    </xdr:to>
    <xdr:pic>
      <xdr:nvPicPr>
        <xdr:cNvPr id="70" name="Picture 71" descr="maa-saraswati-1484548264.png"/>
        <xdr:cNvPicPr/>
      </xdr:nvPicPr>
      <xdr:blipFill>
        <a:blip xmlns:r="http://schemas.openxmlformats.org/officeDocument/2006/relationships" r:embed="rId1"/>
        <a:srcRect/>
        <a:stretch>
          <a:fillRect/>
        </a:stretch>
      </xdr:blipFill>
      <xdr:spPr>
        <a:xfrm>
          <a:off x="547967" y="305828704"/>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2761</xdr:row>
      <xdr:rowOff>50006</xdr:rowOff>
    </xdr:from>
    <xdr:to>
      <xdr:col>2</xdr:col>
      <xdr:colOff>961128</xdr:colOff>
      <xdr:row>2762</xdr:row>
      <xdr:rowOff>164455</xdr:rowOff>
    </xdr:to>
    <xdr:pic>
      <xdr:nvPicPr>
        <xdr:cNvPr id="71" name="Picture 72" descr="maa-saraswati-1484548264.png"/>
        <xdr:cNvPicPr/>
      </xdr:nvPicPr>
      <xdr:blipFill>
        <a:blip xmlns:r="http://schemas.openxmlformats.org/officeDocument/2006/relationships" r:embed="rId1"/>
        <a:srcRect/>
        <a:stretch>
          <a:fillRect/>
        </a:stretch>
      </xdr:blipFill>
      <xdr:spPr>
        <a:xfrm>
          <a:off x="547967" y="315087008"/>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2801</xdr:row>
      <xdr:rowOff>50006</xdr:rowOff>
    </xdr:from>
    <xdr:to>
      <xdr:col>2</xdr:col>
      <xdr:colOff>961128</xdr:colOff>
      <xdr:row>2802</xdr:row>
      <xdr:rowOff>164455</xdr:rowOff>
    </xdr:to>
    <xdr:pic>
      <xdr:nvPicPr>
        <xdr:cNvPr id="72" name="Picture 73" descr="maa-saraswati-1484548264.png"/>
        <xdr:cNvPicPr/>
      </xdr:nvPicPr>
      <xdr:blipFill>
        <a:blip xmlns:r="http://schemas.openxmlformats.org/officeDocument/2006/relationships" r:embed="rId1"/>
        <a:srcRect/>
        <a:stretch>
          <a:fillRect/>
        </a:stretch>
      </xdr:blipFill>
      <xdr:spPr>
        <a:xfrm>
          <a:off x="547967" y="324345312"/>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2841</xdr:row>
      <xdr:rowOff>50006</xdr:rowOff>
    </xdr:from>
    <xdr:to>
      <xdr:col>2</xdr:col>
      <xdr:colOff>961128</xdr:colOff>
      <xdr:row>2842</xdr:row>
      <xdr:rowOff>164455</xdr:rowOff>
    </xdr:to>
    <xdr:pic>
      <xdr:nvPicPr>
        <xdr:cNvPr id="73" name="Picture 74" descr="maa-saraswati-1484548264.png"/>
        <xdr:cNvPicPr/>
      </xdr:nvPicPr>
      <xdr:blipFill>
        <a:blip xmlns:r="http://schemas.openxmlformats.org/officeDocument/2006/relationships" r:embed="rId1"/>
        <a:srcRect/>
        <a:stretch>
          <a:fillRect/>
        </a:stretch>
      </xdr:blipFill>
      <xdr:spPr>
        <a:xfrm>
          <a:off x="547967" y="333603584"/>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2881</xdr:row>
      <xdr:rowOff>50006</xdr:rowOff>
    </xdr:from>
    <xdr:to>
      <xdr:col>2</xdr:col>
      <xdr:colOff>961128</xdr:colOff>
      <xdr:row>2882</xdr:row>
      <xdr:rowOff>164455</xdr:rowOff>
    </xdr:to>
    <xdr:pic>
      <xdr:nvPicPr>
        <xdr:cNvPr id="74" name="Picture 75" descr="maa-saraswati-1484548264.png"/>
        <xdr:cNvPicPr/>
      </xdr:nvPicPr>
      <xdr:blipFill>
        <a:blip xmlns:r="http://schemas.openxmlformats.org/officeDocument/2006/relationships" r:embed="rId1"/>
        <a:srcRect/>
        <a:stretch>
          <a:fillRect/>
        </a:stretch>
      </xdr:blipFill>
      <xdr:spPr>
        <a:xfrm>
          <a:off x="547967" y="34286188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2921</xdr:row>
      <xdr:rowOff>50006</xdr:rowOff>
    </xdr:from>
    <xdr:to>
      <xdr:col>2</xdr:col>
      <xdr:colOff>961128</xdr:colOff>
      <xdr:row>2922</xdr:row>
      <xdr:rowOff>164455</xdr:rowOff>
    </xdr:to>
    <xdr:pic>
      <xdr:nvPicPr>
        <xdr:cNvPr id="75" name="Picture 76" descr="maa-saraswati-1484548264.png"/>
        <xdr:cNvPicPr/>
      </xdr:nvPicPr>
      <xdr:blipFill>
        <a:blip xmlns:r="http://schemas.openxmlformats.org/officeDocument/2006/relationships" r:embed="rId1"/>
        <a:srcRect/>
        <a:stretch>
          <a:fillRect/>
        </a:stretch>
      </xdr:blipFill>
      <xdr:spPr>
        <a:xfrm>
          <a:off x="547967" y="3521201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2961</xdr:row>
      <xdr:rowOff>50006</xdr:rowOff>
    </xdr:from>
    <xdr:to>
      <xdr:col>2</xdr:col>
      <xdr:colOff>961128</xdr:colOff>
      <xdr:row>2962</xdr:row>
      <xdr:rowOff>164455</xdr:rowOff>
    </xdr:to>
    <xdr:pic>
      <xdr:nvPicPr>
        <xdr:cNvPr id="76" name="Picture 77" descr="maa-saraswati-1484548264.png"/>
        <xdr:cNvPicPr/>
      </xdr:nvPicPr>
      <xdr:blipFill>
        <a:blip xmlns:r="http://schemas.openxmlformats.org/officeDocument/2006/relationships" r:embed="rId1"/>
        <a:srcRect/>
        <a:stretch>
          <a:fillRect/>
        </a:stretch>
      </xdr:blipFill>
      <xdr:spPr>
        <a:xfrm>
          <a:off x="547967" y="36137849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3001</xdr:row>
      <xdr:rowOff>50006</xdr:rowOff>
    </xdr:from>
    <xdr:to>
      <xdr:col>2</xdr:col>
      <xdr:colOff>961128</xdr:colOff>
      <xdr:row>3002</xdr:row>
      <xdr:rowOff>164455</xdr:rowOff>
    </xdr:to>
    <xdr:pic>
      <xdr:nvPicPr>
        <xdr:cNvPr id="77" name="Picture 78" descr="maa-saraswati-1484548264.png"/>
        <xdr:cNvPicPr/>
      </xdr:nvPicPr>
      <xdr:blipFill>
        <a:blip xmlns:r="http://schemas.openxmlformats.org/officeDocument/2006/relationships" r:embed="rId1"/>
        <a:srcRect/>
        <a:stretch>
          <a:fillRect/>
        </a:stretch>
      </xdr:blipFill>
      <xdr:spPr>
        <a:xfrm>
          <a:off x="547967" y="370636800"/>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3041</xdr:row>
      <xdr:rowOff>50006</xdr:rowOff>
    </xdr:from>
    <xdr:to>
      <xdr:col>2</xdr:col>
      <xdr:colOff>961128</xdr:colOff>
      <xdr:row>3042</xdr:row>
      <xdr:rowOff>164455</xdr:rowOff>
    </xdr:to>
    <xdr:pic>
      <xdr:nvPicPr>
        <xdr:cNvPr id="78" name="Picture 79" descr="maa-saraswati-1484548264.png"/>
        <xdr:cNvPicPr/>
      </xdr:nvPicPr>
      <xdr:blipFill>
        <a:blip xmlns:r="http://schemas.openxmlformats.org/officeDocument/2006/relationships" r:embed="rId1"/>
        <a:srcRect/>
        <a:stretch>
          <a:fillRect/>
        </a:stretch>
      </xdr:blipFill>
      <xdr:spPr>
        <a:xfrm>
          <a:off x="547967" y="379895104"/>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3081</xdr:row>
      <xdr:rowOff>50006</xdr:rowOff>
    </xdr:from>
    <xdr:to>
      <xdr:col>2</xdr:col>
      <xdr:colOff>961128</xdr:colOff>
      <xdr:row>3082</xdr:row>
      <xdr:rowOff>164455</xdr:rowOff>
    </xdr:to>
    <xdr:pic>
      <xdr:nvPicPr>
        <xdr:cNvPr id="79" name="Picture 80" descr="maa-saraswati-1484548264.png"/>
        <xdr:cNvPicPr/>
      </xdr:nvPicPr>
      <xdr:blipFill>
        <a:blip xmlns:r="http://schemas.openxmlformats.org/officeDocument/2006/relationships" r:embed="rId1"/>
        <a:srcRect/>
        <a:stretch>
          <a:fillRect/>
        </a:stretch>
      </xdr:blipFill>
      <xdr:spPr>
        <a:xfrm>
          <a:off x="547967" y="389153408"/>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3121</xdr:row>
      <xdr:rowOff>50006</xdr:rowOff>
    </xdr:from>
    <xdr:to>
      <xdr:col>2</xdr:col>
      <xdr:colOff>961128</xdr:colOff>
      <xdr:row>3122</xdr:row>
      <xdr:rowOff>164455</xdr:rowOff>
    </xdr:to>
    <xdr:pic>
      <xdr:nvPicPr>
        <xdr:cNvPr id="80" name="Picture 81" descr="maa-saraswati-1484548264.png"/>
        <xdr:cNvPicPr/>
      </xdr:nvPicPr>
      <xdr:blipFill>
        <a:blip xmlns:r="http://schemas.openxmlformats.org/officeDocument/2006/relationships" r:embed="rId1"/>
        <a:srcRect/>
        <a:stretch>
          <a:fillRect/>
        </a:stretch>
      </xdr:blipFill>
      <xdr:spPr>
        <a:xfrm>
          <a:off x="547967" y="398411712"/>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3161</xdr:row>
      <xdr:rowOff>50006</xdr:rowOff>
    </xdr:from>
    <xdr:to>
      <xdr:col>2</xdr:col>
      <xdr:colOff>961128</xdr:colOff>
      <xdr:row>3162</xdr:row>
      <xdr:rowOff>164455</xdr:rowOff>
    </xdr:to>
    <xdr:pic>
      <xdr:nvPicPr>
        <xdr:cNvPr id="81" name="Picture 82" descr="maa-saraswati-1484548264.png"/>
        <xdr:cNvPicPr/>
      </xdr:nvPicPr>
      <xdr:blipFill>
        <a:blip xmlns:r="http://schemas.openxmlformats.org/officeDocument/2006/relationships" r:embed="rId1"/>
        <a:srcRect/>
        <a:stretch>
          <a:fillRect/>
        </a:stretch>
      </xdr:blipFill>
      <xdr:spPr>
        <a:xfrm>
          <a:off x="547967" y="407669984"/>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3201</xdr:row>
      <xdr:rowOff>50006</xdr:rowOff>
    </xdr:from>
    <xdr:to>
      <xdr:col>2</xdr:col>
      <xdr:colOff>961128</xdr:colOff>
      <xdr:row>3202</xdr:row>
      <xdr:rowOff>164455</xdr:rowOff>
    </xdr:to>
    <xdr:pic>
      <xdr:nvPicPr>
        <xdr:cNvPr id="82" name="Picture 83" descr="maa-saraswati-1484548264.png"/>
        <xdr:cNvPicPr/>
      </xdr:nvPicPr>
      <xdr:blipFill>
        <a:blip xmlns:r="http://schemas.openxmlformats.org/officeDocument/2006/relationships" r:embed="rId1"/>
        <a:srcRect/>
        <a:stretch>
          <a:fillRect/>
        </a:stretch>
      </xdr:blipFill>
      <xdr:spPr>
        <a:xfrm>
          <a:off x="547967" y="41692828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3241</xdr:row>
      <xdr:rowOff>50006</xdr:rowOff>
    </xdr:from>
    <xdr:to>
      <xdr:col>2</xdr:col>
      <xdr:colOff>961128</xdr:colOff>
      <xdr:row>3242</xdr:row>
      <xdr:rowOff>164455</xdr:rowOff>
    </xdr:to>
    <xdr:pic>
      <xdr:nvPicPr>
        <xdr:cNvPr id="83" name="Picture 84" descr="maa-saraswati-1484548264.png"/>
        <xdr:cNvPicPr/>
      </xdr:nvPicPr>
      <xdr:blipFill>
        <a:blip xmlns:r="http://schemas.openxmlformats.org/officeDocument/2006/relationships" r:embed="rId1"/>
        <a:srcRect/>
        <a:stretch>
          <a:fillRect/>
        </a:stretch>
      </xdr:blipFill>
      <xdr:spPr>
        <a:xfrm>
          <a:off x="547967" y="4261865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3281</xdr:row>
      <xdr:rowOff>50006</xdr:rowOff>
    </xdr:from>
    <xdr:to>
      <xdr:col>2</xdr:col>
      <xdr:colOff>961128</xdr:colOff>
      <xdr:row>3282</xdr:row>
      <xdr:rowOff>164455</xdr:rowOff>
    </xdr:to>
    <xdr:pic>
      <xdr:nvPicPr>
        <xdr:cNvPr id="84" name="Picture 85" descr="maa-saraswati-1484548264.png"/>
        <xdr:cNvPicPr/>
      </xdr:nvPicPr>
      <xdr:blipFill>
        <a:blip xmlns:r="http://schemas.openxmlformats.org/officeDocument/2006/relationships" r:embed="rId1"/>
        <a:srcRect/>
        <a:stretch>
          <a:fillRect/>
        </a:stretch>
      </xdr:blipFill>
      <xdr:spPr>
        <a:xfrm>
          <a:off x="547967" y="43544489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3321</xdr:row>
      <xdr:rowOff>50006</xdr:rowOff>
    </xdr:from>
    <xdr:to>
      <xdr:col>2</xdr:col>
      <xdr:colOff>961128</xdr:colOff>
      <xdr:row>3322</xdr:row>
      <xdr:rowOff>164455</xdr:rowOff>
    </xdr:to>
    <xdr:pic>
      <xdr:nvPicPr>
        <xdr:cNvPr id="85" name="Picture 86" descr="maa-saraswati-1484548264.png"/>
        <xdr:cNvPicPr/>
      </xdr:nvPicPr>
      <xdr:blipFill>
        <a:blip xmlns:r="http://schemas.openxmlformats.org/officeDocument/2006/relationships" r:embed="rId1"/>
        <a:srcRect/>
        <a:stretch>
          <a:fillRect/>
        </a:stretch>
      </xdr:blipFill>
      <xdr:spPr>
        <a:xfrm>
          <a:off x="547967" y="444703200"/>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3361</xdr:row>
      <xdr:rowOff>50006</xdr:rowOff>
    </xdr:from>
    <xdr:to>
      <xdr:col>2</xdr:col>
      <xdr:colOff>961128</xdr:colOff>
      <xdr:row>3362</xdr:row>
      <xdr:rowOff>164455</xdr:rowOff>
    </xdr:to>
    <xdr:pic>
      <xdr:nvPicPr>
        <xdr:cNvPr id="86" name="Picture 87" descr="maa-saraswati-1484548264.png"/>
        <xdr:cNvPicPr/>
      </xdr:nvPicPr>
      <xdr:blipFill>
        <a:blip xmlns:r="http://schemas.openxmlformats.org/officeDocument/2006/relationships" r:embed="rId1"/>
        <a:srcRect/>
        <a:stretch>
          <a:fillRect/>
        </a:stretch>
      </xdr:blipFill>
      <xdr:spPr>
        <a:xfrm>
          <a:off x="547967" y="453961504"/>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3401</xdr:row>
      <xdr:rowOff>50006</xdr:rowOff>
    </xdr:from>
    <xdr:to>
      <xdr:col>2</xdr:col>
      <xdr:colOff>961128</xdr:colOff>
      <xdr:row>3402</xdr:row>
      <xdr:rowOff>164455</xdr:rowOff>
    </xdr:to>
    <xdr:pic>
      <xdr:nvPicPr>
        <xdr:cNvPr id="87" name="Picture 88" descr="maa-saraswati-1484548264.png"/>
        <xdr:cNvPicPr/>
      </xdr:nvPicPr>
      <xdr:blipFill>
        <a:blip xmlns:r="http://schemas.openxmlformats.org/officeDocument/2006/relationships" r:embed="rId1"/>
        <a:srcRect/>
        <a:stretch>
          <a:fillRect/>
        </a:stretch>
      </xdr:blipFill>
      <xdr:spPr>
        <a:xfrm>
          <a:off x="547967" y="463219808"/>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3441</xdr:row>
      <xdr:rowOff>50006</xdr:rowOff>
    </xdr:from>
    <xdr:to>
      <xdr:col>2</xdr:col>
      <xdr:colOff>961128</xdr:colOff>
      <xdr:row>3442</xdr:row>
      <xdr:rowOff>164455</xdr:rowOff>
    </xdr:to>
    <xdr:pic>
      <xdr:nvPicPr>
        <xdr:cNvPr id="88" name="Picture 89" descr="maa-saraswati-1484548264.png"/>
        <xdr:cNvPicPr/>
      </xdr:nvPicPr>
      <xdr:blipFill>
        <a:blip xmlns:r="http://schemas.openxmlformats.org/officeDocument/2006/relationships" r:embed="rId1"/>
        <a:srcRect/>
        <a:stretch>
          <a:fillRect/>
        </a:stretch>
      </xdr:blipFill>
      <xdr:spPr>
        <a:xfrm>
          <a:off x="547967" y="472478112"/>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3481</xdr:row>
      <xdr:rowOff>50006</xdr:rowOff>
    </xdr:from>
    <xdr:to>
      <xdr:col>2</xdr:col>
      <xdr:colOff>961128</xdr:colOff>
      <xdr:row>3482</xdr:row>
      <xdr:rowOff>164455</xdr:rowOff>
    </xdr:to>
    <xdr:pic>
      <xdr:nvPicPr>
        <xdr:cNvPr id="89" name="Picture 90" descr="maa-saraswati-1484548264.png"/>
        <xdr:cNvPicPr/>
      </xdr:nvPicPr>
      <xdr:blipFill>
        <a:blip xmlns:r="http://schemas.openxmlformats.org/officeDocument/2006/relationships" r:embed="rId1"/>
        <a:srcRect/>
        <a:stretch>
          <a:fillRect/>
        </a:stretch>
      </xdr:blipFill>
      <xdr:spPr>
        <a:xfrm>
          <a:off x="547967" y="481736384"/>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3521</xdr:row>
      <xdr:rowOff>50006</xdr:rowOff>
    </xdr:from>
    <xdr:to>
      <xdr:col>2</xdr:col>
      <xdr:colOff>961128</xdr:colOff>
      <xdr:row>3522</xdr:row>
      <xdr:rowOff>164455</xdr:rowOff>
    </xdr:to>
    <xdr:pic>
      <xdr:nvPicPr>
        <xdr:cNvPr id="90" name="Picture 91" descr="maa-saraswati-1484548264.png"/>
        <xdr:cNvPicPr/>
      </xdr:nvPicPr>
      <xdr:blipFill>
        <a:blip xmlns:r="http://schemas.openxmlformats.org/officeDocument/2006/relationships" r:embed="rId1"/>
        <a:srcRect/>
        <a:stretch>
          <a:fillRect/>
        </a:stretch>
      </xdr:blipFill>
      <xdr:spPr>
        <a:xfrm>
          <a:off x="547967" y="49099468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3561</xdr:row>
      <xdr:rowOff>50006</xdr:rowOff>
    </xdr:from>
    <xdr:to>
      <xdr:col>2</xdr:col>
      <xdr:colOff>961128</xdr:colOff>
      <xdr:row>3562</xdr:row>
      <xdr:rowOff>164455</xdr:rowOff>
    </xdr:to>
    <xdr:pic>
      <xdr:nvPicPr>
        <xdr:cNvPr id="91" name="Picture 92" descr="maa-saraswati-1484548264.png"/>
        <xdr:cNvPicPr/>
      </xdr:nvPicPr>
      <xdr:blipFill>
        <a:blip xmlns:r="http://schemas.openxmlformats.org/officeDocument/2006/relationships" r:embed="rId1"/>
        <a:srcRect/>
        <a:stretch>
          <a:fillRect/>
        </a:stretch>
      </xdr:blipFill>
      <xdr:spPr>
        <a:xfrm>
          <a:off x="547967" y="50025299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3601</xdr:row>
      <xdr:rowOff>50006</xdr:rowOff>
    </xdr:from>
    <xdr:to>
      <xdr:col>2</xdr:col>
      <xdr:colOff>961128</xdr:colOff>
      <xdr:row>3602</xdr:row>
      <xdr:rowOff>164455</xdr:rowOff>
    </xdr:to>
    <xdr:pic>
      <xdr:nvPicPr>
        <xdr:cNvPr id="92" name="Picture 93" descr="maa-saraswati-1484548264.png"/>
        <xdr:cNvPicPr/>
      </xdr:nvPicPr>
      <xdr:blipFill>
        <a:blip xmlns:r="http://schemas.openxmlformats.org/officeDocument/2006/relationships" r:embed="rId1"/>
        <a:srcRect/>
        <a:stretch>
          <a:fillRect/>
        </a:stretch>
      </xdr:blipFill>
      <xdr:spPr>
        <a:xfrm>
          <a:off x="547967" y="50951129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3641</xdr:row>
      <xdr:rowOff>50006</xdr:rowOff>
    </xdr:from>
    <xdr:to>
      <xdr:col>2</xdr:col>
      <xdr:colOff>961128</xdr:colOff>
      <xdr:row>3642</xdr:row>
      <xdr:rowOff>164455</xdr:rowOff>
    </xdr:to>
    <xdr:pic>
      <xdr:nvPicPr>
        <xdr:cNvPr id="93" name="Picture 94" descr="maa-saraswati-1484548264.png"/>
        <xdr:cNvPicPr/>
      </xdr:nvPicPr>
      <xdr:blipFill>
        <a:blip xmlns:r="http://schemas.openxmlformats.org/officeDocument/2006/relationships" r:embed="rId1"/>
        <a:srcRect/>
        <a:stretch>
          <a:fillRect/>
        </a:stretch>
      </xdr:blipFill>
      <xdr:spPr>
        <a:xfrm>
          <a:off x="547967" y="518769600"/>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3681</xdr:row>
      <xdr:rowOff>50006</xdr:rowOff>
    </xdr:from>
    <xdr:to>
      <xdr:col>2</xdr:col>
      <xdr:colOff>961128</xdr:colOff>
      <xdr:row>3682</xdr:row>
      <xdr:rowOff>164455</xdr:rowOff>
    </xdr:to>
    <xdr:pic>
      <xdr:nvPicPr>
        <xdr:cNvPr id="94" name="Picture 95" descr="maa-saraswati-1484548264.png"/>
        <xdr:cNvPicPr/>
      </xdr:nvPicPr>
      <xdr:blipFill>
        <a:blip xmlns:r="http://schemas.openxmlformats.org/officeDocument/2006/relationships" r:embed="rId1"/>
        <a:srcRect/>
        <a:stretch>
          <a:fillRect/>
        </a:stretch>
      </xdr:blipFill>
      <xdr:spPr>
        <a:xfrm>
          <a:off x="547967" y="528027904"/>
          <a:ext cx="1071283" cy="573856"/>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3721</xdr:row>
      <xdr:rowOff>50006</xdr:rowOff>
    </xdr:from>
    <xdr:to>
      <xdr:col>2</xdr:col>
      <xdr:colOff>961128</xdr:colOff>
      <xdr:row>3722</xdr:row>
      <xdr:rowOff>164455</xdr:rowOff>
    </xdr:to>
    <xdr:pic>
      <xdr:nvPicPr>
        <xdr:cNvPr id="95" name="Picture 96" descr="maa-saraswati-1484548264.png"/>
        <xdr:cNvPicPr/>
      </xdr:nvPicPr>
      <xdr:blipFill>
        <a:blip xmlns:r="http://schemas.openxmlformats.org/officeDocument/2006/relationships" r:embed="rId1"/>
        <a:srcRect/>
        <a:stretch>
          <a:fillRect/>
        </a:stretch>
      </xdr:blipFill>
      <xdr:spPr>
        <a:xfrm>
          <a:off x="547967" y="53728620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3761</xdr:row>
      <xdr:rowOff>50006</xdr:rowOff>
    </xdr:from>
    <xdr:to>
      <xdr:col>2</xdr:col>
      <xdr:colOff>961128</xdr:colOff>
      <xdr:row>3762</xdr:row>
      <xdr:rowOff>164455</xdr:rowOff>
    </xdr:to>
    <xdr:pic>
      <xdr:nvPicPr>
        <xdr:cNvPr id="96" name="Picture 97" descr="maa-saraswati-1484548264.png"/>
        <xdr:cNvPicPr/>
      </xdr:nvPicPr>
      <xdr:blipFill>
        <a:blip xmlns:r="http://schemas.openxmlformats.org/officeDocument/2006/relationships" r:embed="rId1"/>
        <a:srcRect/>
        <a:stretch>
          <a:fillRect/>
        </a:stretch>
      </xdr:blipFill>
      <xdr:spPr>
        <a:xfrm>
          <a:off x="547967" y="546544512"/>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3801</xdr:row>
      <xdr:rowOff>50006</xdr:rowOff>
    </xdr:from>
    <xdr:to>
      <xdr:col>2</xdr:col>
      <xdr:colOff>961128</xdr:colOff>
      <xdr:row>3802</xdr:row>
      <xdr:rowOff>164455</xdr:rowOff>
    </xdr:to>
    <xdr:pic>
      <xdr:nvPicPr>
        <xdr:cNvPr id="97" name="Picture 98" descr="maa-saraswati-1484548264.png"/>
        <xdr:cNvPicPr/>
      </xdr:nvPicPr>
      <xdr:blipFill>
        <a:blip xmlns:r="http://schemas.openxmlformats.org/officeDocument/2006/relationships" r:embed="rId1"/>
        <a:srcRect/>
        <a:stretch>
          <a:fillRect/>
        </a:stretch>
      </xdr:blipFill>
      <xdr:spPr>
        <a:xfrm>
          <a:off x="547967" y="555802816"/>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3841</xdr:row>
      <xdr:rowOff>50006</xdr:rowOff>
    </xdr:from>
    <xdr:to>
      <xdr:col>2</xdr:col>
      <xdr:colOff>961128</xdr:colOff>
      <xdr:row>3842</xdr:row>
      <xdr:rowOff>164455</xdr:rowOff>
    </xdr:to>
    <xdr:pic>
      <xdr:nvPicPr>
        <xdr:cNvPr id="98" name="Picture 99" descr="maa-saraswati-1484548264.png"/>
        <xdr:cNvPicPr/>
      </xdr:nvPicPr>
      <xdr:blipFill>
        <a:blip xmlns:r="http://schemas.openxmlformats.org/officeDocument/2006/relationships" r:embed="rId1"/>
        <a:srcRect/>
        <a:stretch>
          <a:fillRect/>
        </a:stretch>
      </xdr:blipFill>
      <xdr:spPr>
        <a:xfrm>
          <a:off x="547967" y="565061120"/>
          <a:ext cx="1071283" cy="573824"/>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3881</xdr:row>
      <xdr:rowOff>50006</xdr:rowOff>
    </xdr:from>
    <xdr:to>
      <xdr:col>2</xdr:col>
      <xdr:colOff>961128</xdr:colOff>
      <xdr:row>3882</xdr:row>
      <xdr:rowOff>164455</xdr:rowOff>
    </xdr:to>
    <xdr:pic>
      <xdr:nvPicPr>
        <xdr:cNvPr id="99" name="Picture 100" descr="maa-saraswati-1484548264.png"/>
        <xdr:cNvPicPr/>
      </xdr:nvPicPr>
      <xdr:blipFill>
        <a:blip xmlns:r="http://schemas.openxmlformats.org/officeDocument/2006/relationships" r:embed="rId1"/>
        <a:srcRect/>
        <a:stretch>
          <a:fillRect/>
        </a:stretch>
      </xdr:blipFill>
      <xdr:spPr>
        <a:xfrm>
          <a:off x="547967" y="574319424"/>
          <a:ext cx="1071283" cy="573824"/>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3921</xdr:row>
      <xdr:rowOff>50006</xdr:rowOff>
    </xdr:from>
    <xdr:to>
      <xdr:col>2</xdr:col>
      <xdr:colOff>961128</xdr:colOff>
      <xdr:row>3922</xdr:row>
      <xdr:rowOff>164455</xdr:rowOff>
    </xdr:to>
    <xdr:pic>
      <xdr:nvPicPr>
        <xdr:cNvPr id="100" name="Picture 101" descr="maa-saraswati-1484548264.png"/>
        <xdr:cNvPicPr/>
      </xdr:nvPicPr>
      <xdr:blipFill>
        <a:blip xmlns:r="http://schemas.openxmlformats.org/officeDocument/2006/relationships" r:embed="rId1"/>
        <a:srcRect/>
        <a:stretch>
          <a:fillRect/>
        </a:stretch>
      </xdr:blipFill>
      <xdr:spPr>
        <a:xfrm>
          <a:off x="547967" y="583577728"/>
          <a:ext cx="1071283" cy="573824"/>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twoCellAnchor>
    <xdr:from>
      <xdr:col>1</xdr:col>
      <xdr:colOff>119109</xdr:colOff>
      <xdr:row>3961</xdr:row>
      <xdr:rowOff>50006</xdr:rowOff>
    </xdr:from>
    <xdr:to>
      <xdr:col>2</xdr:col>
      <xdr:colOff>961128</xdr:colOff>
      <xdr:row>3962</xdr:row>
      <xdr:rowOff>164455</xdr:rowOff>
    </xdr:to>
    <xdr:pic>
      <xdr:nvPicPr>
        <xdr:cNvPr id="101" name="Picture 102" descr="maa-saraswati-1484548264.png"/>
        <xdr:cNvPicPr/>
      </xdr:nvPicPr>
      <xdr:blipFill>
        <a:blip xmlns:r="http://schemas.openxmlformats.org/officeDocument/2006/relationships" r:embed="rId1"/>
        <a:srcRect/>
        <a:stretch>
          <a:fillRect/>
        </a:stretch>
      </xdr:blipFill>
      <xdr:spPr>
        <a:xfrm>
          <a:off x="547967" y="592835968"/>
          <a:ext cx="1071283" cy="573888"/>
        </a:xfrm>
        <a:prstGeom prst="rect">
          <a:avLst/>
        </a:prstGeom>
        <a:noFill/>
        <a:ln w="9525" cap="flat" cmpd="sng">
          <a:noFill/>
          <a:prstDash val="solid"/>
          <a:miter/>
        </a:ln>
        <a:effectLst>
          <a:outerShdw dist="0" dir="0" kx="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youtu.be/QWmVZqxh1yE" TargetMode="External"/><Relationship Id="rId2" Type="http://schemas.openxmlformats.org/officeDocument/2006/relationships/hyperlink" Target="https://rajteachers.net/ummed-tarad-excel-software" TargetMode="External"/><Relationship Id="rId3" Type="http://schemas.openxmlformats.org/officeDocument/2006/relationships/hyperlink" Target="https://rajsevak.com/ummed-tarad-excel-software/" TargetMode="External"/><Relationship Id="rId4" Type="http://schemas.openxmlformats.org/officeDocument/2006/relationships/hyperlink" Target="https://studywithrsm.com/ummed-tarad-excel-programmer-teacher/" TargetMode="External"/><Relationship Id="rId5" Type="http://schemas.openxmlformats.org/officeDocument/2006/relationships/hyperlink" Target="https://shalaweb.com/ummed-tarad/" TargetMode="External"/><Relationship Id="rId6" Type="http://schemas.openxmlformats.org/officeDocument/2006/relationships/hyperlink" Target="https://www.ashwinisharma.com/p/ummed-tarad-excel-programs.html" TargetMode="External"/><Relationship Id="rId7" Type="http://schemas.openxmlformats.org/officeDocument/2006/relationships/hyperlink" Target="https://shalasugam.com/mr-ummed-tarad-excel-softwar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r="http://schemas.openxmlformats.org/officeDocument/2006/relationships" xmlns="http://schemas.openxmlformats.org/spreadsheetml/2006/main">
  <sheetPr>
    <tabColor rgb="FF00B050"/>
  </sheetPr>
  <dimension ref="A1:Q11"/>
  <sheetViews>
    <sheetView workbookViewId="0" showRowColHeaders="0">
      <selection activeCell="A12" sqref="A12:XFD1048576"/>
    </sheetView>
  </sheetViews>
  <sheetFormatPr defaultRowHeight="15.0" defaultColWidth="0" zeroHeight="1"/>
  <cols>
    <col min="1" max="1" customWidth="1" width="2.5703125" style="1"/>
    <col min="2" max="3" customWidth="1" width="84.42578" style="1"/>
    <col min="4" max="4" customWidth="1" width="2.8554688" style="1"/>
    <col min="5" max="16" hidden="1" customWidth="1" width="0.0" style="0"/>
    <col min="17" max="16384" hidden="1" customWidth="0" width="9.140625" style="0"/>
  </cols>
  <sheetData>
    <row r="1" spans="8:8" ht="15.75">
      <c r="A1" s="2"/>
      <c r="B1" s="3"/>
      <c r="C1" s="3"/>
      <c r="D1" s="4"/>
    </row>
    <row r="2" spans="8:8" ht="72.75" customHeight="1">
      <c r="A2" s="5"/>
      <c r="B2" s="6" t="s">
        <v>236</v>
      </c>
      <c r="C2" s="7"/>
      <c r="D2" s="8"/>
    </row>
    <row r="3" spans="8:8" ht="34.5">
      <c r="A3" s="5"/>
      <c r="B3" s="9" t="s">
        <v>237</v>
      </c>
      <c r="C3" s="10"/>
      <c r="D3" s="8"/>
    </row>
    <row r="4" spans="8:8" ht="33.75">
      <c r="A4" s="5"/>
      <c r="B4" s="11" t="s">
        <v>238</v>
      </c>
      <c r="C4" s="12"/>
      <c r="D4" s="8"/>
    </row>
    <row r="5" spans="8:8" ht="30.0">
      <c r="A5" s="5"/>
      <c r="B5" s="13" t="s">
        <v>239</v>
      </c>
      <c r="C5" s="14"/>
      <c r="D5" s="8"/>
    </row>
    <row r="6" spans="8:8" ht="27.0">
      <c r="A6" s="5"/>
      <c r="B6" s="15" t="s">
        <v>240</v>
      </c>
      <c r="C6" s="16"/>
      <c r="D6" s="8"/>
    </row>
    <row r="7" spans="8:8" ht="18.75">
      <c r="A7" s="5"/>
      <c r="B7" s="17" t="s">
        <v>241</v>
      </c>
      <c r="C7" s="18" t="s">
        <v>242</v>
      </c>
      <c r="D7" s="8"/>
    </row>
    <row r="8" spans="8:8" ht="18.75">
      <c r="A8" s="5"/>
      <c r="B8" s="17" t="s">
        <v>243</v>
      </c>
      <c r="C8" s="18" t="s">
        <v>244</v>
      </c>
      <c r="D8" s="8"/>
    </row>
    <row r="9" spans="8:8" ht="18.75">
      <c r="A9" s="5"/>
      <c r="B9" s="17" t="s">
        <v>245</v>
      </c>
      <c r="C9" s="18" t="s">
        <v>246</v>
      </c>
      <c r="D9" s="8"/>
    </row>
    <row r="10" spans="8:8" ht="34.5" customHeight="1">
      <c r="A10" s="5"/>
      <c r="B10" s="19" t="s">
        <v>247</v>
      </c>
      <c r="C10" s="20"/>
      <c r="D10" s="8"/>
    </row>
    <row r="11" spans="8:8" ht="15.75">
      <c r="A11" s="21"/>
      <c r="B11" s="22"/>
      <c r="C11" s="22"/>
      <c r="D11" s="23"/>
    </row>
  </sheetData>
  <sheetProtection password="e8fa" sheet="1" objects="1" scenarios="1"/>
  <mergeCells count="10">
    <mergeCell ref="A11:D11"/>
    <mergeCell ref="A2:A10"/>
    <mergeCell ref="D2:D10"/>
    <mergeCell ref="B10:C10"/>
    <mergeCell ref="A1:D1"/>
    <mergeCell ref="B2:C2"/>
    <mergeCell ref="B3:C3"/>
    <mergeCell ref="B4:C4"/>
    <mergeCell ref="B5:C5"/>
    <mergeCell ref="B6:C6"/>
  </mergeCells>
  <hyperlinks>
    <hyperlink ref="B4" r:id="rId1"/>
    <hyperlink ref="B7" r:id="rId2"/>
    <hyperlink ref="C7" r:id="rId3"/>
    <hyperlink ref="C8" r:id="rId4"/>
    <hyperlink ref="B8" r:id="rId5"/>
    <hyperlink ref="B9" r:id="rId6"/>
    <hyperlink ref="C9" r:id="rId7"/>
  </hyperlinks>
  <pageMargins left="0.7" right="0.7" top="0.75" bottom="0.75" header="0.3" footer="0.3"/>
</worksheet>
</file>

<file path=xl/worksheets/sheet2.xml><?xml version="1.0" encoding="utf-8"?>
<worksheet xmlns:r="http://schemas.openxmlformats.org/officeDocument/2006/relationships" xmlns="http://schemas.openxmlformats.org/spreadsheetml/2006/main">
  <sheetPr>
    <tabColor rgb="FFFF0000"/>
  </sheetPr>
  <dimension ref="A1:AL21"/>
  <sheetViews>
    <sheetView workbookViewId="0" topLeftCell="A2" showGridLines="0" showRowColHeaders="0">
      <selection activeCell="E14" sqref="E14:I14"/>
    </sheetView>
  </sheetViews>
  <sheetFormatPr defaultRowHeight="15.0" defaultColWidth="0" zeroHeight="1"/>
  <cols>
    <col min="1" max="1" customWidth="1" width="2.5703125" style="24"/>
    <col min="2" max="3" customWidth="1" width="15.0" style="25"/>
    <col min="4" max="4" customWidth="1" width="7.140625" style="25"/>
    <col min="5" max="8" customWidth="1" width="6.8554688" style="25"/>
    <col min="9" max="9" customWidth="1" width="3.8554688" style="25"/>
    <col min="10" max="10" customWidth="1" width="1.7109375" style="25"/>
    <col min="11" max="11" customWidth="1" width="4.4257812" style="25"/>
    <col min="12" max="12" customWidth="1" width="19.855469" style="25"/>
    <col min="13" max="13" customWidth="1" width="4.4257812" style="25"/>
    <col min="14" max="14" customWidth="1" width="22.855469" style="25"/>
    <col min="15" max="15" customWidth="1" width="4.4257812" style="25"/>
    <col min="16" max="16" customWidth="1" width="22.855469" style="25"/>
    <col min="17" max="17" customWidth="1" width="1.2851562" style="24"/>
    <col min="18" max="19" customWidth="1" width="11.425781" style="24"/>
    <col min="20" max="20" customWidth="1" width="19.710938" style="24"/>
    <col min="21" max="21" customWidth="1" width="2.4257812" style="24"/>
    <col min="22" max="37" hidden="1" customWidth="1" width="0.0" style="24"/>
    <col min="38" max="16384" hidden="1" customWidth="0" width="9.140625" style="24"/>
  </cols>
  <sheetData>
    <row r="1" spans="8:8" ht="9.0" customHeight="1">
      <c r="A1" s="26"/>
      <c r="B1" s="26"/>
      <c r="C1" s="26"/>
      <c r="D1" s="26"/>
      <c r="E1" s="26"/>
      <c r="F1" s="26"/>
      <c r="G1" s="26"/>
      <c r="H1" s="26"/>
      <c r="I1" s="26"/>
      <c r="J1" s="26"/>
      <c r="K1" s="26"/>
      <c r="L1" s="26"/>
      <c r="M1" s="26"/>
      <c r="N1" s="26"/>
      <c r="O1" s="26"/>
      <c r="P1" s="26"/>
      <c r="Q1" s="26"/>
      <c r="R1" s="26"/>
      <c r="S1" s="26"/>
      <c r="T1" s="26"/>
      <c r="U1" s="26"/>
    </row>
    <row r="2" spans="8:8" ht="23.25" customHeight="1">
      <c r="A2" s="27"/>
      <c r="B2" s="28" t="s">
        <v>10</v>
      </c>
      <c r="C2" s="29"/>
      <c r="D2" s="29"/>
      <c r="E2" s="29"/>
      <c r="F2" s="29"/>
      <c r="G2" s="30" t="s">
        <v>9</v>
      </c>
      <c r="H2" s="30"/>
      <c r="I2" s="30"/>
      <c r="J2" s="30"/>
      <c r="K2" s="30"/>
      <c r="L2" s="30"/>
      <c r="M2" s="30"/>
      <c r="N2" s="31" t="s">
        <v>10</v>
      </c>
      <c r="O2" s="31"/>
      <c r="P2" s="32"/>
      <c r="Q2" s="26"/>
      <c r="R2" s="33"/>
      <c r="S2" s="34"/>
      <c r="T2" s="35"/>
      <c r="U2" s="26"/>
    </row>
    <row r="3" spans="8:8" ht="11.25" customHeight="1">
      <c r="A3" s="26"/>
      <c r="B3" s="36"/>
      <c r="C3" s="36"/>
      <c r="D3" s="36"/>
      <c r="E3" s="36"/>
      <c r="F3" s="36"/>
      <c r="G3" s="36"/>
      <c r="H3" s="36"/>
      <c r="I3" s="36"/>
      <c r="J3" s="36"/>
      <c r="K3" s="36"/>
      <c r="L3" s="36"/>
      <c r="M3" s="36"/>
      <c r="N3" s="36"/>
      <c r="O3" s="36"/>
      <c r="P3" s="36"/>
      <c r="Q3" s="26"/>
      <c r="R3" s="37"/>
      <c r="S3" s="38"/>
      <c r="T3" s="39"/>
      <c r="U3" s="26"/>
    </row>
    <row r="4" spans="8:8" ht="24.0" customHeight="1">
      <c r="A4" s="26"/>
      <c r="B4" s="40" t="s">
        <v>235</v>
      </c>
      <c r="C4" s="41"/>
      <c r="D4" s="41"/>
      <c r="E4" s="41"/>
      <c r="F4" s="41"/>
      <c r="G4" s="41"/>
      <c r="H4" s="41"/>
      <c r="I4" s="41"/>
      <c r="J4" s="41"/>
      <c r="K4" s="41"/>
      <c r="L4" s="41"/>
      <c r="M4" s="41"/>
      <c r="N4" s="41"/>
      <c r="O4" s="41"/>
      <c r="P4" s="42"/>
      <c r="Q4" s="26"/>
      <c r="R4" s="37"/>
      <c r="S4" s="38"/>
      <c r="T4" s="39"/>
      <c r="U4" s="26"/>
      <c r="Y4" s="24" t="s">
        <v>1</v>
      </c>
      <c r="Z4" s="24" t="s">
        <v>14</v>
      </c>
    </row>
    <row r="5" spans="8:8" ht="17.25" customHeight="1">
      <c r="A5" s="26"/>
      <c r="B5" s="36"/>
      <c r="C5" s="36"/>
      <c r="D5" s="36"/>
      <c r="E5" s="36"/>
      <c r="F5" s="36"/>
      <c r="G5" s="36"/>
      <c r="H5" s="36"/>
      <c r="I5" s="36"/>
      <c r="J5" s="43"/>
      <c r="K5" s="44" t="s">
        <v>156</v>
      </c>
      <c r="L5" s="45"/>
      <c r="M5" s="44" t="s">
        <v>33</v>
      </c>
      <c r="N5" s="45"/>
      <c r="O5" s="45"/>
      <c r="P5" s="46"/>
      <c r="Q5" s="26"/>
      <c r="R5" s="37"/>
      <c r="S5" s="38"/>
      <c r="T5" s="39"/>
      <c r="U5" s="26"/>
      <c r="Y5" s="24" t="s">
        <v>2</v>
      </c>
      <c r="Z5" s="24" t="s">
        <v>15</v>
      </c>
    </row>
    <row r="6" spans="8:8" ht="21.75" customHeight="1">
      <c r="A6" s="26"/>
      <c r="B6" s="47" t="s">
        <v>0</v>
      </c>
      <c r="C6" s="48"/>
      <c r="D6" s="49" t="s">
        <v>115</v>
      </c>
      <c r="E6" s="50" t="s">
        <v>220</v>
      </c>
      <c r="F6" s="50"/>
      <c r="G6" s="50"/>
      <c r="H6" s="50"/>
      <c r="I6" s="51"/>
      <c r="J6" s="43"/>
      <c r="K6" s="52" t="s">
        <v>32</v>
      </c>
      <c r="L6" s="53" t="s">
        <v>157</v>
      </c>
      <c r="M6" s="52" t="s">
        <v>32</v>
      </c>
      <c r="N6" s="53" t="s">
        <v>158</v>
      </c>
      <c r="O6" s="52" t="s">
        <v>32</v>
      </c>
      <c r="P6" s="53" t="s">
        <v>158</v>
      </c>
      <c r="Q6" s="26"/>
      <c r="R6" s="37"/>
      <c r="S6" s="38"/>
      <c r="T6" s="39"/>
      <c r="U6" s="26"/>
      <c r="Y6" s="24" t="s">
        <v>3</v>
      </c>
      <c r="Z6" s="24" t="s">
        <v>16</v>
      </c>
    </row>
    <row r="7" spans="8:8" ht="17.25" customHeight="1">
      <c r="A7" s="26"/>
      <c r="B7" s="36"/>
      <c r="C7" s="36"/>
      <c r="D7" s="36"/>
      <c r="E7" s="36"/>
      <c r="F7" s="36"/>
      <c r="G7" s="36"/>
      <c r="H7" s="36"/>
      <c r="I7" s="36"/>
      <c r="J7" s="43"/>
      <c r="K7" s="54">
        <f>IF(L7&gt;1,1,0)</f>
        <v>1.0</v>
      </c>
      <c r="L7" s="55" t="s">
        <v>84</v>
      </c>
      <c r="M7" s="54">
        <f>IF(N7&gt;1,1,0)</f>
        <v>1.0</v>
      </c>
      <c r="N7" s="55" t="s">
        <v>249</v>
      </c>
      <c r="O7" s="54">
        <f>IF(P7&gt;1,M20+1,0)</f>
        <v>0.0</v>
      </c>
      <c r="P7" s="55"/>
      <c r="Q7" s="26"/>
      <c r="R7" s="37"/>
      <c r="S7" s="38"/>
      <c r="T7" s="39"/>
      <c r="U7" s="26"/>
      <c r="Y7" s="24" t="s">
        <v>2</v>
      </c>
      <c r="Z7" s="24" t="s">
        <v>15</v>
      </c>
    </row>
    <row r="8" spans="8:8" ht="16.5" customHeight="1">
      <c r="A8" s="26"/>
      <c r="B8" s="56" t="s">
        <v>18</v>
      </c>
      <c r="C8" s="57"/>
      <c r="D8" s="58" t="s">
        <v>115</v>
      </c>
      <c r="E8" s="59" t="s">
        <v>333</v>
      </c>
      <c r="F8" s="59"/>
      <c r="G8" s="59"/>
      <c r="H8" s="59"/>
      <c r="I8" s="60"/>
      <c r="J8" s="43"/>
      <c r="K8" s="61">
        <f>IF(L8&gt;1,K7+1,0)</f>
        <v>2.0</v>
      </c>
      <c r="L8" s="62" t="s">
        <v>35</v>
      </c>
      <c r="M8" s="61">
        <f>IF(N8&gt;1,M7+1,0)</f>
        <v>2.0</v>
      </c>
      <c r="N8" s="63" t="s">
        <v>250</v>
      </c>
      <c r="O8" s="61">
        <f>IF(P8&gt;1,O7+1,0)</f>
        <v>0.0</v>
      </c>
      <c r="P8" s="62"/>
      <c r="Q8" s="26"/>
      <c r="R8" s="37"/>
      <c r="S8" s="38"/>
      <c r="T8" s="39"/>
      <c r="U8" s="26"/>
    </row>
    <row r="9" spans="8:8" ht="16.5" customHeight="1">
      <c r="A9" s="26"/>
      <c r="B9" s="64"/>
      <c r="C9" s="65"/>
      <c r="D9" s="66"/>
      <c r="E9" s="67"/>
      <c r="F9" s="67"/>
      <c r="G9" s="67"/>
      <c r="H9" s="67"/>
      <c r="I9" s="68"/>
      <c r="J9" s="43"/>
      <c r="K9" s="61">
        <f t="shared" si="0" ref="K9">IF(L9&gt;1,K8+1,0)</f>
        <v>3.0</v>
      </c>
      <c r="L9" s="62" t="s">
        <v>165</v>
      </c>
      <c r="M9" s="61">
        <f t="shared" si="1" ref="M9:M20">IF(N9&gt;1,M8+1,0)</f>
        <v>3.0</v>
      </c>
      <c r="N9" s="62" t="s">
        <v>251</v>
      </c>
      <c r="O9" s="61">
        <f t="shared" si="2" ref="O9:O20">IF(P9&gt;1,O8+1,0)</f>
        <v>0.0</v>
      </c>
      <c r="P9" s="62"/>
      <c r="Q9" s="26"/>
      <c r="R9" s="37"/>
      <c r="S9" s="38"/>
      <c r="T9" s="39"/>
      <c r="U9" s="26"/>
      <c r="Y9" s="24" t="s">
        <v>3</v>
      </c>
      <c r="Z9" s="24" t="s">
        <v>16</v>
      </c>
    </row>
    <row r="10" spans="8:8" ht="17.25" customHeight="1">
      <c r="A10" s="26"/>
      <c r="B10" s="69"/>
      <c r="C10" s="69"/>
      <c r="D10" s="69"/>
      <c r="E10" s="69"/>
      <c r="F10" s="69"/>
      <c r="G10" s="69"/>
      <c r="H10" s="69"/>
      <c r="I10" s="69"/>
      <c r="J10" s="43"/>
      <c r="K10" s="61">
        <f>IF(L10&gt;1,K9+1,0)</f>
        <v>4.0</v>
      </c>
      <c r="L10" s="62" t="s">
        <v>166</v>
      </c>
      <c r="M10" s="61">
        <f>IF(N10&gt;1,M9+1,0)</f>
        <v>4.0</v>
      </c>
      <c r="N10" s="62" t="s">
        <v>252</v>
      </c>
      <c r="O10" s="61">
        <f t="shared" si="2"/>
        <v>0.0</v>
      </c>
      <c r="P10" s="62"/>
      <c r="Q10" s="26"/>
      <c r="R10" s="37"/>
      <c r="S10" s="38"/>
      <c r="T10" s="39"/>
      <c r="U10" s="26"/>
      <c r="Y10" s="24" t="s">
        <v>4</v>
      </c>
      <c r="Z10" s="24" t="s">
        <v>17</v>
      </c>
    </row>
    <row r="11" spans="8:8" ht="15.75" customHeight="1">
      <c r="A11" s="26"/>
      <c r="B11" s="70" t="s">
        <v>19</v>
      </c>
      <c r="C11" s="71"/>
      <c r="D11" s="58" t="s">
        <v>115</v>
      </c>
      <c r="E11" s="72"/>
      <c r="F11" s="72"/>
      <c r="G11" s="72"/>
      <c r="H11" s="72"/>
      <c r="I11" s="73"/>
      <c r="J11" s="43"/>
      <c r="K11" s="61">
        <f>IF(L11&gt;1,K10+1,0)</f>
        <v>5.0</v>
      </c>
      <c r="L11" s="62" t="s">
        <v>73</v>
      </c>
      <c r="M11" s="61">
        <f>IF(N11&gt;1,M10+1,0)</f>
        <v>5.0</v>
      </c>
      <c r="N11" s="63" t="s">
        <v>253</v>
      </c>
      <c r="O11" s="61">
        <f t="shared" si="2"/>
        <v>0.0</v>
      </c>
      <c r="P11" s="62"/>
      <c r="Q11" s="26"/>
      <c r="R11" s="37"/>
      <c r="S11" s="38"/>
      <c r="T11" s="39"/>
      <c r="U11" s="26"/>
    </row>
    <row r="12" spans="8:8" ht="15.75" customHeight="1">
      <c r="A12" s="26"/>
      <c r="B12" s="74"/>
      <c r="C12" s="75"/>
      <c r="D12" s="66"/>
      <c r="E12" s="76"/>
      <c r="F12" s="76"/>
      <c r="G12" s="76"/>
      <c r="H12" s="76"/>
      <c r="I12" s="77"/>
      <c r="J12" s="43"/>
      <c r="K12" s="61">
        <f>IF(L12&gt;1,K11+1,0)</f>
        <v>6.0</v>
      </c>
      <c r="L12" s="63" t="s">
        <v>72</v>
      </c>
      <c r="M12" s="61">
        <f>IF(N12&gt;1,M11+1,0)</f>
        <v>6.0</v>
      </c>
      <c r="N12" s="62" t="s">
        <v>248</v>
      </c>
      <c r="O12" s="61">
        <f t="shared" si="2"/>
        <v>0.0</v>
      </c>
      <c r="P12" s="62"/>
      <c r="Q12" s="26"/>
      <c r="R12" s="78" t="s">
        <v>233</v>
      </c>
      <c r="S12" s="79"/>
      <c r="T12" s="80"/>
      <c r="U12" s="26"/>
      <c r="Y12" s="24" t="s">
        <v>5</v>
      </c>
    </row>
    <row r="13" spans="8:8" ht="14.25" customHeight="1">
      <c r="A13" s="26"/>
      <c r="B13" s="69"/>
      <c r="C13" s="69"/>
      <c r="D13" s="69"/>
      <c r="E13" s="69"/>
      <c r="F13" s="69"/>
      <c r="G13" s="69"/>
      <c r="H13" s="69"/>
      <c r="I13" s="69"/>
      <c r="J13" s="43"/>
      <c r="K13" s="61">
        <f t="shared" si="3" ref="K13:K20">IF(L13&gt;1,K12+1,0)</f>
        <v>7.0</v>
      </c>
      <c r="L13" s="62" t="s">
        <v>74</v>
      </c>
      <c r="M13" s="61">
        <f t="shared" si="1"/>
        <v>7.0</v>
      </c>
      <c r="N13" s="62" t="s">
        <v>254</v>
      </c>
      <c r="O13" s="61">
        <f t="shared" si="2"/>
        <v>0.0</v>
      </c>
      <c r="P13" s="62"/>
      <c r="Q13" s="26"/>
      <c r="R13" s="81"/>
      <c r="S13" s="79"/>
      <c r="T13" s="80"/>
      <c r="U13" s="26"/>
      <c r="Y13" s="24" t="s">
        <v>4</v>
      </c>
      <c r="Z13" s="24" t="s">
        <v>17</v>
      </c>
    </row>
    <row r="14" spans="8:8" ht="18.75" customHeight="1">
      <c r="A14" s="26"/>
      <c r="B14" s="82" t="s">
        <v>11</v>
      </c>
      <c r="C14" s="83"/>
      <c r="D14" s="49" t="s">
        <v>115</v>
      </c>
      <c r="E14" s="84">
        <v>8170.0</v>
      </c>
      <c r="F14" s="85"/>
      <c r="G14" s="85"/>
      <c r="H14" s="85"/>
      <c r="I14" s="86"/>
      <c r="J14" s="43"/>
      <c r="K14" s="61">
        <f t="shared" si="3"/>
        <v>8.0</v>
      </c>
      <c r="L14" s="62" t="s">
        <v>159</v>
      </c>
      <c r="M14" s="61">
        <f t="shared" si="1"/>
        <v>8.0</v>
      </c>
      <c r="N14" s="62" t="s">
        <v>248</v>
      </c>
      <c r="O14" s="61">
        <f t="shared" si="2"/>
        <v>0.0</v>
      </c>
      <c r="P14" s="62"/>
      <c r="Q14" s="26"/>
      <c r="R14" s="81"/>
      <c r="S14" s="79"/>
      <c r="T14" s="80"/>
      <c r="U14" s="26"/>
      <c r="Y14" s="24" t="s">
        <v>5</v>
      </c>
    </row>
    <row r="15" spans="8:8" ht="14.25" customHeight="1">
      <c r="A15" s="26"/>
      <c r="B15" s="69"/>
      <c r="C15" s="69"/>
      <c r="D15" s="69"/>
      <c r="E15" s="69"/>
      <c r="F15" s="69"/>
      <c r="G15" s="69"/>
      <c r="H15" s="69"/>
      <c r="I15" s="69"/>
      <c r="J15" s="43"/>
      <c r="K15" s="61">
        <f t="shared" si="3"/>
        <v>9.0</v>
      </c>
      <c r="L15" s="62" t="s">
        <v>86</v>
      </c>
      <c r="M15" s="61">
        <f t="shared" si="1"/>
        <v>9.0</v>
      </c>
      <c r="N15" s="62" t="s">
        <v>253</v>
      </c>
      <c r="O15" s="61">
        <f t="shared" si="2"/>
        <v>0.0</v>
      </c>
      <c r="P15" s="62"/>
      <c r="Q15" s="26"/>
      <c r="R15" s="87" t="s">
        <v>234</v>
      </c>
      <c r="S15" s="88"/>
      <c r="T15" s="89"/>
      <c r="U15" s="26"/>
      <c r="Y15" s="24" t="s">
        <v>6</v>
      </c>
    </row>
    <row r="16" spans="8:8" ht="17.25" customHeight="1">
      <c r="A16" s="26"/>
      <c r="B16" s="90" t="s">
        <v>12</v>
      </c>
      <c r="C16" s="91"/>
      <c r="D16" s="49" t="s">
        <v>115</v>
      </c>
      <c r="E16" s="92" t="s">
        <v>248</v>
      </c>
      <c r="F16" s="92"/>
      <c r="G16" s="92"/>
      <c r="H16" s="92"/>
      <c r="I16" s="93"/>
      <c r="J16" s="43"/>
      <c r="K16" s="61">
        <f t="shared" si="3"/>
        <v>10.0</v>
      </c>
      <c r="L16" s="62" t="s">
        <v>87</v>
      </c>
      <c r="M16" s="61">
        <f t="shared" si="1"/>
        <v>10.0</v>
      </c>
      <c r="N16" s="62" t="s">
        <v>249</v>
      </c>
      <c r="O16" s="61">
        <f t="shared" si="2"/>
        <v>0.0</v>
      </c>
      <c r="P16" s="62"/>
      <c r="Q16" s="26"/>
      <c r="R16" s="87"/>
      <c r="S16" s="88"/>
      <c r="T16" s="89"/>
      <c r="U16" s="26"/>
      <c r="Y16" s="24" t="s">
        <v>7</v>
      </c>
    </row>
    <row r="17" spans="8:8" ht="18.75" customHeight="1">
      <c r="A17" s="26"/>
      <c r="B17" s="69"/>
      <c r="C17" s="69"/>
      <c r="D17" s="69"/>
      <c r="E17" s="69"/>
      <c r="F17" s="69"/>
      <c r="G17" s="69"/>
      <c r="H17" s="69"/>
      <c r="I17" s="69"/>
      <c r="J17" s="43"/>
      <c r="K17" s="61">
        <f t="shared" si="3"/>
        <v>11.0</v>
      </c>
      <c r="L17" s="62" t="s">
        <v>164</v>
      </c>
      <c r="M17" s="61">
        <f t="shared" si="1"/>
        <v>11.0</v>
      </c>
      <c r="N17" s="62" t="s">
        <v>254</v>
      </c>
      <c r="O17" s="61">
        <f t="shared" si="2"/>
        <v>0.0</v>
      </c>
      <c r="P17" s="62"/>
      <c r="Q17" s="26"/>
      <c r="R17" s="94" t="s">
        <v>82</v>
      </c>
      <c r="S17" s="95"/>
      <c r="T17" s="96"/>
      <c r="U17" s="26"/>
    </row>
    <row r="18" spans="8:8" ht="16.5" customHeight="1">
      <c r="A18" s="26"/>
      <c r="B18" s="97" t="s">
        <v>13</v>
      </c>
      <c r="C18" s="98"/>
      <c r="D18" s="99" t="s">
        <v>115</v>
      </c>
      <c r="E18" s="100" t="s">
        <v>80</v>
      </c>
      <c r="F18" s="100"/>
      <c r="G18" s="100"/>
      <c r="H18" s="100"/>
      <c r="I18" s="101"/>
      <c r="J18" s="43"/>
      <c r="K18" s="61">
        <f t="shared" si="3"/>
        <v>0.0</v>
      </c>
      <c r="L18" s="62"/>
      <c r="M18" s="61">
        <f t="shared" si="1"/>
        <v>0.0</v>
      </c>
      <c r="N18" s="62"/>
      <c r="O18" s="61">
        <f t="shared" si="2"/>
        <v>0.0</v>
      </c>
      <c r="P18" s="62"/>
      <c r="Q18" s="26"/>
      <c r="R18" s="102" t="s">
        <v>20</v>
      </c>
      <c r="S18" s="103"/>
      <c r="T18" s="104"/>
      <c r="U18" s="26"/>
    </row>
    <row r="19" spans="8:8" ht="14.25" customHeight="1">
      <c r="A19" s="26"/>
      <c r="B19" s="69"/>
      <c r="C19" s="69"/>
      <c r="D19" s="69"/>
      <c r="E19" s="69"/>
      <c r="F19" s="69"/>
      <c r="G19" s="69"/>
      <c r="H19" s="69"/>
      <c r="I19" s="69"/>
      <c r="J19" s="43"/>
      <c r="K19" s="61">
        <f t="shared" si="3"/>
        <v>0.0</v>
      </c>
      <c r="L19" s="62"/>
      <c r="M19" s="61">
        <f t="shared" si="1"/>
        <v>0.0</v>
      </c>
      <c r="N19" s="62"/>
      <c r="O19" s="61">
        <f t="shared" si="2"/>
        <v>0.0</v>
      </c>
      <c r="P19" s="62"/>
      <c r="Q19" s="26"/>
      <c r="R19" s="102"/>
      <c r="S19" s="103"/>
      <c r="T19" s="104"/>
      <c r="U19" s="26"/>
      <c r="Y19" s="24" t="s">
        <v>6</v>
      </c>
    </row>
    <row r="20" spans="8:8" ht="20.25" customHeight="1">
      <c r="A20" s="26"/>
      <c r="B20" s="97" t="s">
        <v>160</v>
      </c>
      <c r="C20" s="98"/>
      <c r="D20" s="99" t="s">
        <v>115</v>
      </c>
      <c r="E20" s="105">
        <v>45048.0</v>
      </c>
      <c r="F20" s="100"/>
      <c r="G20" s="100"/>
      <c r="H20" s="100"/>
      <c r="I20" s="101"/>
      <c r="J20" s="43"/>
      <c r="K20" s="106">
        <f t="shared" si="3"/>
        <v>0.0</v>
      </c>
      <c r="L20" s="107"/>
      <c r="M20" s="106">
        <f t="shared" si="1"/>
        <v>0.0</v>
      </c>
      <c r="N20" s="107"/>
      <c r="O20" s="106">
        <f t="shared" si="2"/>
        <v>0.0</v>
      </c>
      <c r="P20" s="107"/>
      <c r="Q20" s="26"/>
      <c r="R20" s="108" t="s">
        <v>81</v>
      </c>
      <c r="S20" s="109"/>
      <c r="T20" s="110"/>
      <c r="U20" s="26"/>
      <c r="Y20" s="24" t="s">
        <v>7</v>
      </c>
    </row>
    <row r="21" spans="8:8" ht="36.0" customHeight="1">
      <c r="A21" s="111" t="s">
        <v>332</v>
      </c>
      <c r="B21" s="111"/>
      <c r="C21" s="111"/>
      <c r="D21" s="111"/>
      <c r="E21" s="111"/>
      <c r="F21" s="111"/>
      <c r="G21" s="111"/>
      <c r="H21" s="111"/>
      <c r="I21" s="111"/>
      <c r="J21" s="111"/>
      <c r="K21" s="111"/>
      <c r="L21" s="111"/>
      <c r="M21" s="111"/>
      <c r="N21" s="111"/>
      <c r="O21" s="111"/>
      <c r="P21" s="111"/>
      <c r="Q21" s="111"/>
      <c r="R21" s="111"/>
      <c r="S21" s="111"/>
      <c r="T21" s="111"/>
      <c r="U21" s="111"/>
      <c r="Y21" s="24" t="s">
        <v>8</v>
      </c>
    </row>
  </sheetData>
  <sheetProtection password="e8fa" sheet="1" objects="1" scenarios="1" formatCells="0" formatColumns="0" formatRows="0" selectLockedCells="1"/>
  <mergeCells count="42">
    <mergeCell ref="A21:U21"/>
    <mergeCell ref="B10:I10"/>
    <mergeCell ref="R15:T16"/>
    <mergeCell ref="R17:T17"/>
    <mergeCell ref="R18:T19"/>
    <mergeCell ref="R20:T20"/>
    <mergeCell ref="N2:P2"/>
    <mergeCell ref="B13:I13"/>
    <mergeCell ref="B2:F2"/>
    <mergeCell ref="K5:L5"/>
    <mergeCell ref="D8:D9"/>
    <mergeCell ref="R2:T11"/>
    <mergeCell ref="R12:T14"/>
    <mergeCell ref="B3:P3"/>
    <mergeCell ref="B16:C16"/>
    <mergeCell ref="B4:P4"/>
    <mergeCell ref="B17:I17"/>
    <mergeCell ref="E14:I14"/>
    <mergeCell ref="G2:M2"/>
    <mergeCell ref="B19:I19"/>
    <mergeCell ref="E20:I20"/>
    <mergeCell ref="B18:C18"/>
    <mergeCell ref="E18:I18"/>
    <mergeCell ref="B14:C14"/>
    <mergeCell ref="B5:I5"/>
    <mergeCell ref="B11:C12"/>
    <mergeCell ref="D11:D12"/>
    <mergeCell ref="E11:I12"/>
    <mergeCell ref="B8:C9"/>
    <mergeCell ref="B7:I7"/>
    <mergeCell ref="Q2:Q20"/>
    <mergeCell ref="U2:U20"/>
    <mergeCell ref="M5:P5"/>
    <mergeCell ref="J5:J20"/>
    <mergeCell ref="E16:I16"/>
    <mergeCell ref="A1:U1"/>
    <mergeCell ref="B15:I15"/>
    <mergeCell ref="B6:C6"/>
    <mergeCell ref="A3:A20"/>
    <mergeCell ref="E8:I9"/>
    <mergeCell ref="B20:C20"/>
    <mergeCell ref="E6:I6"/>
  </mergeCells>
  <conditionalFormatting sqref="K7:P20">
    <cfRule type="cellIs" operator="equal" priority="1" dxfId="0">
      <formula>0</formula>
    </cfRule>
  </conditionalFormatting>
  <dataValidations count="1">
    <dataValidation allowBlank="1" type="list" errorStyle="stop" showInputMessage="1" showErrorMessage="1" sqref="E18:I18">
      <formula1>"Primary,Upper Primary,Secondary,Sr. Secondary"</formula1>
    </dataValidation>
  </dataValidations>
  <pageMargins left="0.7" right="0.7" top="0.75" bottom="0.75" header="0.3" footer="0.3"/>
  <drawing r:id="rId1"/>
</worksheet>
</file>

<file path=xl/worksheets/sheet3.xml><?xml version="1.0" encoding="utf-8"?>
<worksheet xmlns:r="http://schemas.openxmlformats.org/officeDocument/2006/relationships" xmlns="http://schemas.openxmlformats.org/spreadsheetml/2006/main">
  <sheetPr>
    <tabColor rgb="FF00B050"/>
  </sheetPr>
  <dimension ref="A1:XFD133"/>
  <sheetViews>
    <sheetView tabSelected="1" workbookViewId="0" topLeftCell="K1" zoomScale="94">
      <selection activeCell="R9" sqref="R9"/>
    </sheetView>
  </sheetViews>
  <sheetFormatPr defaultRowHeight="0.0" customHeight="1" defaultColWidth="0" zeroHeight="1"/>
  <cols>
    <col min="1" max="1" hidden="1" customWidth="1" width="0.0" style="24"/>
    <col min="2" max="2" hidden="1" customWidth="1" width="8.140625" style="24"/>
    <col min="3" max="3" customWidth="1" width="5.2851562" style="112"/>
    <col min="4" max="4" customWidth="1" width="6.7109375" style="112"/>
    <col min="5" max="5" customWidth="1" width="9.140625" style="112"/>
    <col min="6" max="6" customWidth="1" width="8.5703125" style="112"/>
    <col min="7" max="7" customWidth="1" width="8.855469" style="112"/>
    <col min="8" max="8" customWidth="1" width="18.0" style="112"/>
    <col min="9" max="9" customWidth="1" bestFit="1" width="20.0" style="112"/>
    <col min="10" max="10" customWidth="1" width="18.0" style="112"/>
    <col min="11" max="11" customWidth="1" width="16.570312" style="112"/>
    <col min="12" max="14" customWidth="1" width="5.5703125" style="112"/>
    <col min="15" max="15" hidden="1" customWidth="1" width="6.7109375" style="112"/>
    <col min="16" max="16" customWidth="1" width="5.5703125" style="112"/>
    <col min="17" max="17" hidden="1" customWidth="1" width="6.0" style="112"/>
    <col min="18" max="18" customWidth="1" width="7.5703125" style="112"/>
    <col min="19" max="19" customWidth="1" width="8.0" style="112"/>
    <col min="20" max="20" hidden="1" customWidth="1" width="12.0" style="112"/>
    <col min="21" max="21" hidden="1" customWidth="1" width="9.5703125" style="112"/>
    <col min="22" max="22" hidden="1" customWidth="1" width="7.5703125" style="112"/>
    <col min="23" max="23" customWidth="1" width="7.8554688" style="112"/>
    <col min="24" max="26" customWidth="1" width="6.8554688" style="112"/>
    <col min="27" max="27" hidden="1" customWidth="1" width="5.7109375" style="112"/>
    <col min="28" max="28" customWidth="1" width="6.8554688" style="112"/>
    <col min="29" max="29" hidden="1" customWidth="1" width="6.8554688" style="112"/>
    <col min="30" max="31" customWidth="1" width="6.8554688" style="112"/>
    <col min="32" max="32" hidden="1" customWidth="1" width="7.7109375" style="112"/>
    <col min="33" max="33" hidden="1" customWidth="1" width="7.0" style="112"/>
    <col min="34" max="34" hidden="1" customWidth="1" width="6.5703125" style="112"/>
    <col min="35" max="35" customWidth="1" width="6.8554688" style="112"/>
    <col min="36" max="38" customWidth="1" width="5.5703125" style="112"/>
    <col min="39" max="39" hidden="1" customWidth="1" width="5.5703125" style="112"/>
    <col min="40" max="40" customWidth="1" width="5.5703125" style="112"/>
    <col min="41" max="41" hidden="1" customWidth="1" width="5.7109375" style="112"/>
    <col min="42" max="42" customWidth="1" width="5.5703125" style="112"/>
    <col min="43" max="43" customWidth="1" width="8.0" style="112"/>
    <col min="44" max="44" hidden="1" customWidth="1" width="13.425781" style="112"/>
    <col min="45" max="45" hidden="1" customWidth="1" width="5.2851562" style="112"/>
    <col min="46" max="46" hidden="1" customWidth="1" width="6.7109375" style="112"/>
    <col min="47" max="47" customWidth="1" bestFit="1" width="5.4257812" style="112"/>
    <col min="48" max="50" customWidth="1" width="6.8554688" style="112"/>
    <col min="51" max="51" hidden="1" customWidth="1" width="6.8554688" style="112"/>
    <col min="52" max="52" customWidth="1" width="6.8554688" style="112"/>
    <col min="53" max="53" hidden="1" customWidth="1" width="6.8554688" style="112"/>
    <col min="54" max="55" customWidth="1" width="6.8554688" style="112"/>
    <col min="56" max="56" hidden="1" customWidth="1" width="7.7109375" style="112"/>
    <col min="57" max="57" hidden="1" customWidth="1" width="6.2851562" style="112"/>
    <col min="58" max="58" hidden="1" customWidth="1" width="7.5703125" style="112"/>
    <col min="59" max="59" customWidth="1" width="6.8554688" style="112"/>
    <col min="60" max="62" customWidth="1" width="5.5703125" style="112"/>
    <col min="63" max="63" hidden="1" customWidth="1" width="5.5703125" style="112"/>
    <col min="64" max="64" customWidth="1" width="5.5703125" style="112"/>
    <col min="65" max="65" hidden="1" customWidth="1" width="5.7109375" style="112"/>
    <col min="66" max="66" customWidth="1" width="5.5703125" style="112"/>
    <col min="67" max="67" customWidth="1" width="8.0" style="112"/>
    <col min="68" max="68" hidden="1" customWidth="1" width="9.0" style="112"/>
    <col min="69" max="69" hidden="1" customWidth="1" width="8.0" style="112"/>
    <col min="70" max="70" hidden="1" customWidth="1" width="6.2851562" style="112"/>
    <col min="71" max="71" customWidth="1" bestFit="1" width="5.4257812" style="112"/>
    <col min="72" max="74" customWidth="1" width="6.8554688" style="112"/>
    <col min="75" max="75" hidden="1" customWidth="1" width="6.8554688" style="112"/>
    <col min="76" max="76" customWidth="1" width="6.8554688" style="112"/>
    <col min="77" max="77" hidden="1" customWidth="1" width="6.8554688" style="112"/>
    <col min="78" max="79" customWidth="1" width="6.8554688" style="112"/>
    <col min="80" max="80" hidden="1" customWidth="1" width="8.5703125" style="112"/>
    <col min="81" max="81" hidden="1" customWidth="1" width="9.0" style="112"/>
    <col min="82" max="82" hidden="1" customWidth="1" width="7.0" style="112"/>
    <col min="83" max="86" customWidth="1" width="6.8554688" style="112"/>
    <col min="87" max="87" hidden="1" customWidth="1" width="6.8554688" style="112"/>
    <col min="88" max="88" customWidth="1" width="6.8554688" style="112"/>
    <col min="89" max="89" hidden="1" customWidth="1" width="6.8554688" style="112"/>
    <col min="90" max="91" customWidth="1" width="6.8554688" style="112"/>
    <col min="92" max="92" hidden="1" customWidth="1" width="9.0" style="112"/>
    <col min="93" max="93" hidden="1" customWidth="1" width="7.2851562" style="112"/>
    <col min="94" max="94" hidden="1" customWidth="1" width="7.0" style="112"/>
    <col min="95" max="95" customWidth="1" width="6.8554688" style="112"/>
    <col min="96" max="98" customWidth="1" width="5.5703125" style="112"/>
    <col min="99" max="99" hidden="1" customWidth="1" width="5.5703125" style="112"/>
    <col min="100" max="101" customWidth="1" width="5.5703125" style="112"/>
    <col min="102" max="102" hidden="1" customWidth="1" width="5.5703125" style="112"/>
    <col min="103" max="104" customWidth="1" width="5.5703125" style="112"/>
    <col min="105" max="105" hidden="1" customWidth="1" width="5.8554688" style="112"/>
    <col min="106" max="106" customWidth="1" width="7.5703125" style="112"/>
    <col min="107" max="107" hidden="1" customWidth="1" width="10.855469" style="112"/>
    <col min="108" max="108" customWidth="1" bestFit="1" width="5.4257812" style="112"/>
    <col min="109" max="110" customWidth="1" width="5.5703125" style="112"/>
    <col min="111" max="111" hidden="1" customWidth="1" width="5.5703125" style="112"/>
    <col min="112" max="113" customWidth="1" width="5.5703125" style="112"/>
    <col min="114" max="114" hidden="1" customWidth="1" width="5.5703125" style="112"/>
    <col min="115" max="116" customWidth="1" width="5.5703125" style="112"/>
    <col min="117" max="120" hidden="1" customWidth="1" width="5.5703125" style="112"/>
    <col min="121" max="121" customWidth="1" width="7.2851562" style="112"/>
    <col min="122" max="122" customWidth="1" width="6.4257812" style="112"/>
    <col min="123" max="123" hidden="1" customWidth="1" width="6.4257812" style="112"/>
    <col min="124" max="125" customWidth="1" width="6.4257812" style="112"/>
    <col min="126" max="128" hidden="1" customWidth="1" width="6.4257812" style="112"/>
    <col min="129" max="129" customWidth="1" width="8.7109375" style="112"/>
    <col min="130" max="130" hidden="1" customWidth="1" width="6.7109375" style="112"/>
    <col min="131" max="131" customWidth="1" width="5.5703125" style="112"/>
    <col min="132" max="134" customWidth="1" width="6.4257812" style="112"/>
    <col min="135" max="135" customWidth="1" width="7.2851562" style="112"/>
    <col min="136" max="136" hidden="1" customWidth="1" width="8.425781" style="112"/>
    <col min="137" max="137" customWidth="1" bestFit="1" width="5.4257812" style="112"/>
    <col min="138" max="140" customWidth="1" width="6.4257812" style="112"/>
    <col min="141" max="141" customWidth="1" width="7.2851562" style="112"/>
    <col min="142" max="142" hidden="1" customWidth="1" width="9.0" style="112"/>
    <col min="143" max="143" customWidth="1" bestFit="1" width="5.4257812" style="112"/>
    <col min="144" max="146" customWidth="1" width="5.5703125" style="112"/>
    <col min="147" max="147" hidden="1" customWidth="1" width="5.5703125" style="112"/>
    <col min="148" max="148" customWidth="1" width="5.5703125" style="112"/>
    <col min="149" max="149" hidden="1" customWidth="1" width="5.5703125" style="112"/>
    <col min="150" max="150" customWidth="1" width="5.5703125" style="112"/>
    <col min="151" max="151" hidden="1" customWidth="1" width="6.4257812" style="112"/>
    <col min="152" max="152" hidden="1" customWidth="1" width="9.0" style="112"/>
    <col min="153" max="153" customWidth="1" width="5.5703125" style="112"/>
    <col min="154" max="155" customWidth="1" width="7.4257812" style="112"/>
    <col min="156" max="156" customWidth="1" width="8.425781" style="112"/>
    <col min="157" max="157" customWidth="1" width="11.140625" style="112"/>
    <col min="158" max="158" customWidth="1" width="6.5703125" style="112"/>
    <col min="159" max="159" customWidth="1" width="8.425781" style="112"/>
    <col min="160" max="160" customWidth="1" width="8.0" style="112"/>
    <col min="161" max="161" customWidth="1" width="10.855469" style="112"/>
    <col min="162" max="162" customWidth="1" width="6.140625" style="112"/>
    <col min="163" max="163" customWidth="1" width="7.5703125" style="112"/>
    <col min="164" max="164" customWidth="1" width="24.285156" style="112"/>
    <col min="165" max="174" hidden="1" customWidth="1" width="4.8554688" style="112"/>
    <col min="175" max="175" hidden="1" customWidth="1" width="10.5703125" style="112"/>
    <col min="176" max="176" hidden="1" customWidth="1" width="10.0" style="112"/>
    <col min="177" max="178" hidden="1" customWidth="1" width="14.285156" style="113"/>
    <col min="179" max="195" hidden="1" customWidth="1" width="14.285156" style="24"/>
    <col min="196" max="196" hidden="1" customWidth="1" width="14.285156" style="114"/>
    <col min="197" max="202" hidden="1" customWidth="1" width="0.0" style="24"/>
    <col min="203" max="16383" hidden="1" customWidth="0" width="14.285156" style="24"/>
    <col min="16384" max="16384" hidden="1" customWidth="0" width="7.140625" style="24"/>
  </cols>
  <sheetData>
    <row r="1" spans="8:8" ht="21.75" customHeight="1">
      <c r="C1" s="115" t="str">
        <f>Master!E8</f>
        <v>GOVT VARISHTHA UPADHYAY SANSKRIT SCHOOL</v>
      </c>
      <c r="D1" s="115"/>
      <c r="E1" s="115"/>
      <c r="F1" s="115"/>
      <c r="G1" s="115"/>
      <c r="H1" s="115"/>
      <c r="I1" s="115"/>
      <c r="J1" s="115"/>
      <c r="K1" s="115"/>
      <c r="L1" s="116" t="str">
        <f>Master!E8</f>
        <v>GOVT VARISHTHA UPADHYAY SANSKRIT SCHOOL</v>
      </c>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8"/>
      <c r="FU1" s="119"/>
      <c r="FV1" s="117"/>
    </row>
    <row r="2" spans="8:8" s="120" ht="45.0" customFormat="1" customHeight="1">
      <c r="C2" s="121"/>
      <c r="D2" s="121"/>
      <c r="E2" s="121"/>
      <c r="F2" s="121"/>
      <c r="G2" s="121"/>
      <c r="H2" s="121"/>
      <c r="I2" s="121"/>
      <c r="J2" s="121"/>
      <c r="K2" s="121"/>
      <c r="L2" s="122" t="s">
        <v>40</v>
      </c>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c r="FA2" s="123"/>
      <c r="FB2" s="123"/>
      <c r="FC2" s="123"/>
      <c r="FD2" s="123"/>
      <c r="FE2" s="123"/>
      <c r="FF2" s="123"/>
      <c r="FG2" s="123"/>
      <c r="FH2" s="123"/>
      <c r="FI2" s="123"/>
      <c r="FJ2" s="123"/>
      <c r="FK2" s="123"/>
      <c r="FL2" s="123"/>
      <c r="FM2" s="123"/>
      <c r="FN2" s="123"/>
      <c r="FO2" s="123"/>
      <c r="FP2" s="123"/>
      <c r="FQ2" s="123"/>
      <c r="FR2" s="123"/>
      <c r="FS2" s="123"/>
      <c r="FT2" s="124"/>
      <c r="FU2" s="117"/>
      <c r="FV2" s="117"/>
      <c r="GN2" s="125"/>
    </row>
    <row r="3" spans="8:8" s="126" ht="27.75" customFormat="1" customHeight="1">
      <c r="C3" s="127" t="s">
        <v>46</v>
      </c>
      <c r="D3" s="128"/>
      <c r="E3" s="128"/>
      <c r="F3" s="128"/>
      <c r="G3" s="129">
        <f>Master!E14</f>
        <v>8170.0</v>
      </c>
      <c r="H3" s="130"/>
      <c r="I3" s="131" t="s">
        <v>47</v>
      </c>
      <c r="J3" s="132" t="str">
        <f>Master!E6</f>
        <v>2022-23</v>
      </c>
      <c r="K3" s="133"/>
      <c r="L3" s="134" t="s">
        <v>84</v>
      </c>
      <c r="M3" s="135"/>
      <c r="N3" s="135"/>
      <c r="O3" s="135"/>
      <c r="P3" s="135"/>
      <c r="Q3" s="135"/>
      <c r="R3" s="135"/>
      <c r="S3" s="135"/>
      <c r="T3" s="135"/>
      <c r="U3" s="135"/>
      <c r="V3" s="135"/>
      <c r="W3" s="136"/>
      <c r="X3" s="137" t="s">
        <v>35</v>
      </c>
      <c r="Y3" s="138"/>
      <c r="Z3" s="138"/>
      <c r="AA3" s="138"/>
      <c r="AB3" s="138"/>
      <c r="AC3" s="138"/>
      <c r="AD3" s="138"/>
      <c r="AE3" s="138"/>
      <c r="AF3" s="138"/>
      <c r="AG3" s="138"/>
      <c r="AH3" s="138"/>
      <c r="AI3" s="139"/>
      <c r="AJ3" s="140" t="s">
        <v>165</v>
      </c>
      <c r="AK3" s="141"/>
      <c r="AL3" s="141"/>
      <c r="AM3" s="141"/>
      <c r="AN3" s="141"/>
      <c r="AO3" s="141"/>
      <c r="AP3" s="141"/>
      <c r="AQ3" s="141"/>
      <c r="AR3" s="141"/>
      <c r="AS3" s="141"/>
      <c r="AT3" s="141"/>
      <c r="AU3" s="142"/>
      <c r="AV3" s="143" t="s">
        <v>166</v>
      </c>
      <c r="AW3" s="144"/>
      <c r="AX3" s="144"/>
      <c r="AY3" s="144"/>
      <c r="AZ3" s="144"/>
      <c r="BA3" s="144"/>
      <c r="BB3" s="144"/>
      <c r="BC3" s="144"/>
      <c r="BD3" s="144"/>
      <c r="BE3" s="144"/>
      <c r="BF3" s="144"/>
      <c r="BG3" s="145"/>
      <c r="BH3" s="146" t="s">
        <v>73</v>
      </c>
      <c r="BI3" s="147"/>
      <c r="BJ3" s="147"/>
      <c r="BK3" s="147"/>
      <c r="BL3" s="147"/>
      <c r="BM3" s="147"/>
      <c r="BN3" s="147"/>
      <c r="BO3" s="147"/>
      <c r="BP3" s="147"/>
      <c r="BQ3" s="147"/>
      <c r="BR3" s="147"/>
      <c r="BS3" s="148"/>
      <c r="BT3" s="134" t="s">
        <v>72</v>
      </c>
      <c r="BU3" s="135"/>
      <c r="BV3" s="135"/>
      <c r="BW3" s="135"/>
      <c r="BX3" s="135"/>
      <c r="BY3" s="135"/>
      <c r="BZ3" s="135"/>
      <c r="CA3" s="135"/>
      <c r="CB3" s="135"/>
      <c r="CC3" s="135"/>
      <c r="CD3" s="135"/>
      <c r="CE3" s="136"/>
      <c r="CF3" s="149" t="s">
        <v>74</v>
      </c>
      <c r="CG3" s="150"/>
      <c r="CH3" s="150"/>
      <c r="CI3" s="150"/>
      <c r="CJ3" s="150"/>
      <c r="CK3" s="150"/>
      <c r="CL3" s="150"/>
      <c r="CM3" s="150"/>
      <c r="CN3" s="150"/>
      <c r="CO3" s="150"/>
      <c r="CP3" s="150"/>
      <c r="CQ3" s="151"/>
      <c r="CR3" s="152" t="s">
        <v>202</v>
      </c>
      <c r="CS3" s="153"/>
      <c r="CT3" s="153"/>
      <c r="CU3" s="153"/>
      <c r="CV3" s="153"/>
      <c r="CW3" s="153"/>
      <c r="CX3" s="153"/>
      <c r="CY3" s="153"/>
      <c r="CZ3" s="153"/>
      <c r="DA3" s="153"/>
      <c r="DB3" s="153"/>
      <c r="DC3" s="153"/>
      <c r="DD3" s="154"/>
      <c r="DE3" s="155" t="s">
        <v>86</v>
      </c>
      <c r="DF3" s="156"/>
      <c r="DG3" s="156"/>
      <c r="DH3" s="157"/>
      <c r="DI3" s="157"/>
      <c r="DJ3" s="157"/>
      <c r="DK3" s="157"/>
      <c r="DL3" s="157"/>
      <c r="DM3" s="157"/>
      <c r="DN3" s="157"/>
      <c r="DO3" s="157"/>
      <c r="DP3" s="157"/>
      <c r="DQ3" s="157"/>
      <c r="DR3" s="157"/>
      <c r="DS3" s="157"/>
      <c r="DT3" s="157"/>
      <c r="DU3" s="157"/>
      <c r="DV3" s="157"/>
      <c r="DW3" s="157"/>
      <c r="DX3" s="157"/>
      <c r="DY3" s="157"/>
      <c r="DZ3" s="157"/>
      <c r="EA3" s="158"/>
      <c r="EB3" s="159" t="s">
        <v>87</v>
      </c>
      <c r="EC3" s="160"/>
      <c r="ED3" s="160"/>
      <c r="EE3" s="160"/>
      <c r="EF3" s="160"/>
      <c r="EG3" s="161"/>
      <c r="EH3" s="162" t="s">
        <v>213</v>
      </c>
      <c r="EI3" s="163"/>
      <c r="EJ3" s="163"/>
      <c r="EK3" s="163"/>
      <c r="EL3" s="163"/>
      <c r="EM3" s="164"/>
      <c r="EN3" s="155" t="s">
        <v>164</v>
      </c>
      <c r="EO3" s="157"/>
      <c r="EP3" s="157"/>
      <c r="EQ3" s="157"/>
      <c r="ER3" s="157"/>
      <c r="ES3" s="157"/>
      <c r="ET3" s="157"/>
      <c r="EU3" s="157"/>
      <c r="EV3" s="157"/>
      <c r="EW3" s="158"/>
      <c r="EX3" s="165" t="s">
        <v>38</v>
      </c>
      <c r="EY3" s="166"/>
      <c r="EZ3" s="167"/>
      <c r="FA3" s="168" t="s">
        <v>44</v>
      </c>
      <c r="FB3" s="128"/>
      <c r="FC3" s="128"/>
      <c r="FD3" s="128"/>
      <c r="FE3" s="128"/>
      <c r="FF3" s="128"/>
      <c r="FG3" s="133"/>
      <c r="FH3" s="169" t="s">
        <v>50</v>
      </c>
      <c r="FI3" s="170" t="s">
        <v>96</v>
      </c>
      <c r="FJ3" s="171"/>
      <c r="FK3" s="171"/>
      <c r="FL3" s="171"/>
      <c r="FM3" s="171"/>
      <c r="FN3" s="171"/>
      <c r="FO3" s="172"/>
      <c r="FP3" s="173" t="s">
        <v>97</v>
      </c>
      <c r="FQ3" s="174" t="s">
        <v>98</v>
      </c>
      <c r="FR3" s="174" t="s">
        <v>99</v>
      </c>
      <c r="FS3" s="174" t="s">
        <v>100</v>
      </c>
      <c r="FT3" s="175" t="s">
        <v>101</v>
      </c>
      <c r="FU3" s="117"/>
      <c r="FV3" s="117"/>
      <c r="GN3" s="114"/>
    </row>
    <row r="4" spans="8:8" s="126" ht="27.75" customFormat="1" customHeight="1">
      <c r="C4" s="176" t="s">
        <v>67</v>
      </c>
      <c r="D4" s="128"/>
      <c r="E4" s="128"/>
      <c r="F4" s="177"/>
      <c r="G4" s="132">
        <v>9.0</v>
      </c>
      <c r="H4" s="177"/>
      <c r="I4" s="131" t="s">
        <v>48</v>
      </c>
      <c r="J4" s="178" t="s">
        <v>66</v>
      </c>
      <c r="K4" s="133"/>
      <c r="L4" s="179">
        <v>0.0</v>
      </c>
      <c r="M4" s="180"/>
      <c r="N4" s="180"/>
      <c r="O4" s="180"/>
      <c r="P4" s="180"/>
      <c r="Q4" s="180"/>
      <c r="R4" s="180"/>
      <c r="S4" s="180"/>
      <c r="T4" s="180"/>
      <c r="U4" s="180"/>
      <c r="V4" s="180"/>
      <c r="W4" s="181"/>
      <c r="X4" s="182">
        <v>0.0</v>
      </c>
      <c r="Y4" s="183"/>
      <c r="Z4" s="183"/>
      <c r="AA4" s="183"/>
      <c r="AB4" s="183"/>
      <c r="AC4" s="183"/>
      <c r="AD4" s="183"/>
      <c r="AE4" s="183"/>
      <c r="AF4" s="183"/>
      <c r="AG4" s="183"/>
      <c r="AH4" s="183"/>
      <c r="AI4" s="184"/>
      <c r="AJ4" s="185">
        <v>0.0</v>
      </c>
      <c r="AK4" s="186"/>
      <c r="AL4" s="186"/>
      <c r="AM4" s="186"/>
      <c r="AN4" s="186"/>
      <c r="AO4" s="186"/>
      <c r="AP4" s="186"/>
      <c r="AQ4" s="186"/>
      <c r="AR4" s="186"/>
      <c r="AS4" s="186"/>
      <c r="AT4" s="186"/>
      <c r="AU4" s="187"/>
      <c r="AV4" s="188">
        <v>0.0</v>
      </c>
      <c r="AW4" s="189"/>
      <c r="AX4" s="189"/>
      <c r="AY4" s="189"/>
      <c r="AZ4" s="189"/>
      <c r="BA4" s="189"/>
      <c r="BB4" s="189"/>
      <c r="BC4" s="189"/>
      <c r="BD4" s="189"/>
      <c r="BE4" s="189"/>
      <c r="BF4" s="189"/>
      <c r="BG4" s="190"/>
      <c r="BH4" s="191">
        <v>0.0</v>
      </c>
      <c r="BI4" s="192"/>
      <c r="BJ4" s="192"/>
      <c r="BK4" s="192"/>
      <c r="BL4" s="192"/>
      <c r="BM4" s="192"/>
      <c r="BN4" s="192"/>
      <c r="BO4" s="192"/>
      <c r="BP4" s="192"/>
      <c r="BQ4" s="192"/>
      <c r="BR4" s="192"/>
      <c r="BS4" s="193"/>
      <c r="BT4" s="179">
        <v>0.0</v>
      </c>
      <c r="BU4" s="180"/>
      <c r="BV4" s="180"/>
      <c r="BW4" s="180"/>
      <c r="BX4" s="180"/>
      <c r="BY4" s="180"/>
      <c r="BZ4" s="180"/>
      <c r="CA4" s="180"/>
      <c r="CB4" s="180"/>
      <c r="CC4" s="180"/>
      <c r="CD4" s="180"/>
      <c r="CE4" s="181"/>
      <c r="CF4" s="194">
        <v>0.0</v>
      </c>
      <c r="CG4" s="195"/>
      <c r="CH4" s="195"/>
      <c r="CI4" s="195"/>
      <c r="CJ4" s="195"/>
      <c r="CK4" s="195"/>
      <c r="CL4" s="195"/>
      <c r="CM4" s="195"/>
      <c r="CN4" s="195"/>
      <c r="CO4" s="195"/>
      <c r="CP4" s="195"/>
      <c r="CQ4" s="196"/>
      <c r="CR4" s="197" t="s">
        <v>63</v>
      </c>
      <c r="CS4" s="198"/>
      <c r="CT4" s="198"/>
      <c r="CU4" s="198"/>
      <c r="CV4" s="198"/>
      <c r="CW4" s="198"/>
      <c r="CX4" s="198"/>
      <c r="CY4" s="198"/>
      <c r="CZ4" s="198"/>
      <c r="DA4" s="198"/>
      <c r="DB4" s="198"/>
      <c r="DC4" s="198"/>
      <c r="DD4" s="199"/>
      <c r="DE4" s="194" t="s">
        <v>64</v>
      </c>
      <c r="DF4" s="200"/>
      <c r="DG4" s="200"/>
      <c r="DH4" s="200"/>
      <c r="DI4" s="200"/>
      <c r="DJ4" s="200"/>
      <c r="DK4" s="200"/>
      <c r="DL4" s="200"/>
      <c r="DM4" s="200"/>
      <c r="DN4" s="200"/>
      <c r="DO4" s="200"/>
      <c r="DP4" s="200"/>
      <c r="DQ4" s="200"/>
      <c r="DR4" s="200"/>
      <c r="DS4" s="200"/>
      <c r="DT4" s="200"/>
      <c r="DU4" s="200"/>
      <c r="DV4" s="200"/>
      <c r="DW4" s="200"/>
      <c r="DX4" s="200"/>
      <c r="DY4" s="200"/>
      <c r="DZ4" s="200"/>
      <c r="EA4" s="201"/>
      <c r="EB4" s="202" t="s">
        <v>63</v>
      </c>
      <c r="EC4" s="203"/>
      <c r="ED4" s="203"/>
      <c r="EE4" s="203"/>
      <c r="EF4" s="203"/>
      <c r="EG4" s="204"/>
      <c r="EH4" s="205" t="s">
        <v>62</v>
      </c>
      <c r="EI4" s="206"/>
      <c r="EJ4" s="206"/>
      <c r="EK4" s="206"/>
      <c r="EL4" s="206"/>
      <c r="EM4" s="207"/>
      <c r="EN4" s="194" t="s">
        <v>64</v>
      </c>
      <c r="EO4" s="200"/>
      <c r="EP4" s="200"/>
      <c r="EQ4" s="200"/>
      <c r="ER4" s="200"/>
      <c r="ES4" s="200"/>
      <c r="ET4" s="200"/>
      <c r="EU4" s="200"/>
      <c r="EV4" s="200"/>
      <c r="EW4" s="201"/>
      <c r="EX4" s="208" t="s">
        <v>36</v>
      </c>
      <c r="EY4" s="209" t="s">
        <v>37</v>
      </c>
      <c r="EZ4" s="210" t="s">
        <v>39</v>
      </c>
      <c r="FA4" s="211" t="s">
        <v>75</v>
      </c>
      <c r="FB4" s="212" t="s">
        <v>42</v>
      </c>
      <c r="FC4" s="212" t="s">
        <v>43</v>
      </c>
      <c r="FD4" s="212" t="s">
        <v>95</v>
      </c>
      <c r="FE4" s="212" t="s">
        <v>41</v>
      </c>
      <c r="FF4" s="213"/>
      <c r="FG4" s="214" t="s">
        <v>45</v>
      </c>
      <c r="FH4" s="215"/>
      <c r="FI4" s="216"/>
      <c r="FJ4" s="217"/>
      <c r="FK4" s="217"/>
      <c r="FL4" s="217"/>
      <c r="FM4" s="217"/>
      <c r="FN4" s="217"/>
      <c r="FO4" s="218"/>
      <c r="FP4" s="219"/>
      <c r="FQ4" s="220"/>
      <c r="FR4" s="220"/>
      <c r="FS4" s="220"/>
      <c r="FT4" s="221"/>
      <c r="FU4" s="117"/>
      <c r="FV4" s="117"/>
    </row>
    <row r="5" spans="8:8" ht="31.5" customHeight="1">
      <c r="C5" s="222" t="s">
        <v>29</v>
      </c>
      <c r="D5" s="128"/>
      <c r="E5" s="128"/>
      <c r="F5" s="128"/>
      <c r="G5" s="128"/>
      <c r="H5" s="128"/>
      <c r="I5" s="128"/>
      <c r="J5" s="128"/>
      <c r="K5" s="133"/>
      <c r="L5" s="223" t="s">
        <v>155</v>
      </c>
      <c r="M5" s="224"/>
      <c r="N5" s="225"/>
      <c r="O5" s="226" t="s">
        <v>71</v>
      </c>
      <c r="P5" s="227" t="s">
        <v>55</v>
      </c>
      <c r="Q5" s="228" t="s">
        <v>201</v>
      </c>
      <c r="R5" s="229" t="s">
        <v>83</v>
      </c>
      <c r="S5" s="230" t="s">
        <v>57</v>
      </c>
      <c r="T5" s="231" t="s">
        <v>34</v>
      </c>
      <c r="U5" s="231" t="s">
        <v>94</v>
      </c>
      <c r="V5" s="231" t="s">
        <v>41</v>
      </c>
      <c r="W5" s="232" t="s">
        <v>93</v>
      </c>
      <c r="X5" s="233" t="s">
        <v>155</v>
      </c>
      <c r="Y5" s="234"/>
      <c r="Z5" s="235"/>
      <c r="AA5" s="236" t="s">
        <v>71</v>
      </c>
      <c r="AB5" s="237" t="s">
        <v>55</v>
      </c>
      <c r="AC5" s="238" t="s">
        <v>201</v>
      </c>
      <c r="AD5" s="239" t="s">
        <v>83</v>
      </c>
      <c r="AE5" s="240" t="s">
        <v>57</v>
      </c>
      <c r="AF5" s="241" t="s">
        <v>34</v>
      </c>
      <c r="AG5" s="241" t="s">
        <v>94</v>
      </c>
      <c r="AH5" s="241" t="s">
        <v>41</v>
      </c>
      <c r="AI5" s="242" t="s">
        <v>93</v>
      </c>
      <c r="AJ5" s="243" t="s">
        <v>155</v>
      </c>
      <c r="AK5" s="244"/>
      <c r="AL5" s="245"/>
      <c r="AM5" s="246" t="s">
        <v>71</v>
      </c>
      <c r="AN5" s="247" t="s">
        <v>55</v>
      </c>
      <c r="AO5" s="248" t="s">
        <v>201</v>
      </c>
      <c r="AP5" s="249" t="s">
        <v>83</v>
      </c>
      <c r="AQ5" s="250" t="s">
        <v>57</v>
      </c>
      <c r="AR5" s="251" t="s">
        <v>34</v>
      </c>
      <c r="AS5" s="251" t="s">
        <v>94</v>
      </c>
      <c r="AT5" s="251" t="s">
        <v>41</v>
      </c>
      <c r="AU5" s="252" t="s">
        <v>93</v>
      </c>
      <c r="AV5" s="253" t="s">
        <v>155</v>
      </c>
      <c r="AW5" s="254"/>
      <c r="AX5" s="255"/>
      <c r="AY5" s="256" t="s">
        <v>71</v>
      </c>
      <c r="AZ5" s="257" t="s">
        <v>55</v>
      </c>
      <c r="BA5" s="258" t="s">
        <v>201</v>
      </c>
      <c r="BB5" s="259" t="s">
        <v>83</v>
      </c>
      <c r="BC5" s="260" t="s">
        <v>57</v>
      </c>
      <c r="BD5" s="261" t="s">
        <v>34</v>
      </c>
      <c r="BE5" s="261" t="s">
        <v>94</v>
      </c>
      <c r="BF5" s="261" t="s">
        <v>41</v>
      </c>
      <c r="BG5" s="262" t="s">
        <v>93</v>
      </c>
      <c r="BH5" s="263" t="s">
        <v>155</v>
      </c>
      <c r="BI5" s="264"/>
      <c r="BJ5" s="265"/>
      <c r="BK5" s="266" t="s">
        <v>71</v>
      </c>
      <c r="BL5" s="267" t="s">
        <v>55</v>
      </c>
      <c r="BM5" s="268" t="s">
        <v>201</v>
      </c>
      <c r="BN5" s="269" t="s">
        <v>83</v>
      </c>
      <c r="BO5" s="270" t="s">
        <v>57</v>
      </c>
      <c r="BP5" s="271" t="s">
        <v>34</v>
      </c>
      <c r="BQ5" s="271" t="s">
        <v>94</v>
      </c>
      <c r="BR5" s="271" t="s">
        <v>41</v>
      </c>
      <c r="BS5" s="272" t="s">
        <v>93</v>
      </c>
      <c r="BT5" s="223" t="s">
        <v>155</v>
      </c>
      <c r="BU5" s="224"/>
      <c r="BV5" s="225"/>
      <c r="BW5" s="226" t="s">
        <v>71</v>
      </c>
      <c r="BX5" s="227" t="s">
        <v>55</v>
      </c>
      <c r="BY5" s="228" t="s">
        <v>201</v>
      </c>
      <c r="BZ5" s="229" t="s">
        <v>83</v>
      </c>
      <c r="CA5" s="230" t="s">
        <v>57</v>
      </c>
      <c r="CB5" s="231" t="s">
        <v>34</v>
      </c>
      <c r="CC5" s="231" t="s">
        <v>94</v>
      </c>
      <c r="CD5" s="231" t="s">
        <v>41</v>
      </c>
      <c r="CE5" s="232" t="s">
        <v>93</v>
      </c>
      <c r="CF5" s="273" t="s">
        <v>155</v>
      </c>
      <c r="CG5" s="274"/>
      <c r="CH5" s="275"/>
      <c r="CI5" s="276" t="s">
        <v>71</v>
      </c>
      <c r="CJ5" s="277" t="s">
        <v>55</v>
      </c>
      <c r="CK5" s="278" t="s">
        <v>201</v>
      </c>
      <c r="CL5" s="279" t="s">
        <v>83</v>
      </c>
      <c r="CM5" s="280" t="s">
        <v>57</v>
      </c>
      <c r="CN5" s="281" t="s">
        <v>34</v>
      </c>
      <c r="CO5" s="281" t="s">
        <v>94</v>
      </c>
      <c r="CP5" s="281" t="s">
        <v>41</v>
      </c>
      <c r="CQ5" s="282" t="s">
        <v>93</v>
      </c>
      <c r="CR5" s="283" t="s">
        <v>155</v>
      </c>
      <c r="CS5" s="284"/>
      <c r="CT5" s="285"/>
      <c r="CU5" s="286" t="s">
        <v>71</v>
      </c>
      <c r="CV5" s="287" t="s">
        <v>55</v>
      </c>
      <c r="CW5" s="288"/>
      <c r="CX5" s="289"/>
      <c r="CY5" s="287" t="s">
        <v>83</v>
      </c>
      <c r="CZ5" s="288"/>
      <c r="DA5" s="289"/>
      <c r="DB5" s="290" t="s">
        <v>57</v>
      </c>
      <c r="DC5" s="291" t="s">
        <v>34</v>
      </c>
      <c r="DD5" s="292" t="s">
        <v>31</v>
      </c>
      <c r="DE5" s="293" t="s">
        <v>155</v>
      </c>
      <c r="DF5" s="294"/>
      <c r="DG5" s="294"/>
      <c r="DH5" s="294"/>
      <c r="DI5" s="294"/>
      <c r="DJ5" s="294"/>
      <c r="DK5" s="294"/>
      <c r="DL5" s="294"/>
      <c r="DM5" s="294"/>
      <c r="DN5" s="294"/>
      <c r="DO5" s="295"/>
      <c r="DP5" s="296" t="s">
        <v>71</v>
      </c>
      <c r="DQ5" s="297" t="s">
        <v>55</v>
      </c>
      <c r="DR5" s="298"/>
      <c r="DS5" s="299"/>
      <c r="DT5" s="297" t="s">
        <v>83</v>
      </c>
      <c r="DU5" s="298"/>
      <c r="DV5" s="299"/>
      <c r="DW5" s="277" t="s">
        <v>203</v>
      </c>
      <c r="DX5" s="300" t="s">
        <v>204</v>
      </c>
      <c r="DY5" s="301" t="s">
        <v>57</v>
      </c>
      <c r="DZ5" s="281" t="s">
        <v>34</v>
      </c>
      <c r="EA5" s="282" t="s">
        <v>31</v>
      </c>
      <c r="EB5" s="302" t="s">
        <v>88</v>
      </c>
      <c r="EC5" s="303" t="s">
        <v>89</v>
      </c>
      <c r="ED5" s="303" t="s">
        <v>90</v>
      </c>
      <c r="EE5" s="304" t="s">
        <v>30</v>
      </c>
      <c r="EF5" s="305" t="s">
        <v>34</v>
      </c>
      <c r="EG5" s="306" t="s">
        <v>31</v>
      </c>
      <c r="EH5" s="307" t="s">
        <v>91</v>
      </c>
      <c r="EI5" s="308" t="s">
        <v>85</v>
      </c>
      <c r="EJ5" s="308" t="s">
        <v>92</v>
      </c>
      <c r="EK5" s="309" t="s">
        <v>30</v>
      </c>
      <c r="EL5" s="310" t="s">
        <v>34</v>
      </c>
      <c r="EM5" s="311" t="s">
        <v>31</v>
      </c>
      <c r="EN5" s="312" t="s">
        <v>155</v>
      </c>
      <c r="EO5" s="313"/>
      <c r="EP5" s="314"/>
      <c r="EQ5" s="315" t="s">
        <v>71</v>
      </c>
      <c r="ER5" s="279" t="s">
        <v>55</v>
      </c>
      <c r="ES5" s="316" t="s">
        <v>212</v>
      </c>
      <c r="ET5" s="279" t="s">
        <v>83</v>
      </c>
      <c r="EU5" s="317" t="s">
        <v>30</v>
      </c>
      <c r="EV5" s="281" t="s">
        <v>34</v>
      </c>
      <c r="EW5" s="282" t="s">
        <v>31</v>
      </c>
      <c r="EX5" s="318"/>
      <c r="EY5" s="319"/>
      <c r="EZ5" s="320"/>
      <c r="FA5" s="318"/>
      <c r="FB5" s="319"/>
      <c r="FC5" s="319"/>
      <c r="FD5" s="319"/>
      <c r="FE5" s="319"/>
      <c r="FF5" s="321"/>
      <c r="FG5" s="320"/>
      <c r="FH5" s="215"/>
      <c r="FI5" s="322" t="str">
        <f>L3</f>
        <v>HINDI</v>
      </c>
      <c r="FJ5" s="323" t="str">
        <f>X3</f>
        <v>ENGLISH</v>
      </c>
      <c r="FK5" s="323" t="str">
        <f>AJ3</f>
        <v>SANSKRIT-I</v>
      </c>
      <c r="FL5" s="323" t="str">
        <f>AV3</f>
        <v>SANSKRIT-II</v>
      </c>
      <c r="FM5" s="323" t="str">
        <f>BH3</f>
        <v>SCIENCE</v>
      </c>
      <c r="FN5" s="324" t="str">
        <f>BT3</f>
        <v>MATHEMATICS</v>
      </c>
      <c r="FO5" s="325" t="str">
        <f>CF3</f>
        <v>SOCIAL SCIENCE</v>
      </c>
      <c r="FP5" s="219"/>
      <c r="FQ5" s="220"/>
      <c r="FR5" s="220"/>
      <c r="FS5" s="220"/>
      <c r="FT5" s="221"/>
      <c r="FU5" s="117"/>
      <c r="FV5" s="117"/>
    </row>
    <row r="6" spans="8:8" ht="64.5" customHeight="1">
      <c r="C6" s="326" t="s">
        <v>32</v>
      </c>
      <c r="D6" s="327" t="s">
        <v>27</v>
      </c>
      <c r="E6" s="327" t="s">
        <v>21</v>
      </c>
      <c r="F6" s="327" t="s">
        <v>199</v>
      </c>
      <c r="G6" s="328" t="s">
        <v>22</v>
      </c>
      <c r="H6" s="327" t="s">
        <v>23</v>
      </c>
      <c r="I6" s="327" t="s">
        <v>24</v>
      </c>
      <c r="J6" s="327" t="s">
        <v>25</v>
      </c>
      <c r="K6" s="329" t="s">
        <v>26</v>
      </c>
      <c r="L6" s="330" t="s">
        <v>69</v>
      </c>
      <c r="M6" s="331" t="s">
        <v>70</v>
      </c>
      <c r="N6" s="332" t="s">
        <v>200</v>
      </c>
      <c r="O6" s="333"/>
      <c r="P6" s="334"/>
      <c r="Q6" s="335"/>
      <c r="R6" s="336"/>
      <c r="S6" s="337"/>
      <c r="T6" s="319"/>
      <c r="U6" s="319"/>
      <c r="V6" s="319"/>
      <c r="W6" s="338" t="s">
        <v>125</v>
      </c>
      <c r="X6" s="339" t="s">
        <v>69</v>
      </c>
      <c r="Y6" s="340" t="s">
        <v>70</v>
      </c>
      <c r="Z6" s="341" t="s">
        <v>200</v>
      </c>
      <c r="AA6" s="342"/>
      <c r="AB6" s="343"/>
      <c r="AC6" s="344"/>
      <c r="AD6" s="345"/>
      <c r="AE6" s="346"/>
      <c r="AF6" s="347"/>
      <c r="AG6" s="347"/>
      <c r="AH6" s="347"/>
      <c r="AI6" s="348" t="s">
        <v>125</v>
      </c>
      <c r="AJ6" s="349" t="s">
        <v>69</v>
      </c>
      <c r="AK6" s="350" t="s">
        <v>70</v>
      </c>
      <c r="AL6" s="351" t="s">
        <v>200</v>
      </c>
      <c r="AM6" s="352"/>
      <c r="AN6" s="353"/>
      <c r="AO6" s="354"/>
      <c r="AP6" s="355"/>
      <c r="AQ6" s="356"/>
      <c r="AR6" s="357"/>
      <c r="AS6" s="357"/>
      <c r="AT6" s="357"/>
      <c r="AU6" s="358" t="s">
        <v>125</v>
      </c>
      <c r="AV6" s="359" t="s">
        <v>69</v>
      </c>
      <c r="AW6" s="360" t="s">
        <v>70</v>
      </c>
      <c r="AX6" s="361" t="s">
        <v>200</v>
      </c>
      <c r="AY6" s="362"/>
      <c r="AZ6" s="363"/>
      <c r="BA6" s="364"/>
      <c r="BB6" s="365"/>
      <c r="BC6" s="366"/>
      <c r="BD6" s="367"/>
      <c r="BE6" s="367"/>
      <c r="BF6" s="367"/>
      <c r="BG6" s="368" t="s">
        <v>125</v>
      </c>
      <c r="BH6" s="369" t="s">
        <v>69</v>
      </c>
      <c r="BI6" s="370" t="s">
        <v>70</v>
      </c>
      <c r="BJ6" s="371" t="s">
        <v>200</v>
      </c>
      <c r="BK6" s="372"/>
      <c r="BL6" s="373"/>
      <c r="BM6" s="374"/>
      <c r="BN6" s="375"/>
      <c r="BO6" s="376"/>
      <c r="BP6" s="377"/>
      <c r="BQ6" s="377"/>
      <c r="BR6" s="377"/>
      <c r="BS6" s="378" t="s">
        <v>125</v>
      </c>
      <c r="BT6" s="330" t="s">
        <v>69</v>
      </c>
      <c r="BU6" s="331" t="s">
        <v>70</v>
      </c>
      <c r="BV6" s="332" t="s">
        <v>200</v>
      </c>
      <c r="BW6" s="333"/>
      <c r="BX6" s="334"/>
      <c r="BY6" s="335"/>
      <c r="BZ6" s="336"/>
      <c r="CA6" s="337"/>
      <c r="CB6" s="319"/>
      <c r="CC6" s="319"/>
      <c r="CD6" s="319"/>
      <c r="CE6" s="338" t="s">
        <v>125</v>
      </c>
      <c r="CF6" s="379" t="s">
        <v>69</v>
      </c>
      <c r="CG6" s="380" t="s">
        <v>70</v>
      </c>
      <c r="CH6" s="381" t="s">
        <v>200</v>
      </c>
      <c r="CI6" s="382"/>
      <c r="CJ6" s="383"/>
      <c r="CK6" s="384"/>
      <c r="CL6" s="385"/>
      <c r="CM6" s="386"/>
      <c r="CN6" s="387"/>
      <c r="CO6" s="387"/>
      <c r="CP6" s="387"/>
      <c r="CQ6" s="388" t="s">
        <v>125</v>
      </c>
      <c r="CR6" s="389" t="s">
        <v>69</v>
      </c>
      <c r="CS6" s="390" t="s">
        <v>70</v>
      </c>
      <c r="CT6" s="390" t="s">
        <v>200</v>
      </c>
      <c r="CU6" s="391"/>
      <c r="CV6" s="392" t="s">
        <v>91</v>
      </c>
      <c r="CW6" s="393" t="s">
        <v>85</v>
      </c>
      <c r="CX6" s="394" t="s">
        <v>113</v>
      </c>
      <c r="CY6" s="392" t="s">
        <v>91</v>
      </c>
      <c r="CZ6" s="393" t="s">
        <v>85</v>
      </c>
      <c r="DA6" s="394" t="s">
        <v>114</v>
      </c>
      <c r="DB6" s="290"/>
      <c r="DC6" s="395"/>
      <c r="DD6" s="396" t="s">
        <v>103</v>
      </c>
      <c r="DE6" s="397" t="s">
        <v>214</v>
      </c>
      <c r="DF6" s="398" t="s">
        <v>205</v>
      </c>
      <c r="DG6" s="399" t="s">
        <v>206</v>
      </c>
      <c r="DH6" s="398" t="s">
        <v>215</v>
      </c>
      <c r="DI6" s="398" t="s">
        <v>207</v>
      </c>
      <c r="DJ6" s="399" t="s">
        <v>208</v>
      </c>
      <c r="DK6" s="398" t="s">
        <v>216</v>
      </c>
      <c r="DL6" s="398" t="s">
        <v>209</v>
      </c>
      <c r="DM6" s="399" t="s">
        <v>210</v>
      </c>
      <c r="DN6" s="399" t="s">
        <v>203</v>
      </c>
      <c r="DO6" s="399" t="s">
        <v>211</v>
      </c>
      <c r="DP6" s="400"/>
      <c r="DQ6" s="401" t="s">
        <v>91</v>
      </c>
      <c r="DR6" s="401" t="s">
        <v>85</v>
      </c>
      <c r="DS6" s="399" t="s">
        <v>113</v>
      </c>
      <c r="DT6" s="401" t="s">
        <v>91</v>
      </c>
      <c r="DU6" s="401" t="s">
        <v>85</v>
      </c>
      <c r="DV6" s="399" t="s">
        <v>114</v>
      </c>
      <c r="DW6" s="383"/>
      <c r="DX6" s="402"/>
      <c r="DY6" s="301"/>
      <c r="DZ6" s="403"/>
      <c r="EA6" s="404" t="s">
        <v>103</v>
      </c>
      <c r="EB6" s="302"/>
      <c r="EC6" s="303"/>
      <c r="ED6" s="303"/>
      <c r="EE6" s="304"/>
      <c r="EF6" s="305"/>
      <c r="EG6" s="405" t="s">
        <v>103</v>
      </c>
      <c r="EH6" s="307"/>
      <c r="EI6" s="308"/>
      <c r="EJ6" s="308"/>
      <c r="EK6" s="309"/>
      <c r="EL6" s="310"/>
      <c r="EM6" s="406" t="s">
        <v>103</v>
      </c>
      <c r="EN6" s="397" t="s">
        <v>69</v>
      </c>
      <c r="EO6" s="407" t="s">
        <v>70</v>
      </c>
      <c r="EP6" s="407" t="s">
        <v>200</v>
      </c>
      <c r="EQ6" s="408"/>
      <c r="ER6" s="385"/>
      <c r="ES6" s="409"/>
      <c r="ET6" s="385"/>
      <c r="EU6" s="410"/>
      <c r="EV6" s="403"/>
      <c r="EW6" s="404" t="s">
        <v>169</v>
      </c>
      <c r="EX6" s="318"/>
      <c r="EY6" s="319"/>
      <c r="EZ6" s="320"/>
      <c r="FA6" s="318"/>
      <c r="FB6" s="319"/>
      <c r="FC6" s="319"/>
      <c r="FD6" s="319"/>
      <c r="FE6" s="319"/>
      <c r="FF6" s="321"/>
      <c r="FG6" s="320"/>
      <c r="FH6" s="215"/>
      <c r="FI6" s="411"/>
      <c r="FJ6" s="412"/>
      <c r="FK6" s="412"/>
      <c r="FL6" s="412"/>
      <c r="FM6" s="412"/>
      <c r="FN6" s="413"/>
      <c r="FO6" s="414"/>
      <c r="FP6" s="219"/>
      <c r="FQ6" s="220"/>
      <c r="FR6" s="220"/>
      <c r="FS6" s="220"/>
      <c r="FT6" s="221"/>
      <c r="FU6" s="117"/>
      <c r="FV6" s="117"/>
    </row>
    <row r="7" spans="8:8" ht="30.0" customHeight="1">
      <c r="C7" s="415"/>
      <c r="D7" s="416"/>
      <c r="E7" s="416"/>
      <c r="F7" s="416"/>
      <c r="G7" s="416"/>
      <c r="H7" s="416"/>
      <c r="I7" s="416"/>
      <c r="J7" s="416"/>
      <c r="K7" s="417"/>
      <c r="L7" s="418">
        <v>5.0</v>
      </c>
      <c r="M7" s="419">
        <v>5.0</v>
      </c>
      <c r="N7" s="419">
        <v>5.0</v>
      </c>
      <c r="O7" s="420">
        <f>SUM(L7:N7)</f>
        <v>15.0</v>
      </c>
      <c r="P7" s="421">
        <v>35.0</v>
      </c>
      <c r="Q7" s="422">
        <f>SUM(O7,P7)</f>
        <v>50.0</v>
      </c>
      <c r="R7" s="423">
        <v>50.0</v>
      </c>
      <c r="S7" s="424">
        <f>SUM(Q7,R7)</f>
        <v>100.0</v>
      </c>
      <c r="T7" s="416"/>
      <c r="U7" s="416"/>
      <c r="V7" s="416"/>
      <c r="W7" s="417"/>
      <c r="X7" s="425">
        <v>5.0</v>
      </c>
      <c r="Y7" s="426">
        <v>5.0</v>
      </c>
      <c r="Z7" s="426">
        <v>5.0</v>
      </c>
      <c r="AA7" s="427">
        <f>SUM(X7:Z7)</f>
        <v>15.0</v>
      </c>
      <c r="AB7" s="428">
        <v>35.0</v>
      </c>
      <c r="AC7" s="429">
        <f>SUM(AA7,AB7)</f>
        <v>50.0</v>
      </c>
      <c r="AD7" s="430">
        <v>50.0</v>
      </c>
      <c r="AE7" s="431">
        <f>SUM(AC7,AD7)</f>
        <v>100.0</v>
      </c>
      <c r="AF7" s="432"/>
      <c r="AG7" s="432"/>
      <c r="AH7" s="432"/>
      <c r="AI7" s="433"/>
      <c r="AJ7" s="434">
        <v>10.0</v>
      </c>
      <c r="AK7" s="435">
        <v>10.0</v>
      </c>
      <c r="AL7" s="435">
        <v>10.0</v>
      </c>
      <c r="AM7" s="436">
        <f>SUM(AJ7:AL7)</f>
        <v>30.0</v>
      </c>
      <c r="AN7" s="437">
        <v>70.0</v>
      </c>
      <c r="AO7" s="438">
        <f>SUM(AM7,AN7)</f>
        <v>100.0</v>
      </c>
      <c r="AP7" s="439">
        <v>100.0</v>
      </c>
      <c r="AQ7" s="440">
        <f>SUM(AO7,AP7)</f>
        <v>200.0</v>
      </c>
      <c r="AR7" s="441"/>
      <c r="AS7" s="441"/>
      <c r="AT7" s="441"/>
      <c r="AU7" s="442"/>
      <c r="AV7" s="443">
        <v>10.0</v>
      </c>
      <c r="AW7" s="444">
        <v>10.0</v>
      </c>
      <c r="AX7" s="444">
        <v>10.0</v>
      </c>
      <c r="AY7" s="445">
        <f>SUM(AV7:AX7)</f>
        <v>30.0</v>
      </c>
      <c r="AZ7" s="446">
        <v>70.0</v>
      </c>
      <c r="BA7" s="447">
        <f>SUM(AY7,AZ7)</f>
        <v>100.0</v>
      </c>
      <c r="BB7" s="448">
        <v>100.0</v>
      </c>
      <c r="BC7" s="449">
        <f>SUM(BA7,BB7)</f>
        <v>200.0</v>
      </c>
      <c r="BD7" s="450"/>
      <c r="BE7" s="450"/>
      <c r="BF7" s="450"/>
      <c r="BG7" s="451"/>
      <c r="BH7" s="452">
        <v>10.0</v>
      </c>
      <c r="BI7" s="453">
        <v>10.0</v>
      </c>
      <c r="BJ7" s="453">
        <v>10.0</v>
      </c>
      <c r="BK7" s="454">
        <f>SUM(BH7:BJ7)</f>
        <v>30.0</v>
      </c>
      <c r="BL7" s="455">
        <v>70.0</v>
      </c>
      <c r="BM7" s="456">
        <f>SUM(BK7,BL7)</f>
        <v>100.0</v>
      </c>
      <c r="BN7" s="457">
        <v>100.0</v>
      </c>
      <c r="BO7" s="458">
        <f>SUM(BM7,BN7)</f>
        <v>200.0</v>
      </c>
      <c r="BP7" s="459"/>
      <c r="BQ7" s="459"/>
      <c r="BR7" s="459"/>
      <c r="BS7" s="460"/>
      <c r="BT7" s="461">
        <v>10.0</v>
      </c>
      <c r="BU7" s="462">
        <v>10.0</v>
      </c>
      <c r="BV7" s="462">
        <v>10.0</v>
      </c>
      <c r="BW7" s="420">
        <f>SUM(BT7:BV7)</f>
        <v>30.0</v>
      </c>
      <c r="BX7" s="421">
        <v>70.0</v>
      </c>
      <c r="BY7" s="422">
        <f>SUM(BW7,BX7)</f>
        <v>100.0</v>
      </c>
      <c r="BZ7" s="423">
        <v>100.0</v>
      </c>
      <c r="CA7" s="424">
        <f>SUM(BY7,BZ7)</f>
        <v>200.0</v>
      </c>
      <c r="CB7" s="416"/>
      <c r="CC7" s="416"/>
      <c r="CD7" s="416"/>
      <c r="CE7" s="417"/>
      <c r="CF7" s="463">
        <v>10.0</v>
      </c>
      <c r="CG7" s="464">
        <v>10.0</v>
      </c>
      <c r="CH7" s="464">
        <v>10.0</v>
      </c>
      <c r="CI7" s="465">
        <f>SUM(CF7:CH7)</f>
        <v>30.0</v>
      </c>
      <c r="CJ7" s="466">
        <v>70.0</v>
      </c>
      <c r="CK7" s="467">
        <f>SUM(CI7,CJ7)</f>
        <v>100.0</v>
      </c>
      <c r="CL7" s="468">
        <v>100.0</v>
      </c>
      <c r="CM7" s="469">
        <f>SUM(CK7,CL7)</f>
        <v>200.0</v>
      </c>
      <c r="CN7" s="470"/>
      <c r="CO7" s="470"/>
      <c r="CP7" s="470"/>
      <c r="CQ7" s="471"/>
      <c r="CR7" s="472">
        <v>10.0</v>
      </c>
      <c r="CS7" s="473">
        <v>10.0</v>
      </c>
      <c r="CT7" s="473">
        <v>10.0</v>
      </c>
      <c r="CU7" s="474">
        <f>SUM(CR7:CT7)</f>
        <v>30.0</v>
      </c>
      <c r="CV7" s="475">
        <v>40.0</v>
      </c>
      <c r="CW7" s="476">
        <v>30.0</v>
      </c>
      <c r="CX7" s="477">
        <f>SUM(CV7,CW7)</f>
        <v>70.0</v>
      </c>
      <c r="CY7" s="478">
        <v>70.0</v>
      </c>
      <c r="CZ7" s="479">
        <v>30.0</v>
      </c>
      <c r="DA7" s="480">
        <f>IF(CZ7="NA",CY7,(CY7+CZ7))</f>
        <v>100.0</v>
      </c>
      <c r="DB7" s="481">
        <f>SUM(CU7,CX7,DA7)</f>
        <v>200.0</v>
      </c>
      <c r="DC7" s="482"/>
      <c r="DD7" s="483"/>
      <c r="DE7" s="463">
        <v>10.0</v>
      </c>
      <c r="DF7" s="484">
        <v>8.0</v>
      </c>
      <c r="DG7" s="467">
        <f>SUM(DE7:DF7)</f>
        <v>18.0</v>
      </c>
      <c r="DH7" s="485">
        <v>10.0</v>
      </c>
      <c r="DI7" s="485">
        <v>7.0</v>
      </c>
      <c r="DJ7" s="467">
        <f>SUM(DH7:DI7)</f>
        <v>17.0</v>
      </c>
      <c r="DK7" s="485">
        <v>15.0</v>
      </c>
      <c r="DL7" s="485">
        <v>10.0</v>
      </c>
      <c r="DM7" s="467">
        <f>SUM(DK7:DL7)</f>
        <v>25.0</v>
      </c>
      <c r="DN7" s="467">
        <f>SUM(DE7,DH7,DK7)</f>
        <v>35.0</v>
      </c>
      <c r="DO7" s="467">
        <f>SUM(DF7,DI7,DL7)</f>
        <v>25.0</v>
      </c>
      <c r="DP7" s="465">
        <f>SUM(DN7:DO7)</f>
        <v>60.0</v>
      </c>
      <c r="DQ7" s="466">
        <v>20.0</v>
      </c>
      <c r="DR7" s="486">
        <v>50.0</v>
      </c>
      <c r="DS7" s="467">
        <f>SUM(DQ7,DR7)</f>
        <v>70.0</v>
      </c>
      <c r="DT7" s="468">
        <v>30.0</v>
      </c>
      <c r="DU7" s="487">
        <v>70.0</v>
      </c>
      <c r="DV7" s="467">
        <f>SUM(DT7,DU7)</f>
        <v>100.0</v>
      </c>
      <c r="DW7" s="488">
        <f>SUM(DN7,DQ7,DT7)</f>
        <v>85.0</v>
      </c>
      <c r="DX7" s="489">
        <f>SUM(DO7,DR7,DU7)</f>
        <v>145.0</v>
      </c>
      <c r="DY7" s="469">
        <f>SUM(DW7:DX7)</f>
        <v>230.0</v>
      </c>
      <c r="DZ7" s="490"/>
      <c r="EA7" s="491"/>
      <c r="EB7" s="452">
        <v>25.0</v>
      </c>
      <c r="EC7" s="453">
        <v>45.0</v>
      </c>
      <c r="ED7" s="453">
        <v>30.0</v>
      </c>
      <c r="EE7" s="492">
        <f>SUM(EB7:ED7)</f>
        <v>100.0</v>
      </c>
      <c r="EF7" s="493"/>
      <c r="EG7" s="494"/>
      <c r="EH7" s="472">
        <v>25.0</v>
      </c>
      <c r="EI7" s="473">
        <v>60.0</v>
      </c>
      <c r="EJ7" s="473">
        <v>15.0</v>
      </c>
      <c r="EK7" s="495">
        <f>SUM(EH7:EJ7)</f>
        <v>100.0</v>
      </c>
      <c r="EL7" s="496"/>
      <c r="EM7" s="497"/>
      <c r="EN7" s="463">
        <v>10.0</v>
      </c>
      <c r="EO7" s="464">
        <v>10.0</v>
      </c>
      <c r="EP7" s="464">
        <v>10.0</v>
      </c>
      <c r="EQ7" s="465">
        <f>SUM(EN7:EP7)</f>
        <v>30.0</v>
      </c>
      <c r="ER7" s="464">
        <v>70.0</v>
      </c>
      <c r="ES7" s="465">
        <f>SUM(EQ7,ER7)</f>
        <v>100.0</v>
      </c>
      <c r="ET7" s="464">
        <v>100.0</v>
      </c>
      <c r="EU7" s="498">
        <f>SUM(ES7,ET7)</f>
        <v>200.0</v>
      </c>
      <c r="EV7" s="490"/>
      <c r="EW7" s="491"/>
      <c r="EX7" s="415"/>
      <c r="EY7" s="416"/>
      <c r="EZ7" s="417"/>
      <c r="FA7" s="415"/>
      <c r="FB7" s="416"/>
      <c r="FC7" s="416"/>
      <c r="FD7" s="416"/>
      <c r="FE7" s="416"/>
      <c r="FF7" s="499"/>
      <c r="FG7" s="417"/>
      <c r="FH7" s="500"/>
      <c r="FI7" s="501"/>
      <c r="FJ7" s="502"/>
      <c r="FK7" s="502"/>
      <c r="FL7" s="502"/>
      <c r="FM7" s="502"/>
      <c r="FN7" s="503"/>
      <c r="FO7" s="504"/>
      <c r="FP7" s="505"/>
      <c r="FQ7" s="506"/>
      <c r="FR7" s="506"/>
      <c r="FS7" s="506"/>
      <c r="FT7" s="507"/>
      <c r="FU7" s="117"/>
      <c r="FV7" s="117"/>
      <c r="FW7" s="508" t="str">
        <f>CR3</f>
        <v>Fou. Of Info. Tech.</v>
      </c>
      <c r="FX7" s="508"/>
      <c r="FY7" s="508"/>
      <c r="FZ7" s="508"/>
      <c r="GA7" s="508" t="str">
        <f>DE3</f>
        <v>Health &amp; Phy. Edu.</v>
      </c>
      <c r="GB7" s="508"/>
      <c r="GC7" s="508"/>
      <c r="GD7" s="508"/>
      <c r="GE7" s="508" t="str">
        <f>EB3</f>
        <v>S.U.P.W.</v>
      </c>
      <c r="GF7" s="508"/>
      <c r="GG7" s="508"/>
      <c r="GH7" s="508"/>
      <c r="GI7" s="508" t="str">
        <f>EH3</f>
        <v>Art Education</v>
      </c>
      <c r="GJ7" s="508"/>
      <c r="GK7" s="508"/>
      <c r="GL7" s="508"/>
      <c r="GM7" s="508" t="str">
        <f>EN3</f>
        <v>H &amp; C RAJ</v>
      </c>
      <c r="GN7" s="508"/>
      <c r="GO7" s="508"/>
      <c r="GP7" s="508"/>
    </row>
    <row r="8" spans="8:8" ht="27.75" hidden="1" customHeight="1">
      <c r="C8" s="509">
        <v>0.0</v>
      </c>
      <c r="D8" s="509">
        <v>0.0</v>
      </c>
      <c r="E8" s="509">
        <v>0.0</v>
      </c>
      <c r="F8" s="509">
        <v>0.0</v>
      </c>
      <c r="G8" s="509">
        <v>0.0</v>
      </c>
      <c r="H8" s="509">
        <v>0.0</v>
      </c>
      <c r="I8" s="509">
        <v>0.0</v>
      </c>
      <c r="J8" s="509">
        <v>0.0</v>
      </c>
      <c r="K8" s="509">
        <v>0.0</v>
      </c>
      <c r="L8" s="509">
        <v>0.0</v>
      </c>
      <c r="M8" s="509">
        <v>0.0</v>
      </c>
      <c r="N8" s="509"/>
      <c r="O8" s="509">
        <v>0.0</v>
      </c>
      <c r="P8" s="510">
        <v>0.0</v>
      </c>
      <c r="Q8" s="509">
        <v>0.0</v>
      </c>
      <c r="R8" s="509">
        <v>0.0</v>
      </c>
      <c r="S8" s="509">
        <v>0.0</v>
      </c>
      <c r="T8" s="509">
        <v>0.0</v>
      </c>
      <c r="U8" s="509">
        <v>0.0</v>
      </c>
      <c r="V8" s="509">
        <v>0.0</v>
      </c>
      <c r="W8" s="509">
        <v>0.0</v>
      </c>
      <c r="X8" s="511">
        <v>0.0</v>
      </c>
      <c r="Y8" s="511">
        <v>0.0</v>
      </c>
      <c r="Z8" s="511"/>
      <c r="AA8" s="512">
        <v>0.0</v>
      </c>
      <c r="AB8" s="511">
        <v>0.0</v>
      </c>
      <c r="AC8" s="512">
        <v>0.0</v>
      </c>
      <c r="AD8" s="511">
        <v>0.0</v>
      </c>
      <c r="AE8" s="512">
        <v>0.0</v>
      </c>
      <c r="AF8" s="512">
        <v>0.0</v>
      </c>
      <c r="AG8" s="512">
        <v>0.0</v>
      </c>
      <c r="AH8" s="512">
        <v>0.0</v>
      </c>
      <c r="AI8" s="512">
        <v>0.0</v>
      </c>
      <c r="AJ8" s="513">
        <v>0.0</v>
      </c>
      <c r="AK8" s="513">
        <v>0.0</v>
      </c>
      <c r="AL8" s="513"/>
      <c r="AM8" s="514">
        <v>0.0</v>
      </c>
      <c r="AN8" s="513">
        <v>0.0</v>
      </c>
      <c r="AO8" s="514">
        <v>0.0</v>
      </c>
      <c r="AP8" s="513">
        <v>0.0</v>
      </c>
      <c r="AQ8" s="514">
        <v>0.0</v>
      </c>
      <c r="AR8" s="514">
        <v>0.0</v>
      </c>
      <c r="AS8" s="514">
        <v>0.0</v>
      </c>
      <c r="AT8" s="514">
        <v>0.0</v>
      </c>
      <c r="AU8" s="514">
        <v>0.0</v>
      </c>
      <c r="AV8" s="515">
        <v>0.0</v>
      </c>
      <c r="AW8" s="515">
        <v>0.0</v>
      </c>
      <c r="AX8" s="515"/>
      <c r="AY8" s="516">
        <v>0.0</v>
      </c>
      <c r="AZ8" s="515">
        <v>0.0</v>
      </c>
      <c r="BA8" s="516">
        <v>0.0</v>
      </c>
      <c r="BB8" s="515">
        <v>0.0</v>
      </c>
      <c r="BC8" s="516">
        <v>0.0</v>
      </c>
      <c r="BD8" s="516">
        <v>0.0</v>
      </c>
      <c r="BE8" s="516">
        <v>0.0</v>
      </c>
      <c r="BF8" s="516">
        <v>0.0</v>
      </c>
      <c r="BG8" s="516">
        <v>0.0</v>
      </c>
      <c r="BH8" s="517">
        <v>0.0</v>
      </c>
      <c r="BI8" s="517">
        <v>0.0</v>
      </c>
      <c r="BJ8" s="517"/>
      <c r="BK8" s="518">
        <v>0.0</v>
      </c>
      <c r="BL8" s="517">
        <v>0.0</v>
      </c>
      <c r="BM8" s="518">
        <v>0.0</v>
      </c>
      <c r="BN8" s="517">
        <v>0.0</v>
      </c>
      <c r="BO8" s="518">
        <v>0.0</v>
      </c>
      <c r="BP8" s="518">
        <v>0.0</v>
      </c>
      <c r="BQ8" s="518">
        <v>0.0</v>
      </c>
      <c r="BR8" s="518">
        <v>0.0</v>
      </c>
      <c r="BS8" s="518">
        <v>0.0</v>
      </c>
      <c r="BT8" s="510">
        <v>0.0</v>
      </c>
      <c r="BU8" s="510">
        <v>0.0</v>
      </c>
      <c r="BV8" s="510"/>
      <c r="BW8" s="509">
        <v>0.0</v>
      </c>
      <c r="BX8" s="510">
        <v>0.0</v>
      </c>
      <c r="BY8" s="509">
        <v>0.0</v>
      </c>
      <c r="BZ8" s="510">
        <v>0.0</v>
      </c>
      <c r="CA8" s="509">
        <v>0.0</v>
      </c>
      <c r="CB8" s="509">
        <v>0.0</v>
      </c>
      <c r="CC8" s="509">
        <v>0.0</v>
      </c>
      <c r="CD8" s="509">
        <v>0.0</v>
      </c>
      <c r="CE8" s="509">
        <v>0.0</v>
      </c>
      <c r="CF8" s="519">
        <v>0.0</v>
      </c>
      <c r="CG8" s="519">
        <v>0.0</v>
      </c>
      <c r="CH8" s="519"/>
      <c r="CI8" s="520">
        <v>0.0</v>
      </c>
      <c r="CJ8" s="519">
        <v>0.0</v>
      </c>
      <c r="CK8" s="520">
        <v>0.0</v>
      </c>
      <c r="CL8" s="519">
        <v>0.0</v>
      </c>
      <c r="CM8" s="520">
        <v>0.0</v>
      </c>
      <c r="CN8" s="520">
        <v>0.0</v>
      </c>
      <c r="CO8" s="520">
        <v>0.0</v>
      </c>
      <c r="CP8" s="520">
        <v>0.0</v>
      </c>
      <c r="CQ8" s="520">
        <v>0.0</v>
      </c>
      <c r="CR8" s="521"/>
      <c r="CS8" s="522"/>
      <c r="CT8" s="523"/>
      <c r="CU8" s="524">
        <f t="shared" si="0" ref="CU8">SUM(CR8:CS8)</f>
        <v>0.0</v>
      </c>
      <c r="CV8" s="525">
        <v>0.0</v>
      </c>
      <c r="CW8" s="526">
        <f>IF($P$7="NA",CV8,IF($P$7&lt;=100,ROUNDUP(CV8*$P$7/$O$7,0)))</f>
        <v>0.0</v>
      </c>
      <c r="CX8" s="527">
        <f>SUM(CU8,CV8)</f>
        <v>0.0</v>
      </c>
      <c r="CY8" s="528" t="e">
        <f>SUM(#REF!,CW8)</f>
        <v>#REF!</v>
      </c>
      <c r="CZ8" s="529">
        <v>0.0</v>
      </c>
      <c r="DA8" s="530">
        <v>0.0</v>
      </c>
      <c r="DB8" s="531" t="e">
        <f>IF($S$7="NA",#REF!+CW8+DA8,#REF!+CW8+CZ8)</f>
        <v>#REF!</v>
      </c>
      <c r="DC8" s="532" t="e">
        <f>IF(OR(DB8="",#REF!=""),"",ROUNDUP(DB8/#REF!*100,0))</f>
        <v>#REF!</v>
      </c>
      <c r="DD8" s="533" t="e">
        <f>IF(OR(DC8="",$G8="",$G8="ab",$G8="ml"),"",IF(DC8&gt;80,"A",IF(DC8&gt;60,"B",IF(DC8&gt;40,"C",IF(DC8=0,0,"D")))))</f>
        <v>#REF!</v>
      </c>
      <c r="DE8" s="534"/>
      <c r="DF8" s="535"/>
      <c r="DG8" s="536"/>
      <c r="DH8" s="537"/>
      <c r="DI8" s="538"/>
      <c r="DJ8" s="536"/>
      <c r="DK8" s="538"/>
      <c r="DL8" s="538"/>
      <c r="DM8" s="536"/>
      <c r="DN8" s="539"/>
      <c r="DO8" s="539"/>
      <c r="DP8" s="540">
        <f>SUM(DE8:DH8)</f>
        <v>0.0</v>
      </c>
      <c r="DQ8" s="541">
        <v>0.0</v>
      </c>
      <c r="DR8" s="542">
        <f>IF($P$7="NA",DQ8,IF($P$7&lt;=100,ROUNDUP(DQ8*$P$7/$O$7,0)))</f>
        <v>0.0</v>
      </c>
      <c r="DS8" s="543">
        <f>SUM(DP8,DQ8)</f>
        <v>0.0</v>
      </c>
      <c r="DT8" s="544" t="e">
        <f>SUM(#REF!,DR8)</f>
        <v>#REF!</v>
      </c>
      <c r="DU8" s="545">
        <v>0.0</v>
      </c>
      <c r="DV8" s="546">
        <v>0.0</v>
      </c>
      <c r="DW8" s="546"/>
      <c r="DX8" s="546"/>
      <c r="DY8" s="547" t="e">
        <f>IF($S$7="NA",#REF!+DR8+DV8,#REF!+DR8+DU8)</f>
        <v>#REF!</v>
      </c>
      <c r="DZ8" s="548" t="e">
        <f>IF(OR(DY8="",#REF!=""),"",ROUNDUP(DY8/#REF!*100,0))</f>
        <v>#REF!</v>
      </c>
      <c r="EA8" s="549" t="e">
        <f>IF(OR(DZ8="",$G8="",$G8="ab",$G8="ml"),"",IF(DZ8&gt;80,"A",IF(DZ8&gt;60,"B",IF(DZ8&gt;40,"C",IF(DZ8=0,0,"D")))))</f>
        <v>#REF!</v>
      </c>
      <c r="EB8" s="550">
        <v>0.0</v>
      </c>
      <c r="EC8" s="551">
        <v>0.0</v>
      </c>
      <c r="ED8" s="551">
        <v>0.0</v>
      </c>
      <c r="EE8" s="552">
        <f>SUM(EB8:ED8)</f>
        <v>0.0</v>
      </c>
      <c r="EF8" s="553"/>
      <c r="EG8" s="554">
        <v>0.0</v>
      </c>
      <c r="EH8" s="555">
        <v>0.0</v>
      </c>
      <c r="EI8" s="556">
        <v>0.0</v>
      </c>
      <c r="EJ8" s="556">
        <v>0.0</v>
      </c>
      <c r="EK8" s="531">
        <v>0.0</v>
      </c>
      <c r="EL8" s="557"/>
      <c r="EM8" s="558">
        <v>0.0</v>
      </c>
      <c r="EN8" s="534"/>
      <c r="EO8" s="537"/>
      <c r="EP8" s="559">
        <f t="shared" si="1" ref="EP8">SUM(EN8:EO8)</f>
        <v>0.0</v>
      </c>
      <c r="EQ8" s="560">
        <v>0.0</v>
      </c>
      <c r="ER8" s="542">
        <f>IF($P$7="NA",EQ8,IF($P$7&lt;=100,ROUNDUP(EQ8*$P$7/$O$7,0)))</f>
        <v>0.0</v>
      </c>
      <c r="ES8" s="543">
        <f>SUM(EP8,EQ8)</f>
        <v>0.0</v>
      </c>
      <c r="ET8" s="544" t="e">
        <f>SUM(#REF!,ER8)</f>
        <v>#REF!</v>
      </c>
      <c r="EU8" s="561">
        <v>0.0</v>
      </c>
      <c r="EV8" s="548" t="e">
        <f>IF(OR(#REF!="",#REF!=""),"",ROUNDUP(#REF!/#REF!*100,0))</f>
        <v>#REF!</v>
      </c>
      <c r="EW8" s="549" t="e">
        <f>IF(OR(EV8="",$G8="",$G8="ab",$G8="ml"),"",IF(EV8&gt;80,"A",IF(EV8&gt;60,"B",IF(EV8&gt;40,"C",IF(EV8=0,0,"D")))))</f>
        <v>#REF!</v>
      </c>
      <c r="EX8" s="509">
        <v>0.0</v>
      </c>
      <c r="EY8" s="509">
        <v>0.0</v>
      </c>
      <c r="EZ8" s="509">
        <v>0.0</v>
      </c>
      <c r="FA8" s="509">
        <v>0.0</v>
      </c>
      <c r="FB8" s="509">
        <v>0.0</v>
      </c>
      <c r="FC8" s="509">
        <v>0.0</v>
      </c>
      <c r="FD8" s="509">
        <v>0.0</v>
      </c>
      <c r="FE8" s="509">
        <v>0.0</v>
      </c>
      <c r="FF8" s="509">
        <v>0.0</v>
      </c>
      <c r="FG8" s="509">
        <v>0.0</v>
      </c>
      <c r="FH8" s="509">
        <v>0.0</v>
      </c>
      <c r="FI8" s="509">
        <v>0.0</v>
      </c>
      <c r="FJ8" s="509">
        <v>0.0</v>
      </c>
      <c r="FK8" s="509">
        <v>0.0</v>
      </c>
      <c r="FL8" s="509">
        <v>0.0</v>
      </c>
      <c r="FM8" s="509">
        <v>0.0</v>
      </c>
      <c r="FN8" s="509"/>
      <c r="FO8" s="509">
        <v>0.0</v>
      </c>
      <c r="FP8" s="509">
        <v>0.0</v>
      </c>
      <c r="FQ8" s="509">
        <v>0.0</v>
      </c>
      <c r="FR8" s="509">
        <v>0.0</v>
      </c>
      <c r="FS8" s="509">
        <v>0.0</v>
      </c>
      <c r="FT8" s="509">
        <v>0.0</v>
      </c>
      <c r="FU8" s="117"/>
      <c r="FV8" s="117"/>
      <c r="GN8" s="24"/>
    </row>
    <row r="9" spans="8:8" ht="38.25" customHeight="1">
      <c r="A9" s="24">
        <f>G9</f>
        <v>901.0</v>
      </c>
      <c r="B9" s="562">
        <f>IF(OR(G9="NSO",G9="TC"),G9,D9)</f>
        <v>9.0</v>
      </c>
      <c r="C9" s="563">
        <v>1.0</v>
      </c>
      <c r="D9" s="564">
        <v>9.0</v>
      </c>
      <c r="E9" s="565">
        <v>292.0</v>
      </c>
      <c r="F9" s="566" t="s">
        <v>178</v>
      </c>
      <c r="G9" s="565">
        <v>901.0</v>
      </c>
      <c r="H9" s="565" t="s">
        <v>255</v>
      </c>
      <c r="I9" s="565" t="s">
        <v>279</v>
      </c>
      <c r="J9" s="565" t="s">
        <v>304</v>
      </c>
      <c r="K9" s="567">
        <v>39638.0</v>
      </c>
      <c r="L9" s="568">
        <v>2.0</v>
      </c>
      <c r="M9" s="569">
        <v>2.0</v>
      </c>
      <c r="N9" s="570">
        <v>1.0</v>
      </c>
      <c r="O9" s="571">
        <f>SUM(L9:N9)</f>
        <v>5.0</v>
      </c>
      <c r="P9" s="569">
        <v>10.0</v>
      </c>
      <c r="Q9" s="571">
        <f>SUM(O9,P9)</f>
        <v>15.0</v>
      </c>
      <c r="R9" s="569">
        <v>10.0</v>
      </c>
      <c r="S9" s="571">
        <f>SUM(Q9,R9)</f>
        <v>25.0</v>
      </c>
      <c r="T9" s="572">
        <f>IF(OR(P9="",R9=""),"",S9/S$7*100)</f>
        <v>25.0</v>
      </c>
      <c r="U9" s="573" t="str">
        <f>IF(R9="AB","AB",IF(AND(OR(L9="ab",L9="ml"),OR(M9="ab",M9="ml"),OR(O9="ab",O9="ml")),"AB",IF(AND(OR(L9="ab",L9="ml"),OR(O9="ab",O9="ml")),"AB","")))</f>
        <v/>
      </c>
      <c r="V9" s="573" t="str">
        <f>IF(OR($G9="NSO",$G9="",R9=""),"",IF(OR(U9="AB",R9="ab"),"AB",IF(AND(T9&gt;=36,R9&gt;=20),"P",IF(AND(T9&gt;=34,R9&gt;=20,COUNTIF(N9:R9,"ml")=0),"G2",IF(AND(T9&gt;=31,R9&gt;=20,COUNTIF(N9:R9,"ml")=0),"G1",IF(T9&gt;=25,"S","F"))))))</f>
        <v>S</v>
      </c>
      <c r="W9" s="574" t="str">
        <f>IF(OR(V9="",V9=0,V9="S",V9="F",V9="AB"),V9,IF(T9&gt;=75,"D",IF(T9&gt;=60,"I",IF(T9&gt;=48,"II",IF(T9&gt;=36,"III",V9)))))</f>
        <v>S</v>
      </c>
      <c r="X9" s="575">
        <v>2.0</v>
      </c>
      <c r="Y9" s="576">
        <v>2.0</v>
      </c>
      <c r="Z9" s="577">
        <v>2.0</v>
      </c>
      <c r="AA9" s="578">
        <f>SUM(X9:Z9)</f>
        <v>6.0</v>
      </c>
      <c r="AB9" s="576">
        <v>12.0</v>
      </c>
      <c r="AC9" s="578">
        <f t="shared" si="2" ref="AC9:AC72">SUM(AA9,AB9)</f>
        <v>18.0</v>
      </c>
      <c r="AD9" s="576">
        <v>0.0</v>
      </c>
      <c r="AE9" s="578">
        <f t="shared" si="3" ref="AE9:AE72">SUM(AC9,AD9)</f>
        <v>18.0</v>
      </c>
      <c r="AF9" s="579">
        <f>IF(OR(AB9="",AD9=""),"",AE9/AE$7*100)</f>
        <v>18.0</v>
      </c>
      <c r="AG9" s="580" t="str">
        <f>IF(AD9="AB","AB",IF(AND(OR(X9="ab",X9="ml"),OR(Y9="ab",Y9="ml"),OR(AA9="ab",AA9="ml")),"AB",IF(AND(OR(X9="ab",X9="ml"),OR(AA9="ab",AA9="ml")),"AB","")))</f>
        <v/>
      </c>
      <c r="AH9" s="580" t="str">
        <f>IF(OR($G9="NSO",$G9="",AD9=""),"",IF(OR(AG9="AB",AD9="ab"),"AB",IF(AND(AF9&gt;=36,AD9&gt;=20),"P",IF(AND(AF9&gt;=34,AD9&gt;=20,COUNTIF(Z9:AD9,"ml")=0),"G2",IF(AND(AF9&gt;=31,AD9&gt;=20,COUNTIF(Z9:AD9,"ml")=0),"G1",IF(AF9&gt;=25,"S","F"))))))</f>
        <v>F</v>
      </c>
      <c r="AI9" s="581" t="str">
        <f>IF(OR(AH9="",AH9=0,AH9="S",AH9="F",AH9="AB"),AH9,IF(AF9&gt;=75,"D",IF(AF9&gt;=60,"I",IF(AF9&gt;=48,"II",IF(AF9&gt;=36,"III",AH9)))))</f>
        <v>F</v>
      </c>
      <c r="AJ9" s="582">
        <v>3.0</v>
      </c>
      <c r="AK9" s="583">
        <v>7.0</v>
      </c>
      <c r="AL9" s="584">
        <v>3.0</v>
      </c>
      <c r="AM9" s="585">
        <f>SUM(AJ9:AL9)</f>
        <v>13.0</v>
      </c>
      <c r="AN9" s="583">
        <v>16.0</v>
      </c>
      <c r="AO9" s="585">
        <f t="shared" si="4" ref="AO9:AO72">SUM(AM9,AN9)</f>
        <v>29.0</v>
      </c>
      <c r="AP9" s="583">
        <v>60.0</v>
      </c>
      <c r="AQ9" s="585">
        <f t="shared" si="5" ref="AQ9:AQ72">SUM(AO9,AP9)</f>
        <v>89.0</v>
      </c>
      <c r="AR9" s="586">
        <f>IF(OR(AN9="",AP9=""),"",AQ9/AQ$7*100)</f>
        <v>44.5</v>
      </c>
      <c r="AS9" s="587" t="str">
        <f>IF(AP9="AB","AB",IF(AND(OR(AJ9="ab",AJ9="ml"),OR(AK9="ab",AK9="ml"),OR(AM9="ab",AM9="ml")),"AB",IF(AND(OR(AJ9="ab",AJ9="ml"),OR(AM9="ab",AM9="ml")),"AB","")))</f>
        <v/>
      </c>
      <c r="AT9" s="587" t="str">
        <f>IF(OR($G9="NSO",$G9="",AP9=""),"",IF(OR(AS9="AB",AP9="ab"),"AB",IF(AND(AR9&gt;=36,AP9&gt;=20),"P",IF(AND(AR9&gt;=34,AP9&gt;=20,COUNTIF(AL9:AP9,"ml")=0),"G2",IF(AND(AR9&gt;=31,AP9&gt;=20,COUNTIF(AL9:AP9,"ml")=0),"G1",IF(AR9&gt;=25,"S","F"))))))</f>
        <v>P</v>
      </c>
      <c r="AU9" s="588" t="str">
        <f>IF(OR(AT9="",AT9=0,AT9="S",AT9="F",AT9="AB"),AT9,IF(AR9&gt;=75,"D",IF(AR9&gt;=60,"I",IF(AR9&gt;=48,"II",IF(AR9&gt;=36,"III",AT9)))))</f>
        <v>III</v>
      </c>
      <c r="AV9" s="589">
        <v>2.0</v>
      </c>
      <c r="AW9" s="590">
        <v>5.0</v>
      </c>
      <c r="AX9" s="591">
        <v>3.0</v>
      </c>
      <c r="AY9" s="592">
        <f>SUM(AV9:AX9)</f>
        <v>10.0</v>
      </c>
      <c r="AZ9" s="590">
        <v>23.0</v>
      </c>
      <c r="BA9" s="592">
        <f t="shared" si="6" ref="BA9:BA72">SUM(AY9,AZ9)</f>
        <v>33.0</v>
      </c>
      <c r="BB9" s="590">
        <v>0.0</v>
      </c>
      <c r="BC9" s="592">
        <f t="shared" si="7" ref="BC9:BC72">SUM(BA9,BB9)</f>
        <v>33.0</v>
      </c>
      <c r="BD9" s="593">
        <f>IF(OR(AZ9="",BB9=""),"",BC9/BC$7*100)</f>
        <v>16.5</v>
      </c>
      <c r="BE9" s="594" t="str">
        <f>IF(BB9="AB","AB",IF(AND(OR(AV9="ab",AV9="ml"),OR(AW9="ab",AW9="ml"),OR(AY9="ab",AY9="ml")),"AB",IF(AND(OR(AV9="ab",AV9="ml"),OR(AY9="ab",AY9="ml")),"AB","")))</f>
        <v/>
      </c>
      <c r="BF9" s="594" t="str">
        <f>IF(OR($G9="NSO",$G9="",BB9=""),"",IF(OR(BE9="AB",BB9="ab"),"AB",IF(AND(BD9&gt;=36,BB9&gt;=20),"P",IF(AND(BD9&gt;=34,BB9&gt;=20,COUNTIF(AX9:BB9,"ml")=0),"G2",IF(AND(BD9&gt;=31,BB9&gt;=20,COUNTIF(AX9:BB9,"ml")=0),"G1",IF(BD9&gt;=25,"S","F"))))))</f>
        <v>F</v>
      </c>
      <c r="BG9" s="595" t="str">
        <f>IF(OR(BF9="",BF9=0,BF9="S",BF9="F",BF9="AB"),BF9,IF(BD9&gt;=75,"D",IF(BD9&gt;=60,"I",IF(BD9&gt;=48,"II",IF(BD9&gt;=36,"III",BF9)))))</f>
        <v>F</v>
      </c>
      <c r="BH9" s="596">
        <v>1.0</v>
      </c>
      <c r="BI9" s="597">
        <v>1.0</v>
      </c>
      <c r="BJ9" s="598">
        <v>1.0</v>
      </c>
      <c r="BK9" s="599">
        <f>SUM(BH9:BJ9)</f>
        <v>3.0</v>
      </c>
      <c r="BL9" s="597">
        <v>24.0</v>
      </c>
      <c r="BM9" s="599">
        <f t="shared" si="8" ref="BM9:BM72">SUM(BK9,BL9)</f>
        <v>27.0</v>
      </c>
      <c r="BN9" s="597">
        <v>60.0</v>
      </c>
      <c r="BO9" s="599">
        <f t="shared" si="9" ref="BO9:BO72">SUM(BM9,BN9)</f>
        <v>87.0</v>
      </c>
      <c r="BP9" s="600">
        <f>IF(OR(BL9="",BN9=""),"",BO9/BO$7*100)</f>
        <v>43.5</v>
      </c>
      <c r="BQ9" s="601" t="str">
        <f>IF(BN9="AB","AB",IF(AND(OR(BH9="ab",BH9="ml"),OR(BI9="ab",BI9="ml"),OR(BK9="ab",BK9="ml")),"AB",IF(AND(OR(BH9="ab",BH9="ml"),OR(BK9="ab",BK9="ml")),"AB","")))</f>
        <v/>
      </c>
      <c r="BR9" s="601" t="str">
        <f>IF(OR($G9="NSO",$G9="",BN9=""),"",IF(OR(BQ9="AB",BN9="ab"),"AB",IF(AND(BP9&gt;=36,BN9&gt;=20),"P",IF(AND(BP9&gt;=34,BN9&gt;=20,COUNTIF(BJ9:BN9,"ml")=0),"G2",IF(AND(BP9&gt;=31,BN9&gt;=20,COUNTIF(BJ9:BN9,"ml")=0),"G1",IF(BP9&gt;=25,"S","F"))))))</f>
        <v>P</v>
      </c>
      <c r="BS9" s="602" t="str">
        <f>IF(OR(BR9="",BR9=0,BR9="S",BR9="F",BR9="AB"),BR9,IF(BP9&gt;=75,"D",IF(BP9&gt;=60,"I",IF(BP9&gt;=48,"II",IF(BP9&gt;=36,"III",BR9)))))</f>
        <v>III</v>
      </c>
      <c r="BT9" s="568">
        <v>2.0</v>
      </c>
      <c r="BU9" s="569">
        <v>3.0</v>
      </c>
      <c r="BV9" s="570">
        <v>2.0</v>
      </c>
      <c r="BW9" s="571">
        <f>SUM(BT9:BV9)</f>
        <v>7.0</v>
      </c>
      <c r="BX9" s="569">
        <v>22.0</v>
      </c>
      <c r="BY9" s="571">
        <f t="shared" si="10" ref="BY9:BY72">SUM(BW9,BX9)</f>
        <v>29.0</v>
      </c>
      <c r="BZ9" s="569">
        <v>45.0</v>
      </c>
      <c r="CA9" s="571">
        <f t="shared" si="11" ref="CA9:CA72">SUM(BY9,BZ9)</f>
        <v>74.0</v>
      </c>
      <c r="CB9" s="572">
        <f>IF(OR(BX9="",BZ9=""),"",CA9/CA$7*100)</f>
        <v>37.0</v>
      </c>
      <c r="CC9" s="573" t="str">
        <f>IF(BZ9="AB","AB",IF(AND(OR(BT9="ab",BT9="ml"),OR(BU9="ab",BU9="ml"),OR(BW9="ab",BW9="ml")),"AB",IF(AND(OR(BT9="ab",BT9="ml"),OR(BW9="ab",BW9="ml")),"AB","")))</f>
        <v/>
      </c>
      <c r="CD9" s="573" t="str">
        <f>IF(OR($G9="NSO",$G9="",BZ9=""),"",IF(OR(CC9="AB",BZ9="ab"),"AB",IF(AND(CB9&gt;=36,BZ9&gt;=20),"P",IF(AND(CB9&gt;=34,BZ9&gt;=20,COUNTIF(BV9:BZ9,"ml")=0),"G2",IF(AND(CB9&gt;=31,BZ9&gt;=20,COUNTIF(BV9:BZ9,"ml")=0),"G1",IF(CB9&gt;=25,"S","F"))))))</f>
        <v>P</v>
      </c>
      <c r="CE9" s="574" t="str">
        <f>IF(OR(CD9="",CD9=0,CD9="S",CD9="F",CD9="AB"),CD9,IF(CB9&gt;=75,"D",IF(CB9&gt;=60,"I",IF(CB9&gt;=48,"II",IF(CB9&gt;=36,"III",CD9)))))</f>
        <v>III</v>
      </c>
      <c r="CF9" s="603">
        <v>4.0</v>
      </c>
      <c r="CG9" s="604">
        <v>4.0</v>
      </c>
      <c r="CH9" s="605">
        <v>3.0</v>
      </c>
      <c r="CI9" s="606">
        <f>SUM(CF9:CH9)</f>
        <v>11.0</v>
      </c>
      <c r="CJ9" s="604">
        <v>43.0</v>
      </c>
      <c r="CK9" s="606">
        <f t="shared" si="12" ref="CK9:CK72">SUM(CI9,CJ9)</f>
        <v>54.0</v>
      </c>
      <c r="CL9" s="604">
        <v>60.0</v>
      </c>
      <c r="CM9" s="606">
        <f t="shared" si="13" ref="CM9:CM72">SUM(CK9,CL9)</f>
        <v>114.0</v>
      </c>
      <c r="CN9" s="607">
        <f>IF(OR(CJ9="",CL9=""),"",CM9/CM$7*100)</f>
        <v>56.99999999999999</v>
      </c>
      <c r="CO9" s="548" t="str">
        <f>IF(CL9="AB","AB",IF(AND(OR(CF9="ab",CF9="ml"),OR(CG9="ab",CG9="ml"),OR(CI9="ab",CI9="ml")),"AB",IF(AND(OR(CF9="ab",CF9="ml"),OR(CI9="ab",CI9="ml")),"AB","")))</f>
        <v/>
      </c>
      <c r="CP9" s="548" t="str">
        <f>IF(OR($G9="NSO",$G9="",CL9=""),"",IF(OR(CO9="AB",CL9="ab"),"AB",IF(AND(CN9&gt;=36,CL9&gt;=20),"P",IF(AND(CN9&gt;=34,CL9&gt;=20,COUNTIF(CH9:CL9,"ml")=0),"G2",IF(AND(CN9&gt;=31,CL9&gt;=20,COUNTIF(CH9:CL9,"ml")=0),"G1",IF(CN9&gt;=25,"S","F"))))))</f>
        <v>P</v>
      </c>
      <c r="CQ9" s="608" t="str">
        <f>IF(OR(CP9="",CP9=0,CP9="S",CP9="F",CP9="AB"),CP9,IF(CN9&gt;=75,"D",IF(CN9&gt;=60,"I",IF(CN9&gt;=48,"II",IF(CN9&gt;=36,"III",CP9)))))</f>
        <v>II</v>
      </c>
      <c r="CR9" s="609">
        <v>6.0</v>
      </c>
      <c r="CS9" s="610">
        <v>7.0</v>
      </c>
      <c r="CT9" s="611">
        <v>7.0</v>
      </c>
      <c r="CU9" s="612">
        <f>SUM(CR9:CT9)</f>
        <v>20.0</v>
      </c>
      <c r="CV9" s="525">
        <v>21.0</v>
      </c>
      <c r="CW9" s="613">
        <v>20.0</v>
      </c>
      <c r="CX9" s="614">
        <f>SUM(CV9,CW9)</f>
        <v>41.0</v>
      </c>
      <c r="CY9" s="615">
        <v>40.0</v>
      </c>
      <c r="CZ9" s="616">
        <v>20.0</v>
      </c>
      <c r="DA9" s="617">
        <f>SUM(CY9:CZ9)</f>
        <v>60.0</v>
      </c>
      <c r="DB9" s="618">
        <f>SUM(CU9,CX9,DA9)</f>
        <v>121.0</v>
      </c>
      <c r="DC9" s="619">
        <f>IF(OR(CX9="",DA9=""),"",DB9/DB$7*100)</f>
        <v>60.5</v>
      </c>
      <c r="DD9" s="620" t="str">
        <f>IF(DC9&gt;=80,"A",IF(DC9&gt;=60,"B",IF(DC9&gt;=40,"C",IF(DC9&gt;=36,"D",""))))</f>
        <v>B</v>
      </c>
      <c r="DE9" s="621">
        <v>7.0</v>
      </c>
      <c r="DF9" s="622"/>
      <c r="DG9" s="623">
        <f>IF(AND(DE9="",DF9=""),"",IF(AND(DE9="ml",DF9="ml"),"ml",IF(AND(DE9="AB",DF9="AB"),"AB",SUM(DE9:DF9))))</f>
        <v>7.0</v>
      </c>
      <c r="DH9" s="624">
        <v>5.0</v>
      </c>
      <c r="DI9" s="625"/>
      <c r="DJ9" s="623">
        <f>IF(AND(DH9="",DI9=""),"",IF(AND(DH9="ml",DI9="ml"),"ml",IF(AND(DH9="AB",DI9="AB"),"AB",SUM(DH9:DI9))))</f>
        <v>5.0</v>
      </c>
      <c r="DK9" s="625">
        <v>4.0</v>
      </c>
      <c r="DL9" s="625">
        <v>5.0</v>
      </c>
      <c r="DM9" s="623">
        <f>IF(AND(DK9="",DL9=""),"",IF(AND(DK9="ml",DL9="ml"),"ml",IF(AND(DK9="AB",DL9="AB"),"AB",SUM(DK9:DL9))))</f>
        <v>9.0</v>
      </c>
      <c r="DN9" s="626">
        <f>SUM(DE9,DH9,DK9)</f>
        <v>16.0</v>
      </c>
      <c r="DO9" s="627">
        <f>SUM(DF9,DI9,DL9)</f>
        <v>5.0</v>
      </c>
      <c r="DP9" s="628">
        <f>SUM(DN9:DO9)</f>
        <v>21.0</v>
      </c>
      <c r="DQ9" s="541">
        <v>11.0</v>
      </c>
      <c r="DR9" s="629">
        <v>10.0</v>
      </c>
      <c r="DS9" s="623">
        <f>IF(AND(DQ9="",DR9=""),"",IF(AND(DQ9="ml",DR9="ml"),"ml",IF(AND(DQ9="AB",DR9="AB"),"AB",SUM(DQ9:DR9))))</f>
        <v>21.0</v>
      </c>
      <c r="DT9" s="630">
        <v>20.0</v>
      </c>
      <c r="DU9" s="631">
        <v>40.0</v>
      </c>
      <c r="DV9" s="623">
        <f>IF(AND(DT9="",DU9=""),"",IF(AND(DT9="ml",DU9="ml"),"ml",IF(AND(DT9="AB",DU9="AB"),"AB",SUM(DT9:DU9))))</f>
        <v>60.0</v>
      </c>
      <c r="DW9" s="632">
        <f>SUM(DN9,DQ9,DT9)</f>
        <v>47.0</v>
      </c>
      <c r="DX9" s="633">
        <f>SUM(DO9,DR9,DU9)</f>
        <v>55.0</v>
      </c>
      <c r="DY9" s="634">
        <f>SUM(DW9:DX9)</f>
        <v>102.0</v>
      </c>
      <c r="DZ9" s="607">
        <f>IF(OR(DS9="",DV9=""),"",DY9/DY$7*100)</f>
        <v>44.34782608695652</v>
      </c>
      <c r="EA9" s="635" t="str">
        <f>IF(DZ9&gt;=80,"A",IF(DZ9&gt;=60,"B",IF(DZ9&gt;=40,"C",IF(DZ9&gt;=36,"D",""))))</f>
        <v>C</v>
      </c>
      <c r="EB9" s="636">
        <v>20.0</v>
      </c>
      <c r="EC9" s="637">
        <v>40.0</v>
      </c>
      <c r="ED9" s="638">
        <v>20.0</v>
      </c>
      <c r="EE9" s="639">
        <f>SUM(EB9:ED9)</f>
        <v>80.0</v>
      </c>
      <c r="EF9" s="640">
        <f>IF(OR(EE9="",EE$7=""),"",EE9/EE$7*100)</f>
        <v>80.0</v>
      </c>
      <c r="EG9" s="641" t="str">
        <f>IF(EF9&gt;=80,"A",IF(EF9&gt;=60,"B",IF(EF9&gt;=40,"C",IF(EF9&gt;=21,"D",""))))</f>
        <v>A</v>
      </c>
      <c r="EH9" s="642">
        <v>20.0</v>
      </c>
      <c r="EI9" s="564">
        <v>40.0</v>
      </c>
      <c r="EJ9" s="564">
        <v>10.0</v>
      </c>
      <c r="EK9" s="532">
        <f>SUM(EH9:EJ9)</f>
        <v>70.0</v>
      </c>
      <c r="EL9" s="619">
        <f>IF(OR(EK9="",EK$7=""),"",EK9/EK$7*100)</f>
        <v>70.0</v>
      </c>
      <c r="EM9" s="620" t="str">
        <f>IF(EL9&gt;=80,"A",IF(EL9&gt;=60,"B",IF(EL9&gt;=40,"C",IF(EL9&gt;=21,"D",""))))</f>
        <v>B</v>
      </c>
      <c r="EN9" s="603">
        <v>7.0</v>
      </c>
      <c r="EO9" s="604">
        <v>9.0</v>
      </c>
      <c r="EP9" s="643">
        <v>6.0</v>
      </c>
      <c r="EQ9" s="644">
        <f>SUM(EN9:EP9)</f>
        <v>22.0</v>
      </c>
      <c r="ER9" s="629">
        <v>40.0</v>
      </c>
      <c r="ES9" s="645">
        <f>SUM(EQ9,ER9)</f>
        <v>62.0</v>
      </c>
      <c r="ET9" s="630">
        <v>38.0</v>
      </c>
      <c r="EU9" s="646">
        <f>SUM(ES9:ET9)</f>
        <v>100.0</v>
      </c>
      <c r="EV9" s="607">
        <f>IF(OR(ER9="",ET9=""),"",EU9/EU$7*100)</f>
        <v>50.0</v>
      </c>
      <c r="EW9" s="635" t="str">
        <f>IF(EV9&gt;=80,"A",IF(EV9&gt;=60,"B",IF(EV9&gt;=40,"C",IF(EV9&gt;=36,"D",""))))</f>
        <v>C</v>
      </c>
      <c r="EX9" s="647">
        <v>362.0</v>
      </c>
      <c r="EY9" s="637">
        <v>274.0</v>
      </c>
      <c r="EZ9" s="648">
        <f>IF(OR(EX9="",EY9=""),"",EY9/EX9*100)</f>
        <v>75.69060773480662</v>
      </c>
      <c r="FA9" s="649">
        <f>IF(G9="","",SUM($S$7,$AE$7,$AQ$7,$BC$7,$BO$7,$CA$7,$CM$7))</f>
        <v>1200.0</v>
      </c>
      <c r="FB9" s="650">
        <f>IF(G9="","",SUM(S9,AE9,AQ9,BC9,BO9,CA9,CM9))</f>
        <v>440.0</v>
      </c>
      <c r="FC9" s="651">
        <f>IF(FA9="","",FB9/FA9*100)</f>
        <v>36.666666666666664</v>
      </c>
      <c r="FD9" s="652" t="str">
        <f>IF(AND(FC9&gt;=60,FE9="Passed"),"First",IF(AND(FC9&gt;=60,FE9="Passed with G"),"First",IF(AND(FC9&gt;=48,FE9="Passed"),"Second",IF(AND(FC9&gt;=48,FE9="Passed With G"),"Second",IF(OR(FE9="Passed",FE9="Passed With G"),"Third","")))))</f>
        <v/>
      </c>
      <c r="FE9" s="652" t="str">
        <f>IF($G9="NSO","NSO",IF($G9="TC","Transferred",IF(OR($G9="",$G9=0,P9="",AB9="",AN9="",AZ9="",BL9="",BX9="",CJ7=""),"",IF(OR(FP9&gt;0,(FQ9+FR9+FS9)&gt;2),"FAILED",IF(OR(FQ9&gt;0,FR9&gt;1),"SUPP.",IF(AND(FR9&gt;0,FS9&gt;0),"SUPP.",IF((FR9+FS9),"Passed With G","Passed")))))))</f>
        <v>FAILED</v>
      </c>
      <c r="FF9" s="653" t="str">
        <f>IF(FE9="Passed",FC9,"")</f>
        <v/>
      </c>
      <c r="FG9" s="654" t="str">
        <f>IF(FF9="","",SUMPRODUCT((FF9&lt;FF$9:FF$108)/COUNTIF(FF$9:FF$108,FF$9:FF$108)))</f>
        <v/>
      </c>
      <c r="FH9" s="655" t="str">
        <f>IF(FC9="","",IF(FE9="nso","Name Saprated",IF(FE9="Transferred",FE9,IF(FC9&gt;81,"Excellent",IF(FC9&gt;60,"Very Good",IF(FC9&gt;48,"Good",IF(FC9&gt;36,"Average",IF(FC9=0,0,"Need Improvement"))))))))</f>
        <v>Average</v>
      </c>
      <c r="FI9" s="656" t="str">
        <f t="shared" si="14" ref="FI9">W9</f>
        <v>S</v>
      </c>
      <c r="FJ9" s="657" t="str">
        <f t="shared" si="15" ref="FJ9">AI9</f>
        <v>F</v>
      </c>
      <c r="FK9" s="657" t="str">
        <f t="shared" si="16" ref="FK9">AU9</f>
        <v>III</v>
      </c>
      <c r="FL9" s="657" t="str">
        <f t="shared" si="17" ref="FL9">BG9</f>
        <v>F</v>
      </c>
      <c r="FM9" s="657" t="str">
        <f t="shared" si="18" ref="FM9">BS9</f>
        <v>III</v>
      </c>
      <c r="FN9" s="658" t="str">
        <f>CE9</f>
        <v>III</v>
      </c>
      <c r="FO9" s="659" t="str">
        <f>CQ9</f>
        <v>II</v>
      </c>
      <c r="FP9" s="656">
        <f>COUNTIF(FI9:FO9,"F")+COUNTIF(FI9:FO9,"AB")</f>
        <v>2.0</v>
      </c>
      <c r="FQ9" s="657">
        <f>COUNTIF(FI9:FO9,"S")</f>
        <v>1.0</v>
      </c>
      <c r="FR9" s="657">
        <f>COUNTIF(FI9:FO9,"G1")</f>
        <v>0.0</v>
      </c>
      <c r="FS9" s="657">
        <f>COUNTIF(FI9:FO9,"G2")</f>
        <v>0.0</v>
      </c>
      <c r="FT9" s="659"/>
      <c r="FU9" s="117"/>
      <c r="FV9" s="117"/>
      <c r="FW9" s="660">
        <f>DB9</f>
        <v>121.0</v>
      </c>
      <c r="FX9" s="660" t="s">
        <v>163</v>
      </c>
      <c r="FY9" s="660">
        <f>$DB$7</f>
        <v>200.0</v>
      </c>
      <c r="FZ9" s="660" t="str">
        <f>CONCATENATE(FW9,FX9,FY9)</f>
        <v>121/200</v>
      </c>
      <c r="GA9" s="660">
        <f>DY9</f>
        <v>102.0</v>
      </c>
      <c r="GB9" s="660" t="s">
        <v>163</v>
      </c>
      <c r="GC9" s="660">
        <f>$DY$7</f>
        <v>230.0</v>
      </c>
      <c r="GD9" s="660" t="str">
        <f>CONCATENATE(GA9,GB9,GC9)</f>
        <v>102/230</v>
      </c>
      <c r="GE9" s="660">
        <f>EE9</f>
        <v>80.0</v>
      </c>
      <c r="GF9" s="660" t="s">
        <v>163</v>
      </c>
      <c r="GG9" s="660">
        <f>$EE$7</f>
        <v>100.0</v>
      </c>
      <c r="GH9" s="660" t="str">
        <f>CONCATENATE(GE9,GF9,GG9)</f>
        <v>80/100</v>
      </c>
      <c r="GI9" s="660">
        <f>EK9</f>
        <v>70.0</v>
      </c>
      <c r="GJ9" s="660" t="s">
        <v>163</v>
      </c>
      <c r="GK9" s="660">
        <f>$EK$7</f>
        <v>100.0</v>
      </c>
      <c r="GL9" s="660" t="str">
        <f>CONCATENATE(GI9,GJ9,GK9)</f>
        <v>70/100</v>
      </c>
      <c r="GM9" s="660">
        <f>EU9</f>
        <v>100.0</v>
      </c>
      <c r="GN9" s="660" t="s">
        <v>163</v>
      </c>
      <c r="GO9" s="660">
        <f>$EU$7</f>
        <v>200.0</v>
      </c>
      <c r="GP9" s="660" t="str">
        <f>CONCATENATE(GM9,GN9,GO9)</f>
        <v>100/200</v>
      </c>
    </row>
    <row r="10" spans="8:8" ht="38.25" customHeight="1">
      <c r="A10" s="24">
        <f t="shared" si="19" ref="A10:A73">G10</f>
        <v>902.0</v>
      </c>
      <c r="B10" s="562">
        <f t="shared" si="20" ref="B10:B73">IF(OR(G10="NSO",G10="TC"),G10,D10)</f>
        <v>9.0</v>
      </c>
      <c r="C10" s="661">
        <v>2.0</v>
      </c>
      <c r="D10" s="564">
        <v>9.0</v>
      </c>
      <c r="E10" s="662">
        <v>261.0</v>
      </c>
      <c r="F10" s="663" t="s">
        <v>178</v>
      </c>
      <c r="G10" s="662">
        <v>902.0</v>
      </c>
      <c r="H10" s="662" t="s">
        <v>256</v>
      </c>
      <c r="I10" s="662" t="s">
        <v>280</v>
      </c>
      <c r="J10" s="662" t="s">
        <v>305</v>
      </c>
      <c r="K10" s="664">
        <v>38171.0</v>
      </c>
      <c r="L10" s="568">
        <v>2.0</v>
      </c>
      <c r="M10" s="569"/>
      <c r="N10" s="570"/>
      <c r="O10" s="571">
        <f t="shared" si="21" ref="O10:O11">SUM(L10:N10)</f>
        <v>2.0</v>
      </c>
      <c r="P10" s="569">
        <v>5.0</v>
      </c>
      <c r="Q10" s="571">
        <f>SUM(O10,P10)</f>
        <v>7.0</v>
      </c>
      <c r="R10" s="569">
        <v>5.0</v>
      </c>
      <c r="S10" s="571">
        <f>SUM(Q10,R10)</f>
        <v>12.0</v>
      </c>
      <c r="T10" s="572">
        <f>IF(OR(P10="",R10=""),"",S10/S$7*100)</f>
        <v>12.0</v>
      </c>
      <c r="U10" s="573" t="str">
        <f>IF(R10="AB","AB",IF(AND(OR(L10="ab",L10="ml"),OR(M10="ab",M10="ml"),OR(O10="ab",O10="ml")),"AB",IF(AND(OR(L10="ab",L10="ml"),OR(O10="ab",O10="ml")),"AB","")))</f>
        <v/>
      </c>
      <c r="V10" s="573" t="str">
        <f>IF(OR($G10="NSO",$G10="",R10=""),"",IF(OR(U10="AB",R10="ab"),"AB",IF(AND(T10&gt;=36,R10&gt;=20),"P",IF(AND(T10&gt;=34,R10&gt;=20,COUNTIF(N10:R10,"ml")=0),"G2",IF(AND(T10&gt;=31,R10&gt;=20,COUNTIF(N10:R10,"ml")=0),"G1",IF(T10&gt;=25,"S","F"))))))</f>
        <v>F</v>
      </c>
      <c r="W10" s="574" t="str">
        <f t="shared" si="22" ref="W10:W11">IF(OR(V10="",V10=0,V10="S",V10="F",V10="AB"),V10,IF(T10&gt;=75,"D",IF(T10&gt;=60,"I",IF(T10&gt;=48,"II",IF(T10&gt;=36,"III",V10)))))</f>
        <v>F</v>
      </c>
      <c r="X10" s="575">
        <v>4.0</v>
      </c>
      <c r="Y10" s="576">
        <v>2.0</v>
      </c>
      <c r="Z10" s="577"/>
      <c r="AA10" s="578">
        <f t="shared" si="23" ref="AA10:AA73">SUM(X10:Z10)</f>
        <v>6.0</v>
      </c>
      <c r="AB10" s="576">
        <v>12.0</v>
      </c>
      <c r="AC10" s="578">
        <f t="shared" si="2"/>
        <v>18.0</v>
      </c>
      <c r="AD10" s="576">
        <v>0.0</v>
      </c>
      <c r="AE10" s="578">
        <f t="shared" si="3"/>
        <v>18.0</v>
      </c>
      <c r="AF10" s="579">
        <f t="shared" si="24" ref="AF10:AF73">IF(OR(AB10="",AD10=""),"",AE10/AE$7*100)</f>
        <v>18.0</v>
      </c>
      <c r="AG10" s="580" t="str">
        <f t="shared" si="25" ref="AG10:AG73">IF(AD10="AB","AB",IF(AND(OR(X10="ab",X10="ml"),OR(Y10="ab",Y10="ml"),OR(AA10="ab",AA10="ml")),"AB",IF(AND(OR(X10="ab",X10="ml"),OR(AA10="ab",AA10="ml")),"AB","")))</f>
        <v/>
      </c>
      <c r="AH10" s="580" t="str">
        <f t="shared" si="26" ref="AH10:AH73">IF(OR($G10="NSO",$G10="",AD10=""),"",IF(OR(AG10="AB",AD10="ab"),"AB",IF(AND(AF10&gt;=36,AD10&gt;=20),"P",IF(AND(AF10&gt;=34,AD10&gt;=20,COUNTIF(Z10:AD10,"ml")=0),"G2",IF(AND(AF10&gt;=31,AD10&gt;=20,COUNTIF(Z10:AD10,"ml")=0),"G1",IF(AF10&gt;=25,"S","F"))))))</f>
        <v>F</v>
      </c>
      <c r="AI10" s="581" t="str">
        <f t="shared" si="27" ref="AI10:AI73">IF(OR(AH10="",AH10=0,AH10="S",AH10="F",AH10="AB"),AH10,IF(AF10&gt;=75,"D",IF(AF10&gt;=60,"I",IF(AF10&gt;=48,"II",IF(AF10&gt;=36,"III",AH10)))))</f>
        <v>F</v>
      </c>
      <c r="AJ10" s="582">
        <v>3.0</v>
      </c>
      <c r="AK10" s="583"/>
      <c r="AL10" s="584"/>
      <c r="AM10" s="585">
        <f t="shared" si="28" ref="AM10:AM73">SUM(AJ10:AL10)</f>
        <v>3.0</v>
      </c>
      <c r="AN10" s="583">
        <v>16.0</v>
      </c>
      <c r="AO10" s="585">
        <f t="shared" si="4"/>
        <v>19.0</v>
      </c>
      <c r="AP10" s="583">
        <v>0.0</v>
      </c>
      <c r="AQ10" s="585">
        <f t="shared" si="5"/>
        <v>19.0</v>
      </c>
      <c r="AR10" s="586">
        <f t="shared" si="29" ref="AR10:AR73">IF(OR(AN10="",AP10=""),"",AQ10/AQ$7*100)</f>
        <v>9.5</v>
      </c>
      <c r="AS10" s="587" t="str">
        <f t="shared" si="30" ref="AS10:AS73">IF(AP10="AB","AB",IF(AND(OR(AJ10="ab",AJ10="ml"),OR(AK10="ab",AK10="ml"),OR(AM10="ab",AM10="ml")),"AB",IF(AND(OR(AJ10="ab",AJ10="ml"),OR(AM10="ab",AM10="ml")),"AB","")))</f>
        <v/>
      </c>
      <c r="AT10" s="587" t="str">
        <f t="shared" si="31" ref="AT10:AT73">IF(OR($G10="NSO",$G10="",AP10=""),"",IF(OR(AS10="AB",AP10="ab"),"AB",IF(AND(AR10&gt;=36,AP10&gt;=20),"P",IF(AND(AR10&gt;=34,AP10&gt;=20,COUNTIF(AL10:AP10,"ml")=0),"G2",IF(AND(AR10&gt;=31,AP10&gt;=20,COUNTIF(AL10:AP10,"ml")=0),"G1",IF(AR10&gt;=25,"S","F"))))))</f>
        <v>F</v>
      </c>
      <c r="AU10" s="588" t="str">
        <f t="shared" si="32" ref="AU10:AU73">IF(OR(AT10="",AT10=0,AT10="S",AT10="F",AT10="AB"),AT10,IF(AR10&gt;=75,"D",IF(AR10&gt;=60,"I",IF(AR10&gt;=48,"II",IF(AR10&gt;=36,"III",AT10)))))</f>
        <v>F</v>
      </c>
      <c r="AV10" s="589">
        <v>2.0</v>
      </c>
      <c r="AW10" s="590"/>
      <c r="AX10" s="591"/>
      <c r="AY10" s="592">
        <f t="shared" si="33" ref="AY10:AY73">SUM(AV10:AX10)</f>
        <v>2.0</v>
      </c>
      <c r="AZ10" s="590">
        <v>11.0</v>
      </c>
      <c r="BA10" s="592">
        <f t="shared" si="6"/>
        <v>13.0</v>
      </c>
      <c r="BB10" s="590">
        <v>0.0</v>
      </c>
      <c r="BC10" s="592">
        <f t="shared" si="7"/>
        <v>13.0</v>
      </c>
      <c r="BD10" s="593">
        <f t="shared" si="34" ref="BD10:BD73">IF(OR(AZ10="",BB10=""),"",BC10/BC$7*100)</f>
        <v>6.5</v>
      </c>
      <c r="BE10" s="594" t="str">
        <f t="shared" si="35" ref="BE10:BE73">IF(BB10="AB","AB",IF(AND(OR(AV10="ab",AV10="ml"),OR(AW10="ab",AW10="ml"),OR(AY10="ab",AY10="ml")),"AB",IF(AND(OR(AV10="ab",AV10="ml"),OR(AY10="ab",AY10="ml")),"AB","")))</f>
        <v/>
      </c>
      <c r="BF10" s="594" t="str">
        <f t="shared" si="36" ref="BF10:BF73">IF(OR($G10="NSO",$G10="",BB10=""),"",IF(OR(BE10="AB",BB10="ab"),"AB",IF(AND(BD10&gt;=36,BB10&gt;=20),"P",IF(AND(BD10&gt;=34,BB10&gt;=20,COUNTIF(AX10:BB10,"ml")=0),"G2",IF(AND(BD10&gt;=31,BB10&gt;=20,COUNTIF(AX10:BB10,"ml")=0),"G1",IF(BD10&gt;=25,"S","F"))))))</f>
        <v>F</v>
      </c>
      <c r="BG10" s="595" t="str">
        <f t="shared" si="37" ref="BG10:BG73">IF(OR(BF10="",BF10=0,BF10="S",BF10="F",BF10="AB"),BF10,IF(BD10&gt;=75,"D",IF(BD10&gt;=60,"I",IF(BD10&gt;=48,"II",IF(BD10&gt;=36,"III",BF10)))))</f>
        <v>F</v>
      </c>
      <c r="BH10" s="596">
        <v>1.0</v>
      </c>
      <c r="BI10" s="597"/>
      <c r="BJ10" s="598"/>
      <c r="BK10" s="599">
        <f t="shared" si="38" ref="BK10:BK73">SUM(BH10:BJ10)</f>
        <v>1.0</v>
      </c>
      <c r="BL10" s="597">
        <v>18.0</v>
      </c>
      <c r="BM10" s="599">
        <f t="shared" si="8"/>
        <v>19.0</v>
      </c>
      <c r="BN10" s="597">
        <v>0.0</v>
      </c>
      <c r="BO10" s="599">
        <f t="shared" si="9"/>
        <v>19.0</v>
      </c>
      <c r="BP10" s="600">
        <f t="shared" si="39" ref="BP10:BP73">IF(OR(BL10="",BN10=""),"",BO10/BO$7*100)</f>
        <v>9.5</v>
      </c>
      <c r="BQ10" s="601" t="str">
        <f t="shared" si="40" ref="BQ10:BQ73">IF(BN10="AB","AB",IF(AND(OR(BH10="ab",BH10="ml"),OR(BI10="ab",BI10="ml"),OR(BK10="ab",BK10="ml")),"AB",IF(AND(OR(BH10="ab",BH10="ml"),OR(BK10="ab",BK10="ml")),"AB","")))</f>
        <v/>
      </c>
      <c r="BR10" s="601" t="str">
        <f t="shared" si="41" ref="BR10:BR73">IF(OR($G10="NSO",$G10="",BN10=""),"",IF(OR(BQ10="AB",BN10="ab"),"AB",IF(AND(BP10&gt;=36,BN10&gt;=20),"P",IF(AND(BP10&gt;=34,BN10&gt;=20,COUNTIF(BJ10:BN10,"ml")=0),"G2",IF(AND(BP10&gt;=31,BN10&gt;=20,COUNTIF(BJ10:BN10,"ml")=0),"G1",IF(BP10&gt;=25,"S","F"))))))</f>
        <v>F</v>
      </c>
      <c r="BS10" s="602" t="str">
        <f t="shared" si="42" ref="BS10:BS73">IF(OR(BR10="",BR10=0,BR10="S",BR10="F",BR10="AB"),BR10,IF(BP10&gt;=75,"D",IF(BP10&gt;=60,"I",IF(BP10&gt;=48,"II",IF(BP10&gt;=36,"III",BR10)))))</f>
        <v>F</v>
      </c>
      <c r="BT10" s="568">
        <v>2.0</v>
      </c>
      <c r="BU10" s="569"/>
      <c r="BV10" s="570"/>
      <c r="BW10" s="571">
        <f t="shared" si="43" ref="BW10:BW73">SUM(BT10:BV10)</f>
        <v>2.0</v>
      </c>
      <c r="BX10" s="569">
        <v>11.0</v>
      </c>
      <c r="BY10" s="571">
        <f t="shared" si="10"/>
        <v>13.0</v>
      </c>
      <c r="BZ10" s="569">
        <v>0.0</v>
      </c>
      <c r="CA10" s="571">
        <f t="shared" si="11"/>
        <v>13.0</v>
      </c>
      <c r="CB10" s="572">
        <f t="shared" si="44" ref="CB10:CB73">IF(OR(BX10="",BZ10=""),"",CA10/CA$7*100)</f>
        <v>6.5</v>
      </c>
      <c r="CC10" s="573" t="str">
        <f t="shared" si="45" ref="CC10:CC73">IF(BZ10="AB","AB",IF(AND(OR(BT10="ab",BT10="ml"),OR(BU10="ab",BU10="ml"),OR(BW10="ab",BW10="ml")),"AB",IF(AND(OR(BT10="ab",BT10="ml"),OR(BW10="ab",BW10="ml")),"AB","")))</f>
        <v/>
      </c>
      <c r="CD10" s="573" t="str">
        <f t="shared" si="46" ref="CD10:CD73">IF(OR($G10="NSO",$G10="",BZ10=""),"",IF(OR(CC10="AB",BZ10="ab"),"AB",IF(AND(CB10&gt;=36,BZ10&gt;=20),"P",IF(AND(CB10&gt;=34,BZ10&gt;=20,COUNTIF(BV10:BZ10,"ml")=0),"G2",IF(AND(CB10&gt;=31,BZ10&gt;=20,COUNTIF(BV10:BZ10,"ml")=0),"G1",IF(CB10&gt;=25,"S","F"))))))</f>
        <v>F</v>
      </c>
      <c r="CE10" s="574" t="str">
        <f t="shared" si="47" ref="CE10:CE73">IF(OR(CD10="",CD10=0,CD10="S",CD10="F",CD10="AB"),CD10,IF(CB10&gt;=75,"D",IF(CB10&gt;=60,"I",IF(CB10&gt;=48,"II",IF(CB10&gt;=36,"III",CD10)))))</f>
        <v>F</v>
      </c>
      <c r="CF10" s="603">
        <v>4.0</v>
      </c>
      <c r="CG10" s="604"/>
      <c r="CH10" s="605"/>
      <c r="CI10" s="606">
        <f t="shared" si="48" ref="CI10:CI73">SUM(CF10:CH10)</f>
        <v>4.0</v>
      </c>
      <c r="CJ10" s="604">
        <v>14.0</v>
      </c>
      <c r="CK10" s="606">
        <f t="shared" si="12"/>
        <v>18.0</v>
      </c>
      <c r="CL10" s="604">
        <v>0.0</v>
      </c>
      <c r="CM10" s="606">
        <f t="shared" si="13"/>
        <v>18.0</v>
      </c>
      <c r="CN10" s="607">
        <f t="shared" si="49" ref="CN10:CN73">IF(OR(CJ10="",CL10=""),"",CM10/CM$7*100)</f>
        <v>9.0</v>
      </c>
      <c r="CO10" s="548" t="str">
        <f t="shared" si="50" ref="CO10:CO73">IF(CL10="AB","AB",IF(AND(OR(CF10="ab",CF10="ml"),OR(CG10="ab",CG10="ml"),OR(CI10="ab",CI10="ml")),"AB",IF(AND(OR(CF10="ab",CF10="ml"),OR(CI10="ab",CI10="ml")),"AB","")))</f>
        <v/>
      </c>
      <c r="CP10" s="548" t="str">
        <f t="shared" si="51" ref="CP10:CP73">IF(OR($G10="NSO",$G10="",CL10=""),"",IF(OR(CO10="AB",CL10="ab"),"AB",IF(AND(CN10&gt;=36,CL10&gt;=20),"P",IF(AND(CN10&gt;=34,CL10&gt;=20,COUNTIF(CH10:CL10,"ml")=0),"G2",IF(AND(CN10&gt;=31,CL10&gt;=20,COUNTIF(CH10:CL10,"ml")=0),"G1",IF(CN10&gt;=25,"S","F"))))))</f>
        <v>F</v>
      </c>
      <c r="CQ10" s="608" t="str">
        <f t="shared" si="52" ref="CQ10:CQ73">IF(OR(CP10="",CP10=0,CP10="S",CP10="F",CP10="AB"),CP10,IF(CN10&gt;=75,"D",IF(CN10&gt;=60,"I",IF(CN10&gt;=48,"II",IF(CN10&gt;=36,"III",CP10)))))</f>
        <v>F</v>
      </c>
      <c r="CR10" s="609">
        <v>5.0</v>
      </c>
      <c r="CS10" s="610"/>
      <c r="CT10" s="611"/>
      <c r="CU10" s="612">
        <f t="shared" si="53" ref="CU10:CU11">SUM(CR10:CT10)</f>
        <v>5.0</v>
      </c>
      <c r="CV10" s="525">
        <v>12.0</v>
      </c>
      <c r="CW10" s="613">
        <v>19.0</v>
      </c>
      <c r="CX10" s="614">
        <f>SUM(CV10,CW10)</f>
        <v>31.0</v>
      </c>
      <c r="CY10" s="615">
        <v>0.0</v>
      </c>
      <c r="CZ10" s="616">
        <v>0.0</v>
      </c>
      <c r="DA10" s="617">
        <f t="shared" si="54" ref="DA10:DA11">SUM(CY10:CZ10)</f>
        <v>0.0</v>
      </c>
      <c r="DB10" s="618">
        <f t="shared" si="55" ref="DB10:DB11">SUM(CU10,CX10,DA10)</f>
        <v>36.0</v>
      </c>
      <c r="DC10" s="619">
        <f t="shared" si="56" ref="DC10:DC11">IF(OR(CX10="",DA10=""),"",DB10/DB$7*100)</f>
        <v>18.0</v>
      </c>
      <c r="DD10" s="620" t="str">
        <f t="shared" si="57" ref="DD10:DD11">IF(DC10&gt;=80,"A",IF(DC10&gt;=60,"B",IF(DC10&gt;=40,"C",IF(DC10&gt;=36,"D",""))))</f>
        <v/>
      </c>
      <c r="DE10" s="603">
        <v>5.0</v>
      </c>
      <c r="DF10" s="622">
        <v>0.0</v>
      </c>
      <c r="DG10" s="623">
        <f t="shared" si="58" ref="DG10:DG11">IF(AND(DE10="",DF10=""),"",IF(AND(DE10="ml",DF10="ml"),"ml",IF(AND(DE10="AB",DF10="AB"),"AB",SUM(DE10:DF10))))</f>
        <v>5.0</v>
      </c>
      <c r="DH10" s="604"/>
      <c r="DI10" s="625"/>
      <c r="DJ10" s="623" t="str">
        <f t="shared" si="59" ref="DJ10:DJ11">IF(AND(DH10="",DI10=""),"",IF(AND(DH10="ml",DI10="ml"),"ml",IF(AND(DH10="AB",DI10="AB"),"AB",SUM(DH10:DI10))))</f>
        <v/>
      </c>
      <c r="DK10" s="625"/>
      <c r="DL10" s="625"/>
      <c r="DM10" s="623" t="str">
        <f t="shared" si="60" ref="DM10:DM11">IF(AND(DK10="",DL10=""),"",IF(AND(DK10="ml",DL10="ml"),"ml",IF(AND(DK10="AB",DL10="AB"),"AB",SUM(DK10:DL10))))</f>
        <v/>
      </c>
      <c r="DN10" s="626">
        <f t="shared" si="61" ref="DN10:DO11">SUM(DE10,DH10,DK10)</f>
        <v>5.0</v>
      </c>
      <c r="DO10" s="627">
        <f t="shared" si="61"/>
        <v>0.0</v>
      </c>
      <c r="DP10" s="628">
        <f t="shared" si="62" ref="DP10:DP11">SUM(DN10:DO10)</f>
        <v>5.0</v>
      </c>
      <c r="DQ10" s="541">
        <v>10.0</v>
      </c>
      <c r="DR10" s="629">
        <v>32.0</v>
      </c>
      <c r="DS10" s="623">
        <f t="shared" si="63" ref="DS10:DS11">IF(AND(DQ10="",DR10=""),"",IF(AND(DQ10="ml",DR10="ml"),"ml",IF(AND(DQ10="AB",DR10="AB"),"AB",SUM(DQ10:DR10))))</f>
        <v>42.0</v>
      </c>
      <c r="DT10" s="630">
        <v>0.0</v>
      </c>
      <c r="DU10" s="631">
        <v>0.0</v>
      </c>
      <c r="DV10" s="623">
        <f t="shared" si="64" ref="DV10:DV11">IF(AND(DT10="",DU10=""),"",IF(AND(DT10="ml",DU10="ml"),"ml",IF(AND(DT10="AB",DU10="AB"),"AB",SUM(DT10:DU10))))</f>
        <v>0.0</v>
      </c>
      <c r="DW10" s="632">
        <f t="shared" si="65" ref="DW10:DX11">SUM(DN10,DQ10,DT10)</f>
        <v>15.0</v>
      </c>
      <c r="DX10" s="633">
        <f t="shared" si="65"/>
        <v>32.0</v>
      </c>
      <c r="DY10" s="634">
        <f t="shared" si="66" ref="DY10:DY11">SUM(DW10:DX10)</f>
        <v>47.0</v>
      </c>
      <c r="DZ10" s="607">
        <f t="shared" si="67" ref="DZ10:DZ11">IF(OR(DS10="",DV10=""),"",DY10/DY$7*100)</f>
        <v>20.434782608695652</v>
      </c>
      <c r="EA10" s="635" t="str">
        <f t="shared" si="68" ref="EA10:EA11">IF(DZ10&gt;=80,"A",IF(DZ10&gt;=60,"B",IF(DZ10&gt;=40,"C",IF(DZ10&gt;=36,"D",""))))</f>
        <v/>
      </c>
      <c r="EB10" s="665">
        <v>0.0</v>
      </c>
      <c r="EC10" s="666">
        <v>0.0</v>
      </c>
      <c r="ED10" s="666">
        <v>0.0</v>
      </c>
      <c r="EE10" s="639">
        <f t="shared" si="69" ref="EE10:EE11">SUM(EB10:ED10)</f>
        <v>0.0</v>
      </c>
      <c r="EF10" s="640">
        <f t="shared" si="70" ref="EF10:EF11">IF(OR(EE10="",EE$7=""),"",EE10/EE$7*100)</f>
        <v>0.0</v>
      </c>
      <c r="EG10" s="641" t="str">
        <f t="shared" si="71" ref="EG10:EG11">IF(EF10&gt;=80,"A",IF(EF10&gt;=60,"B",IF(EF10&gt;=40,"C",IF(EF10&gt;=21,"D",""))))</f>
        <v/>
      </c>
      <c r="EH10" s="667">
        <v>0.0</v>
      </c>
      <c r="EI10" s="668">
        <v>0.0</v>
      </c>
      <c r="EJ10" s="668">
        <v>0.0</v>
      </c>
      <c r="EK10" s="532">
        <f t="shared" si="72" ref="EK10:EK11">SUM(EH10:EJ10)</f>
        <v>0.0</v>
      </c>
      <c r="EL10" s="619">
        <f t="shared" si="73" ref="EL10:EL11">IF(OR(EK10="",EK$7=""),"",EK10/EK$7*100)</f>
        <v>0.0</v>
      </c>
      <c r="EM10" s="620" t="str">
        <f t="shared" si="74" ref="EM10:EM11">IF(EL10&gt;=80,"A",IF(EL10&gt;=60,"B",IF(EL10&gt;=40,"C",IF(EL10&gt;=21,"D",""))))</f>
        <v/>
      </c>
      <c r="EN10" s="603">
        <v>8.0</v>
      </c>
      <c r="EO10" s="604"/>
      <c r="EP10" s="643"/>
      <c r="EQ10" s="644">
        <f>SUM(EN10:EP10)</f>
        <v>8.0</v>
      </c>
      <c r="ER10" s="629">
        <v>34.0</v>
      </c>
      <c r="ES10" s="645">
        <f t="shared" si="75" ref="ES10:ES11">SUM(EQ10,ER10)</f>
        <v>42.0</v>
      </c>
      <c r="ET10" s="630">
        <v>0.0</v>
      </c>
      <c r="EU10" s="646">
        <f t="shared" si="76" ref="EU10:EU11">SUM(ES10:ET10)</f>
        <v>42.0</v>
      </c>
      <c r="EV10" s="607">
        <f t="shared" si="77" ref="EV10:EV11">IF(OR(ER10="",ET10=""),"",EU10/EU$7*100)</f>
        <v>21.0</v>
      </c>
      <c r="EW10" s="635" t="str">
        <f t="shared" si="78" ref="EW10:EW11">IF(EV10&gt;=80,"A",IF(EV10&gt;=60,"B",IF(EV10&gt;=40,"C",IF(EV10&gt;=36,"D",""))))</f>
        <v/>
      </c>
      <c r="EX10" s="669">
        <v>362.0</v>
      </c>
      <c r="EY10" s="666">
        <v>210.0</v>
      </c>
      <c r="EZ10" s="670">
        <f t="shared" si="79" ref="EZ10:EZ11">IF(OR(EX10="",EY10=""),"",EY10/EX10*100)</f>
        <v>58.011049723756905</v>
      </c>
      <c r="FA10" s="649">
        <f t="shared" si="80" ref="FA10:FA73">IF(G10="","",SUM($S$7,$AE$7,$AQ$7,$BC$7,$BO$7,$CA$7,$CM$7))</f>
        <v>1200.0</v>
      </c>
      <c r="FB10" s="650">
        <f t="shared" si="81" ref="FB10:FB11">IF(G10="","",SUM(S10,AE10,AQ10,BC10,BO10,CA10,CM10))</f>
        <v>112.0</v>
      </c>
      <c r="FC10" s="651">
        <f t="shared" si="82" ref="FC10:FC11">IF(FA10="","",FB10/FA10*100)</f>
        <v>9.333333333333334</v>
      </c>
      <c r="FD10" s="652" t="str">
        <f t="shared" si="83" ref="FD10:FD73">IF(AND(FC10&gt;=60,FE10="Passed"),"First",IF(AND(FC10&gt;=60,FE10="Passed with G"),"First",IF(AND(FC10&gt;=48,FE10="Passed"),"Second",IF(AND(FC10&gt;=48,FE10="Passed With G"),"Second",IF(OR(FE10="Passed",FE10="Passed With G"),"Third","")))))</f>
        <v/>
      </c>
      <c r="FE10" s="652" t="str">
        <f>IF($G10="NSO","NSO",IF($G10="TC","Transferred",IF(OR($G10="",$G10=0,P10="",AB10="",AN10="",AZ10="",BL10="",BX10="",CJ8=""),"",IF(OR(FP10&gt;0,(FQ10+FR10+FS10)&gt;2),"FAILED",IF(OR(FQ10&gt;0,FR10&gt;1),"SUPP.",IF(AND(FR10&gt;0,FS10&gt;0),"SUPP.",IF((FR10+FS10),"Passed With G","Passed")))))))</f>
        <v>FAILED</v>
      </c>
      <c r="FF10" s="653" t="str">
        <f t="shared" si="84" ref="FF10:FF11">IF(FE10="Passed",FC10,"")</f>
        <v/>
      </c>
      <c r="FG10" s="654" t="str">
        <f t="shared" si="85" ref="FG10:FG73">IF(FF10="","",SUMPRODUCT((FF10&lt;FF$9:FF$108)/COUNTIF(FF$9:FF$108,FF$9:FF$108)))</f>
        <v/>
      </c>
      <c r="FH10" s="655" t="str">
        <f t="shared" si="86" ref="FH10:FH73">IF(FC10="","",IF(FE10="nso","Name Saprated",IF(FE10="Transferred",FE10,IF(FC10&gt;81,"Excellent",IF(FC10&gt;60,"Very Good",IF(FC10&gt;48,"Good",IF(FC10&gt;36,"Average",IF(FC10=0,0,"Need Improvement"))))))))</f>
        <v>Need Improvement</v>
      </c>
      <c r="FI10" s="656" t="str">
        <f t="shared" si="87" ref="FI10:FI13">W10</f>
        <v>F</v>
      </c>
      <c r="FJ10" s="657" t="str">
        <f t="shared" si="88" ref="FJ10:FJ13">AI10</f>
        <v>F</v>
      </c>
      <c r="FK10" s="657" t="str">
        <f t="shared" si="89" ref="FK10:FK13">AU10</f>
        <v>F</v>
      </c>
      <c r="FL10" s="657" t="str">
        <f t="shared" si="90" ref="FL10:FL13">BG10</f>
        <v>F</v>
      </c>
      <c r="FM10" s="657" t="str">
        <f t="shared" si="91" ref="FM10:FM13">BS10</f>
        <v>F</v>
      </c>
      <c r="FN10" s="658" t="str">
        <f t="shared" si="92" ref="FN10:FN13">CE10</f>
        <v>F</v>
      </c>
      <c r="FO10" s="659" t="str">
        <f t="shared" si="93" ref="FO10:FO13">CQ10</f>
        <v>F</v>
      </c>
      <c r="FP10" s="656">
        <f t="shared" si="94" ref="FP10:FP73">COUNTIF(FI10:FO10,"F")+COUNTIF(FI10:FO10,"AB")</f>
        <v>7.0</v>
      </c>
      <c r="FQ10" s="657">
        <f t="shared" si="95" ref="FQ10:FQ73">COUNTIF(FI10:FO10,"S")</f>
        <v>0.0</v>
      </c>
      <c r="FR10" s="657">
        <f t="shared" si="96" ref="FR10:FR73">COUNTIF(FI10:FO10,"G1")</f>
        <v>0.0</v>
      </c>
      <c r="FS10" s="657">
        <f t="shared" si="97" ref="FS10:FS73">COUNTIF(FI10:FO10,"G2")</f>
        <v>0.0</v>
      </c>
      <c r="FT10" s="659"/>
      <c r="FU10" s="117"/>
      <c r="FV10" s="117"/>
      <c r="FW10" s="660">
        <f t="shared" si="98" ref="FW10:FW73">DB10</f>
        <v>36.0</v>
      </c>
      <c r="FX10" s="660" t="s">
        <v>163</v>
      </c>
      <c r="FY10" s="660">
        <f t="shared" si="99" ref="FY10:FY73">$DB$7</f>
        <v>200.0</v>
      </c>
      <c r="FZ10" s="660" t="str">
        <f t="shared" si="100" ref="FZ10:FZ73">CONCATENATE(FW10,FX10,FY10)</f>
        <v>36/200</v>
      </c>
      <c r="GA10" s="660">
        <f t="shared" si="101" ref="GA10:GA73">DY10</f>
        <v>47.0</v>
      </c>
      <c r="GB10" s="660" t="s">
        <v>163</v>
      </c>
      <c r="GC10" s="660">
        <f t="shared" si="102" ref="GC10:GC73">$DY$7</f>
        <v>230.0</v>
      </c>
      <c r="GD10" s="660" t="str">
        <f t="shared" si="103" ref="GD10:GD73">CONCATENATE(GA10,GB10,GC10)</f>
        <v>47/230</v>
      </c>
      <c r="GE10" s="660">
        <f t="shared" si="104" ref="GE10:GE73">EE10</f>
        <v>0.0</v>
      </c>
      <c r="GF10" s="660" t="s">
        <v>163</v>
      </c>
      <c r="GG10" s="660">
        <f t="shared" si="105" ref="GG10:GG73">$EE$7</f>
        <v>100.0</v>
      </c>
      <c r="GH10" s="660" t="str">
        <f t="shared" si="106" ref="GH10:GH73">CONCATENATE(GE10,GF10,GG10)</f>
        <v>0/100</v>
      </c>
      <c r="GI10" s="660">
        <f t="shared" si="107" ref="GI10:GI73">EK10</f>
        <v>0.0</v>
      </c>
      <c r="GJ10" s="660" t="s">
        <v>163</v>
      </c>
      <c r="GK10" s="660">
        <f t="shared" si="108" ref="GK10:GK73">$EK$7</f>
        <v>100.0</v>
      </c>
      <c r="GL10" s="660" t="str">
        <f t="shared" si="109" ref="GL10:GL73">CONCATENATE(GI10,GJ10,GK10)</f>
        <v>0/100</v>
      </c>
      <c r="GM10" s="660">
        <f t="shared" si="110" ref="GM10:GM73">EU10</f>
        <v>42.0</v>
      </c>
      <c r="GN10" s="660" t="s">
        <v>163</v>
      </c>
      <c r="GO10" s="660">
        <f t="shared" si="111" ref="GO10:GO73">$EU$7</f>
        <v>200.0</v>
      </c>
      <c r="GP10" s="660" t="str">
        <f t="shared" si="112" ref="GP10:GP73">CONCATENATE(GM10,GN10,GO10)</f>
        <v>42/200</v>
      </c>
    </row>
    <row r="11" spans="8:8" ht="38.25" customHeight="1">
      <c r="A11" s="24">
        <f t="shared" si="19"/>
        <v>903.0</v>
      </c>
      <c r="B11" s="562">
        <f t="shared" si="20"/>
        <v>9.0</v>
      </c>
      <c r="C11" s="563">
        <v>3.0</v>
      </c>
      <c r="D11" s="564">
        <v>9.0</v>
      </c>
      <c r="E11" s="662">
        <v>220.0</v>
      </c>
      <c r="F11" s="663" t="s">
        <v>178</v>
      </c>
      <c r="G11" s="565">
        <v>903.0</v>
      </c>
      <c r="H11" s="662" t="s">
        <v>257</v>
      </c>
      <c r="I11" s="662" t="s">
        <v>281</v>
      </c>
      <c r="J11" s="662" t="s">
        <v>306</v>
      </c>
      <c r="K11" s="664">
        <v>39473.0</v>
      </c>
      <c r="L11" s="568">
        <v>3.0</v>
      </c>
      <c r="M11" s="569">
        <v>1.0</v>
      </c>
      <c r="N11" s="570">
        <v>0.0</v>
      </c>
      <c r="O11" s="571">
        <f t="shared" si="21"/>
        <v>4.0</v>
      </c>
      <c r="P11" s="569">
        <v>8.0</v>
      </c>
      <c r="Q11" s="571">
        <f>SUM(O11,P11)</f>
        <v>12.0</v>
      </c>
      <c r="R11" s="569">
        <v>8.0</v>
      </c>
      <c r="S11" s="571">
        <f>SUM(Q11,R11)</f>
        <v>20.0</v>
      </c>
      <c r="T11" s="572">
        <f>IF(OR(P11="",R11=""),"",S11/S$7*100)</f>
        <v>20.0</v>
      </c>
      <c r="U11" s="573" t="str">
        <f>IF(R11="AB","AB",IF(AND(OR(L11="ab",L11="ml"),OR(M11="ab",M11="ml"),OR(O11="ab",O11="ml")),"AB",IF(AND(OR(L11="ab",L11="ml"),OR(O11="ab",O11="ml")),"AB","")))</f>
        <v/>
      </c>
      <c r="V11" s="573" t="str">
        <f>IF(OR($G11="NSO",$G11="",R11=""),"",IF(OR(U11="AB",R11="ab"),"AB",IF(AND(T11&gt;=36,R11&gt;=20),"P",IF(AND(T11&gt;=34,R11&gt;=20,COUNTIF(N11:R11,"ml")=0),"G2",IF(AND(T11&gt;=31,R11&gt;=20,COUNTIF(N11:R11,"ml")=0),"G1",IF(T11&gt;=25,"S","F"))))))</f>
        <v>F</v>
      </c>
      <c r="W11" s="574" t="str">
        <f t="shared" si="22"/>
        <v>F</v>
      </c>
      <c r="X11" s="575">
        <v>3.0</v>
      </c>
      <c r="Y11" s="576">
        <v>3.0</v>
      </c>
      <c r="Z11" s="577">
        <v>2.0</v>
      </c>
      <c r="AA11" s="578">
        <f t="shared" si="23"/>
        <v>8.0</v>
      </c>
      <c r="AB11" s="576">
        <v>12.0</v>
      </c>
      <c r="AC11" s="578">
        <f t="shared" si="2"/>
        <v>20.0</v>
      </c>
      <c r="AD11" s="576">
        <v>0.0</v>
      </c>
      <c r="AE11" s="578">
        <f t="shared" si="3"/>
        <v>20.0</v>
      </c>
      <c r="AF11" s="579">
        <f t="shared" si="24"/>
        <v>20.0</v>
      </c>
      <c r="AG11" s="580" t="str">
        <f t="shared" si="25"/>
        <v/>
      </c>
      <c r="AH11" s="580" t="str">
        <f t="shared" si="26"/>
        <v>F</v>
      </c>
      <c r="AI11" s="581" t="str">
        <f t="shared" si="27"/>
        <v>F</v>
      </c>
      <c r="AJ11" s="582">
        <v>3.0</v>
      </c>
      <c r="AK11" s="583">
        <v>6.0</v>
      </c>
      <c r="AL11" s="584">
        <v>5.0</v>
      </c>
      <c r="AM11" s="585">
        <f t="shared" si="28"/>
        <v>14.0</v>
      </c>
      <c r="AN11" s="583">
        <v>17.0</v>
      </c>
      <c r="AO11" s="585">
        <f t="shared" si="4"/>
        <v>31.0</v>
      </c>
      <c r="AP11" s="583">
        <v>0.0</v>
      </c>
      <c r="AQ11" s="585">
        <f t="shared" si="5"/>
        <v>31.0</v>
      </c>
      <c r="AR11" s="586">
        <f t="shared" si="29"/>
        <v>15.5</v>
      </c>
      <c r="AS11" s="587" t="str">
        <f t="shared" si="30"/>
        <v/>
      </c>
      <c r="AT11" s="587" t="str">
        <f t="shared" si="31"/>
        <v>F</v>
      </c>
      <c r="AU11" s="588" t="str">
        <f t="shared" si="32"/>
        <v>F</v>
      </c>
      <c r="AV11" s="589">
        <v>2.0</v>
      </c>
      <c r="AW11" s="590">
        <v>7.0</v>
      </c>
      <c r="AX11" s="591">
        <v>3.0</v>
      </c>
      <c r="AY11" s="592">
        <f t="shared" si="33"/>
        <v>12.0</v>
      </c>
      <c r="AZ11" s="590">
        <v>18.0</v>
      </c>
      <c r="BA11" s="592">
        <f t="shared" si="6"/>
        <v>30.0</v>
      </c>
      <c r="BB11" s="590">
        <v>0.0</v>
      </c>
      <c r="BC11" s="592">
        <f t="shared" si="7"/>
        <v>30.0</v>
      </c>
      <c r="BD11" s="593">
        <f t="shared" si="34"/>
        <v>15.0</v>
      </c>
      <c r="BE11" s="594" t="str">
        <f t="shared" si="35"/>
        <v/>
      </c>
      <c r="BF11" s="594" t="str">
        <f t="shared" si="36"/>
        <v>F</v>
      </c>
      <c r="BG11" s="595" t="str">
        <f t="shared" si="37"/>
        <v>F</v>
      </c>
      <c r="BH11" s="596">
        <v>2.0</v>
      </c>
      <c r="BI11" s="597">
        <v>0.0</v>
      </c>
      <c r="BJ11" s="598">
        <v>0.0</v>
      </c>
      <c r="BK11" s="599">
        <f t="shared" si="38"/>
        <v>2.0</v>
      </c>
      <c r="BL11" s="597">
        <v>20.0</v>
      </c>
      <c r="BM11" s="599">
        <f t="shared" si="8"/>
        <v>22.0</v>
      </c>
      <c r="BN11" s="597">
        <v>0.0</v>
      </c>
      <c r="BO11" s="599">
        <f t="shared" si="9"/>
        <v>22.0</v>
      </c>
      <c r="BP11" s="600">
        <f t="shared" si="39"/>
        <v>11.0</v>
      </c>
      <c r="BQ11" s="601" t="str">
        <f t="shared" si="40"/>
        <v/>
      </c>
      <c r="BR11" s="601" t="str">
        <f t="shared" si="41"/>
        <v>F</v>
      </c>
      <c r="BS11" s="602" t="str">
        <f t="shared" si="42"/>
        <v>F</v>
      </c>
      <c r="BT11" s="568">
        <v>2.0</v>
      </c>
      <c r="BU11" s="569">
        <v>3.0</v>
      </c>
      <c r="BV11" s="570">
        <v>2.0</v>
      </c>
      <c r="BW11" s="571">
        <f t="shared" si="43"/>
        <v>7.0</v>
      </c>
      <c r="BX11" s="569">
        <v>26.0</v>
      </c>
      <c r="BY11" s="571">
        <f t="shared" si="10"/>
        <v>33.0</v>
      </c>
      <c r="BZ11" s="569">
        <v>0.0</v>
      </c>
      <c r="CA11" s="571">
        <f t="shared" si="11"/>
        <v>33.0</v>
      </c>
      <c r="CB11" s="572">
        <f t="shared" si="44"/>
        <v>16.5</v>
      </c>
      <c r="CC11" s="573" t="str">
        <f t="shared" si="45"/>
        <v/>
      </c>
      <c r="CD11" s="573" t="str">
        <f t="shared" si="46"/>
        <v>F</v>
      </c>
      <c r="CE11" s="574" t="str">
        <f t="shared" si="47"/>
        <v>F</v>
      </c>
      <c r="CF11" s="603">
        <v>4.0</v>
      </c>
      <c r="CG11" s="604">
        <v>3.0</v>
      </c>
      <c r="CH11" s="605">
        <v>3.0</v>
      </c>
      <c r="CI11" s="606">
        <f t="shared" si="48"/>
        <v>10.0</v>
      </c>
      <c r="CJ11" s="604">
        <v>23.0</v>
      </c>
      <c r="CK11" s="606">
        <f t="shared" si="12"/>
        <v>33.0</v>
      </c>
      <c r="CL11" s="604">
        <v>0.0</v>
      </c>
      <c r="CM11" s="606">
        <f t="shared" si="13"/>
        <v>33.0</v>
      </c>
      <c r="CN11" s="607">
        <f t="shared" si="49"/>
        <v>16.5</v>
      </c>
      <c r="CO11" s="548" t="str">
        <f t="shared" si="50"/>
        <v/>
      </c>
      <c r="CP11" s="548" t="str">
        <f t="shared" si="51"/>
        <v>F</v>
      </c>
      <c r="CQ11" s="608" t="str">
        <f t="shared" si="52"/>
        <v>F</v>
      </c>
      <c r="CR11" s="609">
        <v>7.0</v>
      </c>
      <c r="CS11" s="610">
        <v>6.0</v>
      </c>
      <c r="CT11" s="611">
        <v>5.0</v>
      </c>
      <c r="CU11" s="612">
        <f t="shared" si="53"/>
        <v>18.0</v>
      </c>
      <c r="CV11" s="525">
        <v>22.0</v>
      </c>
      <c r="CW11" s="613">
        <v>20.0</v>
      </c>
      <c r="CX11" s="614">
        <f t="shared" si="113" ref="CX11:CX12">SUM(CV11,CW11)</f>
        <v>42.0</v>
      </c>
      <c r="CY11" s="615">
        <v>0.0</v>
      </c>
      <c r="CZ11" s="616">
        <f>IF($S$7="NA","NA",0)</f>
        <v>0.0</v>
      </c>
      <c r="DA11" s="617">
        <f t="shared" si="54"/>
        <v>0.0</v>
      </c>
      <c r="DB11" s="618">
        <f t="shared" si="55"/>
        <v>60.0</v>
      </c>
      <c r="DC11" s="619">
        <f t="shared" si="56"/>
        <v>30.0</v>
      </c>
      <c r="DD11" s="620" t="str">
        <f t="shared" si="57"/>
        <v/>
      </c>
      <c r="DE11" s="603">
        <v>7.0</v>
      </c>
      <c r="DF11" s="622">
        <v>0.0</v>
      </c>
      <c r="DG11" s="623">
        <f t="shared" si="58"/>
        <v>7.0</v>
      </c>
      <c r="DH11" s="604">
        <v>7.0</v>
      </c>
      <c r="DI11" s="625"/>
      <c r="DJ11" s="623">
        <f t="shared" si="59"/>
        <v>7.0</v>
      </c>
      <c r="DK11" s="625">
        <v>7.0</v>
      </c>
      <c r="DL11" s="625"/>
      <c r="DM11" s="623">
        <f t="shared" si="60"/>
        <v>7.0</v>
      </c>
      <c r="DN11" s="626">
        <f t="shared" si="61"/>
        <v>21.0</v>
      </c>
      <c r="DO11" s="627">
        <f t="shared" si="61"/>
        <v>0.0</v>
      </c>
      <c r="DP11" s="628">
        <f t="shared" si="62"/>
        <v>21.0</v>
      </c>
      <c r="DQ11" s="541">
        <v>15.0</v>
      </c>
      <c r="DR11" s="629">
        <v>34.0</v>
      </c>
      <c r="DS11" s="623">
        <f t="shared" si="63"/>
        <v>49.0</v>
      </c>
      <c r="DT11" s="630">
        <v>0.0</v>
      </c>
      <c r="DU11" s="631">
        <f>IF($S$7="NA","NA",0)</f>
        <v>0.0</v>
      </c>
      <c r="DV11" s="623">
        <f t="shared" si="64"/>
        <v>0.0</v>
      </c>
      <c r="DW11" s="632">
        <f t="shared" si="65"/>
        <v>36.0</v>
      </c>
      <c r="DX11" s="633">
        <f t="shared" si="65"/>
        <v>34.0</v>
      </c>
      <c r="DY11" s="634">
        <f t="shared" si="66"/>
        <v>70.0</v>
      </c>
      <c r="DZ11" s="607">
        <f t="shared" si="67"/>
        <v>30.434782608695656</v>
      </c>
      <c r="EA11" s="635" t="str">
        <f t="shared" si="68"/>
        <v/>
      </c>
      <c r="EB11" s="636">
        <v>0.0</v>
      </c>
      <c r="EC11" s="637">
        <v>0.0</v>
      </c>
      <c r="ED11" s="638">
        <v>0.0</v>
      </c>
      <c r="EE11" s="639">
        <f t="shared" si="69"/>
        <v>0.0</v>
      </c>
      <c r="EF11" s="640">
        <f t="shared" si="70"/>
        <v>0.0</v>
      </c>
      <c r="EG11" s="641" t="str">
        <f t="shared" si="71"/>
        <v/>
      </c>
      <c r="EH11" s="642">
        <v>0.0</v>
      </c>
      <c r="EI11" s="564">
        <v>0.0</v>
      </c>
      <c r="EJ11" s="564">
        <v>0.0</v>
      </c>
      <c r="EK11" s="532">
        <f t="shared" si="72"/>
        <v>0.0</v>
      </c>
      <c r="EL11" s="619">
        <f t="shared" si="73"/>
        <v>0.0</v>
      </c>
      <c r="EM11" s="620" t="str">
        <f t="shared" si="74"/>
        <v/>
      </c>
      <c r="EN11" s="603">
        <v>9.0</v>
      </c>
      <c r="EO11" s="604">
        <v>9.0</v>
      </c>
      <c r="EP11" s="643">
        <v>6.0</v>
      </c>
      <c r="EQ11" s="644">
        <f t="shared" si="114" ref="EQ11:EQ12">SUM(EN11:EP11)</f>
        <v>24.0</v>
      </c>
      <c r="ER11" s="629">
        <v>33.0</v>
      </c>
      <c r="ES11" s="645">
        <f t="shared" si="75"/>
        <v>57.0</v>
      </c>
      <c r="ET11" s="630">
        <v>0.0</v>
      </c>
      <c r="EU11" s="646">
        <f t="shared" si="76"/>
        <v>57.0</v>
      </c>
      <c r="EV11" s="607">
        <f t="shared" si="77"/>
        <v>28.499999999999996</v>
      </c>
      <c r="EW11" s="635" t="str">
        <f t="shared" si="78"/>
        <v/>
      </c>
      <c r="EX11" s="669"/>
      <c r="EY11" s="666"/>
      <c r="EZ11" s="670" t="str">
        <f t="shared" si="79"/>
        <v/>
      </c>
      <c r="FA11" s="649">
        <f t="shared" si="80"/>
        <v>1200.0</v>
      </c>
      <c r="FB11" s="650">
        <f t="shared" si="81"/>
        <v>189.0</v>
      </c>
      <c r="FC11" s="651">
        <f t="shared" si="82"/>
        <v>15.75</v>
      </c>
      <c r="FD11" s="652" t="str">
        <f t="shared" si="83"/>
        <v/>
      </c>
      <c r="FE11" s="652" t="str">
        <f>IF($G11="NSO","NSO",IF($G11="TC","Transferred",IF(OR($G11="",$G11=0,P11="",AB11="",AN11="",AZ11="",BL11="",BX11="",CJ9=""),"",IF(OR(FP11&gt;0,(FQ11+FR11+FS11)&gt;2),"FAILED",IF(OR(FQ11&gt;0,FR11&gt;1),"SUPP.",IF(AND(FR11&gt;0,FS11&gt;0),"SUPP.",IF((FR11+FS11),"Passed With G","Passed")))))))</f>
        <v>FAILED</v>
      </c>
      <c r="FF11" s="653" t="str">
        <f t="shared" si="84"/>
        <v/>
      </c>
      <c r="FG11" s="654" t="str">
        <f t="shared" si="85"/>
        <v/>
      </c>
      <c r="FH11" s="655" t="str">
        <f t="shared" si="86"/>
        <v>Need Improvement</v>
      </c>
      <c r="FI11" s="656" t="str">
        <f t="shared" si="87"/>
        <v>F</v>
      </c>
      <c r="FJ11" s="657" t="str">
        <f t="shared" si="88"/>
        <v>F</v>
      </c>
      <c r="FK11" s="657" t="str">
        <f t="shared" si="89"/>
        <v>F</v>
      </c>
      <c r="FL11" s="657" t="str">
        <f t="shared" si="90"/>
        <v>F</v>
      </c>
      <c r="FM11" s="657" t="str">
        <f t="shared" si="91"/>
        <v>F</v>
      </c>
      <c r="FN11" s="658" t="str">
        <f t="shared" si="92"/>
        <v>F</v>
      </c>
      <c r="FO11" s="659" t="str">
        <f t="shared" si="93"/>
        <v>F</v>
      </c>
      <c r="FP11" s="656">
        <f t="shared" si="94"/>
        <v>7.0</v>
      </c>
      <c r="FQ11" s="657">
        <f t="shared" si="95"/>
        <v>0.0</v>
      </c>
      <c r="FR11" s="657">
        <f t="shared" si="96"/>
        <v>0.0</v>
      </c>
      <c r="FS11" s="657">
        <f t="shared" si="97"/>
        <v>0.0</v>
      </c>
      <c r="FT11" s="659"/>
      <c r="FU11" s="117"/>
      <c r="FV11" s="117"/>
      <c r="FW11" s="660">
        <f t="shared" si="98"/>
        <v>60.0</v>
      </c>
      <c r="FX11" s="660" t="s">
        <v>163</v>
      </c>
      <c r="FY11" s="660">
        <f t="shared" si="99"/>
        <v>200.0</v>
      </c>
      <c r="FZ11" s="660" t="str">
        <f t="shared" si="100"/>
        <v>60/200</v>
      </c>
      <c r="GA11" s="660">
        <f t="shared" si="101"/>
        <v>70.0</v>
      </c>
      <c r="GB11" s="660" t="s">
        <v>163</v>
      </c>
      <c r="GC11" s="660">
        <f t="shared" si="102"/>
        <v>230.0</v>
      </c>
      <c r="GD11" s="660" t="str">
        <f t="shared" si="103"/>
        <v>70/230</v>
      </c>
      <c r="GE11" s="660">
        <f t="shared" si="104"/>
        <v>0.0</v>
      </c>
      <c r="GF11" s="660" t="s">
        <v>163</v>
      </c>
      <c r="GG11" s="660">
        <f t="shared" si="105"/>
        <v>100.0</v>
      </c>
      <c r="GH11" s="660" t="str">
        <f t="shared" si="106"/>
        <v>0/100</v>
      </c>
      <c r="GI11" s="660">
        <f t="shared" si="107"/>
        <v>0.0</v>
      </c>
      <c r="GJ11" s="660" t="s">
        <v>163</v>
      </c>
      <c r="GK11" s="660">
        <f t="shared" si="108"/>
        <v>100.0</v>
      </c>
      <c r="GL11" s="660" t="str">
        <f t="shared" si="109"/>
        <v>0/100</v>
      </c>
      <c r="GM11" s="660">
        <f t="shared" si="110"/>
        <v>57.0</v>
      </c>
      <c r="GN11" s="660" t="s">
        <v>163</v>
      </c>
      <c r="GO11" s="660">
        <f t="shared" si="111"/>
        <v>200.0</v>
      </c>
      <c r="GP11" s="660" t="str">
        <f t="shared" si="112"/>
        <v>57/200</v>
      </c>
    </row>
    <row r="12" spans="8:8" ht="38.25" customHeight="1">
      <c r="A12" s="24">
        <f t="shared" si="19"/>
        <v>904.0</v>
      </c>
      <c r="B12" s="562">
        <f t="shared" si="20"/>
        <v>9.0</v>
      </c>
      <c r="C12" s="661">
        <v>4.0</v>
      </c>
      <c r="D12" s="564">
        <v>9.0</v>
      </c>
      <c r="E12" s="662">
        <v>545.0</v>
      </c>
      <c r="F12" s="663" t="s">
        <v>178</v>
      </c>
      <c r="G12" s="662">
        <v>904.0</v>
      </c>
      <c r="H12" s="662" t="s">
        <v>258</v>
      </c>
      <c r="I12" s="662" t="s">
        <v>282</v>
      </c>
      <c r="J12" s="662" t="s">
        <v>307</v>
      </c>
      <c r="K12" s="664">
        <v>39452.0</v>
      </c>
      <c r="L12" s="568">
        <v>1.0</v>
      </c>
      <c r="M12" s="569">
        <v>1.0</v>
      </c>
      <c r="N12" s="570">
        <v>1.0</v>
      </c>
      <c r="O12" s="571">
        <f t="shared" si="115" ref="O12:O17">SUM(L12:N12)</f>
        <v>3.0</v>
      </c>
      <c r="P12" s="569">
        <v>10.0</v>
      </c>
      <c r="Q12" s="571">
        <f>SUM(O12,P12)</f>
        <v>13.0</v>
      </c>
      <c r="R12" s="569">
        <v>10.0</v>
      </c>
      <c r="S12" s="571">
        <f>SUM(Q12,R12)</f>
        <v>23.0</v>
      </c>
      <c r="T12" s="572">
        <f>IF(OR(P12="",R12=""),"",S12/S$7*100)</f>
        <v>23.0</v>
      </c>
      <c r="U12" s="573" t="str">
        <f>IF(R12="AB","AB",IF(AND(OR(L12="ab",L12="ml"),OR(M12="ab",M12="ml"),OR(O12="ab",O12="ml")),"AB",IF(AND(OR(L12="ab",L12="ml"),OR(O12="ab",O12="ml")),"AB","")))</f>
        <v/>
      </c>
      <c r="V12" s="573" t="str">
        <f>IF(OR($G12="NSO",$G12="",R12=""),"",IF(OR(U12="AB",R12="ab"),"AB",IF(AND(T12&gt;=36,R12&gt;=20),"P",IF(AND(T12&gt;=34,R12&gt;=20,COUNTIF(N12:R12,"ml")=0),"G2",IF(AND(T12&gt;=31,R12&gt;=20,COUNTIF(N12:R12,"ml")=0),"G1",IF(T12&gt;=25,"S","F"))))))</f>
        <v>F</v>
      </c>
      <c r="W12" s="574" t="str">
        <f t="shared" si="116" ref="W12:W17">IF(OR(V12="",V12=0,V12="S",V12="F",V12="AB"),V12,IF(T12&gt;=75,"D",IF(T12&gt;=60,"I",IF(T12&gt;=48,"II",IF(T12&gt;=36,"III",V12)))))</f>
        <v>F</v>
      </c>
      <c r="X12" s="575">
        <v>3.0</v>
      </c>
      <c r="Y12" s="576">
        <v>4.0</v>
      </c>
      <c r="Z12" s="577"/>
      <c r="AA12" s="578">
        <f t="shared" si="23"/>
        <v>7.0</v>
      </c>
      <c r="AB12" s="576">
        <v>14.0</v>
      </c>
      <c r="AC12" s="578">
        <f t="shared" si="2"/>
        <v>21.0</v>
      </c>
      <c r="AD12" s="576">
        <v>0.0</v>
      </c>
      <c r="AE12" s="578">
        <f t="shared" si="3"/>
        <v>21.0</v>
      </c>
      <c r="AF12" s="579">
        <f t="shared" si="24"/>
        <v>21.0</v>
      </c>
      <c r="AG12" s="580" t="str">
        <f t="shared" si="25"/>
        <v/>
      </c>
      <c r="AH12" s="580" t="str">
        <f t="shared" si="26"/>
        <v>F</v>
      </c>
      <c r="AI12" s="581" t="str">
        <f t="shared" si="27"/>
        <v>F</v>
      </c>
      <c r="AJ12" s="582">
        <v>3.0</v>
      </c>
      <c r="AK12" s="583">
        <v>2.0</v>
      </c>
      <c r="AL12" s="584">
        <v>3.0</v>
      </c>
      <c r="AM12" s="585">
        <f t="shared" si="28"/>
        <v>8.0</v>
      </c>
      <c r="AN12" s="583">
        <v>21.0</v>
      </c>
      <c r="AO12" s="585">
        <f t="shared" si="4"/>
        <v>29.0</v>
      </c>
      <c r="AP12" s="583">
        <v>0.0</v>
      </c>
      <c r="AQ12" s="585">
        <f t="shared" si="5"/>
        <v>29.0</v>
      </c>
      <c r="AR12" s="586">
        <f t="shared" si="29"/>
        <v>14.499999999999998</v>
      </c>
      <c r="AS12" s="587" t="str">
        <f t="shared" si="30"/>
        <v/>
      </c>
      <c r="AT12" s="587" t="str">
        <f t="shared" si="31"/>
        <v>F</v>
      </c>
      <c r="AU12" s="588" t="str">
        <f t="shared" si="32"/>
        <v>F</v>
      </c>
      <c r="AV12" s="589">
        <v>1.0</v>
      </c>
      <c r="AW12" s="590">
        <v>5.0</v>
      </c>
      <c r="AX12" s="591"/>
      <c r="AY12" s="592">
        <f t="shared" si="33"/>
        <v>6.0</v>
      </c>
      <c r="AZ12" s="590">
        <v>18.0</v>
      </c>
      <c r="BA12" s="592">
        <f t="shared" si="6"/>
        <v>24.0</v>
      </c>
      <c r="BB12" s="590">
        <v>0.0</v>
      </c>
      <c r="BC12" s="592">
        <f t="shared" si="7"/>
        <v>24.0</v>
      </c>
      <c r="BD12" s="593">
        <f t="shared" si="34"/>
        <v>12.0</v>
      </c>
      <c r="BE12" s="594" t="str">
        <f t="shared" si="35"/>
        <v/>
      </c>
      <c r="BF12" s="594" t="str">
        <f t="shared" si="36"/>
        <v>F</v>
      </c>
      <c r="BG12" s="595" t="str">
        <f t="shared" si="37"/>
        <v>F</v>
      </c>
      <c r="BH12" s="596">
        <v>1.0</v>
      </c>
      <c r="BI12" s="597">
        <v>0.0</v>
      </c>
      <c r="BJ12" s="598">
        <v>0.0</v>
      </c>
      <c r="BK12" s="599">
        <f t="shared" si="38"/>
        <v>1.0</v>
      </c>
      <c r="BL12" s="597">
        <v>20.0</v>
      </c>
      <c r="BM12" s="599">
        <f t="shared" si="8"/>
        <v>21.0</v>
      </c>
      <c r="BN12" s="597">
        <v>0.0</v>
      </c>
      <c r="BO12" s="599">
        <f t="shared" si="9"/>
        <v>21.0</v>
      </c>
      <c r="BP12" s="600">
        <f t="shared" si="39"/>
        <v>10.5</v>
      </c>
      <c r="BQ12" s="601" t="str">
        <f t="shared" si="40"/>
        <v/>
      </c>
      <c r="BR12" s="601" t="str">
        <f t="shared" si="41"/>
        <v>F</v>
      </c>
      <c r="BS12" s="602" t="str">
        <f t="shared" si="42"/>
        <v>F</v>
      </c>
      <c r="BT12" s="568">
        <v>2.0</v>
      </c>
      <c r="BU12" s="569">
        <v>3.0</v>
      </c>
      <c r="BV12" s="570">
        <v>2.0</v>
      </c>
      <c r="BW12" s="571">
        <f t="shared" si="43"/>
        <v>7.0</v>
      </c>
      <c r="BX12" s="569">
        <v>23.0</v>
      </c>
      <c r="BY12" s="571">
        <f t="shared" si="10"/>
        <v>30.0</v>
      </c>
      <c r="BZ12" s="569">
        <v>0.0</v>
      </c>
      <c r="CA12" s="571">
        <f t="shared" si="11"/>
        <v>30.0</v>
      </c>
      <c r="CB12" s="572">
        <f t="shared" si="44"/>
        <v>15.0</v>
      </c>
      <c r="CC12" s="573" t="str">
        <f t="shared" si="45"/>
        <v/>
      </c>
      <c r="CD12" s="573" t="str">
        <f t="shared" si="46"/>
        <v>F</v>
      </c>
      <c r="CE12" s="574" t="str">
        <f t="shared" si="47"/>
        <v>F</v>
      </c>
      <c r="CF12" s="603">
        <v>4.0</v>
      </c>
      <c r="CG12" s="604">
        <v>5.0</v>
      </c>
      <c r="CH12" s="605">
        <v>2.0</v>
      </c>
      <c r="CI12" s="606">
        <f t="shared" si="48"/>
        <v>11.0</v>
      </c>
      <c r="CJ12" s="604">
        <v>23.0</v>
      </c>
      <c r="CK12" s="606">
        <f t="shared" si="12"/>
        <v>34.0</v>
      </c>
      <c r="CL12" s="604">
        <v>0.0</v>
      </c>
      <c r="CM12" s="606">
        <f t="shared" si="13"/>
        <v>34.0</v>
      </c>
      <c r="CN12" s="607">
        <f t="shared" si="49"/>
        <v>17.0</v>
      </c>
      <c r="CO12" s="548" t="str">
        <f t="shared" si="50"/>
        <v/>
      </c>
      <c r="CP12" s="548" t="str">
        <f t="shared" si="51"/>
        <v>F</v>
      </c>
      <c r="CQ12" s="608" t="str">
        <f t="shared" si="52"/>
        <v>F</v>
      </c>
      <c r="CR12" s="609">
        <v>5.0</v>
      </c>
      <c r="CS12" s="610">
        <v>7.0</v>
      </c>
      <c r="CT12" s="611">
        <v>7.0</v>
      </c>
      <c r="CU12" s="612">
        <f t="shared" si="117" ref="CU12:CU75">SUM(CR12:CT12)</f>
        <v>19.0</v>
      </c>
      <c r="CV12" s="525">
        <v>22.0</v>
      </c>
      <c r="CW12" s="613">
        <v>20.0</v>
      </c>
      <c r="CX12" s="614">
        <f t="shared" si="113"/>
        <v>42.0</v>
      </c>
      <c r="CY12" s="615">
        <v>0.0</v>
      </c>
      <c r="CZ12" s="616">
        <v>0.0</v>
      </c>
      <c r="DA12" s="617">
        <f t="shared" si="118" ref="DA12:DA75">SUM(CY12:CZ12)</f>
        <v>0.0</v>
      </c>
      <c r="DB12" s="618">
        <f t="shared" si="119" ref="DB12:DB75">SUM(CU12,CX12,DA12)</f>
        <v>61.0</v>
      </c>
      <c r="DC12" s="619">
        <f t="shared" si="120" ref="DC12:DC75">IF(OR(CX12="",DA12=""),"",DB12/DB$7*100)</f>
        <v>30.5</v>
      </c>
      <c r="DD12" s="620" t="str">
        <f t="shared" si="121" ref="DD12:DD75">IF(DC12&gt;=80,"A",IF(DC12&gt;=60,"B",IF(DC12&gt;=40,"C",IF(DC12&gt;=36,"D",""))))</f>
        <v/>
      </c>
      <c r="DE12" s="603">
        <v>6.0</v>
      </c>
      <c r="DF12" s="622">
        <v>0.0</v>
      </c>
      <c r="DG12" s="623">
        <f t="shared" si="122" ref="DG12:DG75">IF(AND(DE12="",DF12=""),"",IF(AND(DE12="ml",DF12="ml"),"ml",IF(AND(DE12="AB",DF12="AB"),"AB",SUM(DE12:DF12))))</f>
        <v>6.0</v>
      </c>
      <c r="DH12" s="604">
        <v>7.0</v>
      </c>
      <c r="DI12" s="625"/>
      <c r="DJ12" s="623">
        <f t="shared" si="123" ref="DJ12:DJ75">IF(AND(DH12="",DI12=""),"",IF(AND(DH12="ml",DI12="ml"),"ml",IF(AND(DH12="AB",DI12="AB"),"AB",SUM(DH12:DI12))))</f>
        <v>7.0</v>
      </c>
      <c r="DK12" s="625"/>
      <c r="DL12" s="625"/>
      <c r="DM12" s="623" t="str">
        <f t="shared" si="124" ref="DM12:DM75">IF(AND(DK12="",DL12=""),"",IF(AND(DK12="ml",DL12="ml"),"ml",IF(AND(DK12="AB",DL12="AB"),"AB",SUM(DK12:DL12))))</f>
        <v/>
      </c>
      <c r="DN12" s="626">
        <f t="shared" si="125" ref="DN12:DN75">SUM(DE12,DH12,DK12)</f>
        <v>13.0</v>
      </c>
      <c r="DO12" s="627">
        <f t="shared" si="126" ref="DO12:DO75">SUM(DF12,DI12,DL12)</f>
        <v>0.0</v>
      </c>
      <c r="DP12" s="628">
        <f t="shared" si="127" ref="DP12:DP75">SUM(DN12:DO12)</f>
        <v>13.0</v>
      </c>
      <c r="DQ12" s="541">
        <v>13.0</v>
      </c>
      <c r="DR12" s="629">
        <v>30.0</v>
      </c>
      <c r="DS12" s="623">
        <f t="shared" si="128" ref="DS12:DS75">IF(AND(DQ12="",DR12=""),"",IF(AND(DQ12="ml",DR12="ml"),"ml",IF(AND(DQ12="AB",DR12="AB"),"AB",SUM(DQ12:DR12))))</f>
        <v>43.0</v>
      </c>
      <c r="DT12" s="630">
        <v>0.0</v>
      </c>
      <c r="DU12" s="631">
        <v>0.0</v>
      </c>
      <c r="DV12" s="623">
        <f t="shared" si="129" ref="DV12:DV75">IF(AND(DT12="",DU12=""),"",IF(AND(DT12="ml",DU12="ml"),"ml",IF(AND(DT12="AB",DU12="AB"),"AB",SUM(DT12:DU12))))</f>
        <v>0.0</v>
      </c>
      <c r="DW12" s="632">
        <f t="shared" si="130" ref="DW12:DW75">SUM(DN12,DQ12,DT12)</f>
        <v>26.0</v>
      </c>
      <c r="DX12" s="633">
        <f t="shared" si="131" ref="DX12:DX75">SUM(DO12,DR12,DU12)</f>
        <v>30.0</v>
      </c>
      <c r="DY12" s="634">
        <f t="shared" si="132" ref="DY12:DY75">SUM(DW12:DX12)</f>
        <v>56.0</v>
      </c>
      <c r="DZ12" s="607">
        <f t="shared" si="133" ref="DZ12:DZ75">IF(OR(DS12="",DV12=""),"",DY12/DY$7*100)</f>
        <v>24.347826086956523</v>
      </c>
      <c r="EA12" s="635" t="str">
        <f t="shared" si="134" ref="EA12:EA75">IF(DZ12&gt;=80,"A",IF(DZ12&gt;=60,"B",IF(DZ12&gt;=40,"C",IF(DZ12&gt;=36,"D",""))))</f>
        <v/>
      </c>
      <c r="EB12" s="665">
        <v>0.0</v>
      </c>
      <c r="EC12" s="666">
        <v>0.0</v>
      </c>
      <c r="ED12" s="666">
        <v>0.0</v>
      </c>
      <c r="EE12" s="639">
        <f t="shared" si="135" ref="EE12:EE13">SUM(EB12:ED12)</f>
        <v>0.0</v>
      </c>
      <c r="EF12" s="640">
        <f t="shared" si="136" ref="EF12:EF13">IF(OR(EE12="",EE$7=""),"",EE12/EE$7*100)</f>
        <v>0.0</v>
      </c>
      <c r="EG12" s="641" t="str">
        <f t="shared" si="137" ref="EG12:EG13">IF(EF12&gt;=80,"A",IF(EF12&gt;=60,"B",IF(EF12&gt;=40,"C",IF(EF12&gt;=21,"D",""))))</f>
        <v/>
      </c>
      <c r="EH12" s="667">
        <v>0.0</v>
      </c>
      <c r="EI12" s="668">
        <v>0.0</v>
      </c>
      <c r="EJ12" s="668">
        <v>0.0</v>
      </c>
      <c r="EK12" s="532">
        <f t="shared" si="138" ref="EK12:EK17">SUM(EH12:EJ12)</f>
        <v>0.0</v>
      </c>
      <c r="EL12" s="619">
        <f t="shared" si="139" ref="EL12:EL17">IF(OR(EK12="",EK$7=""),"",EK12/EK$7*100)</f>
        <v>0.0</v>
      </c>
      <c r="EM12" s="620" t="str">
        <f t="shared" si="140" ref="EM12:EM17">IF(EL12&gt;=80,"A",IF(EL12&gt;=60,"B",IF(EL12&gt;=40,"C",IF(EL12&gt;=21,"D",""))))</f>
        <v/>
      </c>
      <c r="EN12" s="603">
        <v>6.0</v>
      </c>
      <c r="EO12" s="604">
        <v>9.0</v>
      </c>
      <c r="EP12" s="643">
        <v>6.0</v>
      </c>
      <c r="EQ12" s="644">
        <f t="shared" si="114"/>
        <v>21.0</v>
      </c>
      <c r="ER12" s="629">
        <v>39.0</v>
      </c>
      <c r="ES12" s="645">
        <f t="shared" si="141" ref="ES12:ES75">SUM(EQ12,ER12)</f>
        <v>60.0</v>
      </c>
      <c r="ET12" s="630">
        <v>0.0</v>
      </c>
      <c r="EU12" s="646">
        <f t="shared" si="142" ref="EU12:EU75">SUM(ES12:ET12)</f>
        <v>60.0</v>
      </c>
      <c r="EV12" s="607">
        <f t="shared" si="143" ref="EV12:EV75">IF(OR(ER12="",ET12=""),"",EU12/EU$7*100)</f>
        <v>30.0</v>
      </c>
      <c r="EW12" s="635" t="str">
        <f t="shared" si="144" ref="EW12:EW75">IF(EV12&gt;=80,"A",IF(EV12&gt;=60,"B",IF(EV12&gt;=40,"C",IF(EV12&gt;=36,"D",""))))</f>
        <v/>
      </c>
      <c r="EX12" s="669"/>
      <c r="EY12" s="666"/>
      <c r="EZ12" s="670" t="str">
        <f t="shared" si="145" ref="EZ12:EZ49">IF(OR(EX12="",EY12=""),"",EY12/EX12*100)</f>
        <v/>
      </c>
      <c r="FA12" s="649">
        <f t="shared" si="146" ref="FA12:FA13">IF(G12="","",SUM($S$7,$AE$7,$AQ$7,$BC$7,$BO$7,$CA$7,$CM$7))</f>
        <v>1200.0</v>
      </c>
      <c r="FB12" s="650">
        <f t="shared" si="147" ref="FB12:FB18">IF(G12="","",SUM(S12,AE12,AQ12,BC12,BO12,CA12,CM12))</f>
        <v>182.0</v>
      </c>
      <c r="FC12" s="651">
        <f t="shared" si="148" ref="FC12:FC18">IF(FA12="","",FB12/FA12*100)</f>
        <v>15.166666666666668</v>
      </c>
      <c r="FD12" s="652" t="str">
        <f t="shared" si="83"/>
        <v/>
      </c>
      <c r="FE12" s="652" t="str">
        <f>IF($G12="NSO","NSO",IF($G12="TC","Transferred",IF(OR($G12="",$G12=0,P12="",AB12="",AN12="",AZ12="",BL12="",BX12="",CJ10=""),"",IF(OR(FP12&gt;0,(FQ12+FR12+FS12)&gt;2),"FAILED",IF(OR(FQ12&gt;0,FR12&gt;1),"SUPP.",IF(AND(FR12&gt;0,FS12&gt;0),"SUPP.",IF((FR12+FS12),"Passed With G","Passed")))))))</f>
        <v>FAILED</v>
      </c>
      <c r="FF12" s="653" t="str">
        <f t="shared" si="149" ref="FF12:FF18">IF(FE12="Passed",FC12,"")</f>
        <v/>
      </c>
      <c r="FG12" s="654" t="str">
        <f t="shared" si="85"/>
        <v/>
      </c>
      <c r="FH12" s="655" t="str">
        <f t="shared" si="86"/>
        <v>Need Improvement</v>
      </c>
      <c r="FI12" s="656" t="str">
        <f t="shared" si="87"/>
        <v>F</v>
      </c>
      <c r="FJ12" s="657" t="str">
        <f t="shared" si="88"/>
        <v>F</v>
      </c>
      <c r="FK12" s="657" t="str">
        <f t="shared" si="89"/>
        <v>F</v>
      </c>
      <c r="FL12" s="657" t="str">
        <f t="shared" si="90"/>
        <v>F</v>
      </c>
      <c r="FM12" s="657" t="str">
        <f t="shared" si="91"/>
        <v>F</v>
      </c>
      <c r="FN12" s="658" t="str">
        <f t="shared" si="92"/>
        <v>F</v>
      </c>
      <c r="FO12" s="659" t="str">
        <f t="shared" si="93"/>
        <v>F</v>
      </c>
      <c r="FP12" s="656">
        <f t="shared" si="94"/>
        <v>7.0</v>
      </c>
      <c r="FQ12" s="657">
        <f t="shared" si="95"/>
        <v>0.0</v>
      </c>
      <c r="FR12" s="657">
        <f t="shared" si="96"/>
        <v>0.0</v>
      </c>
      <c r="FS12" s="657">
        <f t="shared" si="97"/>
        <v>0.0</v>
      </c>
      <c r="FT12" s="659"/>
      <c r="FU12" s="117"/>
      <c r="FV12" s="117"/>
      <c r="FW12" s="660">
        <f t="shared" si="98"/>
        <v>61.0</v>
      </c>
      <c r="FX12" s="660" t="s">
        <v>163</v>
      </c>
      <c r="FY12" s="660">
        <f t="shared" si="99"/>
        <v>200.0</v>
      </c>
      <c r="FZ12" s="660" t="str">
        <f t="shared" si="100"/>
        <v>61/200</v>
      </c>
      <c r="GA12" s="660">
        <f t="shared" si="101"/>
        <v>56.0</v>
      </c>
      <c r="GB12" s="660" t="s">
        <v>163</v>
      </c>
      <c r="GC12" s="660">
        <f t="shared" si="102"/>
        <v>230.0</v>
      </c>
      <c r="GD12" s="660" t="str">
        <f t="shared" si="103"/>
        <v>56/230</v>
      </c>
      <c r="GE12" s="660">
        <f t="shared" si="104"/>
        <v>0.0</v>
      </c>
      <c r="GF12" s="660" t="s">
        <v>163</v>
      </c>
      <c r="GG12" s="660">
        <f t="shared" si="105"/>
        <v>100.0</v>
      </c>
      <c r="GH12" s="660" t="str">
        <f t="shared" si="106"/>
        <v>0/100</v>
      </c>
      <c r="GI12" s="660">
        <f t="shared" si="107"/>
        <v>0.0</v>
      </c>
      <c r="GJ12" s="660" t="s">
        <v>163</v>
      </c>
      <c r="GK12" s="660">
        <f t="shared" si="108"/>
        <v>100.0</v>
      </c>
      <c r="GL12" s="660" t="str">
        <f t="shared" si="109"/>
        <v>0/100</v>
      </c>
      <c r="GM12" s="660">
        <f t="shared" si="110"/>
        <v>60.0</v>
      </c>
      <c r="GN12" s="660" t="s">
        <v>163</v>
      </c>
      <c r="GO12" s="660">
        <f t="shared" si="111"/>
        <v>200.0</v>
      </c>
      <c r="GP12" s="660" t="str">
        <f t="shared" si="112"/>
        <v>60/200</v>
      </c>
    </row>
    <row r="13" spans="8:8" ht="38.25" customHeight="1">
      <c r="A13" s="24">
        <f t="shared" si="19"/>
        <v>905.0</v>
      </c>
      <c r="B13" s="562">
        <f t="shared" si="20"/>
        <v>9.0</v>
      </c>
      <c r="C13" s="563">
        <v>5.0</v>
      </c>
      <c r="D13" s="564">
        <v>9.0</v>
      </c>
      <c r="E13" s="662">
        <v>243.0</v>
      </c>
      <c r="F13" s="663" t="s">
        <v>178</v>
      </c>
      <c r="G13" s="565">
        <v>905.0</v>
      </c>
      <c r="H13" s="662" t="s">
        <v>259</v>
      </c>
      <c r="I13" s="662" t="s">
        <v>283</v>
      </c>
      <c r="J13" s="662" t="s">
        <v>308</v>
      </c>
      <c r="K13" s="664">
        <v>39441.0</v>
      </c>
      <c r="L13" s="568">
        <v>3.0</v>
      </c>
      <c r="M13" s="569">
        <v>2.0</v>
      </c>
      <c r="N13" s="570">
        <v>1.0</v>
      </c>
      <c r="O13" s="571">
        <f t="shared" si="115"/>
        <v>6.0</v>
      </c>
      <c r="P13" s="569">
        <v>17.0</v>
      </c>
      <c r="Q13" s="571">
        <f>SUM(O13,P13)</f>
        <v>23.0</v>
      </c>
      <c r="R13" s="569">
        <v>17.0</v>
      </c>
      <c r="S13" s="571">
        <f>SUM(Q13,R13)</f>
        <v>40.0</v>
      </c>
      <c r="T13" s="572">
        <f>IF(OR(P13="",R13=""),"",S13/S$7*100)</f>
        <v>40.0</v>
      </c>
      <c r="U13" s="573" t="str">
        <f>IF(R13="AB","AB",IF(AND(OR(L13="ab",L13="ml"),OR(M13="ab",M13="ml"),OR(O13="ab",O13="ml")),"AB",IF(AND(OR(L13="ab",L13="ml"),OR(O13="ab",O13="ml")),"AB","")))</f>
        <v/>
      </c>
      <c r="V13" s="573" t="str">
        <f>IF(OR($G13="NSO",$G13="",R13=""),"",IF(OR(U13="AB",R13="ab"),"AB",IF(AND(T13&gt;=36,R13&gt;=20),"P",IF(AND(T13&gt;=34,R13&gt;=20,COUNTIF(N13:R13,"ml")=0),"G2",IF(AND(T13&gt;=31,R13&gt;=20,COUNTIF(N13:R13,"ml")=0),"G1",IF(T13&gt;=25,"S","F"))))))</f>
        <v>S</v>
      </c>
      <c r="W13" s="574" t="str">
        <f t="shared" si="116"/>
        <v>S</v>
      </c>
      <c r="X13" s="575">
        <v>4.0</v>
      </c>
      <c r="Y13" s="576">
        <v>2.0</v>
      </c>
      <c r="Z13" s="577">
        <v>2.0</v>
      </c>
      <c r="AA13" s="578">
        <f t="shared" si="23"/>
        <v>8.0</v>
      </c>
      <c r="AB13" s="576">
        <v>19.0</v>
      </c>
      <c r="AC13" s="578">
        <f t="shared" si="2"/>
        <v>27.0</v>
      </c>
      <c r="AD13" s="576">
        <v>0.0</v>
      </c>
      <c r="AE13" s="578">
        <f t="shared" si="3"/>
        <v>27.0</v>
      </c>
      <c r="AF13" s="579">
        <f t="shared" si="24"/>
        <v>27.0</v>
      </c>
      <c r="AG13" s="580" t="str">
        <f t="shared" si="25"/>
        <v/>
      </c>
      <c r="AH13" s="580" t="str">
        <f t="shared" si="26"/>
        <v>S</v>
      </c>
      <c r="AI13" s="581" t="str">
        <f t="shared" si="27"/>
        <v>S</v>
      </c>
      <c r="AJ13" s="582">
        <v>5.0</v>
      </c>
      <c r="AK13" s="583">
        <v>2.0</v>
      </c>
      <c r="AL13" s="584">
        <v>5.0</v>
      </c>
      <c r="AM13" s="585">
        <f t="shared" si="28"/>
        <v>12.0</v>
      </c>
      <c r="AN13" s="583">
        <v>25.0</v>
      </c>
      <c r="AO13" s="585">
        <f t="shared" si="4"/>
        <v>37.0</v>
      </c>
      <c r="AP13" s="583">
        <v>0.0</v>
      </c>
      <c r="AQ13" s="585">
        <f t="shared" si="5"/>
        <v>37.0</v>
      </c>
      <c r="AR13" s="586">
        <f t="shared" si="29"/>
        <v>18.5</v>
      </c>
      <c r="AS13" s="587" t="str">
        <f t="shared" si="30"/>
        <v/>
      </c>
      <c r="AT13" s="587" t="str">
        <f t="shared" si="31"/>
        <v>F</v>
      </c>
      <c r="AU13" s="588" t="str">
        <f t="shared" si="32"/>
        <v>F</v>
      </c>
      <c r="AV13" s="589">
        <v>2.0</v>
      </c>
      <c r="AW13" s="590">
        <v>4.0</v>
      </c>
      <c r="AX13" s="591">
        <v>3.0</v>
      </c>
      <c r="AY13" s="592">
        <f t="shared" si="33"/>
        <v>9.0</v>
      </c>
      <c r="AZ13" s="590">
        <v>23.0</v>
      </c>
      <c r="BA13" s="592">
        <f t="shared" si="6"/>
        <v>32.0</v>
      </c>
      <c r="BB13" s="590">
        <v>0.0</v>
      </c>
      <c r="BC13" s="592">
        <f t="shared" si="7"/>
        <v>32.0</v>
      </c>
      <c r="BD13" s="593">
        <f t="shared" si="34"/>
        <v>16.0</v>
      </c>
      <c r="BE13" s="594" t="str">
        <f t="shared" si="35"/>
        <v/>
      </c>
      <c r="BF13" s="594" t="str">
        <f t="shared" si="36"/>
        <v>F</v>
      </c>
      <c r="BG13" s="595" t="str">
        <f t="shared" si="37"/>
        <v>F</v>
      </c>
      <c r="BH13" s="596">
        <v>2.0</v>
      </c>
      <c r="BI13" s="597">
        <v>0.0</v>
      </c>
      <c r="BJ13" s="598">
        <v>0.0</v>
      </c>
      <c r="BK13" s="599">
        <f t="shared" si="38"/>
        <v>2.0</v>
      </c>
      <c r="BL13" s="597">
        <v>22.0</v>
      </c>
      <c r="BM13" s="599">
        <f t="shared" si="8"/>
        <v>24.0</v>
      </c>
      <c r="BN13" s="597">
        <v>0.0</v>
      </c>
      <c r="BO13" s="599">
        <f t="shared" si="9"/>
        <v>24.0</v>
      </c>
      <c r="BP13" s="600">
        <f t="shared" si="39"/>
        <v>12.0</v>
      </c>
      <c r="BQ13" s="601" t="str">
        <f t="shared" si="40"/>
        <v/>
      </c>
      <c r="BR13" s="601" t="str">
        <f t="shared" si="41"/>
        <v>F</v>
      </c>
      <c r="BS13" s="602" t="str">
        <f t="shared" si="42"/>
        <v>F</v>
      </c>
      <c r="BT13" s="568">
        <v>2.0</v>
      </c>
      <c r="BU13" s="569">
        <v>0.0</v>
      </c>
      <c r="BV13" s="570">
        <v>2.0</v>
      </c>
      <c r="BW13" s="571">
        <f t="shared" si="43"/>
        <v>4.0</v>
      </c>
      <c r="BX13" s="569">
        <v>21.0</v>
      </c>
      <c r="BY13" s="571">
        <f t="shared" si="10"/>
        <v>25.0</v>
      </c>
      <c r="BZ13" s="569">
        <v>0.0</v>
      </c>
      <c r="CA13" s="571">
        <f t="shared" si="11"/>
        <v>25.0</v>
      </c>
      <c r="CB13" s="572">
        <f t="shared" si="44"/>
        <v>12.5</v>
      </c>
      <c r="CC13" s="573" t="str">
        <f t="shared" si="45"/>
        <v/>
      </c>
      <c r="CD13" s="573" t="str">
        <f t="shared" si="46"/>
        <v>F</v>
      </c>
      <c r="CE13" s="574" t="str">
        <f t="shared" si="47"/>
        <v>F</v>
      </c>
      <c r="CF13" s="603">
        <v>5.0</v>
      </c>
      <c r="CG13" s="604">
        <v>7.0</v>
      </c>
      <c r="CH13" s="605">
        <v>4.0</v>
      </c>
      <c r="CI13" s="606">
        <f t="shared" si="48"/>
        <v>16.0</v>
      </c>
      <c r="CJ13" s="604">
        <v>31.0</v>
      </c>
      <c r="CK13" s="606">
        <f t="shared" si="12"/>
        <v>47.0</v>
      </c>
      <c r="CL13" s="604">
        <v>0.0</v>
      </c>
      <c r="CM13" s="606">
        <f t="shared" si="13"/>
        <v>47.0</v>
      </c>
      <c r="CN13" s="607">
        <f t="shared" si="49"/>
        <v>23.5</v>
      </c>
      <c r="CO13" s="548" t="str">
        <f t="shared" si="50"/>
        <v/>
      </c>
      <c r="CP13" s="548" t="str">
        <f t="shared" si="51"/>
        <v>F</v>
      </c>
      <c r="CQ13" s="608" t="str">
        <f t="shared" si="52"/>
        <v>F</v>
      </c>
      <c r="CR13" s="609">
        <v>8.0</v>
      </c>
      <c r="CS13" s="610">
        <v>7.0</v>
      </c>
      <c r="CT13" s="611">
        <v>6.0</v>
      </c>
      <c r="CU13" s="612">
        <f t="shared" si="117"/>
        <v>21.0</v>
      </c>
      <c r="CV13" s="525">
        <v>18.0</v>
      </c>
      <c r="CW13" s="613">
        <v>19.0</v>
      </c>
      <c r="CX13" s="614">
        <f t="shared" si="150" ref="CX13:CX76">SUM(CV13,CW13)</f>
        <v>37.0</v>
      </c>
      <c r="CY13" s="615">
        <v>0.0</v>
      </c>
      <c r="CZ13" s="616">
        <f t="shared" si="151" ref="CZ13">IF($S$7="NA","NA",0)</f>
        <v>0.0</v>
      </c>
      <c r="DA13" s="617">
        <f t="shared" si="118"/>
        <v>0.0</v>
      </c>
      <c r="DB13" s="618">
        <f t="shared" si="119"/>
        <v>58.0</v>
      </c>
      <c r="DC13" s="619">
        <f t="shared" si="120"/>
        <v>28.999999999999996</v>
      </c>
      <c r="DD13" s="620" t="str">
        <f t="shared" si="121"/>
        <v/>
      </c>
      <c r="DE13" s="603">
        <v>8.0</v>
      </c>
      <c r="DF13" s="622">
        <v>0.0</v>
      </c>
      <c r="DG13" s="623">
        <f t="shared" si="122"/>
        <v>8.0</v>
      </c>
      <c r="DH13" s="604">
        <v>7.0</v>
      </c>
      <c r="DI13" s="625"/>
      <c r="DJ13" s="623">
        <f t="shared" si="123"/>
        <v>7.0</v>
      </c>
      <c r="DK13" s="625">
        <v>7.0</v>
      </c>
      <c r="DL13" s="625"/>
      <c r="DM13" s="623">
        <f t="shared" si="124"/>
        <v>7.0</v>
      </c>
      <c r="DN13" s="626">
        <f t="shared" si="125"/>
        <v>22.0</v>
      </c>
      <c r="DO13" s="627">
        <f t="shared" si="126"/>
        <v>0.0</v>
      </c>
      <c r="DP13" s="628">
        <f t="shared" si="127"/>
        <v>22.0</v>
      </c>
      <c r="DQ13" s="541">
        <v>15.0</v>
      </c>
      <c r="DR13" s="629">
        <v>36.0</v>
      </c>
      <c r="DS13" s="623">
        <f t="shared" si="128"/>
        <v>51.0</v>
      </c>
      <c r="DT13" s="630">
        <v>0.0</v>
      </c>
      <c r="DU13" s="631">
        <f t="shared" si="152" ref="DU13">IF($S$7="NA","NA",0)</f>
        <v>0.0</v>
      </c>
      <c r="DV13" s="623">
        <f t="shared" si="129"/>
        <v>0.0</v>
      </c>
      <c r="DW13" s="632">
        <f t="shared" si="130"/>
        <v>37.0</v>
      </c>
      <c r="DX13" s="633">
        <f t="shared" si="131"/>
        <v>36.0</v>
      </c>
      <c r="DY13" s="634">
        <f t="shared" si="132"/>
        <v>73.0</v>
      </c>
      <c r="DZ13" s="607">
        <f t="shared" si="133"/>
        <v>31.73913043478261</v>
      </c>
      <c r="EA13" s="635" t="str">
        <f t="shared" si="134"/>
        <v/>
      </c>
      <c r="EB13" s="636">
        <v>0.0</v>
      </c>
      <c r="EC13" s="637">
        <v>0.0</v>
      </c>
      <c r="ED13" s="638">
        <v>0.0</v>
      </c>
      <c r="EE13" s="639">
        <f t="shared" si="135"/>
        <v>0.0</v>
      </c>
      <c r="EF13" s="640">
        <f t="shared" si="136"/>
        <v>0.0</v>
      </c>
      <c r="EG13" s="641" t="str">
        <f t="shared" si="137"/>
        <v/>
      </c>
      <c r="EH13" s="642">
        <v>0.0</v>
      </c>
      <c r="EI13" s="564">
        <v>0.0</v>
      </c>
      <c r="EJ13" s="564">
        <v>0.0</v>
      </c>
      <c r="EK13" s="532">
        <f t="shared" si="138"/>
        <v>0.0</v>
      </c>
      <c r="EL13" s="619">
        <f t="shared" si="139"/>
        <v>0.0</v>
      </c>
      <c r="EM13" s="620" t="str">
        <f t="shared" si="140"/>
        <v/>
      </c>
      <c r="EN13" s="603">
        <v>9.0</v>
      </c>
      <c r="EO13" s="604">
        <v>9.0</v>
      </c>
      <c r="EP13" s="643">
        <v>6.0</v>
      </c>
      <c r="EQ13" s="644">
        <f t="shared" si="153" ref="EQ13:EQ76">SUM(EN13:EP13)</f>
        <v>24.0</v>
      </c>
      <c r="ER13" s="629">
        <v>40.0</v>
      </c>
      <c r="ES13" s="645">
        <f t="shared" si="141"/>
        <v>64.0</v>
      </c>
      <c r="ET13" s="630">
        <v>0.0</v>
      </c>
      <c r="EU13" s="646">
        <f t="shared" si="142"/>
        <v>64.0</v>
      </c>
      <c r="EV13" s="607">
        <f t="shared" si="143"/>
        <v>32.0</v>
      </c>
      <c r="EW13" s="635" t="str">
        <f t="shared" si="144"/>
        <v/>
      </c>
      <c r="EX13" s="669"/>
      <c r="EY13" s="666"/>
      <c r="EZ13" s="670" t="str">
        <f t="shared" si="145"/>
        <v/>
      </c>
      <c r="FA13" s="649">
        <f t="shared" si="146"/>
        <v>1200.0</v>
      </c>
      <c r="FB13" s="650">
        <f t="shared" si="147"/>
        <v>232.0</v>
      </c>
      <c r="FC13" s="651">
        <f t="shared" si="148"/>
        <v>19.333333333333332</v>
      </c>
      <c r="FD13" s="652" t="str">
        <f t="shared" si="83"/>
        <v/>
      </c>
      <c r="FE13" s="652" t="str">
        <f>IF($G13="NSO","NSO",IF($G13="TC","Transferred",IF(OR($G13="",$G13=0,P13="",AB13="",AN13="",AZ13="",BL13="",BX13="",CJ11=""),"",IF(OR(FP13&gt;0,(FQ13+FR13+FS13)&gt;2),"FAILED",IF(OR(FQ13&gt;0,FR13&gt;1),"SUPP.",IF(AND(FR13&gt;0,FS13&gt;0),"SUPP.",IF((FR13+FS13),"Passed With G","Passed")))))))</f>
        <v>FAILED</v>
      </c>
      <c r="FF13" s="653" t="str">
        <f t="shared" si="149"/>
        <v/>
      </c>
      <c r="FG13" s="654" t="str">
        <f t="shared" si="85"/>
        <v/>
      </c>
      <c r="FH13" s="655" t="str">
        <f t="shared" si="86"/>
        <v>Need Improvement</v>
      </c>
      <c r="FI13" s="656" t="str">
        <f t="shared" si="87"/>
        <v>S</v>
      </c>
      <c r="FJ13" s="657" t="str">
        <f t="shared" si="88"/>
        <v>S</v>
      </c>
      <c r="FK13" s="657" t="str">
        <f t="shared" si="89"/>
        <v>F</v>
      </c>
      <c r="FL13" s="657" t="str">
        <f t="shared" si="90"/>
        <v>F</v>
      </c>
      <c r="FM13" s="657" t="str">
        <f t="shared" si="91"/>
        <v>F</v>
      </c>
      <c r="FN13" s="658" t="str">
        <f t="shared" si="92"/>
        <v>F</v>
      </c>
      <c r="FO13" s="659" t="str">
        <f t="shared" si="93"/>
        <v>F</v>
      </c>
      <c r="FP13" s="656">
        <f t="shared" si="94"/>
        <v>5.0</v>
      </c>
      <c r="FQ13" s="657">
        <f t="shared" si="95"/>
        <v>2.0</v>
      </c>
      <c r="FR13" s="657">
        <f t="shared" si="96"/>
        <v>0.0</v>
      </c>
      <c r="FS13" s="657">
        <f t="shared" si="97"/>
        <v>0.0</v>
      </c>
      <c r="FT13" s="659"/>
      <c r="FU13" s="117"/>
      <c r="FV13" s="117"/>
      <c r="FW13" s="660">
        <f t="shared" si="98"/>
        <v>58.0</v>
      </c>
      <c r="FX13" s="660" t="s">
        <v>163</v>
      </c>
      <c r="FY13" s="660">
        <f t="shared" si="99"/>
        <v>200.0</v>
      </c>
      <c r="FZ13" s="660" t="str">
        <f t="shared" si="100"/>
        <v>58/200</v>
      </c>
      <c r="GA13" s="660">
        <f t="shared" si="101"/>
        <v>73.0</v>
      </c>
      <c r="GB13" s="660" t="s">
        <v>163</v>
      </c>
      <c r="GC13" s="660">
        <f t="shared" si="102"/>
        <v>230.0</v>
      </c>
      <c r="GD13" s="660" t="str">
        <f t="shared" si="103"/>
        <v>73/230</v>
      </c>
      <c r="GE13" s="660">
        <f t="shared" si="104"/>
        <v>0.0</v>
      </c>
      <c r="GF13" s="660" t="s">
        <v>163</v>
      </c>
      <c r="GG13" s="660">
        <f t="shared" si="105"/>
        <v>100.0</v>
      </c>
      <c r="GH13" s="660" t="str">
        <f t="shared" si="106"/>
        <v>0/100</v>
      </c>
      <c r="GI13" s="660">
        <f t="shared" si="107"/>
        <v>0.0</v>
      </c>
      <c r="GJ13" s="660" t="s">
        <v>163</v>
      </c>
      <c r="GK13" s="660">
        <f t="shared" si="108"/>
        <v>100.0</v>
      </c>
      <c r="GL13" s="660" t="str">
        <f t="shared" si="109"/>
        <v>0/100</v>
      </c>
      <c r="GM13" s="660">
        <f t="shared" si="110"/>
        <v>64.0</v>
      </c>
      <c r="GN13" s="660" t="s">
        <v>163</v>
      </c>
      <c r="GO13" s="660">
        <f t="shared" si="111"/>
        <v>200.0</v>
      </c>
      <c r="GP13" s="660" t="str">
        <f t="shared" si="112"/>
        <v>64/200</v>
      </c>
    </row>
    <row r="14" spans="8:8" ht="38.25" customHeight="1">
      <c r="A14" s="24">
        <f t="shared" si="19"/>
        <v>906.0</v>
      </c>
      <c r="B14" s="562">
        <f t="shared" si="20"/>
        <v>9.0</v>
      </c>
      <c r="C14" s="661">
        <v>6.0</v>
      </c>
      <c r="D14" s="564">
        <v>9.0</v>
      </c>
      <c r="E14" s="662">
        <v>536.0</v>
      </c>
      <c r="F14" s="663" t="s">
        <v>178</v>
      </c>
      <c r="G14" s="662">
        <v>906.0</v>
      </c>
      <c r="H14" s="662" t="s">
        <v>260</v>
      </c>
      <c r="I14" s="662" t="s">
        <v>284</v>
      </c>
      <c r="J14" s="662" t="s">
        <v>309</v>
      </c>
      <c r="K14" s="664">
        <v>39632.0</v>
      </c>
      <c r="L14" s="568">
        <v>1.0</v>
      </c>
      <c r="M14" s="569">
        <v>1.0</v>
      </c>
      <c r="N14" s="570">
        <v>1.0</v>
      </c>
      <c r="O14" s="571">
        <f t="shared" si="115"/>
        <v>3.0</v>
      </c>
      <c r="P14" s="569">
        <v>10.0</v>
      </c>
      <c r="Q14" s="571">
        <f>SUM(O14,P14)</f>
        <v>13.0</v>
      </c>
      <c r="R14" s="569">
        <v>10.0</v>
      </c>
      <c r="S14" s="571">
        <f>SUM(Q14,R14)</f>
        <v>23.0</v>
      </c>
      <c r="T14" s="572">
        <f>IF(OR(P14="",R14=""),"",S14/S$7*100)</f>
        <v>23.0</v>
      </c>
      <c r="U14" s="573" t="str">
        <f>IF(R14="AB","AB",IF(AND(OR(L14="ab",L14="ml"),OR(M14="ab",M14="ml"),OR(O14="ab",O14="ml")),"AB",IF(AND(OR(L14="ab",L14="ml"),OR(O14="ab",O14="ml")),"AB","")))</f>
        <v/>
      </c>
      <c r="V14" s="573" t="str">
        <f>IF(OR($G14="NSO",$G14="",R14=""),"",IF(OR(U14="AB",R14="ab"),"AB",IF(AND(T14&gt;=36,R14&gt;=20),"P",IF(AND(T14&gt;=34,R14&gt;=20,COUNTIF(N14:R14,"ml")=0),"G2",IF(AND(T14&gt;=31,R14&gt;=20,COUNTIF(N14:R14,"ml")=0),"G1",IF(T14&gt;=25,"S","F"))))))</f>
        <v>F</v>
      </c>
      <c r="W14" s="574" t="str">
        <f t="shared" si="116"/>
        <v>F</v>
      </c>
      <c r="X14" s="575">
        <v>2.0</v>
      </c>
      <c r="Y14" s="576">
        <v>3.0</v>
      </c>
      <c r="Z14" s="577">
        <v>3.0</v>
      </c>
      <c r="AA14" s="578">
        <f t="shared" si="23"/>
        <v>8.0</v>
      </c>
      <c r="AB14" s="576">
        <v>13.0</v>
      </c>
      <c r="AC14" s="578">
        <f t="shared" si="2"/>
        <v>21.0</v>
      </c>
      <c r="AD14" s="576">
        <v>0.0</v>
      </c>
      <c r="AE14" s="578">
        <f t="shared" si="3"/>
        <v>21.0</v>
      </c>
      <c r="AF14" s="579">
        <f t="shared" si="24"/>
        <v>21.0</v>
      </c>
      <c r="AG14" s="580" t="str">
        <f t="shared" si="25"/>
        <v/>
      </c>
      <c r="AH14" s="580" t="str">
        <f t="shared" si="26"/>
        <v>F</v>
      </c>
      <c r="AI14" s="581" t="str">
        <f t="shared" si="27"/>
        <v>F</v>
      </c>
      <c r="AJ14" s="582">
        <v>3.0</v>
      </c>
      <c r="AK14" s="583">
        <v>4.0</v>
      </c>
      <c r="AL14" s="584">
        <v>2.0</v>
      </c>
      <c r="AM14" s="585">
        <f t="shared" si="28"/>
        <v>9.0</v>
      </c>
      <c r="AN14" s="583">
        <v>21.0</v>
      </c>
      <c r="AO14" s="585">
        <f t="shared" si="4"/>
        <v>30.0</v>
      </c>
      <c r="AP14" s="583">
        <v>0.0</v>
      </c>
      <c r="AQ14" s="585">
        <f t="shared" si="5"/>
        <v>30.0</v>
      </c>
      <c r="AR14" s="586">
        <f t="shared" si="29"/>
        <v>15.0</v>
      </c>
      <c r="AS14" s="587" t="str">
        <f t="shared" si="30"/>
        <v/>
      </c>
      <c r="AT14" s="587" t="str">
        <f t="shared" si="31"/>
        <v>F</v>
      </c>
      <c r="AU14" s="588" t="str">
        <f t="shared" si="32"/>
        <v>F</v>
      </c>
      <c r="AV14" s="589">
        <v>0.0</v>
      </c>
      <c r="AW14" s="590">
        <v>3.0</v>
      </c>
      <c r="AX14" s="591">
        <v>2.0</v>
      </c>
      <c r="AY14" s="592">
        <f t="shared" si="33"/>
        <v>5.0</v>
      </c>
      <c r="AZ14" s="590">
        <v>21.0</v>
      </c>
      <c r="BA14" s="592">
        <f t="shared" si="6"/>
        <v>26.0</v>
      </c>
      <c r="BB14" s="590">
        <v>0.0</v>
      </c>
      <c r="BC14" s="592">
        <f t="shared" si="7"/>
        <v>26.0</v>
      </c>
      <c r="BD14" s="593">
        <f t="shared" si="34"/>
        <v>13.0</v>
      </c>
      <c r="BE14" s="594" t="str">
        <f t="shared" si="35"/>
        <v/>
      </c>
      <c r="BF14" s="594" t="str">
        <f t="shared" si="36"/>
        <v>F</v>
      </c>
      <c r="BG14" s="595" t="str">
        <f t="shared" si="37"/>
        <v>F</v>
      </c>
      <c r="BH14" s="596">
        <v>1.0</v>
      </c>
      <c r="BI14" s="597">
        <v>0.0</v>
      </c>
      <c r="BJ14" s="598">
        <v>0.0</v>
      </c>
      <c r="BK14" s="599">
        <f t="shared" si="38"/>
        <v>1.0</v>
      </c>
      <c r="BL14" s="597">
        <v>13.0</v>
      </c>
      <c r="BM14" s="599">
        <f t="shared" si="8"/>
        <v>14.0</v>
      </c>
      <c r="BN14" s="597">
        <v>0.0</v>
      </c>
      <c r="BO14" s="599">
        <f t="shared" si="9"/>
        <v>14.0</v>
      </c>
      <c r="BP14" s="600">
        <f t="shared" si="39"/>
        <v>7.000000000000001</v>
      </c>
      <c r="BQ14" s="601" t="str">
        <f t="shared" si="40"/>
        <v/>
      </c>
      <c r="BR14" s="601" t="str">
        <f t="shared" si="41"/>
        <v>F</v>
      </c>
      <c r="BS14" s="602" t="str">
        <f t="shared" si="42"/>
        <v>F</v>
      </c>
      <c r="BT14" s="568">
        <v>2.0</v>
      </c>
      <c r="BU14" s="569">
        <v>3.0</v>
      </c>
      <c r="BV14" s="570">
        <v>2.0</v>
      </c>
      <c r="BW14" s="571">
        <f t="shared" si="43"/>
        <v>7.0</v>
      </c>
      <c r="BX14" s="569">
        <v>13.0</v>
      </c>
      <c r="BY14" s="571">
        <f t="shared" si="10"/>
        <v>20.0</v>
      </c>
      <c r="BZ14" s="569">
        <v>0.0</v>
      </c>
      <c r="CA14" s="571">
        <f t="shared" si="11"/>
        <v>20.0</v>
      </c>
      <c r="CB14" s="572">
        <f t="shared" si="44"/>
        <v>10.0</v>
      </c>
      <c r="CC14" s="573" t="str">
        <f t="shared" si="45"/>
        <v/>
      </c>
      <c r="CD14" s="573" t="str">
        <f t="shared" si="46"/>
        <v>F</v>
      </c>
      <c r="CE14" s="574" t="str">
        <f t="shared" si="47"/>
        <v>F</v>
      </c>
      <c r="CF14" s="603">
        <v>4.0</v>
      </c>
      <c r="CG14" s="604">
        <v>7.0</v>
      </c>
      <c r="CH14" s="605">
        <v>1.0</v>
      </c>
      <c r="CI14" s="606">
        <f t="shared" si="48"/>
        <v>12.0</v>
      </c>
      <c r="CJ14" s="604">
        <v>19.0</v>
      </c>
      <c r="CK14" s="606">
        <f t="shared" si="12"/>
        <v>31.0</v>
      </c>
      <c r="CL14" s="604">
        <v>0.0</v>
      </c>
      <c r="CM14" s="606">
        <f t="shared" si="13"/>
        <v>31.0</v>
      </c>
      <c r="CN14" s="607">
        <f t="shared" si="49"/>
        <v>15.5</v>
      </c>
      <c r="CO14" s="548" t="str">
        <f t="shared" si="50"/>
        <v/>
      </c>
      <c r="CP14" s="548" t="str">
        <f t="shared" si="51"/>
        <v>F</v>
      </c>
      <c r="CQ14" s="608" t="str">
        <f t="shared" si="52"/>
        <v>F</v>
      </c>
      <c r="CR14" s="609">
        <v>6.0</v>
      </c>
      <c r="CS14" s="610">
        <v>8.0</v>
      </c>
      <c r="CT14" s="611">
        <v>6.0</v>
      </c>
      <c r="CU14" s="612">
        <f t="shared" si="117"/>
        <v>20.0</v>
      </c>
      <c r="CV14" s="525">
        <v>20.0</v>
      </c>
      <c r="CW14" s="613">
        <v>0.0</v>
      </c>
      <c r="CX14" s="614">
        <f t="shared" si="150"/>
        <v>20.0</v>
      </c>
      <c r="CY14" s="615">
        <v>0.0</v>
      </c>
      <c r="CZ14" s="616">
        <v>0.0</v>
      </c>
      <c r="DA14" s="617">
        <f t="shared" si="118"/>
        <v>0.0</v>
      </c>
      <c r="DB14" s="618">
        <f t="shared" si="119"/>
        <v>40.0</v>
      </c>
      <c r="DC14" s="619">
        <f t="shared" si="120"/>
        <v>20.0</v>
      </c>
      <c r="DD14" s="620" t="str">
        <f t="shared" si="121"/>
        <v/>
      </c>
      <c r="DE14" s="603">
        <v>6.0</v>
      </c>
      <c r="DF14" s="622">
        <v>0.0</v>
      </c>
      <c r="DG14" s="623">
        <f t="shared" si="122"/>
        <v>6.0</v>
      </c>
      <c r="DH14" s="604">
        <v>6.0</v>
      </c>
      <c r="DI14" s="625"/>
      <c r="DJ14" s="623">
        <f t="shared" si="123"/>
        <v>6.0</v>
      </c>
      <c r="DK14" s="625">
        <v>8.0</v>
      </c>
      <c r="DL14" s="625"/>
      <c r="DM14" s="623">
        <f t="shared" si="124"/>
        <v>8.0</v>
      </c>
      <c r="DN14" s="626">
        <f t="shared" si="125"/>
        <v>20.0</v>
      </c>
      <c r="DO14" s="627">
        <f t="shared" si="126"/>
        <v>0.0</v>
      </c>
      <c r="DP14" s="628">
        <f t="shared" si="127"/>
        <v>20.0</v>
      </c>
      <c r="DQ14" s="541">
        <v>11.0</v>
      </c>
      <c r="DR14" s="629">
        <v>34.0</v>
      </c>
      <c r="DS14" s="623">
        <f t="shared" si="128"/>
        <v>45.0</v>
      </c>
      <c r="DT14" s="630">
        <v>0.0</v>
      </c>
      <c r="DU14" s="631">
        <v>0.0</v>
      </c>
      <c r="DV14" s="623">
        <f t="shared" si="129"/>
        <v>0.0</v>
      </c>
      <c r="DW14" s="632">
        <f t="shared" si="130"/>
        <v>31.0</v>
      </c>
      <c r="DX14" s="633">
        <f t="shared" si="131"/>
        <v>34.0</v>
      </c>
      <c r="DY14" s="634">
        <f t="shared" si="132"/>
        <v>65.0</v>
      </c>
      <c r="DZ14" s="607">
        <f t="shared" si="133"/>
        <v>28.26086956521739</v>
      </c>
      <c r="EA14" s="635" t="str">
        <f t="shared" si="134"/>
        <v/>
      </c>
      <c r="EB14" s="665">
        <v>0.0</v>
      </c>
      <c r="EC14" s="666">
        <v>0.0</v>
      </c>
      <c r="ED14" s="666">
        <v>0.0</v>
      </c>
      <c r="EE14" s="639">
        <f t="shared" si="154" ref="EE14:EE25">SUM(EB14:ED14)</f>
        <v>0.0</v>
      </c>
      <c r="EF14" s="640">
        <f t="shared" si="155" ref="EF14:EF25">IF(OR(EE14="",EE$7=""),"",EE14/EE$7*100)</f>
        <v>0.0</v>
      </c>
      <c r="EG14" s="641" t="str">
        <f t="shared" si="156" ref="EG14:EG25">IF(EF14&gt;=80,"A",IF(EF14&gt;=60,"B",IF(EF14&gt;=40,"C",IF(EF14&gt;=21,"D",""))))</f>
        <v/>
      </c>
      <c r="EH14" s="667">
        <v>0.0</v>
      </c>
      <c r="EI14" s="668">
        <v>0.0</v>
      </c>
      <c r="EJ14" s="668">
        <v>0.0</v>
      </c>
      <c r="EK14" s="532">
        <f t="shared" si="138"/>
        <v>0.0</v>
      </c>
      <c r="EL14" s="619">
        <f t="shared" si="139"/>
        <v>0.0</v>
      </c>
      <c r="EM14" s="620" t="str">
        <f t="shared" si="140"/>
        <v/>
      </c>
      <c r="EN14" s="603">
        <v>6.0</v>
      </c>
      <c r="EO14" s="604">
        <v>9.0</v>
      </c>
      <c r="EP14" s="643">
        <v>6.0</v>
      </c>
      <c r="EQ14" s="644">
        <f t="shared" si="153"/>
        <v>21.0</v>
      </c>
      <c r="ER14" s="629">
        <v>41.0</v>
      </c>
      <c r="ES14" s="645">
        <f t="shared" si="141"/>
        <v>62.0</v>
      </c>
      <c r="ET14" s="630">
        <v>0.0</v>
      </c>
      <c r="EU14" s="646">
        <f t="shared" si="142"/>
        <v>62.0</v>
      </c>
      <c r="EV14" s="607">
        <f t="shared" si="143"/>
        <v>31.0</v>
      </c>
      <c r="EW14" s="635" t="str">
        <f t="shared" si="144"/>
        <v/>
      </c>
      <c r="EX14" s="669"/>
      <c r="EY14" s="666"/>
      <c r="EZ14" s="670" t="str">
        <f t="shared" si="145"/>
        <v/>
      </c>
      <c r="FA14" s="649">
        <f t="shared" si="80"/>
        <v>1200.0</v>
      </c>
      <c r="FB14" s="650">
        <f t="shared" si="147"/>
        <v>165.0</v>
      </c>
      <c r="FC14" s="651">
        <f t="shared" si="148"/>
        <v>13.750000000000002</v>
      </c>
      <c r="FD14" s="652" t="str">
        <f t="shared" si="83"/>
        <v/>
      </c>
      <c r="FE14" s="652" t="str">
        <f>IF($G14="NSO","NSO",IF($G14="TC","Transferred",IF(OR($G14="",$G14=0,P14="",AB14="",AN14="",AZ14="",BL14="",BX14="",CJ12=""),"",IF(OR(FP14&gt;0,(FQ14+FR14+FS14)&gt;2),"FAILED",IF(OR(FQ14&gt;0,FR14&gt;1),"SUPP.",IF(AND(FR14&gt;0,FS14&gt;0),"SUPP.",IF((FR14+FS14),"Passed With G","Passed")))))))</f>
        <v>FAILED</v>
      </c>
      <c r="FF14" s="653" t="str">
        <f t="shared" si="149"/>
        <v/>
      </c>
      <c r="FG14" s="654" t="str">
        <f t="shared" si="85"/>
        <v/>
      </c>
      <c r="FH14" s="655" t="str">
        <f t="shared" si="86"/>
        <v>Need Improvement</v>
      </c>
      <c r="FI14" s="656" t="str">
        <f t="shared" si="157" ref="FI14:FI77">W14</f>
        <v>F</v>
      </c>
      <c r="FJ14" s="657" t="str">
        <f t="shared" si="158" ref="FJ14:FJ77">AI14</f>
        <v>F</v>
      </c>
      <c r="FK14" s="657" t="str">
        <f t="shared" si="159" ref="FK14:FK77">AU14</f>
        <v>F</v>
      </c>
      <c r="FL14" s="657" t="str">
        <f t="shared" si="160" ref="FL14:FL77">BG14</f>
        <v>F</v>
      </c>
      <c r="FM14" s="657" t="str">
        <f t="shared" si="161" ref="FM14:FM77">BS14</f>
        <v>F</v>
      </c>
      <c r="FN14" s="658" t="str">
        <f t="shared" si="162" ref="FN14:FN77">CE14</f>
        <v>F</v>
      </c>
      <c r="FO14" s="659" t="str">
        <f t="shared" si="163" ref="FO14:FO77">CQ14</f>
        <v>F</v>
      </c>
      <c r="FP14" s="656">
        <f t="shared" si="94"/>
        <v>7.0</v>
      </c>
      <c r="FQ14" s="657">
        <f t="shared" si="95"/>
        <v>0.0</v>
      </c>
      <c r="FR14" s="657">
        <f t="shared" si="96"/>
        <v>0.0</v>
      </c>
      <c r="FS14" s="657">
        <f t="shared" si="97"/>
        <v>0.0</v>
      </c>
      <c r="FT14" s="659"/>
      <c r="FU14" s="117"/>
      <c r="FV14" s="117"/>
      <c r="FW14" s="660">
        <f t="shared" si="98"/>
        <v>40.0</v>
      </c>
      <c r="FX14" s="660" t="s">
        <v>163</v>
      </c>
      <c r="FY14" s="660">
        <f t="shared" si="99"/>
        <v>200.0</v>
      </c>
      <c r="FZ14" s="660" t="str">
        <f t="shared" si="100"/>
        <v>40/200</v>
      </c>
      <c r="GA14" s="660">
        <f t="shared" si="101"/>
        <v>65.0</v>
      </c>
      <c r="GB14" s="660" t="s">
        <v>163</v>
      </c>
      <c r="GC14" s="660">
        <f t="shared" si="102"/>
        <v>230.0</v>
      </c>
      <c r="GD14" s="660" t="str">
        <f t="shared" si="103"/>
        <v>65/230</v>
      </c>
      <c r="GE14" s="660">
        <f t="shared" si="104"/>
        <v>0.0</v>
      </c>
      <c r="GF14" s="660" t="s">
        <v>163</v>
      </c>
      <c r="GG14" s="660">
        <f t="shared" si="105"/>
        <v>100.0</v>
      </c>
      <c r="GH14" s="660" t="str">
        <f t="shared" si="106"/>
        <v>0/100</v>
      </c>
      <c r="GI14" s="660">
        <f t="shared" si="107"/>
        <v>0.0</v>
      </c>
      <c r="GJ14" s="660" t="s">
        <v>163</v>
      </c>
      <c r="GK14" s="660">
        <f t="shared" si="108"/>
        <v>100.0</v>
      </c>
      <c r="GL14" s="660" t="str">
        <f t="shared" si="109"/>
        <v>0/100</v>
      </c>
      <c r="GM14" s="660">
        <f t="shared" si="110"/>
        <v>62.0</v>
      </c>
      <c r="GN14" s="660" t="s">
        <v>163</v>
      </c>
      <c r="GO14" s="660">
        <f t="shared" si="111"/>
        <v>200.0</v>
      </c>
      <c r="GP14" s="660" t="str">
        <f t="shared" si="112"/>
        <v>62/200</v>
      </c>
    </row>
    <row r="15" spans="8:8" ht="38.25" customHeight="1">
      <c r="A15" s="24">
        <f t="shared" si="19"/>
        <v>907.0</v>
      </c>
      <c r="B15" s="562">
        <f t="shared" si="20"/>
        <v>9.0</v>
      </c>
      <c r="C15" s="563">
        <v>7.0</v>
      </c>
      <c r="D15" s="564">
        <v>9.0</v>
      </c>
      <c r="E15" s="662">
        <v>222.0</v>
      </c>
      <c r="F15" s="663" t="s">
        <v>177</v>
      </c>
      <c r="G15" s="565">
        <v>907.0</v>
      </c>
      <c r="H15" s="662" t="s">
        <v>261</v>
      </c>
      <c r="I15" s="662" t="s">
        <v>285</v>
      </c>
      <c r="J15" s="662" t="s">
        <v>310</v>
      </c>
      <c r="K15" s="664">
        <v>39674.0</v>
      </c>
      <c r="L15" s="568">
        <v>4.0</v>
      </c>
      <c r="M15" s="569">
        <v>3.0</v>
      </c>
      <c r="N15" s="570">
        <v>4.0</v>
      </c>
      <c r="O15" s="571">
        <f t="shared" si="115"/>
        <v>11.0</v>
      </c>
      <c r="P15" s="569">
        <v>21.0</v>
      </c>
      <c r="Q15" s="571">
        <f>SUM(O15,P15)</f>
        <v>32.0</v>
      </c>
      <c r="R15" s="569">
        <v>21.0</v>
      </c>
      <c r="S15" s="571">
        <f>SUM(Q15,R15)</f>
        <v>53.0</v>
      </c>
      <c r="T15" s="572">
        <f>IF(OR(P15="",R15=""),"",S15/S$7*100)</f>
        <v>53.0</v>
      </c>
      <c r="U15" s="573" t="str">
        <f>IF(R15="AB","AB",IF(AND(OR(L15="ab",L15="ml"),OR(M15="ab",M15="ml"),OR(O15="ab",O15="ml")),"AB",IF(AND(OR(L15="ab",L15="ml"),OR(O15="ab",O15="ml")),"AB","")))</f>
        <v/>
      </c>
      <c r="V15" s="573" t="str">
        <f>IF(OR($G15="NSO",$G15="",R15=""),"",IF(OR(U15="AB",R15="ab"),"AB",IF(AND(T15&gt;=36,R15&gt;=20),"P",IF(AND(T15&gt;=34,R15&gt;=20,COUNTIF(N15:R15,"ml")=0),"G2",IF(AND(T15&gt;=31,R15&gt;=20,COUNTIF(N15:R15,"ml")=0),"G1",IF(T15&gt;=25,"S","F"))))))</f>
        <v>P</v>
      </c>
      <c r="W15" s="574" t="str">
        <f t="shared" si="116"/>
        <v>II</v>
      </c>
      <c r="X15" s="575">
        <v>3.0</v>
      </c>
      <c r="Y15" s="576">
        <v>2.0</v>
      </c>
      <c r="Z15" s="577">
        <v>4.0</v>
      </c>
      <c r="AA15" s="578">
        <f t="shared" si="23"/>
        <v>9.0</v>
      </c>
      <c r="AB15" s="576">
        <v>16.0</v>
      </c>
      <c r="AC15" s="578">
        <f t="shared" si="2"/>
        <v>25.0</v>
      </c>
      <c r="AD15" s="576">
        <v>0.0</v>
      </c>
      <c r="AE15" s="578">
        <f t="shared" si="3"/>
        <v>25.0</v>
      </c>
      <c r="AF15" s="579">
        <f t="shared" si="24"/>
        <v>25.0</v>
      </c>
      <c r="AG15" s="580" t="str">
        <f t="shared" si="25"/>
        <v/>
      </c>
      <c r="AH15" s="580" t="str">
        <f t="shared" si="26"/>
        <v>S</v>
      </c>
      <c r="AI15" s="581" t="str">
        <f t="shared" si="27"/>
        <v>S</v>
      </c>
      <c r="AJ15" s="582">
        <v>5.0</v>
      </c>
      <c r="AK15" s="583">
        <v>5.0</v>
      </c>
      <c r="AL15" s="584">
        <v>3.0</v>
      </c>
      <c r="AM15" s="585">
        <f t="shared" si="28"/>
        <v>13.0</v>
      </c>
      <c r="AN15" s="583">
        <v>34.0</v>
      </c>
      <c r="AO15" s="585">
        <f t="shared" si="4"/>
        <v>47.0</v>
      </c>
      <c r="AP15" s="583">
        <v>0.0</v>
      </c>
      <c r="AQ15" s="585">
        <f t="shared" si="5"/>
        <v>47.0</v>
      </c>
      <c r="AR15" s="586">
        <f t="shared" si="29"/>
        <v>23.5</v>
      </c>
      <c r="AS15" s="587" t="str">
        <f t="shared" si="30"/>
        <v/>
      </c>
      <c r="AT15" s="587" t="str">
        <f t="shared" si="31"/>
        <v>F</v>
      </c>
      <c r="AU15" s="588" t="str">
        <f t="shared" si="32"/>
        <v>F</v>
      </c>
      <c r="AV15" s="589">
        <v>1.0</v>
      </c>
      <c r="AW15" s="590">
        <v>7.0</v>
      </c>
      <c r="AX15" s="591">
        <v>4.0</v>
      </c>
      <c r="AY15" s="592">
        <f t="shared" si="33"/>
        <v>12.0</v>
      </c>
      <c r="AZ15" s="590">
        <v>39.0</v>
      </c>
      <c r="BA15" s="592">
        <f t="shared" si="6"/>
        <v>51.0</v>
      </c>
      <c r="BB15" s="590">
        <v>0.0</v>
      </c>
      <c r="BC15" s="592">
        <f t="shared" si="7"/>
        <v>51.0</v>
      </c>
      <c r="BD15" s="593">
        <f t="shared" si="34"/>
        <v>25.5</v>
      </c>
      <c r="BE15" s="594" t="str">
        <f t="shared" si="35"/>
        <v/>
      </c>
      <c r="BF15" s="594" t="str">
        <f t="shared" si="36"/>
        <v>S</v>
      </c>
      <c r="BG15" s="595" t="str">
        <f t="shared" si="37"/>
        <v>S</v>
      </c>
      <c r="BH15" s="596">
        <v>2.0</v>
      </c>
      <c r="BI15" s="597">
        <v>1.0</v>
      </c>
      <c r="BJ15" s="598">
        <v>1.0</v>
      </c>
      <c r="BK15" s="599">
        <f t="shared" si="38"/>
        <v>4.0</v>
      </c>
      <c r="BL15" s="597">
        <v>28.0</v>
      </c>
      <c r="BM15" s="599">
        <f t="shared" si="8"/>
        <v>32.0</v>
      </c>
      <c r="BN15" s="597">
        <v>0.0</v>
      </c>
      <c r="BO15" s="599">
        <f t="shared" si="9"/>
        <v>32.0</v>
      </c>
      <c r="BP15" s="600">
        <f t="shared" si="39"/>
        <v>16.0</v>
      </c>
      <c r="BQ15" s="601" t="str">
        <f t="shared" si="40"/>
        <v/>
      </c>
      <c r="BR15" s="601" t="str">
        <f t="shared" si="41"/>
        <v>F</v>
      </c>
      <c r="BS15" s="602" t="str">
        <f t="shared" si="42"/>
        <v>F</v>
      </c>
      <c r="BT15" s="568">
        <v>2.0</v>
      </c>
      <c r="BU15" s="569">
        <v>4.0</v>
      </c>
      <c r="BV15" s="570">
        <v>2.0</v>
      </c>
      <c r="BW15" s="571">
        <f t="shared" si="43"/>
        <v>8.0</v>
      </c>
      <c r="BX15" s="569">
        <v>21.0</v>
      </c>
      <c r="BY15" s="571">
        <f t="shared" si="10"/>
        <v>29.0</v>
      </c>
      <c r="BZ15" s="569">
        <v>0.0</v>
      </c>
      <c r="CA15" s="571">
        <f t="shared" si="11"/>
        <v>29.0</v>
      </c>
      <c r="CB15" s="572">
        <f t="shared" si="44"/>
        <v>14.499999999999998</v>
      </c>
      <c r="CC15" s="573" t="str">
        <f t="shared" si="45"/>
        <v/>
      </c>
      <c r="CD15" s="573" t="str">
        <f t="shared" si="46"/>
        <v>F</v>
      </c>
      <c r="CE15" s="574" t="str">
        <f t="shared" si="47"/>
        <v>F</v>
      </c>
      <c r="CF15" s="603">
        <v>7.0</v>
      </c>
      <c r="CG15" s="604">
        <v>8.0</v>
      </c>
      <c r="CH15" s="605">
        <v>7.0</v>
      </c>
      <c r="CI15" s="606">
        <f t="shared" si="48"/>
        <v>22.0</v>
      </c>
      <c r="CJ15" s="604">
        <v>43.0</v>
      </c>
      <c r="CK15" s="606">
        <f t="shared" si="12"/>
        <v>65.0</v>
      </c>
      <c r="CL15" s="604">
        <v>0.0</v>
      </c>
      <c r="CM15" s="606">
        <f t="shared" si="13"/>
        <v>65.0</v>
      </c>
      <c r="CN15" s="607">
        <f t="shared" si="49"/>
        <v>32.5</v>
      </c>
      <c r="CO15" s="548" t="str">
        <f t="shared" si="50"/>
        <v/>
      </c>
      <c r="CP15" s="548" t="str">
        <f t="shared" si="51"/>
        <v>S</v>
      </c>
      <c r="CQ15" s="608" t="str">
        <f t="shared" si="52"/>
        <v>S</v>
      </c>
      <c r="CR15" s="609">
        <v>7.0</v>
      </c>
      <c r="CS15" s="610">
        <v>7.0</v>
      </c>
      <c r="CT15" s="611">
        <v>7.0</v>
      </c>
      <c r="CU15" s="612">
        <f t="shared" si="117"/>
        <v>21.0</v>
      </c>
      <c r="CV15" s="525">
        <v>23.0</v>
      </c>
      <c r="CW15" s="613">
        <v>22.0</v>
      </c>
      <c r="CX15" s="614">
        <f t="shared" si="150"/>
        <v>45.0</v>
      </c>
      <c r="CY15" s="615">
        <v>0.0</v>
      </c>
      <c r="CZ15" s="616">
        <f t="shared" si="164" ref="CZ15">IF($S$7="NA","NA",0)</f>
        <v>0.0</v>
      </c>
      <c r="DA15" s="617">
        <f t="shared" si="118"/>
        <v>0.0</v>
      </c>
      <c r="DB15" s="618">
        <f t="shared" si="119"/>
        <v>66.0</v>
      </c>
      <c r="DC15" s="619">
        <f t="shared" si="120"/>
        <v>33.0</v>
      </c>
      <c r="DD15" s="620" t="str">
        <f t="shared" si="121"/>
        <v/>
      </c>
      <c r="DE15" s="603">
        <v>6.0</v>
      </c>
      <c r="DF15" s="622">
        <v>0.0</v>
      </c>
      <c r="DG15" s="623">
        <f t="shared" si="122"/>
        <v>6.0</v>
      </c>
      <c r="DH15" s="604">
        <v>8.0</v>
      </c>
      <c r="DI15" s="625"/>
      <c r="DJ15" s="623">
        <f t="shared" si="123"/>
        <v>8.0</v>
      </c>
      <c r="DK15" s="625">
        <v>8.0</v>
      </c>
      <c r="DL15" s="625"/>
      <c r="DM15" s="623">
        <f t="shared" si="124"/>
        <v>8.0</v>
      </c>
      <c r="DN15" s="626">
        <f t="shared" si="125"/>
        <v>22.0</v>
      </c>
      <c r="DO15" s="627">
        <f t="shared" si="126"/>
        <v>0.0</v>
      </c>
      <c r="DP15" s="628">
        <f t="shared" si="127"/>
        <v>22.0</v>
      </c>
      <c r="DQ15" s="541">
        <v>17.0</v>
      </c>
      <c r="DR15" s="629">
        <v>38.0</v>
      </c>
      <c r="DS15" s="623">
        <f t="shared" si="128"/>
        <v>55.0</v>
      </c>
      <c r="DT15" s="630">
        <v>0.0</v>
      </c>
      <c r="DU15" s="631">
        <f t="shared" si="165" ref="DU15">IF($S$7="NA","NA",0)</f>
        <v>0.0</v>
      </c>
      <c r="DV15" s="623">
        <f t="shared" si="129"/>
        <v>0.0</v>
      </c>
      <c r="DW15" s="632">
        <f t="shared" si="130"/>
        <v>39.0</v>
      </c>
      <c r="DX15" s="633">
        <f t="shared" si="131"/>
        <v>38.0</v>
      </c>
      <c r="DY15" s="634">
        <f t="shared" si="132"/>
        <v>77.0</v>
      </c>
      <c r="DZ15" s="607">
        <f t="shared" si="133"/>
        <v>33.47826086956522</v>
      </c>
      <c r="EA15" s="635" t="str">
        <f t="shared" si="134"/>
        <v/>
      </c>
      <c r="EB15" s="636">
        <v>0.0</v>
      </c>
      <c r="EC15" s="637">
        <v>0.0</v>
      </c>
      <c r="ED15" s="638">
        <v>0.0</v>
      </c>
      <c r="EE15" s="639">
        <f t="shared" si="154"/>
        <v>0.0</v>
      </c>
      <c r="EF15" s="640">
        <f t="shared" si="155"/>
        <v>0.0</v>
      </c>
      <c r="EG15" s="641" t="str">
        <f t="shared" si="156"/>
        <v/>
      </c>
      <c r="EH15" s="642">
        <v>0.0</v>
      </c>
      <c r="EI15" s="564">
        <v>0.0</v>
      </c>
      <c r="EJ15" s="564">
        <v>0.0</v>
      </c>
      <c r="EK15" s="532">
        <f t="shared" si="138"/>
        <v>0.0</v>
      </c>
      <c r="EL15" s="619">
        <f t="shared" si="139"/>
        <v>0.0</v>
      </c>
      <c r="EM15" s="620" t="str">
        <f t="shared" si="140"/>
        <v/>
      </c>
      <c r="EN15" s="603">
        <v>7.0</v>
      </c>
      <c r="EO15" s="604">
        <v>9.0</v>
      </c>
      <c r="EP15" s="643">
        <v>8.0</v>
      </c>
      <c r="EQ15" s="644">
        <f t="shared" si="153"/>
        <v>24.0</v>
      </c>
      <c r="ER15" s="629">
        <v>57.0</v>
      </c>
      <c r="ES15" s="645">
        <f t="shared" si="141"/>
        <v>81.0</v>
      </c>
      <c r="ET15" s="630">
        <v>0.0</v>
      </c>
      <c r="EU15" s="646">
        <f t="shared" si="142"/>
        <v>81.0</v>
      </c>
      <c r="EV15" s="607">
        <f t="shared" si="143"/>
        <v>40.5</v>
      </c>
      <c r="EW15" s="635" t="str">
        <f t="shared" si="144"/>
        <v>C</v>
      </c>
      <c r="EX15" s="669"/>
      <c r="EY15" s="666"/>
      <c r="EZ15" s="670" t="str">
        <f t="shared" si="145"/>
        <v/>
      </c>
      <c r="FA15" s="649">
        <f t="shared" si="80"/>
        <v>1200.0</v>
      </c>
      <c r="FB15" s="650">
        <f t="shared" si="147"/>
        <v>302.0</v>
      </c>
      <c r="FC15" s="651">
        <f t="shared" si="148"/>
        <v>25.166666666666664</v>
      </c>
      <c r="FD15" s="652" t="str">
        <f t="shared" si="83"/>
        <v/>
      </c>
      <c r="FE15" s="652" t="str">
        <f>IF($G15="NSO","NSO",IF($G15="TC","Transferred",IF(OR($G15="",$G15=0,P15="",AB15="",AN15="",AZ15="",BL15="",BX15="",CJ13=""),"",IF(OR(FP15&gt;0,(FQ15+FR15+FS15)&gt;2),"FAILED",IF(OR(FQ15&gt;0,FR15&gt;1),"SUPP.",IF(AND(FR15&gt;0,FS15&gt;0),"SUPP.",IF((FR15+FS15),"Passed With G","Passed")))))))</f>
        <v>FAILED</v>
      </c>
      <c r="FF15" s="653" t="str">
        <f t="shared" si="149"/>
        <v/>
      </c>
      <c r="FG15" s="654" t="str">
        <f t="shared" si="85"/>
        <v/>
      </c>
      <c r="FH15" s="655" t="str">
        <f t="shared" si="86"/>
        <v>Need Improvement</v>
      </c>
      <c r="FI15" s="656" t="str">
        <f t="shared" si="157"/>
        <v>II</v>
      </c>
      <c r="FJ15" s="657" t="str">
        <f t="shared" si="158"/>
        <v>S</v>
      </c>
      <c r="FK15" s="657" t="str">
        <f t="shared" si="159"/>
        <v>F</v>
      </c>
      <c r="FL15" s="657" t="str">
        <f t="shared" si="160"/>
        <v>S</v>
      </c>
      <c r="FM15" s="657" t="str">
        <f t="shared" si="161"/>
        <v>F</v>
      </c>
      <c r="FN15" s="658" t="str">
        <f t="shared" si="162"/>
        <v>F</v>
      </c>
      <c r="FO15" s="659" t="str">
        <f t="shared" si="163"/>
        <v>S</v>
      </c>
      <c r="FP15" s="656">
        <f t="shared" si="94"/>
        <v>3.0</v>
      </c>
      <c r="FQ15" s="657">
        <f t="shared" si="95"/>
        <v>3.0</v>
      </c>
      <c r="FR15" s="657">
        <f t="shared" si="96"/>
        <v>0.0</v>
      </c>
      <c r="FS15" s="657">
        <f t="shared" si="97"/>
        <v>0.0</v>
      </c>
      <c r="FT15" s="659"/>
      <c r="FU15" s="117"/>
      <c r="FV15" s="117"/>
      <c r="FW15" s="660">
        <f t="shared" si="98"/>
        <v>66.0</v>
      </c>
      <c r="FX15" s="660" t="s">
        <v>163</v>
      </c>
      <c r="FY15" s="660">
        <f t="shared" si="99"/>
        <v>200.0</v>
      </c>
      <c r="FZ15" s="660" t="str">
        <f t="shared" si="100"/>
        <v>66/200</v>
      </c>
      <c r="GA15" s="660">
        <f t="shared" si="101"/>
        <v>77.0</v>
      </c>
      <c r="GB15" s="660" t="s">
        <v>163</v>
      </c>
      <c r="GC15" s="660">
        <f t="shared" si="102"/>
        <v>230.0</v>
      </c>
      <c r="GD15" s="660" t="str">
        <f t="shared" si="103"/>
        <v>77/230</v>
      </c>
      <c r="GE15" s="660">
        <f t="shared" si="104"/>
        <v>0.0</v>
      </c>
      <c r="GF15" s="660" t="s">
        <v>163</v>
      </c>
      <c r="GG15" s="660">
        <f t="shared" si="105"/>
        <v>100.0</v>
      </c>
      <c r="GH15" s="660" t="str">
        <f t="shared" si="106"/>
        <v>0/100</v>
      </c>
      <c r="GI15" s="660">
        <f t="shared" si="107"/>
        <v>0.0</v>
      </c>
      <c r="GJ15" s="660" t="s">
        <v>163</v>
      </c>
      <c r="GK15" s="660">
        <f t="shared" si="108"/>
        <v>100.0</v>
      </c>
      <c r="GL15" s="660" t="str">
        <f t="shared" si="109"/>
        <v>0/100</v>
      </c>
      <c r="GM15" s="660">
        <f t="shared" si="110"/>
        <v>81.0</v>
      </c>
      <c r="GN15" s="660" t="s">
        <v>163</v>
      </c>
      <c r="GO15" s="660">
        <f t="shared" si="111"/>
        <v>200.0</v>
      </c>
      <c r="GP15" s="660" t="str">
        <f t="shared" si="112"/>
        <v>81/200</v>
      </c>
    </row>
    <row r="16" spans="8:8" ht="38.25" customHeight="1">
      <c r="A16" s="24">
        <f t="shared" si="19"/>
        <v>908.0</v>
      </c>
      <c r="B16" s="562">
        <f t="shared" si="20"/>
        <v>9.0</v>
      </c>
      <c r="C16" s="661">
        <v>8.0</v>
      </c>
      <c r="D16" s="564">
        <v>9.0</v>
      </c>
      <c r="E16" s="662">
        <v>223.0</v>
      </c>
      <c r="F16" s="663" t="s">
        <v>177</v>
      </c>
      <c r="G16" s="662">
        <v>908.0</v>
      </c>
      <c r="H16" s="662" t="s">
        <v>262</v>
      </c>
      <c r="I16" s="662" t="s">
        <v>286</v>
      </c>
      <c r="J16" s="662" t="s">
        <v>311</v>
      </c>
      <c r="K16" s="664">
        <v>39672.0</v>
      </c>
      <c r="L16" s="568">
        <v>2.0</v>
      </c>
      <c r="M16" s="569">
        <v>1.0</v>
      </c>
      <c r="N16" s="570">
        <v>1.0</v>
      </c>
      <c r="O16" s="571">
        <f t="shared" si="115"/>
        <v>4.0</v>
      </c>
      <c r="P16" s="569">
        <v>11.0</v>
      </c>
      <c r="Q16" s="571">
        <f>SUM(O16,P16)</f>
        <v>15.0</v>
      </c>
      <c r="R16" s="569">
        <v>11.0</v>
      </c>
      <c r="S16" s="571">
        <f>SUM(Q16,R16)</f>
        <v>26.0</v>
      </c>
      <c r="T16" s="572">
        <f>IF(OR(P16="",R16=""),"",S16/S$7*100)</f>
        <v>26.0</v>
      </c>
      <c r="U16" s="573" t="str">
        <f>IF(R16="AB","AB",IF(AND(OR(L16="ab",L16="ml"),OR(M16="ab",M16="ml"),OR(O16="ab",O16="ml")),"AB",IF(AND(OR(L16="ab",L16="ml"),OR(O16="ab",O16="ml")),"AB","")))</f>
        <v/>
      </c>
      <c r="V16" s="573" t="str">
        <f>IF(OR($G16="NSO",$G16="",R16=""),"",IF(OR(U16="AB",R16="ab"),"AB",IF(AND(T16&gt;=36,R16&gt;=20),"P",IF(AND(T16&gt;=34,R16&gt;=20,COUNTIF(N16:R16,"ml")=0),"G2",IF(AND(T16&gt;=31,R16&gt;=20,COUNTIF(N16:R16,"ml")=0),"G1",IF(T16&gt;=25,"S","F"))))))</f>
        <v>S</v>
      </c>
      <c r="W16" s="574" t="str">
        <f t="shared" si="116"/>
        <v>S</v>
      </c>
      <c r="X16" s="575">
        <v>3.0</v>
      </c>
      <c r="Y16" s="576">
        <v>4.0</v>
      </c>
      <c r="Z16" s="577">
        <v>2.0</v>
      </c>
      <c r="AA16" s="578">
        <f t="shared" si="23"/>
        <v>9.0</v>
      </c>
      <c r="AB16" s="576">
        <v>15.0</v>
      </c>
      <c r="AC16" s="578">
        <f t="shared" si="2"/>
        <v>24.0</v>
      </c>
      <c r="AD16" s="576">
        <v>0.0</v>
      </c>
      <c r="AE16" s="578">
        <f t="shared" si="3"/>
        <v>24.0</v>
      </c>
      <c r="AF16" s="579">
        <f t="shared" si="24"/>
        <v>24.0</v>
      </c>
      <c r="AG16" s="580" t="str">
        <f t="shared" si="25"/>
        <v/>
      </c>
      <c r="AH16" s="580" t="str">
        <f t="shared" si="26"/>
        <v>F</v>
      </c>
      <c r="AI16" s="581" t="str">
        <f t="shared" si="27"/>
        <v>F</v>
      </c>
      <c r="AJ16" s="582">
        <v>4.0</v>
      </c>
      <c r="AK16" s="583">
        <v>5.0</v>
      </c>
      <c r="AL16" s="584">
        <v>4.0</v>
      </c>
      <c r="AM16" s="585">
        <f t="shared" si="28"/>
        <v>13.0</v>
      </c>
      <c r="AN16" s="583">
        <v>19.0</v>
      </c>
      <c r="AO16" s="585">
        <f t="shared" si="4"/>
        <v>32.0</v>
      </c>
      <c r="AP16" s="583">
        <v>0.0</v>
      </c>
      <c r="AQ16" s="585">
        <f t="shared" si="5"/>
        <v>32.0</v>
      </c>
      <c r="AR16" s="586">
        <f t="shared" si="29"/>
        <v>16.0</v>
      </c>
      <c r="AS16" s="587" t="str">
        <f t="shared" si="30"/>
        <v/>
      </c>
      <c r="AT16" s="587" t="str">
        <f t="shared" si="31"/>
        <v>F</v>
      </c>
      <c r="AU16" s="588" t="str">
        <f t="shared" si="32"/>
        <v>F</v>
      </c>
      <c r="AV16" s="589">
        <v>1.0</v>
      </c>
      <c r="AW16" s="590">
        <v>4.0</v>
      </c>
      <c r="AX16" s="591">
        <v>5.0</v>
      </c>
      <c r="AY16" s="592">
        <f t="shared" si="33"/>
        <v>10.0</v>
      </c>
      <c r="AZ16" s="590">
        <v>23.0</v>
      </c>
      <c r="BA16" s="592">
        <f t="shared" si="6"/>
        <v>33.0</v>
      </c>
      <c r="BB16" s="590">
        <v>0.0</v>
      </c>
      <c r="BC16" s="592">
        <f t="shared" si="7"/>
        <v>33.0</v>
      </c>
      <c r="BD16" s="593">
        <f t="shared" si="34"/>
        <v>16.5</v>
      </c>
      <c r="BE16" s="594" t="str">
        <f t="shared" si="35"/>
        <v/>
      </c>
      <c r="BF16" s="594" t="str">
        <f t="shared" si="36"/>
        <v>F</v>
      </c>
      <c r="BG16" s="595" t="str">
        <f t="shared" si="37"/>
        <v>F</v>
      </c>
      <c r="BH16" s="596">
        <v>3.0</v>
      </c>
      <c r="BI16" s="597">
        <v>1.0</v>
      </c>
      <c r="BJ16" s="598">
        <v>1.0</v>
      </c>
      <c r="BK16" s="599">
        <f t="shared" si="38"/>
        <v>5.0</v>
      </c>
      <c r="BL16" s="597">
        <v>23.0</v>
      </c>
      <c r="BM16" s="599">
        <f t="shared" si="8"/>
        <v>28.0</v>
      </c>
      <c r="BN16" s="597">
        <v>0.0</v>
      </c>
      <c r="BO16" s="599">
        <f t="shared" si="9"/>
        <v>28.0</v>
      </c>
      <c r="BP16" s="600">
        <f t="shared" si="39"/>
        <v>14.000000000000002</v>
      </c>
      <c r="BQ16" s="601" t="str">
        <f t="shared" si="40"/>
        <v/>
      </c>
      <c r="BR16" s="601" t="str">
        <f t="shared" si="41"/>
        <v>F</v>
      </c>
      <c r="BS16" s="602" t="str">
        <f t="shared" si="42"/>
        <v>F</v>
      </c>
      <c r="BT16" s="568">
        <v>2.0</v>
      </c>
      <c r="BU16" s="569">
        <v>3.0</v>
      </c>
      <c r="BV16" s="570">
        <v>2.0</v>
      </c>
      <c r="BW16" s="571">
        <f t="shared" si="43"/>
        <v>7.0</v>
      </c>
      <c r="BX16" s="569">
        <v>18.0</v>
      </c>
      <c r="BY16" s="571">
        <f t="shared" si="10"/>
        <v>25.0</v>
      </c>
      <c r="BZ16" s="569">
        <v>0.0</v>
      </c>
      <c r="CA16" s="571">
        <f t="shared" si="11"/>
        <v>25.0</v>
      </c>
      <c r="CB16" s="572">
        <f t="shared" si="44"/>
        <v>12.5</v>
      </c>
      <c r="CC16" s="573" t="str">
        <f t="shared" si="45"/>
        <v/>
      </c>
      <c r="CD16" s="573" t="str">
        <f t="shared" si="46"/>
        <v>F</v>
      </c>
      <c r="CE16" s="574" t="str">
        <f t="shared" si="47"/>
        <v>F</v>
      </c>
      <c r="CF16" s="603">
        <v>5.0</v>
      </c>
      <c r="CG16" s="604">
        <v>6.0</v>
      </c>
      <c r="CH16" s="605">
        <v>2.0</v>
      </c>
      <c r="CI16" s="606">
        <f t="shared" si="48"/>
        <v>13.0</v>
      </c>
      <c r="CJ16" s="604">
        <v>25.0</v>
      </c>
      <c r="CK16" s="606">
        <f t="shared" si="12"/>
        <v>38.0</v>
      </c>
      <c r="CL16" s="604">
        <v>0.0</v>
      </c>
      <c r="CM16" s="606">
        <f t="shared" si="13"/>
        <v>38.0</v>
      </c>
      <c r="CN16" s="607">
        <f t="shared" si="49"/>
        <v>19.0</v>
      </c>
      <c r="CO16" s="548" t="str">
        <f t="shared" si="50"/>
        <v/>
      </c>
      <c r="CP16" s="548" t="str">
        <f t="shared" si="51"/>
        <v>F</v>
      </c>
      <c r="CQ16" s="608" t="str">
        <f t="shared" si="52"/>
        <v>F</v>
      </c>
      <c r="CR16" s="609">
        <v>6.0</v>
      </c>
      <c r="CS16" s="610">
        <v>6.0</v>
      </c>
      <c r="CT16" s="611">
        <v>7.0</v>
      </c>
      <c r="CU16" s="612">
        <f t="shared" si="117"/>
        <v>19.0</v>
      </c>
      <c r="CV16" s="525">
        <v>18.0</v>
      </c>
      <c r="CW16" s="613">
        <v>19.0</v>
      </c>
      <c r="CX16" s="614">
        <f t="shared" si="150"/>
        <v>37.0</v>
      </c>
      <c r="CY16" s="615">
        <v>0.0</v>
      </c>
      <c r="CZ16" s="616">
        <v>0.0</v>
      </c>
      <c r="DA16" s="617">
        <f t="shared" si="118"/>
        <v>0.0</v>
      </c>
      <c r="DB16" s="618">
        <f t="shared" si="119"/>
        <v>56.0</v>
      </c>
      <c r="DC16" s="619">
        <f t="shared" si="120"/>
        <v>28.000000000000004</v>
      </c>
      <c r="DD16" s="620" t="str">
        <f t="shared" si="121"/>
        <v/>
      </c>
      <c r="DE16" s="603">
        <v>3.0</v>
      </c>
      <c r="DF16" s="622">
        <v>0.0</v>
      </c>
      <c r="DG16" s="623">
        <f t="shared" si="122"/>
        <v>3.0</v>
      </c>
      <c r="DH16" s="604">
        <v>7.0</v>
      </c>
      <c r="DI16" s="625"/>
      <c r="DJ16" s="623">
        <f t="shared" si="123"/>
        <v>7.0</v>
      </c>
      <c r="DK16" s="625">
        <v>8.0</v>
      </c>
      <c r="DL16" s="625"/>
      <c r="DM16" s="623">
        <f t="shared" si="124"/>
        <v>8.0</v>
      </c>
      <c r="DN16" s="626">
        <f t="shared" si="125"/>
        <v>18.0</v>
      </c>
      <c r="DO16" s="627">
        <f t="shared" si="126"/>
        <v>0.0</v>
      </c>
      <c r="DP16" s="628">
        <f t="shared" si="127"/>
        <v>18.0</v>
      </c>
      <c r="DQ16" s="541">
        <v>11.0</v>
      </c>
      <c r="DR16" s="629">
        <v>37.0</v>
      </c>
      <c r="DS16" s="623">
        <f t="shared" si="128"/>
        <v>48.0</v>
      </c>
      <c r="DT16" s="630">
        <v>0.0</v>
      </c>
      <c r="DU16" s="631">
        <v>0.0</v>
      </c>
      <c r="DV16" s="623">
        <f t="shared" si="129"/>
        <v>0.0</v>
      </c>
      <c r="DW16" s="632">
        <f t="shared" si="130"/>
        <v>29.0</v>
      </c>
      <c r="DX16" s="633">
        <f t="shared" si="131"/>
        <v>37.0</v>
      </c>
      <c r="DY16" s="634">
        <f t="shared" si="132"/>
        <v>66.0</v>
      </c>
      <c r="DZ16" s="607">
        <f t="shared" si="133"/>
        <v>28.695652173913043</v>
      </c>
      <c r="EA16" s="635" t="str">
        <f t="shared" si="134"/>
        <v/>
      </c>
      <c r="EB16" s="665">
        <v>0.0</v>
      </c>
      <c r="EC16" s="666">
        <v>0.0</v>
      </c>
      <c r="ED16" s="666">
        <v>0.0</v>
      </c>
      <c r="EE16" s="639">
        <f t="shared" si="154"/>
        <v>0.0</v>
      </c>
      <c r="EF16" s="640">
        <f t="shared" si="155"/>
        <v>0.0</v>
      </c>
      <c r="EG16" s="641" t="str">
        <f t="shared" si="156"/>
        <v/>
      </c>
      <c r="EH16" s="667">
        <v>0.0</v>
      </c>
      <c r="EI16" s="668">
        <v>0.0</v>
      </c>
      <c r="EJ16" s="668">
        <v>0.0</v>
      </c>
      <c r="EK16" s="532">
        <f t="shared" si="138"/>
        <v>0.0</v>
      </c>
      <c r="EL16" s="619">
        <f t="shared" si="139"/>
        <v>0.0</v>
      </c>
      <c r="EM16" s="620" t="str">
        <f t="shared" si="140"/>
        <v/>
      </c>
      <c r="EN16" s="603">
        <v>8.0</v>
      </c>
      <c r="EO16" s="604">
        <v>9.0</v>
      </c>
      <c r="EP16" s="643">
        <v>7.0</v>
      </c>
      <c r="EQ16" s="644">
        <f t="shared" si="153"/>
        <v>24.0</v>
      </c>
      <c r="ER16" s="629">
        <v>38.0</v>
      </c>
      <c r="ES16" s="645">
        <f t="shared" si="141"/>
        <v>62.0</v>
      </c>
      <c r="ET16" s="630">
        <v>0.0</v>
      </c>
      <c r="EU16" s="646">
        <f t="shared" si="142"/>
        <v>62.0</v>
      </c>
      <c r="EV16" s="607">
        <f t="shared" si="143"/>
        <v>31.0</v>
      </c>
      <c r="EW16" s="635" t="str">
        <f t="shared" si="144"/>
        <v/>
      </c>
      <c r="EX16" s="669"/>
      <c r="EY16" s="666"/>
      <c r="EZ16" s="670" t="str">
        <f t="shared" si="145"/>
        <v/>
      </c>
      <c r="FA16" s="649">
        <f t="shared" si="80"/>
        <v>1200.0</v>
      </c>
      <c r="FB16" s="650">
        <f t="shared" si="147"/>
        <v>206.0</v>
      </c>
      <c r="FC16" s="651">
        <f t="shared" si="148"/>
        <v>17.166666666666668</v>
      </c>
      <c r="FD16" s="652" t="str">
        <f t="shared" si="83"/>
        <v/>
      </c>
      <c r="FE16" s="652" t="str">
        <f>IF($G16="NSO","NSO",IF($G16="TC","Transferred",IF(OR($G16="",$G16=0,P16="",AB16="",AN16="",AZ16="",BL16="",BX16="",CJ14=""),"",IF(OR(FP16&gt;0,(FQ16+FR16+FS16)&gt;2),"FAILED",IF(OR(FQ16&gt;0,FR16&gt;1),"SUPP.",IF(AND(FR16&gt;0,FS16&gt;0),"SUPP.",IF((FR16+FS16),"Passed With G","Passed")))))))</f>
        <v>FAILED</v>
      </c>
      <c r="FF16" s="653" t="str">
        <f t="shared" si="149"/>
        <v/>
      </c>
      <c r="FG16" s="654" t="str">
        <f t="shared" si="85"/>
        <v/>
      </c>
      <c r="FH16" s="655" t="str">
        <f t="shared" si="86"/>
        <v>Need Improvement</v>
      </c>
      <c r="FI16" s="656" t="str">
        <f t="shared" si="157"/>
        <v>S</v>
      </c>
      <c r="FJ16" s="657" t="str">
        <f t="shared" si="158"/>
        <v>F</v>
      </c>
      <c r="FK16" s="657" t="str">
        <f t="shared" si="159"/>
        <v>F</v>
      </c>
      <c r="FL16" s="657" t="str">
        <f t="shared" si="160"/>
        <v>F</v>
      </c>
      <c r="FM16" s="657" t="str">
        <f t="shared" si="161"/>
        <v>F</v>
      </c>
      <c r="FN16" s="658" t="str">
        <f t="shared" si="162"/>
        <v>F</v>
      </c>
      <c r="FO16" s="659" t="str">
        <f t="shared" si="163"/>
        <v>F</v>
      </c>
      <c r="FP16" s="656">
        <f t="shared" si="94"/>
        <v>6.0</v>
      </c>
      <c r="FQ16" s="657">
        <f t="shared" si="95"/>
        <v>1.0</v>
      </c>
      <c r="FR16" s="657">
        <f t="shared" si="96"/>
        <v>0.0</v>
      </c>
      <c r="FS16" s="657">
        <f t="shared" si="97"/>
        <v>0.0</v>
      </c>
      <c r="FT16" s="659"/>
      <c r="FU16" s="117"/>
      <c r="FV16" s="117"/>
      <c r="FW16" s="660">
        <f t="shared" si="98"/>
        <v>56.0</v>
      </c>
      <c r="FX16" s="660" t="s">
        <v>163</v>
      </c>
      <c r="FY16" s="660">
        <f t="shared" si="99"/>
        <v>200.0</v>
      </c>
      <c r="FZ16" s="660" t="str">
        <f t="shared" si="100"/>
        <v>56/200</v>
      </c>
      <c r="GA16" s="660">
        <f t="shared" si="101"/>
        <v>66.0</v>
      </c>
      <c r="GB16" s="660" t="s">
        <v>163</v>
      </c>
      <c r="GC16" s="660">
        <f t="shared" si="102"/>
        <v>230.0</v>
      </c>
      <c r="GD16" s="660" t="str">
        <f t="shared" si="103"/>
        <v>66/230</v>
      </c>
      <c r="GE16" s="660">
        <f t="shared" si="104"/>
        <v>0.0</v>
      </c>
      <c r="GF16" s="660" t="s">
        <v>163</v>
      </c>
      <c r="GG16" s="660">
        <f t="shared" si="105"/>
        <v>100.0</v>
      </c>
      <c r="GH16" s="660" t="str">
        <f t="shared" si="106"/>
        <v>0/100</v>
      </c>
      <c r="GI16" s="660">
        <f t="shared" si="107"/>
        <v>0.0</v>
      </c>
      <c r="GJ16" s="660" t="s">
        <v>163</v>
      </c>
      <c r="GK16" s="660">
        <f t="shared" si="108"/>
        <v>100.0</v>
      </c>
      <c r="GL16" s="660" t="str">
        <f t="shared" si="109"/>
        <v>0/100</v>
      </c>
      <c r="GM16" s="660">
        <f t="shared" si="110"/>
        <v>62.0</v>
      </c>
      <c r="GN16" s="660" t="s">
        <v>163</v>
      </c>
      <c r="GO16" s="660">
        <f t="shared" si="111"/>
        <v>200.0</v>
      </c>
      <c r="GP16" s="660" t="str">
        <f t="shared" si="112"/>
        <v>62/200</v>
      </c>
    </row>
    <row r="17" spans="8:8" ht="38.25" customHeight="1">
      <c r="A17" s="24">
        <f t="shared" si="19"/>
        <v>909.0</v>
      </c>
      <c r="B17" s="562">
        <f t="shared" si="20"/>
        <v>9.0</v>
      </c>
      <c r="C17" s="563">
        <v>9.0</v>
      </c>
      <c r="D17" s="564">
        <v>9.0</v>
      </c>
      <c r="E17" s="662">
        <v>533.0</v>
      </c>
      <c r="F17" s="663" t="s">
        <v>177</v>
      </c>
      <c r="G17" s="565">
        <v>909.0</v>
      </c>
      <c r="H17" s="662" t="s">
        <v>263</v>
      </c>
      <c r="I17" s="662" t="s">
        <v>287</v>
      </c>
      <c r="J17" s="662" t="s">
        <v>312</v>
      </c>
      <c r="K17" s="664">
        <v>39632.0</v>
      </c>
      <c r="L17" s="568">
        <v>2.0</v>
      </c>
      <c r="M17" s="569">
        <v>1.0</v>
      </c>
      <c r="N17" s="570">
        <v>1.0</v>
      </c>
      <c r="O17" s="571">
        <f t="shared" si="115"/>
        <v>4.0</v>
      </c>
      <c r="P17" s="569">
        <v>11.0</v>
      </c>
      <c r="Q17" s="571">
        <f>SUM(O17,P17)</f>
        <v>15.0</v>
      </c>
      <c r="R17" s="569">
        <v>11.0</v>
      </c>
      <c r="S17" s="571">
        <f>SUM(Q17,R17)</f>
        <v>26.0</v>
      </c>
      <c r="T17" s="572">
        <f>IF(OR(P17="",R17=""),"",S17/S$7*100)</f>
        <v>26.0</v>
      </c>
      <c r="U17" s="573" t="str">
        <f>IF(R17="AB","AB",IF(AND(OR(L17="ab",L17="ml"),OR(M17="ab",M17="ml"),OR(O17="ab",O17="ml")),"AB",IF(AND(OR(L17="ab",L17="ml"),OR(O17="ab",O17="ml")),"AB","")))</f>
        <v/>
      </c>
      <c r="V17" s="573" t="str">
        <f>IF(OR($G17="NSO",$G17="",R17=""),"",IF(OR(U17="AB",R17="ab"),"AB",IF(AND(T17&gt;=36,R17&gt;=20),"P",IF(AND(T17&gt;=34,R17&gt;=20,COUNTIF(N17:R17,"ml")=0),"G2",IF(AND(T17&gt;=31,R17&gt;=20,COUNTIF(N17:R17,"ml")=0),"G1",IF(T17&gt;=25,"S","F"))))))</f>
        <v>S</v>
      </c>
      <c r="W17" s="574" t="str">
        <f t="shared" si="116"/>
        <v>S</v>
      </c>
      <c r="X17" s="575">
        <v>4.0</v>
      </c>
      <c r="Y17" s="576">
        <v>4.0</v>
      </c>
      <c r="Z17" s="577">
        <v>2.0</v>
      </c>
      <c r="AA17" s="578">
        <f t="shared" si="23"/>
        <v>10.0</v>
      </c>
      <c r="AB17" s="576">
        <v>17.0</v>
      </c>
      <c r="AC17" s="578">
        <f t="shared" si="2"/>
        <v>27.0</v>
      </c>
      <c r="AD17" s="576">
        <v>0.0</v>
      </c>
      <c r="AE17" s="578">
        <f t="shared" si="3"/>
        <v>27.0</v>
      </c>
      <c r="AF17" s="579">
        <f t="shared" si="24"/>
        <v>27.0</v>
      </c>
      <c r="AG17" s="580" t="str">
        <f t="shared" si="25"/>
        <v/>
      </c>
      <c r="AH17" s="580" t="str">
        <f t="shared" si="26"/>
        <v>S</v>
      </c>
      <c r="AI17" s="581" t="str">
        <f t="shared" si="27"/>
        <v>S</v>
      </c>
      <c r="AJ17" s="582">
        <v>3.0</v>
      </c>
      <c r="AK17" s="583">
        <v>4.0</v>
      </c>
      <c r="AL17" s="584">
        <v>3.0</v>
      </c>
      <c r="AM17" s="585">
        <f t="shared" si="28"/>
        <v>10.0</v>
      </c>
      <c r="AN17" s="583">
        <v>19.0</v>
      </c>
      <c r="AO17" s="585">
        <f t="shared" si="4"/>
        <v>29.0</v>
      </c>
      <c r="AP17" s="583">
        <v>0.0</v>
      </c>
      <c r="AQ17" s="585">
        <f t="shared" si="5"/>
        <v>29.0</v>
      </c>
      <c r="AR17" s="586">
        <f t="shared" si="29"/>
        <v>14.499999999999998</v>
      </c>
      <c r="AS17" s="587" t="str">
        <f t="shared" si="30"/>
        <v/>
      </c>
      <c r="AT17" s="587" t="str">
        <f t="shared" si="31"/>
        <v>F</v>
      </c>
      <c r="AU17" s="588" t="str">
        <f t="shared" si="32"/>
        <v>F</v>
      </c>
      <c r="AV17" s="589">
        <v>1.0</v>
      </c>
      <c r="AW17" s="590">
        <v>1.0</v>
      </c>
      <c r="AX17" s="591">
        <v>2.0</v>
      </c>
      <c r="AY17" s="592">
        <f t="shared" si="33"/>
        <v>4.0</v>
      </c>
      <c r="AZ17" s="590">
        <v>18.0</v>
      </c>
      <c r="BA17" s="592">
        <f t="shared" si="6"/>
        <v>22.0</v>
      </c>
      <c r="BB17" s="590">
        <v>0.0</v>
      </c>
      <c r="BC17" s="592">
        <f t="shared" si="7"/>
        <v>22.0</v>
      </c>
      <c r="BD17" s="593">
        <f t="shared" si="34"/>
        <v>11.0</v>
      </c>
      <c r="BE17" s="594" t="str">
        <f t="shared" si="35"/>
        <v/>
      </c>
      <c r="BF17" s="594" t="str">
        <f t="shared" si="36"/>
        <v>F</v>
      </c>
      <c r="BG17" s="595" t="str">
        <f t="shared" si="37"/>
        <v>F</v>
      </c>
      <c r="BH17" s="596">
        <v>2.0</v>
      </c>
      <c r="BI17" s="597">
        <v>0.0</v>
      </c>
      <c r="BJ17" s="598">
        <v>0.0</v>
      </c>
      <c r="BK17" s="599">
        <f t="shared" si="38"/>
        <v>2.0</v>
      </c>
      <c r="BL17" s="597">
        <v>18.0</v>
      </c>
      <c r="BM17" s="599">
        <f t="shared" si="8"/>
        <v>20.0</v>
      </c>
      <c r="BN17" s="597">
        <v>0.0</v>
      </c>
      <c r="BO17" s="599">
        <f t="shared" si="9"/>
        <v>20.0</v>
      </c>
      <c r="BP17" s="600">
        <f t="shared" si="39"/>
        <v>10.0</v>
      </c>
      <c r="BQ17" s="601" t="str">
        <f t="shared" si="40"/>
        <v/>
      </c>
      <c r="BR17" s="601" t="str">
        <f t="shared" si="41"/>
        <v>F</v>
      </c>
      <c r="BS17" s="602" t="str">
        <f t="shared" si="42"/>
        <v>F</v>
      </c>
      <c r="BT17" s="568">
        <v>2.0</v>
      </c>
      <c r="BU17" s="569">
        <v>3.0</v>
      </c>
      <c r="BV17" s="570">
        <v>2.0</v>
      </c>
      <c r="BW17" s="571">
        <f t="shared" si="43"/>
        <v>7.0</v>
      </c>
      <c r="BX17" s="569">
        <v>18.0</v>
      </c>
      <c r="BY17" s="571">
        <f t="shared" si="10"/>
        <v>25.0</v>
      </c>
      <c r="BZ17" s="569">
        <v>0.0</v>
      </c>
      <c r="CA17" s="571">
        <f t="shared" si="11"/>
        <v>25.0</v>
      </c>
      <c r="CB17" s="572">
        <f t="shared" si="44"/>
        <v>12.5</v>
      </c>
      <c r="CC17" s="573" t="str">
        <f t="shared" si="45"/>
        <v/>
      </c>
      <c r="CD17" s="573" t="str">
        <f t="shared" si="46"/>
        <v>F</v>
      </c>
      <c r="CE17" s="574" t="str">
        <f t="shared" si="47"/>
        <v>F</v>
      </c>
      <c r="CF17" s="603">
        <v>4.0</v>
      </c>
      <c r="CG17" s="604">
        <v>2.0</v>
      </c>
      <c r="CH17" s="605">
        <v>1.0</v>
      </c>
      <c r="CI17" s="606">
        <f t="shared" si="48"/>
        <v>7.0</v>
      </c>
      <c r="CJ17" s="604">
        <v>20.0</v>
      </c>
      <c r="CK17" s="606">
        <f t="shared" si="12"/>
        <v>27.0</v>
      </c>
      <c r="CL17" s="604">
        <v>0.0</v>
      </c>
      <c r="CM17" s="606">
        <f t="shared" si="13"/>
        <v>27.0</v>
      </c>
      <c r="CN17" s="607">
        <f t="shared" si="49"/>
        <v>13.5</v>
      </c>
      <c r="CO17" s="548" t="str">
        <f t="shared" si="50"/>
        <v/>
      </c>
      <c r="CP17" s="548" t="str">
        <f t="shared" si="51"/>
        <v>F</v>
      </c>
      <c r="CQ17" s="608" t="str">
        <f t="shared" si="52"/>
        <v>F</v>
      </c>
      <c r="CR17" s="609">
        <v>6.0</v>
      </c>
      <c r="CS17" s="610">
        <v>8.0</v>
      </c>
      <c r="CT17" s="611">
        <v>5.0</v>
      </c>
      <c r="CU17" s="612">
        <f t="shared" si="117"/>
        <v>19.0</v>
      </c>
      <c r="CV17" s="525">
        <v>16.0</v>
      </c>
      <c r="CW17" s="613">
        <v>17.0</v>
      </c>
      <c r="CX17" s="614">
        <f t="shared" si="150"/>
        <v>33.0</v>
      </c>
      <c r="CY17" s="615">
        <v>0.0</v>
      </c>
      <c r="CZ17" s="616">
        <f t="shared" si="166" ref="CZ17">IF($S$7="NA","NA",0)</f>
        <v>0.0</v>
      </c>
      <c r="DA17" s="617">
        <f t="shared" si="118"/>
        <v>0.0</v>
      </c>
      <c r="DB17" s="618">
        <f t="shared" si="119"/>
        <v>52.0</v>
      </c>
      <c r="DC17" s="619">
        <f t="shared" si="120"/>
        <v>26.0</v>
      </c>
      <c r="DD17" s="620" t="str">
        <f t="shared" si="121"/>
        <v/>
      </c>
      <c r="DE17" s="603">
        <v>5.0</v>
      </c>
      <c r="DF17" s="622">
        <v>0.0</v>
      </c>
      <c r="DG17" s="623">
        <f t="shared" si="122"/>
        <v>5.0</v>
      </c>
      <c r="DH17" s="604">
        <v>5.0</v>
      </c>
      <c r="DI17" s="625"/>
      <c r="DJ17" s="623">
        <f t="shared" si="123"/>
        <v>5.0</v>
      </c>
      <c r="DK17" s="625">
        <v>6.0</v>
      </c>
      <c r="DL17" s="625"/>
      <c r="DM17" s="623">
        <f t="shared" si="124"/>
        <v>6.0</v>
      </c>
      <c r="DN17" s="626">
        <f t="shared" si="125"/>
        <v>16.0</v>
      </c>
      <c r="DO17" s="627">
        <f t="shared" si="126"/>
        <v>0.0</v>
      </c>
      <c r="DP17" s="628">
        <f t="shared" si="127"/>
        <v>16.0</v>
      </c>
      <c r="DQ17" s="541">
        <v>12.0</v>
      </c>
      <c r="DR17" s="629">
        <v>34.0</v>
      </c>
      <c r="DS17" s="623">
        <f t="shared" si="128"/>
        <v>46.0</v>
      </c>
      <c r="DT17" s="630">
        <v>0.0</v>
      </c>
      <c r="DU17" s="631">
        <f t="shared" si="167" ref="DU17">IF($S$7="NA","NA",0)</f>
        <v>0.0</v>
      </c>
      <c r="DV17" s="623">
        <f t="shared" si="129"/>
        <v>0.0</v>
      </c>
      <c r="DW17" s="632">
        <f t="shared" si="130"/>
        <v>28.0</v>
      </c>
      <c r="DX17" s="633">
        <f t="shared" si="131"/>
        <v>34.0</v>
      </c>
      <c r="DY17" s="634">
        <f t="shared" si="132"/>
        <v>62.0</v>
      </c>
      <c r="DZ17" s="607">
        <f t="shared" si="133"/>
        <v>26.956521739130434</v>
      </c>
      <c r="EA17" s="635" t="str">
        <f t="shared" si="134"/>
        <v/>
      </c>
      <c r="EB17" s="636">
        <v>0.0</v>
      </c>
      <c r="EC17" s="637">
        <v>0.0</v>
      </c>
      <c r="ED17" s="638">
        <v>0.0</v>
      </c>
      <c r="EE17" s="639">
        <f t="shared" si="154"/>
        <v>0.0</v>
      </c>
      <c r="EF17" s="640">
        <f t="shared" si="155"/>
        <v>0.0</v>
      </c>
      <c r="EG17" s="641" t="str">
        <f t="shared" si="156"/>
        <v/>
      </c>
      <c r="EH17" s="642">
        <v>0.0</v>
      </c>
      <c r="EI17" s="564">
        <v>0.0</v>
      </c>
      <c r="EJ17" s="564">
        <v>0.0</v>
      </c>
      <c r="EK17" s="532">
        <f t="shared" si="138"/>
        <v>0.0</v>
      </c>
      <c r="EL17" s="619">
        <f t="shared" si="139"/>
        <v>0.0</v>
      </c>
      <c r="EM17" s="620" t="str">
        <f t="shared" si="140"/>
        <v/>
      </c>
      <c r="EN17" s="603">
        <v>7.0</v>
      </c>
      <c r="EO17" s="604">
        <v>8.0</v>
      </c>
      <c r="EP17" s="643">
        <v>6.0</v>
      </c>
      <c r="EQ17" s="644">
        <f t="shared" si="153"/>
        <v>21.0</v>
      </c>
      <c r="ER17" s="629">
        <v>30.0</v>
      </c>
      <c r="ES17" s="645">
        <f t="shared" si="141"/>
        <v>51.0</v>
      </c>
      <c r="ET17" s="630">
        <v>0.0</v>
      </c>
      <c r="EU17" s="646">
        <f t="shared" si="142"/>
        <v>51.0</v>
      </c>
      <c r="EV17" s="607">
        <f t="shared" si="143"/>
        <v>25.5</v>
      </c>
      <c r="EW17" s="635" t="str">
        <f t="shared" si="144"/>
        <v/>
      </c>
      <c r="EX17" s="669"/>
      <c r="EY17" s="666"/>
      <c r="EZ17" s="670" t="str">
        <f t="shared" si="145"/>
        <v/>
      </c>
      <c r="FA17" s="649">
        <f t="shared" si="80"/>
        <v>1200.0</v>
      </c>
      <c r="FB17" s="650">
        <f t="shared" si="147"/>
        <v>176.0</v>
      </c>
      <c r="FC17" s="651">
        <f t="shared" si="148"/>
        <v>14.666666666666666</v>
      </c>
      <c r="FD17" s="652" t="str">
        <f t="shared" si="83"/>
        <v/>
      </c>
      <c r="FE17" s="652" t="str">
        <f>IF($G17="NSO","NSO",IF($G17="TC","Transferred",IF(OR($G17="",$G17=0,P17="",AB17="",AN17="",AZ17="",BL17="",BX17="",CJ15=""),"",IF(OR(FP17&gt;0,(FQ17+FR17+FS17)&gt;2),"FAILED",IF(OR(FQ17&gt;0,FR17&gt;1),"SUPP.",IF(AND(FR17&gt;0,FS17&gt;0),"SUPP.",IF((FR17+FS17),"Passed With G","Passed")))))))</f>
        <v>FAILED</v>
      </c>
      <c r="FF17" s="653" t="str">
        <f t="shared" si="149"/>
        <v/>
      </c>
      <c r="FG17" s="654" t="str">
        <f t="shared" si="85"/>
        <v/>
      </c>
      <c r="FH17" s="655" t="str">
        <f t="shared" si="86"/>
        <v>Need Improvement</v>
      </c>
      <c r="FI17" s="656" t="str">
        <f t="shared" si="157"/>
        <v>S</v>
      </c>
      <c r="FJ17" s="657" t="str">
        <f t="shared" si="158"/>
        <v>S</v>
      </c>
      <c r="FK17" s="657" t="str">
        <f t="shared" si="159"/>
        <v>F</v>
      </c>
      <c r="FL17" s="657" t="str">
        <f t="shared" si="160"/>
        <v>F</v>
      </c>
      <c r="FM17" s="657" t="str">
        <f t="shared" si="161"/>
        <v>F</v>
      </c>
      <c r="FN17" s="658" t="str">
        <f t="shared" si="162"/>
        <v>F</v>
      </c>
      <c r="FO17" s="659" t="str">
        <f t="shared" si="163"/>
        <v>F</v>
      </c>
      <c r="FP17" s="656">
        <f t="shared" si="94"/>
        <v>5.0</v>
      </c>
      <c r="FQ17" s="657">
        <f t="shared" si="95"/>
        <v>2.0</v>
      </c>
      <c r="FR17" s="657">
        <f t="shared" si="96"/>
        <v>0.0</v>
      </c>
      <c r="FS17" s="657">
        <f t="shared" si="97"/>
        <v>0.0</v>
      </c>
      <c r="FT17" s="659"/>
      <c r="FU17" s="117"/>
      <c r="FV17" s="117"/>
      <c r="FW17" s="660">
        <f t="shared" si="98"/>
        <v>52.0</v>
      </c>
      <c r="FX17" s="660" t="s">
        <v>163</v>
      </c>
      <c r="FY17" s="660">
        <f t="shared" si="99"/>
        <v>200.0</v>
      </c>
      <c r="FZ17" s="660" t="str">
        <f t="shared" si="100"/>
        <v>52/200</v>
      </c>
      <c r="GA17" s="660">
        <f t="shared" si="101"/>
        <v>62.0</v>
      </c>
      <c r="GB17" s="660" t="s">
        <v>163</v>
      </c>
      <c r="GC17" s="660">
        <f t="shared" si="102"/>
        <v>230.0</v>
      </c>
      <c r="GD17" s="660" t="str">
        <f t="shared" si="103"/>
        <v>62/230</v>
      </c>
      <c r="GE17" s="660">
        <f t="shared" si="104"/>
        <v>0.0</v>
      </c>
      <c r="GF17" s="660" t="s">
        <v>163</v>
      </c>
      <c r="GG17" s="660">
        <f t="shared" si="105"/>
        <v>100.0</v>
      </c>
      <c r="GH17" s="660" t="str">
        <f t="shared" si="106"/>
        <v>0/100</v>
      </c>
      <c r="GI17" s="660">
        <f t="shared" si="107"/>
        <v>0.0</v>
      </c>
      <c r="GJ17" s="660" t="s">
        <v>163</v>
      </c>
      <c r="GK17" s="660">
        <f t="shared" si="108"/>
        <v>100.0</v>
      </c>
      <c r="GL17" s="660" t="str">
        <f t="shared" si="109"/>
        <v>0/100</v>
      </c>
      <c r="GM17" s="660">
        <f t="shared" si="110"/>
        <v>51.0</v>
      </c>
      <c r="GN17" s="660" t="s">
        <v>163</v>
      </c>
      <c r="GO17" s="660">
        <f t="shared" si="111"/>
        <v>200.0</v>
      </c>
      <c r="GP17" s="660" t="str">
        <f t="shared" si="112"/>
        <v>51/200</v>
      </c>
    </row>
    <row r="18" spans="8:8" ht="38.25" customHeight="1">
      <c r="A18" s="24">
        <f t="shared" si="19"/>
        <v>910.0</v>
      </c>
      <c r="B18" s="562">
        <f t="shared" si="20"/>
        <v>9.0</v>
      </c>
      <c r="C18" s="661">
        <v>10.0</v>
      </c>
      <c r="D18" s="564">
        <v>9.0</v>
      </c>
      <c r="E18" s="662">
        <v>403.0</v>
      </c>
      <c r="F18" s="663" t="s">
        <v>177</v>
      </c>
      <c r="G18" s="662">
        <v>910.0</v>
      </c>
      <c r="H18" s="662" t="s">
        <v>263</v>
      </c>
      <c r="I18" s="662" t="s">
        <v>288</v>
      </c>
      <c r="J18" s="662" t="s">
        <v>313</v>
      </c>
      <c r="K18" s="664">
        <v>39627.0</v>
      </c>
      <c r="L18" s="568">
        <v>2.0</v>
      </c>
      <c r="M18" s="569">
        <v>1.0</v>
      </c>
      <c r="N18" s="570">
        <v>0.0</v>
      </c>
      <c r="O18" s="571">
        <f t="shared" si="168" ref="O18:O59">SUM(L18:N18)</f>
        <v>3.0</v>
      </c>
      <c r="P18" s="569">
        <v>9.0</v>
      </c>
      <c r="Q18" s="571">
        <f>SUM(O18,P18)</f>
        <v>12.0</v>
      </c>
      <c r="R18" s="569">
        <v>9.0</v>
      </c>
      <c r="S18" s="571">
        <f>SUM(Q18,R18)</f>
        <v>21.0</v>
      </c>
      <c r="T18" s="572">
        <f>IF(OR(P18="",R18=""),"",S18/S$7*100)</f>
        <v>21.0</v>
      </c>
      <c r="U18" s="573" t="str">
        <f>IF(R18="AB","AB",IF(AND(OR(L18="ab",L18="ml"),OR(M18="ab",M18="ml"),OR(O18="ab",O18="ml")),"AB",IF(AND(OR(L18="ab",L18="ml"),OR(O18="ab",O18="ml")),"AB","")))</f>
        <v/>
      </c>
      <c r="V18" s="573" t="str">
        <f>IF(OR($G18="NSO",$G18="",R18=""),"",IF(OR(U18="AB",R18="ab"),"AB",IF(AND(T18&gt;=36,R18&gt;=20),"P",IF(AND(T18&gt;=34,R18&gt;=20,COUNTIF(N18:R18,"ml")=0),"G2",IF(AND(T18&gt;=31,R18&gt;=20,COUNTIF(N18:R18,"ml")=0),"G1",IF(T18&gt;=25,"S","F"))))))</f>
        <v>F</v>
      </c>
      <c r="W18" s="574" t="str">
        <f t="shared" si="169" ref="W18:W59">IF(OR(V18="",V18=0,V18="S",V18="F",V18="AB"),V18,IF(T18&gt;=75,"D",IF(T18&gt;=60,"I",IF(T18&gt;=48,"II",IF(T18&gt;=36,"III",V18)))))</f>
        <v>F</v>
      </c>
      <c r="X18" s="575">
        <v>2.0</v>
      </c>
      <c r="Y18" s="576">
        <v>4.0</v>
      </c>
      <c r="Z18" s="577">
        <v>1.0</v>
      </c>
      <c r="AA18" s="578">
        <f t="shared" si="23"/>
        <v>7.0</v>
      </c>
      <c r="AB18" s="576">
        <v>12.0</v>
      </c>
      <c r="AC18" s="578">
        <f t="shared" si="2"/>
        <v>19.0</v>
      </c>
      <c r="AD18" s="576">
        <v>0.0</v>
      </c>
      <c r="AE18" s="578">
        <f t="shared" si="3"/>
        <v>19.0</v>
      </c>
      <c r="AF18" s="579">
        <f t="shared" si="24"/>
        <v>19.0</v>
      </c>
      <c r="AG18" s="580" t="str">
        <f t="shared" si="25"/>
        <v/>
      </c>
      <c r="AH18" s="580" t="str">
        <f t="shared" si="26"/>
        <v>F</v>
      </c>
      <c r="AI18" s="581" t="str">
        <f t="shared" si="27"/>
        <v>F</v>
      </c>
      <c r="AJ18" s="582">
        <v>3.0</v>
      </c>
      <c r="AK18" s="583">
        <v>2.0</v>
      </c>
      <c r="AL18" s="584">
        <v>3.0</v>
      </c>
      <c r="AM18" s="585">
        <f t="shared" si="28"/>
        <v>8.0</v>
      </c>
      <c r="AN18" s="583">
        <v>10.0</v>
      </c>
      <c r="AO18" s="585">
        <f t="shared" si="4"/>
        <v>18.0</v>
      </c>
      <c r="AP18" s="583">
        <v>0.0</v>
      </c>
      <c r="AQ18" s="585">
        <f t="shared" si="5"/>
        <v>18.0</v>
      </c>
      <c r="AR18" s="586">
        <f t="shared" si="29"/>
        <v>9.0</v>
      </c>
      <c r="AS18" s="587" t="str">
        <f t="shared" si="30"/>
        <v/>
      </c>
      <c r="AT18" s="587" t="str">
        <f t="shared" si="31"/>
        <v>F</v>
      </c>
      <c r="AU18" s="588" t="str">
        <f t="shared" si="32"/>
        <v>F</v>
      </c>
      <c r="AV18" s="589">
        <v>0.0</v>
      </c>
      <c r="AW18" s="590">
        <v>2.0</v>
      </c>
      <c r="AX18" s="591">
        <v>3.0</v>
      </c>
      <c r="AY18" s="592">
        <f t="shared" si="33"/>
        <v>5.0</v>
      </c>
      <c r="AZ18" s="590">
        <v>18.0</v>
      </c>
      <c r="BA18" s="592">
        <f t="shared" si="6"/>
        <v>23.0</v>
      </c>
      <c r="BB18" s="590">
        <v>0.0</v>
      </c>
      <c r="BC18" s="592">
        <f t="shared" si="7"/>
        <v>23.0</v>
      </c>
      <c r="BD18" s="593">
        <f t="shared" si="34"/>
        <v>11.5</v>
      </c>
      <c r="BE18" s="594" t="str">
        <f t="shared" si="35"/>
        <v/>
      </c>
      <c r="BF18" s="594" t="str">
        <f t="shared" si="36"/>
        <v>F</v>
      </c>
      <c r="BG18" s="595" t="str">
        <f t="shared" si="37"/>
        <v>F</v>
      </c>
      <c r="BH18" s="596">
        <v>1.0</v>
      </c>
      <c r="BI18" s="597">
        <v>0.0</v>
      </c>
      <c r="BJ18" s="598">
        <v>0.0</v>
      </c>
      <c r="BK18" s="599">
        <f t="shared" si="38"/>
        <v>1.0</v>
      </c>
      <c r="BL18" s="597">
        <v>14.0</v>
      </c>
      <c r="BM18" s="599">
        <f t="shared" si="8"/>
        <v>15.0</v>
      </c>
      <c r="BN18" s="597">
        <v>0.0</v>
      </c>
      <c r="BO18" s="599">
        <f t="shared" si="9"/>
        <v>15.0</v>
      </c>
      <c r="BP18" s="600">
        <f t="shared" si="39"/>
        <v>7.5</v>
      </c>
      <c r="BQ18" s="601" t="str">
        <f t="shared" si="40"/>
        <v/>
      </c>
      <c r="BR18" s="601" t="str">
        <f t="shared" si="41"/>
        <v>F</v>
      </c>
      <c r="BS18" s="602" t="str">
        <f t="shared" si="42"/>
        <v>F</v>
      </c>
      <c r="BT18" s="568">
        <v>2.0</v>
      </c>
      <c r="BU18" s="569">
        <v>3.0</v>
      </c>
      <c r="BV18" s="570">
        <v>2.0</v>
      </c>
      <c r="BW18" s="571">
        <f t="shared" si="43"/>
        <v>7.0</v>
      </c>
      <c r="BX18" s="569">
        <v>17.0</v>
      </c>
      <c r="BY18" s="571">
        <f t="shared" si="10"/>
        <v>24.0</v>
      </c>
      <c r="BZ18" s="569">
        <v>0.0</v>
      </c>
      <c r="CA18" s="571">
        <f t="shared" si="11"/>
        <v>24.0</v>
      </c>
      <c r="CB18" s="572">
        <f t="shared" si="44"/>
        <v>12.0</v>
      </c>
      <c r="CC18" s="573" t="str">
        <f t="shared" si="45"/>
        <v/>
      </c>
      <c r="CD18" s="573" t="str">
        <f t="shared" si="46"/>
        <v>F</v>
      </c>
      <c r="CE18" s="574" t="str">
        <f t="shared" si="47"/>
        <v>F</v>
      </c>
      <c r="CF18" s="603">
        <v>4.0</v>
      </c>
      <c r="CG18" s="604">
        <v>2.0</v>
      </c>
      <c r="CH18" s="605">
        <v>1.0</v>
      </c>
      <c r="CI18" s="606">
        <f t="shared" si="48"/>
        <v>7.0</v>
      </c>
      <c r="CJ18" s="604">
        <v>26.0</v>
      </c>
      <c r="CK18" s="606">
        <f t="shared" si="12"/>
        <v>33.0</v>
      </c>
      <c r="CL18" s="604">
        <v>0.0</v>
      </c>
      <c r="CM18" s="606">
        <f t="shared" si="13"/>
        <v>33.0</v>
      </c>
      <c r="CN18" s="607">
        <f t="shared" si="49"/>
        <v>16.5</v>
      </c>
      <c r="CO18" s="548" t="str">
        <f t="shared" si="50"/>
        <v/>
      </c>
      <c r="CP18" s="548" t="str">
        <f t="shared" si="51"/>
        <v>F</v>
      </c>
      <c r="CQ18" s="608" t="str">
        <f t="shared" si="52"/>
        <v>F</v>
      </c>
      <c r="CR18" s="609">
        <v>7.0</v>
      </c>
      <c r="CS18" s="610">
        <v>5.0</v>
      </c>
      <c r="CT18" s="611">
        <v>5.0</v>
      </c>
      <c r="CU18" s="612">
        <f t="shared" si="117"/>
        <v>17.0</v>
      </c>
      <c r="CV18" s="525">
        <v>16.0</v>
      </c>
      <c r="CW18" s="613">
        <v>17.0</v>
      </c>
      <c r="CX18" s="614">
        <f t="shared" si="150"/>
        <v>33.0</v>
      </c>
      <c r="CY18" s="615">
        <v>0.0</v>
      </c>
      <c r="CZ18" s="616">
        <v>0.0</v>
      </c>
      <c r="DA18" s="617">
        <f t="shared" si="118"/>
        <v>0.0</v>
      </c>
      <c r="DB18" s="618">
        <f t="shared" si="119"/>
        <v>50.0</v>
      </c>
      <c r="DC18" s="619">
        <f t="shared" si="120"/>
        <v>25.0</v>
      </c>
      <c r="DD18" s="620" t="str">
        <f t="shared" si="121"/>
        <v/>
      </c>
      <c r="DE18" s="603">
        <v>7.0</v>
      </c>
      <c r="DF18" s="622">
        <v>0.0</v>
      </c>
      <c r="DG18" s="623">
        <f t="shared" si="122"/>
        <v>7.0</v>
      </c>
      <c r="DH18" s="604">
        <v>7.0</v>
      </c>
      <c r="DI18" s="625"/>
      <c r="DJ18" s="623">
        <f t="shared" si="123"/>
        <v>7.0</v>
      </c>
      <c r="DK18" s="625">
        <v>6.0</v>
      </c>
      <c r="DL18" s="625"/>
      <c r="DM18" s="623">
        <f t="shared" si="124"/>
        <v>6.0</v>
      </c>
      <c r="DN18" s="626">
        <f t="shared" si="125"/>
        <v>20.0</v>
      </c>
      <c r="DO18" s="627">
        <f t="shared" si="126"/>
        <v>0.0</v>
      </c>
      <c r="DP18" s="628">
        <f t="shared" si="127"/>
        <v>20.0</v>
      </c>
      <c r="DQ18" s="541">
        <v>11.0</v>
      </c>
      <c r="DR18" s="629">
        <v>34.0</v>
      </c>
      <c r="DS18" s="623">
        <f t="shared" si="128"/>
        <v>45.0</v>
      </c>
      <c r="DT18" s="630">
        <v>0.0</v>
      </c>
      <c r="DU18" s="631">
        <v>0.0</v>
      </c>
      <c r="DV18" s="623">
        <f t="shared" si="129"/>
        <v>0.0</v>
      </c>
      <c r="DW18" s="632">
        <f t="shared" si="130"/>
        <v>31.0</v>
      </c>
      <c r="DX18" s="633">
        <f t="shared" si="131"/>
        <v>34.0</v>
      </c>
      <c r="DY18" s="634">
        <f t="shared" si="132"/>
        <v>65.0</v>
      </c>
      <c r="DZ18" s="607">
        <f t="shared" si="133"/>
        <v>28.26086956521739</v>
      </c>
      <c r="EA18" s="635" t="str">
        <f t="shared" si="134"/>
        <v/>
      </c>
      <c r="EB18" s="665">
        <v>0.0</v>
      </c>
      <c r="EC18" s="666">
        <v>0.0</v>
      </c>
      <c r="ED18" s="666">
        <v>0.0</v>
      </c>
      <c r="EE18" s="639">
        <f t="shared" si="154"/>
        <v>0.0</v>
      </c>
      <c r="EF18" s="640">
        <f t="shared" si="155"/>
        <v>0.0</v>
      </c>
      <c r="EG18" s="641" t="str">
        <f t="shared" si="156"/>
        <v/>
      </c>
      <c r="EH18" s="667">
        <v>0.0</v>
      </c>
      <c r="EI18" s="668">
        <v>0.0</v>
      </c>
      <c r="EJ18" s="668">
        <v>0.0</v>
      </c>
      <c r="EK18" s="532">
        <f t="shared" si="170" ref="EK18:EK71">SUM(EH18:EJ18)</f>
        <v>0.0</v>
      </c>
      <c r="EL18" s="619">
        <f t="shared" si="171" ref="EL18:EL71">IF(OR(EK18="",EK$7=""),"",EK18/EK$7*100)</f>
        <v>0.0</v>
      </c>
      <c r="EM18" s="620" t="str">
        <f t="shared" si="172" ref="EM18:EM71">IF(EL18&gt;=80,"A",IF(EL18&gt;=60,"B",IF(EL18&gt;=40,"C",IF(EL18&gt;=21,"D",""))))</f>
        <v/>
      </c>
      <c r="EN18" s="603">
        <v>7.0</v>
      </c>
      <c r="EO18" s="604">
        <v>9.0</v>
      </c>
      <c r="EP18" s="643">
        <v>6.0</v>
      </c>
      <c r="EQ18" s="644">
        <f t="shared" si="153"/>
        <v>22.0</v>
      </c>
      <c r="ER18" s="629">
        <v>30.0</v>
      </c>
      <c r="ES18" s="645">
        <f t="shared" si="141"/>
        <v>52.0</v>
      </c>
      <c r="ET18" s="630">
        <v>0.0</v>
      </c>
      <c r="EU18" s="646">
        <f t="shared" si="142"/>
        <v>52.0</v>
      </c>
      <c r="EV18" s="607">
        <f t="shared" si="143"/>
        <v>26.0</v>
      </c>
      <c r="EW18" s="635" t="str">
        <f t="shared" si="144"/>
        <v/>
      </c>
      <c r="EX18" s="669"/>
      <c r="EY18" s="666"/>
      <c r="EZ18" s="670" t="str">
        <f t="shared" si="145"/>
        <v/>
      </c>
      <c r="FA18" s="649">
        <f t="shared" si="80"/>
        <v>1200.0</v>
      </c>
      <c r="FB18" s="650">
        <f t="shared" si="147"/>
        <v>153.0</v>
      </c>
      <c r="FC18" s="651">
        <f t="shared" si="148"/>
        <v>12.75</v>
      </c>
      <c r="FD18" s="652" t="str">
        <f t="shared" si="83"/>
        <v/>
      </c>
      <c r="FE18" s="652" t="str">
        <f>IF($G18="NSO","NSO",IF($G18="TC","Transferred",IF(OR($G18="",$G18=0,P18="",AB18="",AN18="",AZ18="",BL18="",BX18="",CJ16=""),"",IF(OR(FP18&gt;0,(FQ18+FR18+FS18)&gt;2),"FAILED",IF(OR(FQ18&gt;0,FR18&gt;1),"SUPP.",IF(AND(FR18&gt;0,FS18&gt;0),"SUPP.",IF((FR18+FS18),"Passed With G","Passed")))))))</f>
        <v>FAILED</v>
      </c>
      <c r="FF18" s="653" t="str">
        <f t="shared" si="149"/>
        <v/>
      </c>
      <c r="FG18" s="654" t="str">
        <f t="shared" si="85"/>
        <v/>
      </c>
      <c r="FH18" s="655" t="str">
        <f t="shared" si="86"/>
        <v>Need Improvement</v>
      </c>
      <c r="FI18" s="656" t="str">
        <f t="shared" si="157"/>
        <v>F</v>
      </c>
      <c r="FJ18" s="657" t="str">
        <f t="shared" si="158"/>
        <v>F</v>
      </c>
      <c r="FK18" s="657" t="str">
        <f t="shared" si="159"/>
        <v>F</v>
      </c>
      <c r="FL18" s="657" t="str">
        <f t="shared" si="160"/>
        <v>F</v>
      </c>
      <c r="FM18" s="657" t="str">
        <f t="shared" si="161"/>
        <v>F</v>
      </c>
      <c r="FN18" s="658" t="str">
        <f t="shared" si="162"/>
        <v>F</v>
      </c>
      <c r="FO18" s="659" t="str">
        <f t="shared" si="163"/>
        <v>F</v>
      </c>
      <c r="FP18" s="656">
        <f t="shared" si="94"/>
        <v>7.0</v>
      </c>
      <c r="FQ18" s="657">
        <f t="shared" si="95"/>
        <v>0.0</v>
      </c>
      <c r="FR18" s="657">
        <f t="shared" si="96"/>
        <v>0.0</v>
      </c>
      <c r="FS18" s="657">
        <f t="shared" si="97"/>
        <v>0.0</v>
      </c>
      <c r="FT18" s="659"/>
      <c r="FU18" s="117"/>
      <c r="FV18" s="117"/>
      <c r="FW18" s="660">
        <f t="shared" si="98"/>
        <v>50.0</v>
      </c>
      <c r="FX18" s="660" t="s">
        <v>163</v>
      </c>
      <c r="FY18" s="660">
        <f t="shared" si="99"/>
        <v>200.0</v>
      </c>
      <c r="FZ18" s="660" t="str">
        <f t="shared" si="100"/>
        <v>50/200</v>
      </c>
      <c r="GA18" s="660">
        <f t="shared" si="101"/>
        <v>65.0</v>
      </c>
      <c r="GB18" s="660" t="s">
        <v>163</v>
      </c>
      <c r="GC18" s="660">
        <f t="shared" si="102"/>
        <v>230.0</v>
      </c>
      <c r="GD18" s="660" t="str">
        <f t="shared" si="103"/>
        <v>65/230</v>
      </c>
      <c r="GE18" s="660">
        <f t="shared" si="104"/>
        <v>0.0</v>
      </c>
      <c r="GF18" s="660" t="s">
        <v>163</v>
      </c>
      <c r="GG18" s="660">
        <f t="shared" si="105"/>
        <v>100.0</v>
      </c>
      <c r="GH18" s="660" t="str">
        <f t="shared" si="106"/>
        <v>0/100</v>
      </c>
      <c r="GI18" s="660">
        <f t="shared" si="107"/>
        <v>0.0</v>
      </c>
      <c r="GJ18" s="660" t="s">
        <v>163</v>
      </c>
      <c r="GK18" s="660">
        <f t="shared" si="108"/>
        <v>100.0</v>
      </c>
      <c r="GL18" s="660" t="str">
        <f t="shared" si="109"/>
        <v>0/100</v>
      </c>
      <c r="GM18" s="660">
        <f t="shared" si="110"/>
        <v>52.0</v>
      </c>
      <c r="GN18" s="660" t="s">
        <v>163</v>
      </c>
      <c r="GO18" s="660">
        <f t="shared" si="111"/>
        <v>200.0</v>
      </c>
      <c r="GP18" s="660" t="str">
        <f t="shared" si="112"/>
        <v>52/200</v>
      </c>
    </row>
    <row r="19" spans="8:8" ht="38.25" customHeight="1">
      <c r="A19" s="24">
        <f t="shared" si="19"/>
        <v>911.0</v>
      </c>
      <c r="B19" s="562">
        <f t="shared" si="20"/>
        <v>9.0</v>
      </c>
      <c r="C19" s="563">
        <v>11.0</v>
      </c>
      <c r="D19" s="564">
        <v>9.0</v>
      </c>
      <c r="E19" s="662">
        <v>245.0</v>
      </c>
      <c r="F19" s="663" t="s">
        <v>177</v>
      </c>
      <c r="G19" s="565">
        <v>911.0</v>
      </c>
      <c r="H19" s="662" t="s">
        <v>264</v>
      </c>
      <c r="I19" s="662" t="s">
        <v>289</v>
      </c>
      <c r="J19" s="662" t="s">
        <v>314</v>
      </c>
      <c r="K19" s="664">
        <v>39550.0</v>
      </c>
      <c r="L19" s="568">
        <v>1.0</v>
      </c>
      <c r="M19" s="569">
        <v>1.0</v>
      </c>
      <c r="N19" s="570">
        <v>1.0</v>
      </c>
      <c r="O19" s="571">
        <f t="shared" si="168"/>
        <v>3.0</v>
      </c>
      <c r="P19" s="569">
        <v>10.0</v>
      </c>
      <c r="Q19" s="571">
        <f>SUM(O19,P19)</f>
        <v>13.0</v>
      </c>
      <c r="R19" s="569">
        <v>10.0</v>
      </c>
      <c r="S19" s="571">
        <f>SUM(Q19,R19)</f>
        <v>23.0</v>
      </c>
      <c r="T19" s="572">
        <f>IF(OR(P19="",R19=""),"",S19/S$7*100)</f>
        <v>23.0</v>
      </c>
      <c r="U19" s="573" t="str">
        <f>IF(R19="AB","AB",IF(AND(OR(L19="ab",L19="ml"),OR(M19="ab",M19="ml"),OR(O19="ab",O19="ml")),"AB",IF(AND(OR(L19="ab",L19="ml"),OR(O19="ab",O19="ml")),"AB","")))</f>
        <v/>
      </c>
      <c r="V19" s="573" t="str">
        <f>IF(OR($G19="NSO",$G19="",R19=""),"",IF(OR(U19="AB",R19="ab"),"AB",IF(AND(T19&gt;=36,R19&gt;=20),"P",IF(AND(T19&gt;=34,R19&gt;=20,COUNTIF(N19:R19,"ml")=0),"G2",IF(AND(T19&gt;=31,R19&gt;=20,COUNTIF(N19:R19,"ml")=0),"G1",IF(T19&gt;=25,"S","F"))))))</f>
        <v>F</v>
      </c>
      <c r="W19" s="574" t="str">
        <f t="shared" si="169"/>
        <v>F</v>
      </c>
      <c r="X19" s="575">
        <v>2.0</v>
      </c>
      <c r="Y19" s="576">
        <v>4.0</v>
      </c>
      <c r="Z19" s="577">
        <v>3.0</v>
      </c>
      <c r="AA19" s="578">
        <f t="shared" si="23"/>
        <v>9.0</v>
      </c>
      <c r="AB19" s="576">
        <v>12.0</v>
      </c>
      <c r="AC19" s="578">
        <f t="shared" si="2"/>
        <v>21.0</v>
      </c>
      <c r="AD19" s="576">
        <v>0.0</v>
      </c>
      <c r="AE19" s="578">
        <f t="shared" si="3"/>
        <v>21.0</v>
      </c>
      <c r="AF19" s="579">
        <f t="shared" si="24"/>
        <v>21.0</v>
      </c>
      <c r="AG19" s="580" t="str">
        <f t="shared" si="25"/>
        <v/>
      </c>
      <c r="AH19" s="580" t="str">
        <f t="shared" si="26"/>
        <v>F</v>
      </c>
      <c r="AI19" s="581" t="str">
        <f t="shared" si="27"/>
        <v>F</v>
      </c>
      <c r="AJ19" s="582">
        <v>3.0</v>
      </c>
      <c r="AK19" s="583">
        <v>5.0</v>
      </c>
      <c r="AL19" s="584">
        <v>2.0</v>
      </c>
      <c r="AM19" s="585">
        <f t="shared" si="28"/>
        <v>10.0</v>
      </c>
      <c r="AN19" s="583">
        <v>20.0</v>
      </c>
      <c r="AO19" s="585">
        <f t="shared" si="4"/>
        <v>30.0</v>
      </c>
      <c r="AP19" s="583">
        <v>0.0</v>
      </c>
      <c r="AQ19" s="585">
        <f t="shared" si="5"/>
        <v>30.0</v>
      </c>
      <c r="AR19" s="586">
        <f t="shared" si="29"/>
        <v>15.0</v>
      </c>
      <c r="AS19" s="587" t="str">
        <f t="shared" si="30"/>
        <v/>
      </c>
      <c r="AT19" s="587" t="str">
        <f t="shared" si="31"/>
        <v>F</v>
      </c>
      <c r="AU19" s="588" t="str">
        <f t="shared" si="32"/>
        <v>F</v>
      </c>
      <c r="AV19" s="589">
        <v>1.0</v>
      </c>
      <c r="AW19" s="590">
        <v>5.0</v>
      </c>
      <c r="AX19" s="591">
        <v>3.0</v>
      </c>
      <c r="AY19" s="592">
        <f t="shared" si="33"/>
        <v>9.0</v>
      </c>
      <c r="AZ19" s="590">
        <v>24.0</v>
      </c>
      <c r="BA19" s="592">
        <f t="shared" si="6"/>
        <v>33.0</v>
      </c>
      <c r="BB19" s="590">
        <v>0.0</v>
      </c>
      <c r="BC19" s="592">
        <f t="shared" si="7"/>
        <v>33.0</v>
      </c>
      <c r="BD19" s="593">
        <f t="shared" si="34"/>
        <v>16.5</v>
      </c>
      <c r="BE19" s="594" t="str">
        <f t="shared" si="35"/>
        <v/>
      </c>
      <c r="BF19" s="594" t="str">
        <f t="shared" si="36"/>
        <v>F</v>
      </c>
      <c r="BG19" s="595" t="str">
        <f t="shared" si="37"/>
        <v>F</v>
      </c>
      <c r="BH19" s="596">
        <v>1.0</v>
      </c>
      <c r="BI19" s="597">
        <v>1.0</v>
      </c>
      <c r="BJ19" s="598">
        <v>1.0</v>
      </c>
      <c r="BK19" s="599">
        <f t="shared" si="38"/>
        <v>3.0</v>
      </c>
      <c r="BL19" s="597">
        <v>27.0</v>
      </c>
      <c r="BM19" s="599">
        <f t="shared" si="8"/>
        <v>30.0</v>
      </c>
      <c r="BN19" s="597">
        <v>0.0</v>
      </c>
      <c r="BO19" s="599">
        <f t="shared" si="9"/>
        <v>30.0</v>
      </c>
      <c r="BP19" s="600">
        <f t="shared" si="39"/>
        <v>15.0</v>
      </c>
      <c r="BQ19" s="601" t="str">
        <f t="shared" si="40"/>
        <v/>
      </c>
      <c r="BR19" s="601" t="str">
        <f t="shared" si="41"/>
        <v>F</v>
      </c>
      <c r="BS19" s="602" t="str">
        <f t="shared" si="42"/>
        <v>F</v>
      </c>
      <c r="BT19" s="568">
        <v>2.0</v>
      </c>
      <c r="BU19" s="569">
        <v>3.0</v>
      </c>
      <c r="BV19" s="570">
        <v>3.0</v>
      </c>
      <c r="BW19" s="571">
        <f t="shared" si="43"/>
        <v>8.0</v>
      </c>
      <c r="BX19" s="569">
        <v>19.0</v>
      </c>
      <c r="BY19" s="571">
        <f t="shared" si="10"/>
        <v>27.0</v>
      </c>
      <c r="BZ19" s="569">
        <v>0.0</v>
      </c>
      <c r="CA19" s="571">
        <f t="shared" si="11"/>
        <v>27.0</v>
      </c>
      <c r="CB19" s="572">
        <f t="shared" si="44"/>
        <v>13.5</v>
      </c>
      <c r="CC19" s="573" t="str">
        <f t="shared" si="45"/>
        <v/>
      </c>
      <c r="CD19" s="573" t="str">
        <f t="shared" si="46"/>
        <v>F</v>
      </c>
      <c r="CE19" s="574" t="str">
        <f t="shared" si="47"/>
        <v>F</v>
      </c>
      <c r="CF19" s="603">
        <v>4.0</v>
      </c>
      <c r="CG19" s="604">
        <v>3.0</v>
      </c>
      <c r="CH19" s="605">
        <v>1.0</v>
      </c>
      <c r="CI19" s="606">
        <f t="shared" si="48"/>
        <v>8.0</v>
      </c>
      <c r="CJ19" s="604">
        <v>28.0</v>
      </c>
      <c r="CK19" s="606">
        <f t="shared" si="12"/>
        <v>36.0</v>
      </c>
      <c r="CL19" s="604">
        <v>0.0</v>
      </c>
      <c r="CM19" s="606">
        <f t="shared" si="13"/>
        <v>36.0</v>
      </c>
      <c r="CN19" s="607">
        <f t="shared" si="49"/>
        <v>18.0</v>
      </c>
      <c r="CO19" s="548" t="str">
        <f t="shared" si="50"/>
        <v/>
      </c>
      <c r="CP19" s="548" t="str">
        <f t="shared" si="51"/>
        <v>F</v>
      </c>
      <c r="CQ19" s="608" t="str">
        <f t="shared" si="52"/>
        <v>F</v>
      </c>
      <c r="CR19" s="609">
        <v>7.0</v>
      </c>
      <c r="CS19" s="610">
        <v>7.0</v>
      </c>
      <c r="CT19" s="611">
        <v>7.0</v>
      </c>
      <c r="CU19" s="612">
        <f t="shared" si="117"/>
        <v>21.0</v>
      </c>
      <c r="CV19" s="525">
        <v>15.0</v>
      </c>
      <c r="CW19" s="613">
        <v>16.0</v>
      </c>
      <c r="CX19" s="614">
        <f t="shared" si="150"/>
        <v>31.0</v>
      </c>
      <c r="CY19" s="615">
        <v>0.0</v>
      </c>
      <c r="CZ19" s="616">
        <f t="shared" si="173" ref="CZ19">IF($S$7="NA","NA",0)</f>
        <v>0.0</v>
      </c>
      <c r="DA19" s="617">
        <f t="shared" si="118"/>
        <v>0.0</v>
      </c>
      <c r="DB19" s="618">
        <f t="shared" si="119"/>
        <v>52.0</v>
      </c>
      <c r="DC19" s="619">
        <f t="shared" si="120"/>
        <v>26.0</v>
      </c>
      <c r="DD19" s="620" t="str">
        <f t="shared" si="121"/>
        <v/>
      </c>
      <c r="DE19" s="603">
        <v>8.0</v>
      </c>
      <c r="DF19" s="622">
        <v>0.0</v>
      </c>
      <c r="DG19" s="623">
        <f t="shared" si="122"/>
        <v>8.0</v>
      </c>
      <c r="DH19" s="604">
        <v>7.0</v>
      </c>
      <c r="DI19" s="625"/>
      <c r="DJ19" s="623">
        <f t="shared" si="123"/>
        <v>7.0</v>
      </c>
      <c r="DK19" s="625">
        <v>8.0</v>
      </c>
      <c r="DL19" s="625"/>
      <c r="DM19" s="623">
        <f t="shared" si="124"/>
        <v>8.0</v>
      </c>
      <c r="DN19" s="626">
        <f t="shared" si="125"/>
        <v>23.0</v>
      </c>
      <c r="DO19" s="627">
        <f t="shared" si="126"/>
        <v>0.0</v>
      </c>
      <c r="DP19" s="628">
        <f t="shared" si="127"/>
        <v>23.0</v>
      </c>
      <c r="DQ19" s="541">
        <v>12.0</v>
      </c>
      <c r="DR19" s="629">
        <v>35.0</v>
      </c>
      <c r="DS19" s="623">
        <f t="shared" si="128"/>
        <v>47.0</v>
      </c>
      <c r="DT19" s="630">
        <v>0.0</v>
      </c>
      <c r="DU19" s="631">
        <f t="shared" si="174" ref="DU19">IF($S$7="NA","NA",0)</f>
        <v>0.0</v>
      </c>
      <c r="DV19" s="623">
        <f t="shared" si="129"/>
        <v>0.0</v>
      </c>
      <c r="DW19" s="632">
        <f t="shared" si="130"/>
        <v>35.0</v>
      </c>
      <c r="DX19" s="633">
        <f t="shared" si="131"/>
        <v>35.0</v>
      </c>
      <c r="DY19" s="634">
        <f t="shared" si="132"/>
        <v>70.0</v>
      </c>
      <c r="DZ19" s="607">
        <f t="shared" si="133"/>
        <v>30.434782608695656</v>
      </c>
      <c r="EA19" s="635" t="str">
        <f t="shared" si="134"/>
        <v/>
      </c>
      <c r="EB19" s="636">
        <v>0.0</v>
      </c>
      <c r="EC19" s="637">
        <v>0.0</v>
      </c>
      <c r="ED19" s="638">
        <v>0.0</v>
      </c>
      <c r="EE19" s="639">
        <f t="shared" si="154"/>
        <v>0.0</v>
      </c>
      <c r="EF19" s="640">
        <f t="shared" si="155"/>
        <v>0.0</v>
      </c>
      <c r="EG19" s="641" t="str">
        <f t="shared" si="156"/>
        <v/>
      </c>
      <c r="EH19" s="642">
        <v>0.0</v>
      </c>
      <c r="EI19" s="564">
        <v>0.0</v>
      </c>
      <c r="EJ19" s="564">
        <v>0.0</v>
      </c>
      <c r="EK19" s="532">
        <f t="shared" si="170"/>
        <v>0.0</v>
      </c>
      <c r="EL19" s="619">
        <f t="shared" si="171"/>
        <v>0.0</v>
      </c>
      <c r="EM19" s="620" t="str">
        <f t="shared" si="172"/>
        <v/>
      </c>
      <c r="EN19" s="603">
        <v>7.0</v>
      </c>
      <c r="EO19" s="604">
        <v>9.0</v>
      </c>
      <c r="EP19" s="643">
        <v>6.0</v>
      </c>
      <c r="EQ19" s="644">
        <f t="shared" si="153"/>
        <v>22.0</v>
      </c>
      <c r="ER19" s="629">
        <v>47.0</v>
      </c>
      <c r="ES19" s="645">
        <f t="shared" si="141"/>
        <v>69.0</v>
      </c>
      <c r="ET19" s="630">
        <v>0.0</v>
      </c>
      <c r="EU19" s="646">
        <f t="shared" si="142"/>
        <v>69.0</v>
      </c>
      <c r="EV19" s="607">
        <f t="shared" si="143"/>
        <v>34.5</v>
      </c>
      <c r="EW19" s="635" t="str">
        <f t="shared" si="144"/>
        <v/>
      </c>
      <c r="EX19" s="669"/>
      <c r="EY19" s="666"/>
      <c r="EZ19" s="670" t="str">
        <f t="shared" si="145"/>
        <v/>
      </c>
      <c r="FA19" s="649">
        <f t="shared" si="80"/>
        <v>1200.0</v>
      </c>
      <c r="FB19" s="650">
        <f t="shared" si="175" ref="FB19:FB36">IF(G19="","",SUM(S19,AE19,AQ19,BC19,BO19,CA19,CM19))</f>
        <v>200.0</v>
      </c>
      <c r="FC19" s="651">
        <f t="shared" si="176" ref="FC19:FC36">IF(FA19="","",FB19/FA19*100)</f>
        <v>16.666666666666664</v>
      </c>
      <c r="FD19" s="652" t="str">
        <f t="shared" si="83"/>
        <v/>
      </c>
      <c r="FE19" s="652" t="str">
        <f>IF($G19="NSO","NSO",IF($G19="TC","Transferred",IF(OR($G19="",$G19=0,P19="",AB19="",AN19="",AZ19="",BL19="",BX19="",CJ17=""),"",IF(OR(FP19&gt;0,(FQ19+FR19+FS19)&gt;2),"FAILED",IF(OR(FQ19&gt;0,FR19&gt;1),"SUPP.",IF(AND(FR19&gt;0,FS19&gt;0),"SUPP.",IF((FR19+FS19),"Passed With G","Passed")))))))</f>
        <v>FAILED</v>
      </c>
      <c r="FF19" s="653" t="str">
        <f t="shared" si="177" ref="FF19:FF36">IF(FE19="Passed",FC19,"")</f>
        <v/>
      </c>
      <c r="FG19" s="654" t="str">
        <f t="shared" si="85"/>
        <v/>
      </c>
      <c r="FH19" s="655" t="str">
        <f t="shared" si="86"/>
        <v>Need Improvement</v>
      </c>
      <c r="FI19" s="656" t="str">
        <f t="shared" si="157"/>
        <v>F</v>
      </c>
      <c r="FJ19" s="657" t="str">
        <f t="shared" si="158"/>
        <v>F</v>
      </c>
      <c r="FK19" s="657" t="str">
        <f t="shared" si="159"/>
        <v>F</v>
      </c>
      <c r="FL19" s="657" t="str">
        <f t="shared" si="160"/>
        <v>F</v>
      </c>
      <c r="FM19" s="657" t="str">
        <f t="shared" si="161"/>
        <v>F</v>
      </c>
      <c r="FN19" s="658" t="str">
        <f t="shared" si="162"/>
        <v>F</v>
      </c>
      <c r="FO19" s="659" t="str">
        <f t="shared" si="163"/>
        <v>F</v>
      </c>
      <c r="FP19" s="656">
        <f t="shared" si="94"/>
        <v>7.0</v>
      </c>
      <c r="FQ19" s="657">
        <f t="shared" si="95"/>
        <v>0.0</v>
      </c>
      <c r="FR19" s="657">
        <f t="shared" si="96"/>
        <v>0.0</v>
      </c>
      <c r="FS19" s="657">
        <f t="shared" si="97"/>
        <v>0.0</v>
      </c>
      <c r="FT19" s="659"/>
      <c r="FU19" s="117"/>
      <c r="FV19" s="117"/>
      <c r="FW19" s="660">
        <f t="shared" si="98"/>
        <v>52.0</v>
      </c>
      <c r="FX19" s="660" t="s">
        <v>163</v>
      </c>
      <c r="FY19" s="660">
        <f t="shared" si="99"/>
        <v>200.0</v>
      </c>
      <c r="FZ19" s="660" t="str">
        <f t="shared" si="100"/>
        <v>52/200</v>
      </c>
      <c r="GA19" s="660">
        <f t="shared" si="101"/>
        <v>70.0</v>
      </c>
      <c r="GB19" s="660" t="s">
        <v>163</v>
      </c>
      <c r="GC19" s="660">
        <f t="shared" si="102"/>
        <v>230.0</v>
      </c>
      <c r="GD19" s="660" t="str">
        <f t="shared" si="103"/>
        <v>70/230</v>
      </c>
      <c r="GE19" s="660">
        <f t="shared" si="104"/>
        <v>0.0</v>
      </c>
      <c r="GF19" s="660" t="s">
        <v>163</v>
      </c>
      <c r="GG19" s="660">
        <f t="shared" si="105"/>
        <v>100.0</v>
      </c>
      <c r="GH19" s="660" t="str">
        <f t="shared" si="106"/>
        <v>0/100</v>
      </c>
      <c r="GI19" s="660">
        <f t="shared" si="107"/>
        <v>0.0</v>
      </c>
      <c r="GJ19" s="660" t="s">
        <v>163</v>
      </c>
      <c r="GK19" s="660">
        <f t="shared" si="108"/>
        <v>100.0</v>
      </c>
      <c r="GL19" s="660" t="str">
        <f t="shared" si="109"/>
        <v>0/100</v>
      </c>
      <c r="GM19" s="660">
        <f t="shared" si="110"/>
        <v>69.0</v>
      </c>
      <c r="GN19" s="660" t="s">
        <v>163</v>
      </c>
      <c r="GO19" s="660">
        <f t="shared" si="111"/>
        <v>200.0</v>
      </c>
      <c r="GP19" s="660" t="str">
        <f t="shared" si="112"/>
        <v>69/200</v>
      </c>
    </row>
    <row r="20" spans="8:8" ht="38.25" customHeight="1">
      <c r="A20" s="24">
        <f t="shared" si="19"/>
        <v>912.0</v>
      </c>
      <c r="B20" s="562">
        <f t="shared" si="20"/>
        <v>9.0</v>
      </c>
      <c r="C20" s="661">
        <v>12.0</v>
      </c>
      <c r="D20" s="564">
        <v>9.0</v>
      </c>
      <c r="E20" s="662">
        <v>225.0</v>
      </c>
      <c r="F20" s="663" t="s">
        <v>178</v>
      </c>
      <c r="G20" s="662">
        <v>912.0</v>
      </c>
      <c r="H20" s="662" t="s">
        <v>265</v>
      </c>
      <c r="I20" s="662" t="s">
        <v>290</v>
      </c>
      <c r="J20" s="662" t="s">
        <v>315</v>
      </c>
      <c r="K20" s="664">
        <v>39641.0</v>
      </c>
      <c r="L20" s="568">
        <v>2.0</v>
      </c>
      <c r="M20" s="569">
        <v>2.0</v>
      </c>
      <c r="N20" s="570">
        <v>2.0</v>
      </c>
      <c r="O20" s="571">
        <f t="shared" si="168"/>
        <v>6.0</v>
      </c>
      <c r="P20" s="569">
        <v>10.0</v>
      </c>
      <c r="Q20" s="571">
        <f>SUM(O20,P20)</f>
        <v>16.0</v>
      </c>
      <c r="R20" s="569">
        <v>10.0</v>
      </c>
      <c r="S20" s="571">
        <f>SUM(Q20,R20)</f>
        <v>26.0</v>
      </c>
      <c r="T20" s="572">
        <f>IF(OR(P20="",R20=""),"",S20/S$7*100)</f>
        <v>26.0</v>
      </c>
      <c r="U20" s="573" t="str">
        <f>IF(R20="AB","AB",IF(AND(OR(L20="ab",L20="ml"),OR(M20="ab",M20="ml"),OR(O20="ab",O20="ml")),"AB",IF(AND(OR(L20="ab",L20="ml"),OR(O20="ab",O20="ml")),"AB","")))</f>
        <v/>
      </c>
      <c r="V20" s="573" t="str">
        <f>IF(OR($G20="NSO",$G20="",R20=""),"",IF(OR(U20="AB",R20="ab"),"AB",IF(AND(T20&gt;=36,R20&gt;=20),"P",IF(AND(T20&gt;=34,R20&gt;=20,COUNTIF(N20:R20,"ml")=0),"G2",IF(AND(T20&gt;=31,R20&gt;=20,COUNTIF(N20:R20,"ml")=0),"G1",IF(T20&gt;=25,"S","F"))))))</f>
        <v>S</v>
      </c>
      <c r="W20" s="574" t="str">
        <f t="shared" si="169"/>
        <v>S</v>
      </c>
      <c r="X20" s="575">
        <v>2.0</v>
      </c>
      <c r="Y20" s="576">
        <v>4.0</v>
      </c>
      <c r="Z20" s="577">
        <v>3.0</v>
      </c>
      <c r="AA20" s="578">
        <f t="shared" si="23"/>
        <v>9.0</v>
      </c>
      <c r="AB20" s="576">
        <v>15.0</v>
      </c>
      <c r="AC20" s="578">
        <f t="shared" si="2"/>
        <v>24.0</v>
      </c>
      <c r="AD20" s="576">
        <v>0.0</v>
      </c>
      <c r="AE20" s="578">
        <f t="shared" si="3"/>
        <v>24.0</v>
      </c>
      <c r="AF20" s="579">
        <f t="shared" si="24"/>
        <v>24.0</v>
      </c>
      <c r="AG20" s="580" t="str">
        <f t="shared" si="25"/>
        <v/>
      </c>
      <c r="AH20" s="580" t="str">
        <f t="shared" si="26"/>
        <v>F</v>
      </c>
      <c r="AI20" s="581" t="str">
        <f t="shared" si="27"/>
        <v>F</v>
      </c>
      <c r="AJ20" s="582">
        <v>5.0</v>
      </c>
      <c r="AK20" s="583">
        <v>4.0</v>
      </c>
      <c r="AL20" s="584">
        <v>3.0</v>
      </c>
      <c r="AM20" s="585">
        <f t="shared" si="28"/>
        <v>12.0</v>
      </c>
      <c r="AN20" s="583">
        <v>26.0</v>
      </c>
      <c r="AO20" s="585">
        <f t="shared" si="4"/>
        <v>38.0</v>
      </c>
      <c r="AP20" s="583">
        <v>0.0</v>
      </c>
      <c r="AQ20" s="585">
        <f t="shared" si="5"/>
        <v>38.0</v>
      </c>
      <c r="AR20" s="586">
        <f t="shared" si="29"/>
        <v>19.0</v>
      </c>
      <c r="AS20" s="587" t="str">
        <f t="shared" si="30"/>
        <v/>
      </c>
      <c r="AT20" s="587" t="str">
        <f t="shared" si="31"/>
        <v>F</v>
      </c>
      <c r="AU20" s="588" t="str">
        <f t="shared" si="32"/>
        <v>F</v>
      </c>
      <c r="AV20" s="589">
        <v>2.0</v>
      </c>
      <c r="AW20" s="590">
        <v>5.0</v>
      </c>
      <c r="AX20" s="591">
        <v>5.0</v>
      </c>
      <c r="AY20" s="592">
        <f t="shared" si="33"/>
        <v>12.0</v>
      </c>
      <c r="AZ20" s="590">
        <v>20.0</v>
      </c>
      <c r="BA20" s="592">
        <f t="shared" si="6"/>
        <v>32.0</v>
      </c>
      <c r="BB20" s="590">
        <v>0.0</v>
      </c>
      <c r="BC20" s="592">
        <f t="shared" si="7"/>
        <v>32.0</v>
      </c>
      <c r="BD20" s="593">
        <f t="shared" si="34"/>
        <v>16.0</v>
      </c>
      <c r="BE20" s="594" t="str">
        <f t="shared" si="35"/>
        <v/>
      </c>
      <c r="BF20" s="594" t="str">
        <f t="shared" si="36"/>
        <v>F</v>
      </c>
      <c r="BG20" s="595" t="str">
        <f t="shared" si="37"/>
        <v>F</v>
      </c>
      <c r="BH20" s="596">
        <v>3.0</v>
      </c>
      <c r="BI20" s="597">
        <v>1.0</v>
      </c>
      <c r="BJ20" s="598">
        <v>1.0</v>
      </c>
      <c r="BK20" s="599">
        <f t="shared" si="38"/>
        <v>5.0</v>
      </c>
      <c r="BL20" s="597">
        <v>24.0</v>
      </c>
      <c r="BM20" s="599">
        <f t="shared" si="8"/>
        <v>29.0</v>
      </c>
      <c r="BN20" s="597">
        <v>0.0</v>
      </c>
      <c r="BO20" s="599">
        <f t="shared" si="9"/>
        <v>29.0</v>
      </c>
      <c r="BP20" s="600">
        <f t="shared" si="39"/>
        <v>14.499999999999998</v>
      </c>
      <c r="BQ20" s="601" t="str">
        <f t="shared" si="40"/>
        <v/>
      </c>
      <c r="BR20" s="601" t="str">
        <f t="shared" si="41"/>
        <v>F</v>
      </c>
      <c r="BS20" s="602" t="str">
        <f t="shared" si="42"/>
        <v>F</v>
      </c>
      <c r="BT20" s="568">
        <v>3.0</v>
      </c>
      <c r="BU20" s="569">
        <v>5.0</v>
      </c>
      <c r="BV20" s="570">
        <v>3.0</v>
      </c>
      <c r="BW20" s="571">
        <f t="shared" si="43"/>
        <v>11.0</v>
      </c>
      <c r="BX20" s="569">
        <v>22.0</v>
      </c>
      <c r="BY20" s="571">
        <f t="shared" si="10"/>
        <v>33.0</v>
      </c>
      <c r="BZ20" s="569">
        <v>0.0</v>
      </c>
      <c r="CA20" s="571">
        <f t="shared" si="11"/>
        <v>33.0</v>
      </c>
      <c r="CB20" s="572">
        <f t="shared" si="44"/>
        <v>16.5</v>
      </c>
      <c r="CC20" s="573" t="str">
        <f t="shared" si="45"/>
        <v/>
      </c>
      <c r="CD20" s="573" t="str">
        <f t="shared" si="46"/>
        <v>F</v>
      </c>
      <c r="CE20" s="574" t="str">
        <f t="shared" si="47"/>
        <v>F</v>
      </c>
      <c r="CF20" s="603">
        <v>6.0</v>
      </c>
      <c r="CG20" s="604">
        <v>6.0</v>
      </c>
      <c r="CH20" s="605">
        <v>6.0</v>
      </c>
      <c r="CI20" s="606">
        <f t="shared" si="48"/>
        <v>18.0</v>
      </c>
      <c r="CJ20" s="604">
        <v>35.0</v>
      </c>
      <c r="CK20" s="606">
        <f t="shared" si="12"/>
        <v>53.0</v>
      </c>
      <c r="CL20" s="604">
        <v>0.0</v>
      </c>
      <c r="CM20" s="606">
        <f t="shared" si="13"/>
        <v>53.0</v>
      </c>
      <c r="CN20" s="607">
        <f t="shared" si="49"/>
        <v>26.5</v>
      </c>
      <c r="CO20" s="548" t="str">
        <f t="shared" si="50"/>
        <v/>
      </c>
      <c r="CP20" s="548" t="str">
        <f t="shared" si="51"/>
        <v>S</v>
      </c>
      <c r="CQ20" s="608" t="str">
        <f t="shared" si="52"/>
        <v>S</v>
      </c>
      <c r="CR20" s="609">
        <v>8.0</v>
      </c>
      <c r="CS20" s="610">
        <v>5.0</v>
      </c>
      <c r="CT20" s="611">
        <v>7.0</v>
      </c>
      <c r="CU20" s="612">
        <f t="shared" si="117"/>
        <v>20.0</v>
      </c>
      <c r="CV20" s="525">
        <v>21.0</v>
      </c>
      <c r="CW20" s="613">
        <v>22.0</v>
      </c>
      <c r="CX20" s="614">
        <f t="shared" si="150"/>
        <v>43.0</v>
      </c>
      <c r="CY20" s="615">
        <v>0.0</v>
      </c>
      <c r="CZ20" s="616">
        <v>0.0</v>
      </c>
      <c r="DA20" s="617">
        <f t="shared" si="118"/>
        <v>0.0</v>
      </c>
      <c r="DB20" s="618">
        <f t="shared" si="119"/>
        <v>63.0</v>
      </c>
      <c r="DC20" s="619">
        <f t="shared" si="120"/>
        <v>31.5</v>
      </c>
      <c r="DD20" s="620" t="str">
        <f t="shared" si="121"/>
        <v/>
      </c>
      <c r="DE20" s="603">
        <v>6.0</v>
      </c>
      <c r="DF20" s="622">
        <v>0.0</v>
      </c>
      <c r="DG20" s="623">
        <f t="shared" si="122"/>
        <v>6.0</v>
      </c>
      <c r="DH20" s="604">
        <v>8.0</v>
      </c>
      <c r="DI20" s="625"/>
      <c r="DJ20" s="623">
        <f t="shared" si="123"/>
        <v>8.0</v>
      </c>
      <c r="DK20" s="625">
        <v>8.0</v>
      </c>
      <c r="DL20" s="625"/>
      <c r="DM20" s="623">
        <f t="shared" si="124"/>
        <v>8.0</v>
      </c>
      <c r="DN20" s="626">
        <f t="shared" si="125"/>
        <v>22.0</v>
      </c>
      <c r="DO20" s="627">
        <f t="shared" si="126"/>
        <v>0.0</v>
      </c>
      <c r="DP20" s="628">
        <f t="shared" si="127"/>
        <v>22.0</v>
      </c>
      <c r="DQ20" s="541">
        <v>11.0</v>
      </c>
      <c r="DR20" s="629">
        <v>38.0</v>
      </c>
      <c r="DS20" s="623">
        <f t="shared" si="128"/>
        <v>49.0</v>
      </c>
      <c r="DT20" s="630">
        <v>0.0</v>
      </c>
      <c r="DU20" s="631">
        <v>0.0</v>
      </c>
      <c r="DV20" s="623">
        <f t="shared" si="129"/>
        <v>0.0</v>
      </c>
      <c r="DW20" s="632">
        <f t="shared" si="130"/>
        <v>33.0</v>
      </c>
      <c r="DX20" s="633">
        <f t="shared" si="131"/>
        <v>38.0</v>
      </c>
      <c r="DY20" s="634">
        <f t="shared" si="132"/>
        <v>71.0</v>
      </c>
      <c r="DZ20" s="607">
        <f t="shared" si="133"/>
        <v>30.869565217391305</v>
      </c>
      <c r="EA20" s="635" t="str">
        <f t="shared" si="134"/>
        <v/>
      </c>
      <c r="EB20" s="665">
        <v>0.0</v>
      </c>
      <c r="EC20" s="666">
        <v>0.0</v>
      </c>
      <c r="ED20" s="666">
        <v>0.0</v>
      </c>
      <c r="EE20" s="639">
        <f t="shared" si="154"/>
        <v>0.0</v>
      </c>
      <c r="EF20" s="640">
        <f t="shared" si="155"/>
        <v>0.0</v>
      </c>
      <c r="EG20" s="641" t="str">
        <f t="shared" si="156"/>
        <v/>
      </c>
      <c r="EH20" s="667">
        <v>0.0</v>
      </c>
      <c r="EI20" s="668">
        <v>0.0</v>
      </c>
      <c r="EJ20" s="668">
        <v>0.0</v>
      </c>
      <c r="EK20" s="532">
        <f t="shared" si="170"/>
        <v>0.0</v>
      </c>
      <c r="EL20" s="619">
        <f t="shared" si="171"/>
        <v>0.0</v>
      </c>
      <c r="EM20" s="620" t="str">
        <f t="shared" si="172"/>
        <v/>
      </c>
      <c r="EN20" s="603">
        <v>8.0</v>
      </c>
      <c r="EO20" s="604">
        <v>9.0</v>
      </c>
      <c r="EP20" s="643">
        <v>8.0</v>
      </c>
      <c r="EQ20" s="644">
        <f t="shared" si="153"/>
        <v>25.0</v>
      </c>
      <c r="ER20" s="629">
        <v>48.0</v>
      </c>
      <c r="ES20" s="645">
        <f t="shared" si="141"/>
        <v>73.0</v>
      </c>
      <c r="ET20" s="630">
        <v>0.0</v>
      </c>
      <c r="EU20" s="646">
        <f t="shared" si="142"/>
        <v>73.0</v>
      </c>
      <c r="EV20" s="607">
        <f t="shared" si="143"/>
        <v>36.5</v>
      </c>
      <c r="EW20" s="635" t="str">
        <f t="shared" si="144"/>
        <v>D</v>
      </c>
      <c r="EX20" s="669"/>
      <c r="EY20" s="666"/>
      <c r="EZ20" s="670" t="str">
        <f t="shared" si="145"/>
        <v/>
      </c>
      <c r="FA20" s="649">
        <f t="shared" si="80"/>
        <v>1200.0</v>
      </c>
      <c r="FB20" s="650">
        <f t="shared" si="175"/>
        <v>235.0</v>
      </c>
      <c r="FC20" s="651">
        <f t="shared" si="176"/>
        <v>19.583333333333332</v>
      </c>
      <c r="FD20" s="652" t="str">
        <f t="shared" si="83"/>
        <v/>
      </c>
      <c r="FE20" s="652" t="str">
        <f>IF($G20="NSO","NSO",IF($G20="TC","Transferred",IF(OR($G20="",$G20=0,P20="",AB20="",AN20="",AZ20="",BL20="",BX20="",CJ18=""),"",IF(OR(FP20&gt;0,(FQ20+FR20+FS20)&gt;2),"FAILED",IF(OR(FQ20&gt;0,FR20&gt;1),"SUPP.",IF(AND(FR20&gt;0,FS20&gt;0),"SUPP.",IF((FR20+FS20),"Passed With G","Passed")))))))</f>
        <v>FAILED</v>
      </c>
      <c r="FF20" s="653" t="str">
        <f t="shared" si="177"/>
        <v/>
      </c>
      <c r="FG20" s="654" t="str">
        <f t="shared" si="85"/>
        <v/>
      </c>
      <c r="FH20" s="655" t="str">
        <f t="shared" si="86"/>
        <v>Need Improvement</v>
      </c>
      <c r="FI20" s="656" t="str">
        <f t="shared" si="157"/>
        <v>S</v>
      </c>
      <c r="FJ20" s="657" t="str">
        <f t="shared" si="158"/>
        <v>F</v>
      </c>
      <c r="FK20" s="657" t="str">
        <f t="shared" si="159"/>
        <v>F</v>
      </c>
      <c r="FL20" s="657" t="str">
        <f t="shared" si="160"/>
        <v>F</v>
      </c>
      <c r="FM20" s="657" t="str">
        <f t="shared" si="161"/>
        <v>F</v>
      </c>
      <c r="FN20" s="658" t="str">
        <f t="shared" si="162"/>
        <v>F</v>
      </c>
      <c r="FO20" s="659" t="str">
        <f t="shared" si="163"/>
        <v>S</v>
      </c>
      <c r="FP20" s="656">
        <f t="shared" si="94"/>
        <v>5.0</v>
      </c>
      <c r="FQ20" s="657">
        <f t="shared" si="95"/>
        <v>2.0</v>
      </c>
      <c r="FR20" s="657">
        <f t="shared" si="96"/>
        <v>0.0</v>
      </c>
      <c r="FS20" s="657">
        <f t="shared" si="97"/>
        <v>0.0</v>
      </c>
      <c r="FT20" s="659"/>
      <c r="FU20" s="117"/>
      <c r="FV20" s="117"/>
      <c r="FW20" s="660">
        <f t="shared" si="98"/>
        <v>63.0</v>
      </c>
      <c r="FX20" s="660" t="s">
        <v>163</v>
      </c>
      <c r="FY20" s="660">
        <f t="shared" si="99"/>
        <v>200.0</v>
      </c>
      <c r="FZ20" s="660" t="str">
        <f t="shared" si="100"/>
        <v>63/200</v>
      </c>
      <c r="GA20" s="660">
        <f t="shared" si="101"/>
        <v>71.0</v>
      </c>
      <c r="GB20" s="660" t="s">
        <v>163</v>
      </c>
      <c r="GC20" s="660">
        <f t="shared" si="102"/>
        <v>230.0</v>
      </c>
      <c r="GD20" s="660" t="str">
        <f t="shared" si="103"/>
        <v>71/230</v>
      </c>
      <c r="GE20" s="660">
        <f t="shared" si="104"/>
        <v>0.0</v>
      </c>
      <c r="GF20" s="660" t="s">
        <v>163</v>
      </c>
      <c r="GG20" s="660">
        <f t="shared" si="105"/>
        <v>100.0</v>
      </c>
      <c r="GH20" s="660" t="str">
        <f t="shared" si="106"/>
        <v>0/100</v>
      </c>
      <c r="GI20" s="660">
        <f t="shared" si="107"/>
        <v>0.0</v>
      </c>
      <c r="GJ20" s="660" t="s">
        <v>163</v>
      </c>
      <c r="GK20" s="660">
        <f t="shared" si="108"/>
        <v>100.0</v>
      </c>
      <c r="GL20" s="660" t="str">
        <f t="shared" si="109"/>
        <v>0/100</v>
      </c>
      <c r="GM20" s="660">
        <f t="shared" si="110"/>
        <v>73.0</v>
      </c>
      <c r="GN20" s="660" t="s">
        <v>163</v>
      </c>
      <c r="GO20" s="660">
        <f t="shared" si="111"/>
        <v>200.0</v>
      </c>
      <c r="GP20" s="660" t="str">
        <f t="shared" si="112"/>
        <v>73/200</v>
      </c>
    </row>
    <row r="21" spans="8:8" ht="38.25" customHeight="1">
      <c r="A21" s="24">
        <f t="shared" si="19"/>
        <v>913.0</v>
      </c>
      <c r="B21" s="562">
        <f t="shared" si="20"/>
        <v>9.0</v>
      </c>
      <c r="C21" s="563">
        <v>13.0</v>
      </c>
      <c r="D21" s="564">
        <v>9.0</v>
      </c>
      <c r="E21" s="662">
        <v>227.0</v>
      </c>
      <c r="F21" s="663" t="s">
        <v>178</v>
      </c>
      <c r="G21" s="565">
        <v>913.0</v>
      </c>
      <c r="H21" s="662" t="s">
        <v>266</v>
      </c>
      <c r="I21" s="662" t="s">
        <v>291</v>
      </c>
      <c r="J21" s="662" t="s">
        <v>316</v>
      </c>
      <c r="K21" s="664">
        <v>39550.0</v>
      </c>
      <c r="L21" s="568">
        <v>2.0</v>
      </c>
      <c r="M21" s="569">
        <v>1.0</v>
      </c>
      <c r="N21" s="570">
        <v>0.0</v>
      </c>
      <c r="O21" s="571">
        <f t="shared" si="168"/>
        <v>3.0</v>
      </c>
      <c r="P21" s="569">
        <v>6.0</v>
      </c>
      <c r="Q21" s="571">
        <f>SUM(O21,P21)</f>
        <v>9.0</v>
      </c>
      <c r="R21" s="569">
        <v>6.0</v>
      </c>
      <c r="S21" s="571">
        <f>SUM(Q21,R21)</f>
        <v>15.0</v>
      </c>
      <c r="T21" s="572">
        <f>IF(OR(P21="",R21=""),"",S21/S$7*100)</f>
        <v>15.0</v>
      </c>
      <c r="U21" s="573" t="str">
        <f>IF(R21="AB","AB",IF(AND(OR(L21="ab",L21="ml"),OR(M21="ab",M21="ml"),OR(O21="ab",O21="ml")),"AB",IF(AND(OR(L21="ab",L21="ml"),OR(O21="ab",O21="ml")),"AB","")))</f>
        <v/>
      </c>
      <c r="V21" s="573" t="str">
        <f>IF(OR($G21="NSO",$G21="",R21=""),"",IF(OR(U21="AB",R21="ab"),"AB",IF(AND(T21&gt;=36,R21&gt;=20),"P",IF(AND(T21&gt;=34,R21&gt;=20,COUNTIF(N21:R21,"ml")=0),"G2",IF(AND(T21&gt;=31,R21&gt;=20,COUNTIF(N21:R21,"ml")=0),"G1",IF(T21&gt;=25,"S","F"))))))</f>
        <v>F</v>
      </c>
      <c r="W21" s="574" t="str">
        <f t="shared" si="169"/>
        <v>F</v>
      </c>
      <c r="X21" s="575">
        <v>4.0</v>
      </c>
      <c r="Y21" s="576">
        <v>3.0</v>
      </c>
      <c r="Z21" s="577">
        <v>3.0</v>
      </c>
      <c r="AA21" s="578">
        <f t="shared" si="23"/>
        <v>10.0</v>
      </c>
      <c r="AB21" s="576">
        <v>16.0</v>
      </c>
      <c r="AC21" s="578">
        <f t="shared" si="2"/>
        <v>26.0</v>
      </c>
      <c r="AD21" s="576">
        <v>0.0</v>
      </c>
      <c r="AE21" s="578">
        <f t="shared" si="3"/>
        <v>26.0</v>
      </c>
      <c r="AF21" s="579">
        <f t="shared" si="24"/>
        <v>26.0</v>
      </c>
      <c r="AG21" s="580" t="str">
        <f t="shared" si="25"/>
        <v/>
      </c>
      <c r="AH21" s="580" t="str">
        <f t="shared" si="26"/>
        <v>S</v>
      </c>
      <c r="AI21" s="581" t="str">
        <f t="shared" si="27"/>
        <v>S</v>
      </c>
      <c r="AJ21" s="582">
        <v>4.0</v>
      </c>
      <c r="AK21" s="583">
        <v>4.0</v>
      </c>
      <c r="AL21" s="584">
        <v>5.0</v>
      </c>
      <c r="AM21" s="585">
        <f t="shared" si="28"/>
        <v>13.0</v>
      </c>
      <c r="AN21" s="583">
        <v>12.0</v>
      </c>
      <c r="AO21" s="585">
        <f t="shared" si="4"/>
        <v>25.0</v>
      </c>
      <c r="AP21" s="583">
        <v>0.0</v>
      </c>
      <c r="AQ21" s="585">
        <f t="shared" si="5"/>
        <v>25.0</v>
      </c>
      <c r="AR21" s="586">
        <f t="shared" si="29"/>
        <v>12.5</v>
      </c>
      <c r="AS21" s="587" t="str">
        <f t="shared" si="30"/>
        <v/>
      </c>
      <c r="AT21" s="587" t="str">
        <f t="shared" si="31"/>
        <v>F</v>
      </c>
      <c r="AU21" s="588" t="str">
        <f t="shared" si="32"/>
        <v>F</v>
      </c>
      <c r="AV21" s="589">
        <v>1.0</v>
      </c>
      <c r="AW21" s="590">
        <v>4.0</v>
      </c>
      <c r="AX21" s="591">
        <v>3.0</v>
      </c>
      <c r="AY21" s="592">
        <f t="shared" si="33"/>
        <v>8.0</v>
      </c>
      <c r="AZ21" s="590">
        <v>12.0</v>
      </c>
      <c r="BA21" s="592">
        <f t="shared" si="6"/>
        <v>20.0</v>
      </c>
      <c r="BB21" s="590">
        <v>0.0</v>
      </c>
      <c r="BC21" s="592">
        <f t="shared" si="7"/>
        <v>20.0</v>
      </c>
      <c r="BD21" s="593">
        <f t="shared" si="34"/>
        <v>10.0</v>
      </c>
      <c r="BE21" s="594" t="str">
        <f t="shared" si="35"/>
        <v/>
      </c>
      <c r="BF21" s="594" t="str">
        <f t="shared" si="36"/>
        <v>F</v>
      </c>
      <c r="BG21" s="595" t="str">
        <f t="shared" si="37"/>
        <v>F</v>
      </c>
      <c r="BH21" s="596">
        <v>2.0</v>
      </c>
      <c r="BI21" s="597">
        <v>0.0</v>
      </c>
      <c r="BJ21" s="598">
        <v>0.0</v>
      </c>
      <c r="BK21" s="599">
        <f t="shared" si="38"/>
        <v>2.0</v>
      </c>
      <c r="BL21" s="597">
        <v>20.0</v>
      </c>
      <c r="BM21" s="599">
        <f t="shared" si="8"/>
        <v>22.0</v>
      </c>
      <c r="BN21" s="597">
        <v>0.0</v>
      </c>
      <c r="BO21" s="599">
        <f t="shared" si="9"/>
        <v>22.0</v>
      </c>
      <c r="BP21" s="600">
        <f t="shared" si="39"/>
        <v>11.0</v>
      </c>
      <c r="BQ21" s="601" t="str">
        <f t="shared" si="40"/>
        <v/>
      </c>
      <c r="BR21" s="601" t="str">
        <f t="shared" si="41"/>
        <v>F</v>
      </c>
      <c r="BS21" s="602" t="str">
        <f t="shared" si="42"/>
        <v>F</v>
      </c>
      <c r="BT21" s="568">
        <v>2.0</v>
      </c>
      <c r="BU21" s="569">
        <v>4.0</v>
      </c>
      <c r="BV21" s="570">
        <v>2.0</v>
      </c>
      <c r="BW21" s="571">
        <f t="shared" si="43"/>
        <v>8.0</v>
      </c>
      <c r="BX21" s="569">
        <v>22.0</v>
      </c>
      <c r="BY21" s="571">
        <f t="shared" si="10"/>
        <v>30.0</v>
      </c>
      <c r="BZ21" s="569">
        <v>0.0</v>
      </c>
      <c r="CA21" s="571">
        <f t="shared" si="11"/>
        <v>30.0</v>
      </c>
      <c r="CB21" s="572">
        <f t="shared" si="44"/>
        <v>15.0</v>
      </c>
      <c r="CC21" s="573" t="str">
        <f t="shared" si="45"/>
        <v/>
      </c>
      <c r="CD21" s="573" t="str">
        <f t="shared" si="46"/>
        <v>F</v>
      </c>
      <c r="CE21" s="574" t="str">
        <f t="shared" si="47"/>
        <v>F</v>
      </c>
      <c r="CF21" s="603">
        <v>5.0</v>
      </c>
      <c r="CG21" s="604">
        <v>3.0</v>
      </c>
      <c r="CH21" s="605">
        <v>2.0</v>
      </c>
      <c r="CI21" s="606">
        <f t="shared" si="48"/>
        <v>10.0</v>
      </c>
      <c r="CJ21" s="604">
        <v>24.0</v>
      </c>
      <c r="CK21" s="606">
        <f t="shared" si="12"/>
        <v>34.0</v>
      </c>
      <c r="CL21" s="604">
        <v>0.0</v>
      </c>
      <c r="CM21" s="606">
        <f t="shared" si="13"/>
        <v>34.0</v>
      </c>
      <c r="CN21" s="607">
        <f t="shared" si="49"/>
        <v>17.0</v>
      </c>
      <c r="CO21" s="548" t="str">
        <f t="shared" si="50"/>
        <v/>
      </c>
      <c r="CP21" s="548" t="str">
        <f t="shared" si="51"/>
        <v>F</v>
      </c>
      <c r="CQ21" s="608" t="str">
        <f t="shared" si="52"/>
        <v>F</v>
      </c>
      <c r="CR21" s="609">
        <v>7.0</v>
      </c>
      <c r="CS21" s="610">
        <v>6.0</v>
      </c>
      <c r="CT21" s="611">
        <v>5.0</v>
      </c>
      <c r="CU21" s="612">
        <f t="shared" si="117"/>
        <v>18.0</v>
      </c>
      <c r="CV21" s="525">
        <v>22.0</v>
      </c>
      <c r="CW21" s="613">
        <v>23.0</v>
      </c>
      <c r="CX21" s="614">
        <f t="shared" si="150"/>
        <v>45.0</v>
      </c>
      <c r="CY21" s="615">
        <v>0.0</v>
      </c>
      <c r="CZ21" s="616">
        <f t="shared" si="178" ref="CZ21">IF($S$7="NA","NA",0)</f>
        <v>0.0</v>
      </c>
      <c r="DA21" s="617">
        <f t="shared" si="118"/>
        <v>0.0</v>
      </c>
      <c r="DB21" s="618">
        <f t="shared" si="119"/>
        <v>63.0</v>
      </c>
      <c r="DC21" s="619">
        <f t="shared" si="120"/>
        <v>31.5</v>
      </c>
      <c r="DD21" s="620" t="str">
        <f t="shared" si="121"/>
        <v/>
      </c>
      <c r="DE21" s="603">
        <v>7.0</v>
      </c>
      <c r="DF21" s="622">
        <v>0.0</v>
      </c>
      <c r="DG21" s="623">
        <f t="shared" si="122"/>
        <v>7.0</v>
      </c>
      <c r="DH21" s="604">
        <v>5.0</v>
      </c>
      <c r="DI21" s="625"/>
      <c r="DJ21" s="623">
        <f t="shared" si="123"/>
        <v>5.0</v>
      </c>
      <c r="DK21" s="625">
        <v>7.0</v>
      </c>
      <c r="DL21" s="625"/>
      <c r="DM21" s="623">
        <f t="shared" si="124"/>
        <v>7.0</v>
      </c>
      <c r="DN21" s="626">
        <f t="shared" si="125"/>
        <v>19.0</v>
      </c>
      <c r="DO21" s="627">
        <f t="shared" si="126"/>
        <v>0.0</v>
      </c>
      <c r="DP21" s="628">
        <f t="shared" si="127"/>
        <v>19.0</v>
      </c>
      <c r="DQ21" s="541">
        <v>13.0</v>
      </c>
      <c r="DR21" s="629">
        <v>33.0</v>
      </c>
      <c r="DS21" s="623">
        <f t="shared" si="128"/>
        <v>46.0</v>
      </c>
      <c r="DT21" s="630">
        <v>0.0</v>
      </c>
      <c r="DU21" s="631">
        <f t="shared" si="179" ref="DU21">IF($S$7="NA","NA",0)</f>
        <v>0.0</v>
      </c>
      <c r="DV21" s="623">
        <f t="shared" si="129"/>
        <v>0.0</v>
      </c>
      <c r="DW21" s="632">
        <f t="shared" si="130"/>
        <v>32.0</v>
      </c>
      <c r="DX21" s="633">
        <f t="shared" si="131"/>
        <v>33.0</v>
      </c>
      <c r="DY21" s="634">
        <f t="shared" si="132"/>
        <v>65.0</v>
      </c>
      <c r="DZ21" s="607">
        <f t="shared" si="133"/>
        <v>28.26086956521739</v>
      </c>
      <c r="EA21" s="635" t="str">
        <f t="shared" si="134"/>
        <v/>
      </c>
      <c r="EB21" s="636">
        <v>0.0</v>
      </c>
      <c r="EC21" s="637">
        <v>0.0</v>
      </c>
      <c r="ED21" s="638">
        <v>0.0</v>
      </c>
      <c r="EE21" s="639">
        <f t="shared" si="154"/>
        <v>0.0</v>
      </c>
      <c r="EF21" s="640">
        <f t="shared" si="155"/>
        <v>0.0</v>
      </c>
      <c r="EG21" s="641" t="str">
        <f t="shared" si="156"/>
        <v/>
      </c>
      <c r="EH21" s="642">
        <v>0.0</v>
      </c>
      <c r="EI21" s="564">
        <v>0.0</v>
      </c>
      <c r="EJ21" s="564">
        <v>0.0</v>
      </c>
      <c r="EK21" s="532">
        <f t="shared" si="170"/>
        <v>0.0</v>
      </c>
      <c r="EL21" s="619">
        <f t="shared" si="171"/>
        <v>0.0</v>
      </c>
      <c r="EM21" s="620" t="str">
        <f t="shared" si="172"/>
        <v/>
      </c>
      <c r="EN21" s="603">
        <v>8.0</v>
      </c>
      <c r="EO21" s="604">
        <v>9.0</v>
      </c>
      <c r="EP21" s="643">
        <v>7.0</v>
      </c>
      <c r="EQ21" s="644">
        <f t="shared" si="153"/>
        <v>24.0</v>
      </c>
      <c r="ER21" s="629">
        <v>45.0</v>
      </c>
      <c r="ES21" s="645">
        <f t="shared" si="141"/>
        <v>69.0</v>
      </c>
      <c r="ET21" s="630">
        <v>0.0</v>
      </c>
      <c r="EU21" s="646">
        <f t="shared" si="142"/>
        <v>69.0</v>
      </c>
      <c r="EV21" s="607">
        <f t="shared" si="143"/>
        <v>34.5</v>
      </c>
      <c r="EW21" s="635" t="str">
        <f t="shared" si="144"/>
        <v/>
      </c>
      <c r="EX21" s="669"/>
      <c r="EY21" s="666"/>
      <c r="EZ21" s="670" t="str">
        <f t="shared" si="145"/>
        <v/>
      </c>
      <c r="FA21" s="649">
        <f t="shared" si="80"/>
        <v>1200.0</v>
      </c>
      <c r="FB21" s="650">
        <f t="shared" si="175"/>
        <v>172.0</v>
      </c>
      <c r="FC21" s="651">
        <f t="shared" si="176"/>
        <v>14.333333333333334</v>
      </c>
      <c r="FD21" s="652" t="str">
        <f t="shared" si="83"/>
        <v/>
      </c>
      <c r="FE21" s="652" t="str">
        <f>IF($G21="NSO","NSO",IF($G21="TC","Transferred",IF(OR($G21="",$G21=0,P21="",AB21="",AN21="",AZ21="",BL21="",BX21="",CJ19=""),"",IF(OR(FP21&gt;0,(FQ21+FR21+FS21)&gt;2),"FAILED",IF(OR(FQ21&gt;0,FR21&gt;1),"SUPP.",IF(AND(FR21&gt;0,FS21&gt;0),"SUPP.",IF((FR21+FS21),"Passed With G","Passed")))))))</f>
        <v>FAILED</v>
      </c>
      <c r="FF21" s="653" t="str">
        <f t="shared" si="177"/>
        <v/>
      </c>
      <c r="FG21" s="654" t="str">
        <f t="shared" si="85"/>
        <v/>
      </c>
      <c r="FH21" s="655" t="str">
        <f t="shared" si="86"/>
        <v>Need Improvement</v>
      </c>
      <c r="FI21" s="656" t="str">
        <f t="shared" si="157"/>
        <v>F</v>
      </c>
      <c r="FJ21" s="657" t="str">
        <f t="shared" si="158"/>
        <v>S</v>
      </c>
      <c r="FK21" s="657" t="str">
        <f t="shared" si="159"/>
        <v>F</v>
      </c>
      <c r="FL21" s="657" t="str">
        <f t="shared" si="160"/>
        <v>F</v>
      </c>
      <c r="FM21" s="657" t="str">
        <f t="shared" si="161"/>
        <v>F</v>
      </c>
      <c r="FN21" s="658" t="str">
        <f t="shared" si="162"/>
        <v>F</v>
      </c>
      <c r="FO21" s="659" t="str">
        <f t="shared" si="163"/>
        <v>F</v>
      </c>
      <c r="FP21" s="656">
        <f t="shared" si="94"/>
        <v>6.0</v>
      </c>
      <c r="FQ21" s="657">
        <f t="shared" si="95"/>
        <v>1.0</v>
      </c>
      <c r="FR21" s="657">
        <f t="shared" si="96"/>
        <v>0.0</v>
      </c>
      <c r="FS21" s="657">
        <f t="shared" si="97"/>
        <v>0.0</v>
      </c>
      <c r="FT21" s="659"/>
      <c r="FU21" s="117"/>
      <c r="FV21" s="117"/>
      <c r="FW21" s="660">
        <f t="shared" si="98"/>
        <v>63.0</v>
      </c>
      <c r="FX21" s="660" t="s">
        <v>163</v>
      </c>
      <c r="FY21" s="660">
        <f t="shared" si="99"/>
        <v>200.0</v>
      </c>
      <c r="FZ21" s="660" t="str">
        <f t="shared" si="100"/>
        <v>63/200</v>
      </c>
      <c r="GA21" s="660">
        <f t="shared" si="101"/>
        <v>65.0</v>
      </c>
      <c r="GB21" s="660" t="s">
        <v>163</v>
      </c>
      <c r="GC21" s="660">
        <f t="shared" si="102"/>
        <v>230.0</v>
      </c>
      <c r="GD21" s="660" t="str">
        <f t="shared" si="103"/>
        <v>65/230</v>
      </c>
      <c r="GE21" s="660">
        <f t="shared" si="104"/>
        <v>0.0</v>
      </c>
      <c r="GF21" s="660" t="s">
        <v>163</v>
      </c>
      <c r="GG21" s="660">
        <f t="shared" si="105"/>
        <v>100.0</v>
      </c>
      <c r="GH21" s="660" t="str">
        <f t="shared" si="106"/>
        <v>0/100</v>
      </c>
      <c r="GI21" s="660">
        <f t="shared" si="107"/>
        <v>0.0</v>
      </c>
      <c r="GJ21" s="660" t="s">
        <v>163</v>
      </c>
      <c r="GK21" s="660">
        <f t="shared" si="108"/>
        <v>100.0</v>
      </c>
      <c r="GL21" s="660" t="str">
        <f t="shared" si="109"/>
        <v>0/100</v>
      </c>
      <c r="GM21" s="660">
        <f t="shared" si="110"/>
        <v>69.0</v>
      </c>
      <c r="GN21" s="660" t="s">
        <v>163</v>
      </c>
      <c r="GO21" s="660">
        <f t="shared" si="111"/>
        <v>200.0</v>
      </c>
      <c r="GP21" s="660" t="str">
        <f t="shared" si="112"/>
        <v>69/200</v>
      </c>
    </row>
    <row r="22" spans="8:8" ht="38.25" customHeight="1">
      <c r="A22" s="24">
        <f t="shared" si="19"/>
        <v>914.0</v>
      </c>
      <c r="B22" s="562">
        <f t="shared" si="20"/>
        <v>9.0</v>
      </c>
      <c r="C22" s="661">
        <v>14.0</v>
      </c>
      <c r="D22" s="564">
        <v>9.0</v>
      </c>
      <c r="E22" s="662">
        <v>228.0</v>
      </c>
      <c r="F22" s="663" t="s">
        <v>175</v>
      </c>
      <c r="G22" s="662">
        <v>914.0</v>
      </c>
      <c r="H22" s="662" t="s">
        <v>267</v>
      </c>
      <c r="I22" s="662" t="s">
        <v>292</v>
      </c>
      <c r="J22" s="662" t="s">
        <v>317</v>
      </c>
      <c r="K22" s="664">
        <v>39634.0</v>
      </c>
      <c r="L22" s="568">
        <v>1.0</v>
      </c>
      <c r="M22" s="569">
        <v>2.0</v>
      </c>
      <c r="N22" s="570">
        <v>1.0</v>
      </c>
      <c r="O22" s="571">
        <f t="shared" si="168"/>
        <v>4.0</v>
      </c>
      <c r="P22" s="569">
        <v>7.0</v>
      </c>
      <c r="Q22" s="571">
        <f>SUM(O22,P22)</f>
        <v>11.0</v>
      </c>
      <c r="R22" s="569">
        <v>7.0</v>
      </c>
      <c r="S22" s="571">
        <f>SUM(Q22,R22)</f>
        <v>18.0</v>
      </c>
      <c r="T22" s="572">
        <f>IF(OR(P22="",R22=""),"",S22/S$7*100)</f>
        <v>18.0</v>
      </c>
      <c r="U22" s="573" t="str">
        <f>IF(R22="AB","AB",IF(AND(OR(L22="ab",L22="ml"),OR(M22="ab",M22="ml"),OR(O22="ab",O22="ml")),"AB",IF(AND(OR(L22="ab",L22="ml"),OR(O22="ab",O22="ml")),"AB","")))</f>
        <v/>
      </c>
      <c r="V22" s="573" t="str">
        <f>IF(OR($G22="NSO",$G22="",R22=""),"",IF(OR(U22="AB",R22="ab"),"AB",IF(AND(T22&gt;=36,R22&gt;=20),"P",IF(AND(T22&gt;=34,R22&gt;=20,COUNTIF(N22:R22,"ml")=0),"G2",IF(AND(T22&gt;=31,R22&gt;=20,COUNTIF(N22:R22,"ml")=0),"G1",IF(T22&gt;=25,"S","F"))))))</f>
        <v>F</v>
      </c>
      <c r="W22" s="574" t="str">
        <f t="shared" si="169"/>
        <v>F</v>
      </c>
      <c r="X22" s="575">
        <v>4.0</v>
      </c>
      <c r="Y22" s="576">
        <v>2.0</v>
      </c>
      <c r="Z22" s="577">
        <v>2.0</v>
      </c>
      <c r="AA22" s="578">
        <f t="shared" si="23"/>
        <v>8.0</v>
      </c>
      <c r="AB22" s="576">
        <v>12.0</v>
      </c>
      <c r="AC22" s="578">
        <f t="shared" si="2"/>
        <v>20.0</v>
      </c>
      <c r="AD22" s="576">
        <v>0.0</v>
      </c>
      <c r="AE22" s="578">
        <f t="shared" si="3"/>
        <v>20.0</v>
      </c>
      <c r="AF22" s="579">
        <f t="shared" si="24"/>
        <v>20.0</v>
      </c>
      <c r="AG22" s="580" t="str">
        <f t="shared" si="25"/>
        <v/>
      </c>
      <c r="AH22" s="580" t="str">
        <f t="shared" si="26"/>
        <v>F</v>
      </c>
      <c r="AI22" s="581" t="str">
        <f t="shared" si="27"/>
        <v>F</v>
      </c>
      <c r="AJ22" s="582">
        <v>4.0</v>
      </c>
      <c r="AK22" s="583">
        <v>7.0</v>
      </c>
      <c r="AL22" s="584">
        <v>5.0</v>
      </c>
      <c r="AM22" s="585">
        <f t="shared" si="28"/>
        <v>16.0</v>
      </c>
      <c r="AN22" s="583">
        <v>13.0</v>
      </c>
      <c r="AO22" s="585">
        <f t="shared" si="4"/>
        <v>29.0</v>
      </c>
      <c r="AP22" s="583">
        <v>0.0</v>
      </c>
      <c r="AQ22" s="585">
        <f t="shared" si="5"/>
        <v>29.0</v>
      </c>
      <c r="AR22" s="586">
        <f t="shared" si="29"/>
        <v>14.499999999999998</v>
      </c>
      <c r="AS22" s="587" t="str">
        <f t="shared" si="30"/>
        <v/>
      </c>
      <c r="AT22" s="587" t="str">
        <f t="shared" si="31"/>
        <v>F</v>
      </c>
      <c r="AU22" s="588" t="str">
        <f t="shared" si="32"/>
        <v>F</v>
      </c>
      <c r="AV22" s="589">
        <v>0.0</v>
      </c>
      <c r="AW22" s="590">
        <v>0.0</v>
      </c>
      <c r="AX22" s="591">
        <v>2.0</v>
      </c>
      <c r="AY22" s="592">
        <f t="shared" si="33"/>
        <v>2.0</v>
      </c>
      <c r="AZ22" s="590">
        <v>12.0</v>
      </c>
      <c r="BA22" s="592">
        <f t="shared" si="6"/>
        <v>14.0</v>
      </c>
      <c r="BB22" s="590">
        <v>0.0</v>
      </c>
      <c r="BC22" s="592">
        <f t="shared" si="7"/>
        <v>14.0</v>
      </c>
      <c r="BD22" s="593">
        <f t="shared" si="34"/>
        <v>7.000000000000001</v>
      </c>
      <c r="BE22" s="594" t="str">
        <f t="shared" si="35"/>
        <v/>
      </c>
      <c r="BF22" s="594" t="str">
        <f t="shared" si="36"/>
        <v>F</v>
      </c>
      <c r="BG22" s="595" t="str">
        <f t="shared" si="37"/>
        <v>F</v>
      </c>
      <c r="BH22" s="596">
        <v>1.0</v>
      </c>
      <c r="BI22" s="597">
        <v>0.0</v>
      </c>
      <c r="BJ22" s="598">
        <v>0.0</v>
      </c>
      <c r="BK22" s="599">
        <f t="shared" si="38"/>
        <v>1.0</v>
      </c>
      <c r="BL22" s="597">
        <v>23.0</v>
      </c>
      <c r="BM22" s="599">
        <f t="shared" si="8"/>
        <v>24.0</v>
      </c>
      <c r="BN22" s="597">
        <v>0.0</v>
      </c>
      <c r="BO22" s="599">
        <f t="shared" si="9"/>
        <v>24.0</v>
      </c>
      <c r="BP22" s="600">
        <f t="shared" si="39"/>
        <v>12.0</v>
      </c>
      <c r="BQ22" s="601" t="str">
        <f t="shared" si="40"/>
        <v/>
      </c>
      <c r="BR22" s="601" t="str">
        <f t="shared" si="41"/>
        <v>F</v>
      </c>
      <c r="BS22" s="602" t="str">
        <f t="shared" si="42"/>
        <v>F</v>
      </c>
      <c r="BT22" s="568">
        <v>3.0</v>
      </c>
      <c r="BU22" s="569">
        <v>3.0</v>
      </c>
      <c r="BV22" s="570">
        <v>2.0</v>
      </c>
      <c r="BW22" s="571">
        <f t="shared" si="43"/>
        <v>8.0</v>
      </c>
      <c r="BX22" s="569">
        <v>23.0</v>
      </c>
      <c r="BY22" s="571">
        <f t="shared" si="10"/>
        <v>31.0</v>
      </c>
      <c r="BZ22" s="569">
        <v>0.0</v>
      </c>
      <c r="CA22" s="571">
        <f t="shared" si="11"/>
        <v>31.0</v>
      </c>
      <c r="CB22" s="572">
        <f t="shared" si="44"/>
        <v>15.5</v>
      </c>
      <c r="CC22" s="573" t="str">
        <f t="shared" si="45"/>
        <v/>
      </c>
      <c r="CD22" s="573" t="str">
        <f t="shared" si="46"/>
        <v>F</v>
      </c>
      <c r="CE22" s="574" t="str">
        <f t="shared" si="47"/>
        <v>F</v>
      </c>
      <c r="CF22" s="603">
        <v>5.0</v>
      </c>
      <c r="CG22" s="604">
        <v>3.0</v>
      </c>
      <c r="CH22" s="605">
        <v>2.0</v>
      </c>
      <c r="CI22" s="606">
        <f t="shared" si="48"/>
        <v>10.0</v>
      </c>
      <c r="CJ22" s="604">
        <v>24.0</v>
      </c>
      <c r="CK22" s="606">
        <f t="shared" si="12"/>
        <v>34.0</v>
      </c>
      <c r="CL22" s="604">
        <v>0.0</v>
      </c>
      <c r="CM22" s="606">
        <f t="shared" si="13"/>
        <v>34.0</v>
      </c>
      <c r="CN22" s="607">
        <f t="shared" si="49"/>
        <v>17.0</v>
      </c>
      <c r="CO22" s="548" t="str">
        <f t="shared" si="50"/>
        <v/>
      </c>
      <c r="CP22" s="548" t="str">
        <f t="shared" si="51"/>
        <v>F</v>
      </c>
      <c r="CQ22" s="608" t="str">
        <f t="shared" si="52"/>
        <v>F</v>
      </c>
      <c r="CR22" s="609">
        <v>9.0</v>
      </c>
      <c r="CS22" s="610">
        <v>7.0</v>
      </c>
      <c r="CT22" s="611">
        <v>5.0</v>
      </c>
      <c r="CU22" s="612">
        <f t="shared" si="117"/>
        <v>21.0</v>
      </c>
      <c r="CV22" s="525">
        <v>21.0</v>
      </c>
      <c r="CW22" s="613">
        <v>22.0</v>
      </c>
      <c r="CX22" s="614">
        <f t="shared" si="150"/>
        <v>43.0</v>
      </c>
      <c r="CY22" s="615">
        <v>0.0</v>
      </c>
      <c r="CZ22" s="616">
        <v>0.0</v>
      </c>
      <c r="DA22" s="617">
        <f t="shared" si="118"/>
        <v>0.0</v>
      </c>
      <c r="DB22" s="618">
        <f t="shared" si="119"/>
        <v>64.0</v>
      </c>
      <c r="DC22" s="619">
        <f t="shared" si="120"/>
        <v>32.0</v>
      </c>
      <c r="DD22" s="620" t="str">
        <f t="shared" si="121"/>
        <v/>
      </c>
      <c r="DE22" s="603">
        <v>8.0</v>
      </c>
      <c r="DF22" s="622">
        <v>0.0</v>
      </c>
      <c r="DG22" s="623">
        <f t="shared" si="122"/>
        <v>8.0</v>
      </c>
      <c r="DH22" s="604">
        <v>5.0</v>
      </c>
      <c r="DI22" s="625"/>
      <c r="DJ22" s="623">
        <f t="shared" si="123"/>
        <v>5.0</v>
      </c>
      <c r="DK22" s="625">
        <v>6.0</v>
      </c>
      <c r="DL22" s="625"/>
      <c r="DM22" s="623">
        <f t="shared" si="124"/>
        <v>6.0</v>
      </c>
      <c r="DN22" s="626">
        <f t="shared" si="125"/>
        <v>19.0</v>
      </c>
      <c r="DO22" s="627">
        <f t="shared" si="126"/>
        <v>0.0</v>
      </c>
      <c r="DP22" s="628">
        <f t="shared" si="127"/>
        <v>19.0</v>
      </c>
      <c r="DQ22" s="541">
        <v>13.0</v>
      </c>
      <c r="DR22" s="629">
        <v>34.0</v>
      </c>
      <c r="DS22" s="623">
        <f t="shared" si="128"/>
        <v>47.0</v>
      </c>
      <c r="DT22" s="630">
        <v>0.0</v>
      </c>
      <c r="DU22" s="631">
        <v>0.0</v>
      </c>
      <c r="DV22" s="623">
        <f t="shared" si="129"/>
        <v>0.0</v>
      </c>
      <c r="DW22" s="632">
        <f t="shared" si="130"/>
        <v>32.0</v>
      </c>
      <c r="DX22" s="633">
        <f t="shared" si="131"/>
        <v>34.0</v>
      </c>
      <c r="DY22" s="634">
        <f t="shared" si="132"/>
        <v>66.0</v>
      </c>
      <c r="DZ22" s="607">
        <f t="shared" si="133"/>
        <v>28.695652173913043</v>
      </c>
      <c r="EA22" s="635" t="str">
        <f t="shared" si="134"/>
        <v/>
      </c>
      <c r="EB22" s="665">
        <v>0.0</v>
      </c>
      <c r="EC22" s="666">
        <v>0.0</v>
      </c>
      <c r="ED22" s="666">
        <v>0.0</v>
      </c>
      <c r="EE22" s="639">
        <f t="shared" si="154"/>
        <v>0.0</v>
      </c>
      <c r="EF22" s="640">
        <f t="shared" si="155"/>
        <v>0.0</v>
      </c>
      <c r="EG22" s="641" t="str">
        <f t="shared" si="156"/>
        <v/>
      </c>
      <c r="EH22" s="667">
        <v>0.0</v>
      </c>
      <c r="EI22" s="668">
        <v>0.0</v>
      </c>
      <c r="EJ22" s="668">
        <v>0.0</v>
      </c>
      <c r="EK22" s="532">
        <f t="shared" si="170"/>
        <v>0.0</v>
      </c>
      <c r="EL22" s="619">
        <f t="shared" si="171"/>
        <v>0.0</v>
      </c>
      <c r="EM22" s="620" t="str">
        <f t="shared" si="172"/>
        <v/>
      </c>
      <c r="EN22" s="603">
        <v>8.0</v>
      </c>
      <c r="EO22" s="604">
        <v>9.0</v>
      </c>
      <c r="EP22" s="643">
        <v>6.0</v>
      </c>
      <c r="EQ22" s="644">
        <f t="shared" si="153"/>
        <v>23.0</v>
      </c>
      <c r="ER22" s="629">
        <v>40.0</v>
      </c>
      <c r="ES22" s="645">
        <f t="shared" si="141"/>
        <v>63.0</v>
      </c>
      <c r="ET22" s="630">
        <v>0.0</v>
      </c>
      <c r="EU22" s="646">
        <f t="shared" si="142"/>
        <v>63.0</v>
      </c>
      <c r="EV22" s="607">
        <f t="shared" si="143"/>
        <v>31.5</v>
      </c>
      <c r="EW22" s="635" t="str">
        <f t="shared" si="144"/>
        <v/>
      </c>
      <c r="EX22" s="669"/>
      <c r="EY22" s="666"/>
      <c r="EZ22" s="670" t="str">
        <f t="shared" si="145"/>
        <v/>
      </c>
      <c r="FA22" s="649">
        <f t="shared" si="80"/>
        <v>1200.0</v>
      </c>
      <c r="FB22" s="650">
        <f t="shared" si="175"/>
        <v>170.0</v>
      </c>
      <c r="FC22" s="651">
        <f t="shared" si="176"/>
        <v>14.166666666666666</v>
      </c>
      <c r="FD22" s="652" t="str">
        <f t="shared" si="83"/>
        <v/>
      </c>
      <c r="FE22" s="652" t="str">
        <f>IF($G22="NSO","NSO",IF($G22="TC","Transferred",IF(OR($G22="",$G22=0,P22="",AB22="",AN22="",AZ22="",BL22="",BX22="",CJ20=""),"",IF(OR(FP22&gt;0,(FQ22+FR22+FS22)&gt;2),"FAILED",IF(OR(FQ22&gt;0,FR22&gt;1),"SUPP.",IF(AND(FR22&gt;0,FS22&gt;0),"SUPP.",IF((FR22+FS22),"Passed With G","Passed")))))))</f>
        <v>FAILED</v>
      </c>
      <c r="FF22" s="653" t="str">
        <f t="shared" si="177"/>
        <v/>
      </c>
      <c r="FG22" s="654" t="str">
        <f t="shared" si="85"/>
        <v/>
      </c>
      <c r="FH22" s="655" t="str">
        <f t="shared" si="86"/>
        <v>Need Improvement</v>
      </c>
      <c r="FI22" s="656" t="str">
        <f t="shared" si="157"/>
        <v>F</v>
      </c>
      <c r="FJ22" s="657" t="str">
        <f t="shared" si="158"/>
        <v>F</v>
      </c>
      <c r="FK22" s="657" t="str">
        <f t="shared" si="159"/>
        <v>F</v>
      </c>
      <c r="FL22" s="657" t="str">
        <f t="shared" si="160"/>
        <v>F</v>
      </c>
      <c r="FM22" s="657" t="str">
        <f t="shared" si="161"/>
        <v>F</v>
      </c>
      <c r="FN22" s="658" t="str">
        <f t="shared" si="162"/>
        <v>F</v>
      </c>
      <c r="FO22" s="659" t="str">
        <f t="shared" si="163"/>
        <v>F</v>
      </c>
      <c r="FP22" s="656">
        <f t="shared" si="94"/>
        <v>7.0</v>
      </c>
      <c r="FQ22" s="657">
        <f t="shared" si="95"/>
        <v>0.0</v>
      </c>
      <c r="FR22" s="657">
        <f t="shared" si="96"/>
        <v>0.0</v>
      </c>
      <c r="FS22" s="657">
        <f t="shared" si="97"/>
        <v>0.0</v>
      </c>
      <c r="FT22" s="659"/>
      <c r="FU22" s="117"/>
      <c r="FV22" s="117"/>
      <c r="FW22" s="660">
        <f t="shared" si="98"/>
        <v>64.0</v>
      </c>
      <c r="FX22" s="660" t="s">
        <v>163</v>
      </c>
      <c r="FY22" s="660">
        <f t="shared" si="99"/>
        <v>200.0</v>
      </c>
      <c r="FZ22" s="660" t="str">
        <f t="shared" si="100"/>
        <v>64/200</v>
      </c>
      <c r="GA22" s="660">
        <f t="shared" si="101"/>
        <v>66.0</v>
      </c>
      <c r="GB22" s="660" t="s">
        <v>163</v>
      </c>
      <c r="GC22" s="660">
        <f t="shared" si="102"/>
        <v>230.0</v>
      </c>
      <c r="GD22" s="660" t="str">
        <f t="shared" si="103"/>
        <v>66/230</v>
      </c>
      <c r="GE22" s="660">
        <f t="shared" si="104"/>
        <v>0.0</v>
      </c>
      <c r="GF22" s="660" t="s">
        <v>163</v>
      </c>
      <c r="GG22" s="660">
        <f t="shared" si="105"/>
        <v>100.0</v>
      </c>
      <c r="GH22" s="660" t="str">
        <f t="shared" si="106"/>
        <v>0/100</v>
      </c>
      <c r="GI22" s="660">
        <f t="shared" si="107"/>
        <v>0.0</v>
      </c>
      <c r="GJ22" s="660" t="s">
        <v>163</v>
      </c>
      <c r="GK22" s="660">
        <f t="shared" si="108"/>
        <v>100.0</v>
      </c>
      <c r="GL22" s="660" t="str">
        <f t="shared" si="109"/>
        <v>0/100</v>
      </c>
      <c r="GM22" s="660">
        <f t="shared" si="110"/>
        <v>63.0</v>
      </c>
      <c r="GN22" s="660" t="s">
        <v>163</v>
      </c>
      <c r="GO22" s="660">
        <f t="shared" si="111"/>
        <v>200.0</v>
      </c>
      <c r="GP22" s="660" t="str">
        <f t="shared" si="112"/>
        <v>63/200</v>
      </c>
    </row>
    <row r="23" spans="8:8" ht="38.25" customHeight="1">
      <c r="A23" s="24">
        <f t="shared" si="19"/>
        <v>915.0</v>
      </c>
      <c r="B23" s="562">
        <f t="shared" si="20"/>
        <v>9.0</v>
      </c>
      <c r="C23" s="563">
        <v>15.0</v>
      </c>
      <c r="D23" s="564">
        <v>9.0</v>
      </c>
      <c r="E23" s="662">
        <v>229.0</v>
      </c>
      <c r="F23" s="663" t="s">
        <v>177</v>
      </c>
      <c r="G23" s="565">
        <v>915.0</v>
      </c>
      <c r="H23" s="662" t="s">
        <v>268</v>
      </c>
      <c r="I23" s="662" t="s">
        <v>293</v>
      </c>
      <c r="J23" s="662" t="s">
        <v>318</v>
      </c>
      <c r="K23" s="664">
        <v>39597.0</v>
      </c>
      <c r="L23" s="568">
        <v>5.0</v>
      </c>
      <c r="M23" s="569">
        <v>5.0</v>
      </c>
      <c r="N23" s="570">
        <v>4.0</v>
      </c>
      <c r="O23" s="571">
        <f t="shared" si="168"/>
        <v>14.0</v>
      </c>
      <c r="P23" s="569">
        <v>24.0</v>
      </c>
      <c r="Q23" s="571">
        <f>SUM(O23,P23)</f>
        <v>38.0</v>
      </c>
      <c r="R23" s="569">
        <v>24.0</v>
      </c>
      <c r="S23" s="571">
        <f>SUM(Q23,R23)</f>
        <v>62.0</v>
      </c>
      <c r="T23" s="572">
        <f>IF(OR(P23="",R23=""),"",S23/S$7*100)</f>
        <v>62.0</v>
      </c>
      <c r="U23" s="573" t="str">
        <f>IF(R23="AB","AB",IF(AND(OR(L23="ab",L23="ml"),OR(M23="ab",M23="ml"),OR(O23="ab",O23="ml")),"AB",IF(AND(OR(L23="ab",L23="ml"),OR(O23="ab",O23="ml")),"AB","")))</f>
        <v/>
      </c>
      <c r="V23" s="573" t="str">
        <f>IF(OR($G23="NSO",$G23="",R23=""),"",IF(OR(U23="AB",R23="ab"),"AB",IF(AND(T23&gt;=36,R23&gt;=20),"P",IF(AND(T23&gt;=34,R23&gt;=20,COUNTIF(N23:R23,"ml")=0),"G2",IF(AND(T23&gt;=31,R23&gt;=20,COUNTIF(N23:R23,"ml")=0),"G1",IF(T23&gt;=25,"S","F"))))))</f>
        <v>P</v>
      </c>
      <c r="W23" s="574" t="str">
        <f t="shared" si="169"/>
        <v>I</v>
      </c>
      <c r="X23" s="575">
        <v>5.0</v>
      </c>
      <c r="Y23" s="576">
        <v>4.0</v>
      </c>
      <c r="Z23" s="577">
        <v>5.0</v>
      </c>
      <c r="AA23" s="578">
        <f t="shared" si="23"/>
        <v>14.0</v>
      </c>
      <c r="AB23" s="576">
        <v>20.0</v>
      </c>
      <c r="AC23" s="578">
        <f t="shared" si="2"/>
        <v>34.0</v>
      </c>
      <c r="AD23" s="576">
        <v>0.0</v>
      </c>
      <c r="AE23" s="578">
        <f t="shared" si="3"/>
        <v>34.0</v>
      </c>
      <c r="AF23" s="579">
        <f t="shared" si="24"/>
        <v>34.0</v>
      </c>
      <c r="AG23" s="580" t="str">
        <f t="shared" si="25"/>
        <v/>
      </c>
      <c r="AH23" s="580" t="str">
        <f t="shared" si="26"/>
        <v>S</v>
      </c>
      <c r="AI23" s="581" t="str">
        <f t="shared" si="27"/>
        <v>S</v>
      </c>
      <c r="AJ23" s="582">
        <v>6.0</v>
      </c>
      <c r="AK23" s="583">
        <v>6.0</v>
      </c>
      <c r="AL23" s="584">
        <v>8.0</v>
      </c>
      <c r="AM23" s="585">
        <f t="shared" si="28"/>
        <v>20.0</v>
      </c>
      <c r="AN23" s="583">
        <v>35.0</v>
      </c>
      <c r="AO23" s="585">
        <f t="shared" si="4"/>
        <v>55.0</v>
      </c>
      <c r="AP23" s="583">
        <v>0.0</v>
      </c>
      <c r="AQ23" s="585">
        <f t="shared" si="5"/>
        <v>55.0</v>
      </c>
      <c r="AR23" s="586">
        <f t="shared" si="29"/>
        <v>27.500000000000004</v>
      </c>
      <c r="AS23" s="587" t="str">
        <f t="shared" si="30"/>
        <v/>
      </c>
      <c r="AT23" s="587" t="str">
        <f t="shared" si="31"/>
        <v>S</v>
      </c>
      <c r="AU23" s="588" t="str">
        <f t="shared" si="32"/>
        <v>S</v>
      </c>
      <c r="AV23" s="589">
        <v>8.0</v>
      </c>
      <c r="AW23" s="590">
        <v>9.0</v>
      </c>
      <c r="AX23" s="591">
        <v>5.0</v>
      </c>
      <c r="AY23" s="592">
        <f t="shared" si="33"/>
        <v>22.0</v>
      </c>
      <c r="AZ23" s="590">
        <v>35.0</v>
      </c>
      <c r="BA23" s="592">
        <f t="shared" si="6"/>
        <v>57.0</v>
      </c>
      <c r="BB23" s="590">
        <v>0.0</v>
      </c>
      <c r="BC23" s="592">
        <f t="shared" si="7"/>
        <v>57.0</v>
      </c>
      <c r="BD23" s="593">
        <f t="shared" si="34"/>
        <v>28.499999999999996</v>
      </c>
      <c r="BE23" s="594" t="str">
        <f t="shared" si="35"/>
        <v/>
      </c>
      <c r="BF23" s="594" t="str">
        <f t="shared" si="36"/>
        <v>S</v>
      </c>
      <c r="BG23" s="595" t="str">
        <f t="shared" si="37"/>
        <v>S</v>
      </c>
      <c r="BH23" s="596">
        <v>10.0</v>
      </c>
      <c r="BI23" s="597">
        <v>1.0</v>
      </c>
      <c r="BJ23" s="598">
        <v>1.0</v>
      </c>
      <c r="BK23" s="599">
        <f t="shared" si="38"/>
        <v>12.0</v>
      </c>
      <c r="BL23" s="597">
        <v>44.0</v>
      </c>
      <c r="BM23" s="599">
        <f t="shared" si="8"/>
        <v>56.0</v>
      </c>
      <c r="BN23" s="597">
        <v>0.0</v>
      </c>
      <c r="BO23" s="599">
        <f t="shared" si="9"/>
        <v>56.0</v>
      </c>
      <c r="BP23" s="600">
        <f t="shared" si="39"/>
        <v>28.000000000000004</v>
      </c>
      <c r="BQ23" s="601" t="str">
        <f t="shared" si="40"/>
        <v/>
      </c>
      <c r="BR23" s="601" t="str">
        <f t="shared" si="41"/>
        <v>S</v>
      </c>
      <c r="BS23" s="602" t="str">
        <f t="shared" si="42"/>
        <v>S</v>
      </c>
      <c r="BT23" s="568">
        <v>2.0</v>
      </c>
      <c r="BU23" s="569">
        <v>4.0</v>
      </c>
      <c r="BV23" s="570">
        <v>3.0</v>
      </c>
      <c r="BW23" s="571">
        <f t="shared" si="43"/>
        <v>9.0</v>
      </c>
      <c r="BX23" s="569">
        <v>40.0</v>
      </c>
      <c r="BY23" s="571">
        <f t="shared" si="10"/>
        <v>49.0</v>
      </c>
      <c r="BZ23" s="569">
        <v>0.0</v>
      </c>
      <c r="CA23" s="571">
        <f t="shared" si="11"/>
        <v>49.0</v>
      </c>
      <c r="CB23" s="572">
        <f t="shared" si="44"/>
        <v>24.5</v>
      </c>
      <c r="CC23" s="573" t="str">
        <f t="shared" si="45"/>
        <v/>
      </c>
      <c r="CD23" s="573" t="str">
        <f t="shared" si="46"/>
        <v>F</v>
      </c>
      <c r="CE23" s="574" t="str">
        <f t="shared" si="47"/>
        <v>F</v>
      </c>
      <c r="CF23" s="603">
        <v>9.0</v>
      </c>
      <c r="CG23" s="604">
        <v>9.0</v>
      </c>
      <c r="CH23" s="605">
        <v>8.0</v>
      </c>
      <c r="CI23" s="606">
        <f t="shared" si="48"/>
        <v>26.0</v>
      </c>
      <c r="CJ23" s="604">
        <v>53.0</v>
      </c>
      <c r="CK23" s="606">
        <f t="shared" si="12"/>
        <v>79.0</v>
      </c>
      <c r="CL23" s="604">
        <v>0.0</v>
      </c>
      <c r="CM23" s="606">
        <f t="shared" si="13"/>
        <v>79.0</v>
      </c>
      <c r="CN23" s="607">
        <f t="shared" si="49"/>
        <v>39.5</v>
      </c>
      <c r="CO23" s="548" t="str">
        <f t="shared" si="50"/>
        <v/>
      </c>
      <c r="CP23" s="548" t="str">
        <f t="shared" si="51"/>
        <v>S</v>
      </c>
      <c r="CQ23" s="608" t="str">
        <f t="shared" si="52"/>
        <v>S</v>
      </c>
      <c r="CR23" s="609">
        <v>9.0</v>
      </c>
      <c r="CS23" s="610">
        <v>7.0</v>
      </c>
      <c r="CT23" s="611">
        <v>9.0</v>
      </c>
      <c r="CU23" s="612">
        <f t="shared" si="117"/>
        <v>25.0</v>
      </c>
      <c r="CV23" s="525">
        <v>30.0</v>
      </c>
      <c r="CW23" s="613">
        <v>28.0</v>
      </c>
      <c r="CX23" s="614">
        <f t="shared" si="150"/>
        <v>58.0</v>
      </c>
      <c r="CY23" s="615">
        <v>0.0</v>
      </c>
      <c r="CZ23" s="616">
        <f t="shared" si="180" ref="CZ23">IF($S$7="NA","NA",0)</f>
        <v>0.0</v>
      </c>
      <c r="DA23" s="617">
        <f t="shared" si="118"/>
        <v>0.0</v>
      </c>
      <c r="DB23" s="618">
        <f t="shared" si="119"/>
        <v>83.0</v>
      </c>
      <c r="DC23" s="619">
        <f t="shared" si="120"/>
        <v>41.5</v>
      </c>
      <c r="DD23" s="620" t="str">
        <f t="shared" si="121"/>
        <v>C</v>
      </c>
      <c r="DE23" s="603">
        <v>8.0</v>
      </c>
      <c r="DF23" s="622">
        <v>0.0</v>
      </c>
      <c r="DG23" s="623">
        <f t="shared" si="122"/>
        <v>8.0</v>
      </c>
      <c r="DH23" s="604">
        <v>8.0</v>
      </c>
      <c r="DI23" s="625"/>
      <c r="DJ23" s="623">
        <f t="shared" si="123"/>
        <v>8.0</v>
      </c>
      <c r="DK23" s="625">
        <v>10.0</v>
      </c>
      <c r="DL23" s="625"/>
      <c r="DM23" s="623">
        <f t="shared" si="124"/>
        <v>10.0</v>
      </c>
      <c r="DN23" s="626">
        <f t="shared" si="125"/>
        <v>26.0</v>
      </c>
      <c r="DO23" s="627">
        <f t="shared" si="126"/>
        <v>0.0</v>
      </c>
      <c r="DP23" s="628">
        <f t="shared" si="127"/>
        <v>26.0</v>
      </c>
      <c r="DQ23" s="541">
        <v>18.0</v>
      </c>
      <c r="DR23" s="629">
        <v>42.0</v>
      </c>
      <c r="DS23" s="623">
        <f t="shared" si="128"/>
        <v>60.0</v>
      </c>
      <c r="DT23" s="630">
        <v>0.0</v>
      </c>
      <c r="DU23" s="631">
        <f t="shared" si="181" ref="DU23">IF($S$7="NA","NA",0)</f>
        <v>0.0</v>
      </c>
      <c r="DV23" s="623">
        <f t="shared" si="129"/>
        <v>0.0</v>
      </c>
      <c r="DW23" s="632">
        <f t="shared" si="130"/>
        <v>44.0</v>
      </c>
      <c r="DX23" s="633">
        <f t="shared" si="131"/>
        <v>42.0</v>
      </c>
      <c r="DY23" s="634">
        <f t="shared" si="132"/>
        <v>86.0</v>
      </c>
      <c r="DZ23" s="607">
        <f t="shared" si="133"/>
        <v>37.391304347826086</v>
      </c>
      <c r="EA23" s="635" t="str">
        <f t="shared" si="134"/>
        <v>D</v>
      </c>
      <c r="EB23" s="636">
        <v>0.0</v>
      </c>
      <c r="EC23" s="637">
        <v>0.0</v>
      </c>
      <c r="ED23" s="638">
        <v>0.0</v>
      </c>
      <c r="EE23" s="639">
        <f t="shared" si="154"/>
        <v>0.0</v>
      </c>
      <c r="EF23" s="640">
        <f t="shared" si="155"/>
        <v>0.0</v>
      </c>
      <c r="EG23" s="641" t="str">
        <f t="shared" si="156"/>
        <v/>
      </c>
      <c r="EH23" s="642">
        <v>0.0</v>
      </c>
      <c r="EI23" s="564">
        <v>0.0</v>
      </c>
      <c r="EJ23" s="564">
        <v>0.0</v>
      </c>
      <c r="EK23" s="532">
        <f t="shared" si="170"/>
        <v>0.0</v>
      </c>
      <c r="EL23" s="619">
        <f t="shared" si="171"/>
        <v>0.0</v>
      </c>
      <c r="EM23" s="620" t="str">
        <f t="shared" si="172"/>
        <v/>
      </c>
      <c r="EN23" s="603">
        <v>9.0</v>
      </c>
      <c r="EO23" s="604">
        <v>9.0</v>
      </c>
      <c r="EP23" s="643">
        <v>10.0</v>
      </c>
      <c r="EQ23" s="644">
        <f t="shared" si="153"/>
        <v>28.0</v>
      </c>
      <c r="ER23" s="629">
        <v>50.0</v>
      </c>
      <c r="ES23" s="645">
        <f t="shared" si="141"/>
        <v>78.0</v>
      </c>
      <c r="ET23" s="630">
        <v>0.0</v>
      </c>
      <c r="EU23" s="646">
        <f t="shared" si="142"/>
        <v>78.0</v>
      </c>
      <c r="EV23" s="607">
        <f t="shared" si="143"/>
        <v>39.0</v>
      </c>
      <c r="EW23" s="635" t="str">
        <f t="shared" si="144"/>
        <v>D</v>
      </c>
      <c r="EX23" s="669"/>
      <c r="EY23" s="666"/>
      <c r="EZ23" s="670" t="str">
        <f t="shared" si="145"/>
        <v/>
      </c>
      <c r="FA23" s="649">
        <f t="shared" si="80"/>
        <v>1200.0</v>
      </c>
      <c r="FB23" s="650">
        <f t="shared" si="175"/>
        <v>392.0</v>
      </c>
      <c r="FC23" s="651">
        <f t="shared" si="176"/>
        <v>32.666666666666664</v>
      </c>
      <c r="FD23" s="652" t="str">
        <f t="shared" si="83"/>
        <v/>
      </c>
      <c r="FE23" s="652" t="str">
        <f>IF($G23="NSO","NSO",IF($G23="TC","Transferred",IF(OR($G23="",$G23=0,P23="",AB23="",AN23="",AZ23="",BL23="",BX23="",CJ21=""),"",IF(OR(FP23&gt;0,(FQ23+FR23+FS23)&gt;2),"FAILED",IF(OR(FQ23&gt;0,FR23&gt;1),"SUPP.",IF(AND(FR23&gt;0,FS23&gt;0),"SUPP.",IF((FR23+FS23),"Passed With G","Passed")))))))</f>
        <v>FAILED</v>
      </c>
      <c r="FF23" s="653" t="str">
        <f t="shared" si="177"/>
        <v/>
      </c>
      <c r="FG23" s="654" t="str">
        <f t="shared" si="85"/>
        <v/>
      </c>
      <c r="FH23" s="655" t="str">
        <f t="shared" si="86"/>
        <v>Need Improvement</v>
      </c>
      <c r="FI23" s="656" t="str">
        <f t="shared" si="157"/>
        <v>I</v>
      </c>
      <c r="FJ23" s="657" t="str">
        <f t="shared" si="158"/>
        <v>S</v>
      </c>
      <c r="FK23" s="657" t="str">
        <f t="shared" si="159"/>
        <v>S</v>
      </c>
      <c r="FL23" s="657" t="str">
        <f t="shared" si="160"/>
        <v>S</v>
      </c>
      <c r="FM23" s="657" t="str">
        <f t="shared" si="161"/>
        <v>S</v>
      </c>
      <c r="FN23" s="658" t="str">
        <f t="shared" si="162"/>
        <v>F</v>
      </c>
      <c r="FO23" s="659" t="str">
        <f t="shared" si="163"/>
        <v>S</v>
      </c>
      <c r="FP23" s="656">
        <f t="shared" si="94"/>
        <v>1.0</v>
      </c>
      <c r="FQ23" s="657">
        <f t="shared" si="95"/>
        <v>5.0</v>
      </c>
      <c r="FR23" s="657">
        <f t="shared" si="96"/>
        <v>0.0</v>
      </c>
      <c r="FS23" s="657">
        <f t="shared" si="97"/>
        <v>0.0</v>
      </c>
      <c r="FT23" s="659"/>
      <c r="FU23" s="117"/>
      <c r="FV23" s="117"/>
      <c r="FW23" s="660">
        <f t="shared" si="98"/>
        <v>83.0</v>
      </c>
      <c r="FX23" s="660" t="s">
        <v>163</v>
      </c>
      <c r="FY23" s="660">
        <f t="shared" si="99"/>
        <v>200.0</v>
      </c>
      <c r="FZ23" s="660" t="str">
        <f t="shared" si="100"/>
        <v>83/200</v>
      </c>
      <c r="GA23" s="660">
        <f t="shared" si="101"/>
        <v>86.0</v>
      </c>
      <c r="GB23" s="660" t="s">
        <v>163</v>
      </c>
      <c r="GC23" s="660">
        <f t="shared" si="102"/>
        <v>230.0</v>
      </c>
      <c r="GD23" s="660" t="str">
        <f t="shared" si="103"/>
        <v>86/230</v>
      </c>
      <c r="GE23" s="660">
        <f t="shared" si="104"/>
        <v>0.0</v>
      </c>
      <c r="GF23" s="660" t="s">
        <v>163</v>
      </c>
      <c r="GG23" s="660">
        <f t="shared" si="105"/>
        <v>100.0</v>
      </c>
      <c r="GH23" s="660" t="str">
        <f t="shared" si="106"/>
        <v>0/100</v>
      </c>
      <c r="GI23" s="660">
        <f t="shared" si="107"/>
        <v>0.0</v>
      </c>
      <c r="GJ23" s="660" t="s">
        <v>163</v>
      </c>
      <c r="GK23" s="660">
        <f t="shared" si="108"/>
        <v>100.0</v>
      </c>
      <c r="GL23" s="660" t="str">
        <f t="shared" si="109"/>
        <v>0/100</v>
      </c>
      <c r="GM23" s="660">
        <f t="shared" si="110"/>
        <v>78.0</v>
      </c>
      <c r="GN23" s="660" t="s">
        <v>163</v>
      </c>
      <c r="GO23" s="660">
        <f t="shared" si="111"/>
        <v>200.0</v>
      </c>
      <c r="GP23" s="660" t="str">
        <f t="shared" si="112"/>
        <v>78/200</v>
      </c>
    </row>
    <row r="24" spans="8:8" ht="38.25" customHeight="1">
      <c r="A24" s="24">
        <f t="shared" si="19"/>
        <v>916.0</v>
      </c>
      <c r="B24" s="562">
        <f t="shared" si="20"/>
        <v>9.0</v>
      </c>
      <c r="C24" s="661">
        <v>16.0</v>
      </c>
      <c r="D24" s="564">
        <v>9.0</v>
      </c>
      <c r="E24" s="662">
        <v>516.0</v>
      </c>
      <c r="F24" s="663" t="s">
        <v>178</v>
      </c>
      <c r="G24" s="662">
        <v>916.0</v>
      </c>
      <c r="H24" s="662" t="s">
        <v>269</v>
      </c>
      <c r="I24" s="662" t="s">
        <v>294</v>
      </c>
      <c r="J24" s="662" t="s">
        <v>319</v>
      </c>
      <c r="K24" s="664">
        <v>39629.0</v>
      </c>
      <c r="L24" s="568">
        <v>3.0</v>
      </c>
      <c r="M24" s="569">
        <v>3.0</v>
      </c>
      <c r="N24" s="570">
        <v>4.0</v>
      </c>
      <c r="O24" s="571">
        <f t="shared" si="168"/>
        <v>10.0</v>
      </c>
      <c r="P24" s="569">
        <v>20.0</v>
      </c>
      <c r="Q24" s="571">
        <f>SUM(O24,P24)</f>
        <v>30.0</v>
      </c>
      <c r="R24" s="569">
        <v>20.0</v>
      </c>
      <c r="S24" s="571">
        <f>SUM(Q24,R24)</f>
        <v>50.0</v>
      </c>
      <c r="T24" s="572">
        <f>IF(OR(P24="",R24=""),"",S24/S$7*100)</f>
        <v>50.0</v>
      </c>
      <c r="U24" s="573" t="str">
        <f>IF(R24="AB","AB",IF(AND(OR(L24="ab",L24="ml"),OR(M24="ab",M24="ml"),OR(O24="ab",O24="ml")),"AB",IF(AND(OR(L24="ab",L24="ml"),OR(O24="ab",O24="ml")),"AB","")))</f>
        <v/>
      </c>
      <c r="V24" s="573" t="str">
        <f>IF(OR($G24="NSO",$G24="",R24=""),"",IF(OR(U24="AB",R24="ab"),"AB",IF(AND(T24&gt;=36,R24&gt;=20),"P",IF(AND(T24&gt;=34,R24&gt;=20,COUNTIF(N24:R24,"ml")=0),"G2",IF(AND(T24&gt;=31,R24&gt;=20,COUNTIF(N24:R24,"ml")=0),"G1",IF(T24&gt;=25,"S","F"))))))</f>
        <v>P</v>
      </c>
      <c r="W24" s="574" t="str">
        <f t="shared" si="169"/>
        <v>II</v>
      </c>
      <c r="X24" s="575">
        <v>4.0</v>
      </c>
      <c r="Y24" s="576">
        <v>5.0</v>
      </c>
      <c r="Z24" s="577">
        <v>5.0</v>
      </c>
      <c r="AA24" s="578">
        <f t="shared" si="23"/>
        <v>14.0</v>
      </c>
      <c r="AB24" s="576">
        <v>23.0</v>
      </c>
      <c r="AC24" s="578">
        <f t="shared" si="2"/>
        <v>37.0</v>
      </c>
      <c r="AD24" s="576">
        <v>0.0</v>
      </c>
      <c r="AE24" s="578">
        <f t="shared" si="3"/>
        <v>37.0</v>
      </c>
      <c r="AF24" s="579">
        <f t="shared" si="24"/>
        <v>37.0</v>
      </c>
      <c r="AG24" s="580" t="str">
        <f t="shared" si="25"/>
        <v/>
      </c>
      <c r="AH24" s="580" t="str">
        <f t="shared" si="26"/>
        <v>S</v>
      </c>
      <c r="AI24" s="581" t="str">
        <f t="shared" si="27"/>
        <v>S</v>
      </c>
      <c r="AJ24" s="582">
        <v>5.0</v>
      </c>
      <c r="AK24" s="583">
        <v>8.0</v>
      </c>
      <c r="AL24" s="584">
        <v>8.0</v>
      </c>
      <c r="AM24" s="585">
        <f t="shared" si="28"/>
        <v>21.0</v>
      </c>
      <c r="AN24" s="583">
        <v>39.0</v>
      </c>
      <c r="AO24" s="585">
        <f t="shared" si="4"/>
        <v>60.0</v>
      </c>
      <c r="AP24" s="583">
        <v>0.0</v>
      </c>
      <c r="AQ24" s="585">
        <f t="shared" si="5"/>
        <v>60.0</v>
      </c>
      <c r="AR24" s="586">
        <f t="shared" si="29"/>
        <v>30.0</v>
      </c>
      <c r="AS24" s="587" t="str">
        <f t="shared" si="30"/>
        <v/>
      </c>
      <c r="AT24" s="587" t="str">
        <f t="shared" si="31"/>
        <v>S</v>
      </c>
      <c r="AU24" s="588" t="str">
        <f t="shared" si="32"/>
        <v>S</v>
      </c>
      <c r="AV24" s="589">
        <v>3.0</v>
      </c>
      <c r="AW24" s="590">
        <v>8.0</v>
      </c>
      <c r="AX24" s="591">
        <v>5.0</v>
      </c>
      <c r="AY24" s="592">
        <f t="shared" si="33"/>
        <v>16.0</v>
      </c>
      <c r="AZ24" s="590">
        <v>35.0</v>
      </c>
      <c r="BA24" s="592">
        <f t="shared" si="6"/>
        <v>51.0</v>
      </c>
      <c r="BB24" s="590">
        <v>0.0</v>
      </c>
      <c r="BC24" s="592">
        <f t="shared" si="7"/>
        <v>51.0</v>
      </c>
      <c r="BD24" s="593">
        <f t="shared" si="34"/>
        <v>25.5</v>
      </c>
      <c r="BE24" s="594" t="str">
        <f t="shared" si="35"/>
        <v/>
      </c>
      <c r="BF24" s="594" t="str">
        <f t="shared" si="36"/>
        <v>S</v>
      </c>
      <c r="BG24" s="595" t="str">
        <f t="shared" si="37"/>
        <v>S</v>
      </c>
      <c r="BH24" s="596">
        <v>5.0</v>
      </c>
      <c r="BI24" s="597">
        <v>3.0</v>
      </c>
      <c r="BJ24" s="598">
        <v>3.0</v>
      </c>
      <c r="BK24" s="599">
        <f t="shared" si="38"/>
        <v>11.0</v>
      </c>
      <c r="BL24" s="597">
        <v>47.0</v>
      </c>
      <c r="BM24" s="599">
        <f t="shared" si="8"/>
        <v>58.0</v>
      </c>
      <c r="BN24" s="597">
        <v>0.0</v>
      </c>
      <c r="BO24" s="599">
        <f t="shared" si="9"/>
        <v>58.0</v>
      </c>
      <c r="BP24" s="600">
        <f t="shared" si="39"/>
        <v>28.999999999999996</v>
      </c>
      <c r="BQ24" s="601" t="str">
        <f t="shared" si="40"/>
        <v/>
      </c>
      <c r="BR24" s="601" t="str">
        <f t="shared" si="41"/>
        <v>S</v>
      </c>
      <c r="BS24" s="602" t="str">
        <f t="shared" si="42"/>
        <v>S</v>
      </c>
      <c r="BT24" s="568">
        <v>4.0</v>
      </c>
      <c r="BU24" s="569">
        <v>6.0</v>
      </c>
      <c r="BV24" s="570">
        <v>5.0</v>
      </c>
      <c r="BW24" s="571">
        <f t="shared" si="43"/>
        <v>15.0</v>
      </c>
      <c r="BX24" s="569">
        <v>40.0</v>
      </c>
      <c r="BY24" s="571">
        <f t="shared" si="10"/>
        <v>55.0</v>
      </c>
      <c r="BZ24" s="569">
        <v>0.0</v>
      </c>
      <c r="CA24" s="571">
        <f t="shared" si="11"/>
        <v>55.0</v>
      </c>
      <c r="CB24" s="572">
        <f t="shared" si="44"/>
        <v>27.500000000000004</v>
      </c>
      <c r="CC24" s="573" t="str">
        <f t="shared" si="45"/>
        <v/>
      </c>
      <c r="CD24" s="573" t="str">
        <f t="shared" si="46"/>
        <v>S</v>
      </c>
      <c r="CE24" s="574" t="str">
        <f t="shared" si="47"/>
        <v>S</v>
      </c>
      <c r="CF24" s="603">
        <v>10.0</v>
      </c>
      <c r="CG24" s="604">
        <v>9.0</v>
      </c>
      <c r="CH24" s="605">
        <v>10.0</v>
      </c>
      <c r="CI24" s="606">
        <f t="shared" si="48"/>
        <v>29.0</v>
      </c>
      <c r="CJ24" s="604">
        <v>56.0</v>
      </c>
      <c r="CK24" s="606">
        <f t="shared" si="12"/>
        <v>85.0</v>
      </c>
      <c r="CL24" s="604">
        <v>0.0</v>
      </c>
      <c r="CM24" s="606">
        <f t="shared" si="13"/>
        <v>85.0</v>
      </c>
      <c r="CN24" s="607">
        <f t="shared" si="49"/>
        <v>42.5</v>
      </c>
      <c r="CO24" s="548" t="str">
        <f t="shared" si="50"/>
        <v/>
      </c>
      <c r="CP24" s="548" t="str">
        <f t="shared" si="51"/>
        <v>S</v>
      </c>
      <c r="CQ24" s="608" t="str">
        <f t="shared" si="52"/>
        <v>S</v>
      </c>
      <c r="CR24" s="609">
        <v>8.0</v>
      </c>
      <c r="CS24" s="610">
        <v>7.0</v>
      </c>
      <c r="CT24" s="611">
        <v>9.0</v>
      </c>
      <c r="CU24" s="612">
        <f t="shared" si="117"/>
        <v>24.0</v>
      </c>
      <c r="CV24" s="525">
        <v>28.0</v>
      </c>
      <c r="CW24" s="613">
        <v>27.0</v>
      </c>
      <c r="CX24" s="614">
        <f t="shared" si="150"/>
        <v>55.0</v>
      </c>
      <c r="CY24" s="615">
        <v>0.0</v>
      </c>
      <c r="CZ24" s="616">
        <v>0.0</v>
      </c>
      <c r="DA24" s="617">
        <f t="shared" si="118"/>
        <v>0.0</v>
      </c>
      <c r="DB24" s="618">
        <f t="shared" si="119"/>
        <v>79.0</v>
      </c>
      <c r="DC24" s="619">
        <f t="shared" si="120"/>
        <v>39.5</v>
      </c>
      <c r="DD24" s="620" t="str">
        <f t="shared" si="121"/>
        <v>D</v>
      </c>
      <c r="DE24" s="603">
        <v>8.0</v>
      </c>
      <c r="DF24" s="622">
        <v>0.0</v>
      </c>
      <c r="DG24" s="623">
        <f t="shared" si="122"/>
        <v>8.0</v>
      </c>
      <c r="DH24" s="604">
        <v>8.0</v>
      </c>
      <c r="DI24" s="625"/>
      <c r="DJ24" s="623">
        <f t="shared" si="123"/>
        <v>8.0</v>
      </c>
      <c r="DK24" s="625">
        <v>10.0</v>
      </c>
      <c r="DL24" s="625"/>
      <c r="DM24" s="623">
        <f t="shared" si="124"/>
        <v>10.0</v>
      </c>
      <c r="DN24" s="626">
        <f t="shared" si="125"/>
        <v>26.0</v>
      </c>
      <c r="DO24" s="627">
        <f t="shared" si="126"/>
        <v>0.0</v>
      </c>
      <c r="DP24" s="628">
        <f t="shared" si="127"/>
        <v>26.0</v>
      </c>
      <c r="DQ24" s="541">
        <v>18.0</v>
      </c>
      <c r="DR24" s="629">
        <v>42.0</v>
      </c>
      <c r="DS24" s="623">
        <f t="shared" si="128"/>
        <v>60.0</v>
      </c>
      <c r="DT24" s="630">
        <v>0.0</v>
      </c>
      <c r="DU24" s="631">
        <v>0.0</v>
      </c>
      <c r="DV24" s="623">
        <f t="shared" si="129"/>
        <v>0.0</v>
      </c>
      <c r="DW24" s="632">
        <f t="shared" si="130"/>
        <v>44.0</v>
      </c>
      <c r="DX24" s="633">
        <f t="shared" si="131"/>
        <v>42.0</v>
      </c>
      <c r="DY24" s="634">
        <f t="shared" si="132"/>
        <v>86.0</v>
      </c>
      <c r="DZ24" s="607">
        <f t="shared" si="133"/>
        <v>37.391304347826086</v>
      </c>
      <c r="EA24" s="635" t="str">
        <f t="shared" si="134"/>
        <v>D</v>
      </c>
      <c r="EB24" s="665">
        <v>0.0</v>
      </c>
      <c r="EC24" s="666">
        <v>0.0</v>
      </c>
      <c r="ED24" s="666">
        <v>0.0</v>
      </c>
      <c r="EE24" s="639">
        <f t="shared" si="154"/>
        <v>0.0</v>
      </c>
      <c r="EF24" s="640">
        <f t="shared" si="155"/>
        <v>0.0</v>
      </c>
      <c r="EG24" s="641" t="str">
        <f t="shared" si="156"/>
        <v/>
      </c>
      <c r="EH24" s="667">
        <v>0.0</v>
      </c>
      <c r="EI24" s="668">
        <v>0.0</v>
      </c>
      <c r="EJ24" s="668">
        <v>0.0</v>
      </c>
      <c r="EK24" s="532">
        <f t="shared" si="170"/>
        <v>0.0</v>
      </c>
      <c r="EL24" s="619">
        <f t="shared" si="171"/>
        <v>0.0</v>
      </c>
      <c r="EM24" s="620" t="str">
        <f t="shared" si="172"/>
        <v/>
      </c>
      <c r="EN24" s="603">
        <v>9.0</v>
      </c>
      <c r="EO24" s="604">
        <v>9.0</v>
      </c>
      <c r="EP24" s="643">
        <v>10.0</v>
      </c>
      <c r="EQ24" s="644">
        <f t="shared" si="153"/>
        <v>28.0</v>
      </c>
      <c r="ER24" s="629">
        <v>43.0</v>
      </c>
      <c r="ES24" s="645">
        <f t="shared" si="141"/>
        <v>71.0</v>
      </c>
      <c r="ET24" s="630">
        <v>0.0</v>
      </c>
      <c r="EU24" s="646">
        <f t="shared" si="142"/>
        <v>71.0</v>
      </c>
      <c r="EV24" s="607">
        <f t="shared" si="143"/>
        <v>35.5</v>
      </c>
      <c r="EW24" s="635" t="str">
        <f t="shared" si="144"/>
        <v/>
      </c>
      <c r="EX24" s="669"/>
      <c r="EY24" s="666"/>
      <c r="EZ24" s="670" t="str">
        <f t="shared" si="145"/>
        <v/>
      </c>
      <c r="FA24" s="649">
        <f t="shared" si="80"/>
        <v>1200.0</v>
      </c>
      <c r="FB24" s="650">
        <f t="shared" si="175"/>
        <v>396.0</v>
      </c>
      <c r="FC24" s="651">
        <f t="shared" si="176"/>
        <v>33.0</v>
      </c>
      <c r="FD24" s="652" t="str">
        <f t="shared" si="83"/>
        <v/>
      </c>
      <c r="FE24" s="652" t="str">
        <f>IF($G24="NSO","NSO",IF($G24="TC","Transferred",IF(OR($G24="",$G24=0,P24="",AB24="",AN24="",AZ24="",BL24="",BX24="",CJ22=""),"",IF(OR(FP24&gt;0,(FQ24+FR24+FS24)&gt;2),"FAILED",IF(OR(FQ24&gt;0,FR24&gt;1),"SUPP.",IF(AND(FR24&gt;0,FS24&gt;0),"SUPP.",IF((FR24+FS24),"Passed With G","Passed")))))))</f>
        <v>FAILED</v>
      </c>
      <c r="FF24" s="653" t="str">
        <f t="shared" si="177"/>
        <v/>
      </c>
      <c r="FG24" s="654" t="str">
        <f t="shared" si="85"/>
        <v/>
      </c>
      <c r="FH24" s="655" t="str">
        <f t="shared" si="86"/>
        <v>Need Improvement</v>
      </c>
      <c r="FI24" s="656" t="str">
        <f t="shared" si="157"/>
        <v>II</v>
      </c>
      <c r="FJ24" s="657" t="str">
        <f t="shared" si="158"/>
        <v>S</v>
      </c>
      <c r="FK24" s="657" t="str">
        <f t="shared" si="159"/>
        <v>S</v>
      </c>
      <c r="FL24" s="657" t="str">
        <f t="shared" si="160"/>
        <v>S</v>
      </c>
      <c r="FM24" s="657" t="str">
        <f t="shared" si="161"/>
        <v>S</v>
      </c>
      <c r="FN24" s="658" t="str">
        <f t="shared" si="162"/>
        <v>S</v>
      </c>
      <c r="FO24" s="659" t="str">
        <f t="shared" si="163"/>
        <v>S</v>
      </c>
      <c r="FP24" s="656">
        <f t="shared" si="94"/>
        <v>0.0</v>
      </c>
      <c r="FQ24" s="657">
        <f t="shared" si="95"/>
        <v>6.0</v>
      </c>
      <c r="FR24" s="657">
        <f t="shared" si="96"/>
        <v>0.0</v>
      </c>
      <c r="FS24" s="657">
        <f t="shared" si="97"/>
        <v>0.0</v>
      </c>
      <c r="FT24" s="659"/>
      <c r="FU24" s="117"/>
      <c r="FV24" s="117"/>
      <c r="FW24" s="660">
        <f t="shared" si="98"/>
        <v>79.0</v>
      </c>
      <c r="FX24" s="660" t="s">
        <v>163</v>
      </c>
      <c r="FY24" s="660">
        <f t="shared" si="99"/>
        <v>200.0</v>
      </c>
      <c r="FZ24" s="660" t="str">
        <f t="shared" si="100"/>
        <v>79/200</v>
      </c>
      <c r="GA24" s="660">
        <f t="shared" si="101"/>
        <v>86.0</v>
      </c>
      <c r="GB24" s="660" t="s">
        <v>163</v>
      </c>
      <c r="GC24" s="660">
        <f t="shared" si="102"/>
        <v>230.0</v>
      </c>
      <c r="GD24" s="660" t="str">
        <f t="shared" si="103"/>
        <v>86/230</v>
      </c>
      <c r="GE24" s="660">
        <f t="shared" si="104"/>
        <v>0.0</v>
      </c>
      <c r="GF24" s="660" t="s">
        <v>163</v>
      </c>
      <c r="GG24" s="660">
        <f t="shared" si="105"/>
        <v>100.0</v>
      </c>
      <c r="GH24" s="660" t="str">
        <f t="shared" si="106"/>
        <v>0/100</v>
      </c>
      <c r="GI24" s="660">
        <f t="shared" si="107"/>
        <v>0.0</v>
      </c>
      <c r="GJ24" s="660" t="s">
        <v>163</v>
      </c>
      <c r="GK24" s="660">
        <f t="shared" si="108"/>
        <v>100.0</v>
      </c>
      <c r="GL24" s="660" t="str">
        <f t="shared" si="109"/>
        <v>0/100</v>
      </c>
      <c r="GM24" s="660">
        <f t="shared" si="110"/>
        <v>71.0</v>
      </c>
      <c r="GN24" s="660" t="s">
        <v>163</v>
      </c>
      <c r="GO24" s="660">
        <f t="shared" si="111"/>
        <v>200.0</v>
      </c>
      <c r="GP24" s="660" t="str">
        <f t="shared" si="112"/>
        <v>71/200</v>
      </c>
    </row>
    <row r="25" spans="8:8" ht="38.25" customHeight="1">
      <c r="A25" s="24">
        <f t="shared" si="19"/>
        <v>917.0</v>
      </c>
      <c r="B25" s="562">
        <f t="shared" si="20"/>
        <v>9.0</v>
      </c>
      <c r="C25" s="563">
        <v>17.0</v>
      </c>
      <c r="D25" s="564">
        <v>9.0</v>
      </c>
      <c r="E25" s="662">
        <v>231.0</v>
      </c>
      <c r="F25" s="663" t="s">
        <v>176</v>
      </c>
      <c r="G25" s="565">
        <v>917.0</v>
      </c>
      <c r="H25" s="662" t="s">
        <v>270</v>
      </c>
      <c r="I25" s="662" t="s">
        <v>295</v>
      </c>
      <c r="J25" s="662" t="s">
        <v>320</v>
      </c>
      <c r="K25" s="664">
        <v>39729.0</v>
      </c>
      <c r="L25" s="568">
        <v>2.0</v>
      </c>
      <c r="M25" s="569">
        <v>2.0</v>
      </c>
      <c r="N25" s="570">
        <v>2.0</v>
      </c>
      <c r="O25" s="571">
        <f t="shared" si="168"/>
        <v>6.0</v>
      </c>
      <c r="P25" s="569">
        <v>9.0</v>
      </c>
      <c r="Q25" s="571">
        <f>SUM(O25,P25)</f>
        <v>15.0</v>
      </c>
      <c r="R25" s="569">
        <v>9.0</v>
      </c>
      <c r="S25" s="571">
        <f>SUM(Q25,R25)</f>
        <v>24.0</v>
      </c>
      <c r="T25" s="572">
        <f>IF(OR(P25="",R25=""),"",S25/S$7*100)</f>
        <v>24.0</v>
      </c>
      <c r="U25" s="573" t="str">
        <f>IF(R25="AB","AB",IF(AND(OR(L25="ab",L25="ml"),OR(M25="ab",M25="ml"),OR(O25="ab",O25="ml")),"AB",IF(AND(OR(L25="ab",L25="ml"),OR(O25="ab",O25="ml")),"AB","")))</f>
        <v/>
      </c>
      <c r="V25" s="573" t="str">
        <f>IF(OR($G25="NSO",$G25="",R25=""),"",IF(OR(U25="AB",R25="ab"),"AB",IF(AND(T25&gt;=36,R25&gt;=20),"P",IF(AND(T25&gt;=34,R25&gt;=20,COUNTIF(N25:R25,"ml")=0),"G2",IF(AND(T25&gt;=31,R25&gt;=20,COUNTIF(N25:R25,"ml")=0),"G1",IF(T25&gt;=25,"S","F"))))))</f>
        <v>F</v>
      </c>
      <c r="W25" s="574" t="str">
        <f t="shared" si="169"/>
        <v>F</v>
      </c>
      <c r="X25" s="575">
        <v>3.0</v>
      </c>
      <c r="Y25" s="576">
        <v>3.0</v>
      </c>
      <c r="Z25" s="577">
        <v>4.0</v>
      </c>
      <c r="AA25" s="578">
        <f t="shared" si="23"/>
        <v>10.0</v>
      </c>
      <c r="AB25" s="576">
        <v>16.0</v>
      </c>
      <c r="AC25" s="578">
        <f t="shared" si="2"/>
        <v>26.0</v>
      </c>
      <c r="AD25" s="576">
        <v>0.0</v>
      </c>
      <c r="AE25" s="578">
        <f t="shared" si="3"/>
        <v>26.0</v>
      </c>
      <c r="AF25" s="579">
        <f t="shared" si="24"/>
        <v>26.0</v>
      </c>
      <c r="AG25" s="580" t="str">
        <f t="shared" si="25"/>
        <v/>
      </c>
      <c r="AH25" s="580" t="str">
        <f t="shared" si="26"/>
        <v>S</v>
      </c>
      <c r="AI25" s="581" t="str">
        <f t="shared" si="27"/>
        <v>S</v>
      </c>
      <c r="AJ25" s="582">
        <v>4.0</v>
      </c>
      <c r="AK25" s="583">
        <v>2.0</v>
      </c>
      <c r="AL25" s="584">
        <v>8.0</v>
      </c>
      <c r="AM25" s="585">
        <f t="shared" si="28"/>
        <v>14.0</v>
      </c>
      <c r="AN25" s="583">
        <v>26.0</v>
      </c>
      <c r="AO25" s="585">
        <f t="shared" si="4"/>
        <v>40.0</v>
      </c>
      <c r="AP25" s="583">
        <v>0.0</v>
      </c>
      <c r="AQ25" s="585">
        <f t="shared" si="5"/>
        <v>40.0</v>
      </c>
      <c r="AR25" s="586">
        <f t="shared" si="29"/>
        <v>20.0</v>
      </c>
      <c r="AS25" s="587" t="str">
        <f t="shared" si="30"/>
        <v/>
      </c>
      <c r="AT25" s="587" t="str">
        <f t="shared" si="31"/>
        <v>F</v>
      </c>
      <c r="AU25" s="588" t="str">
        <f t="shared" si="32"/>
        <v>F</v>
      </c>
      <c r="AV25" s="589">
        <v>2.0</v>
      </c>
      <c r="AW25" s="590">
        <v>4.0</v>
      </c>
      <c r="AX25" s="591">
        <v>4.0</v>
      </c>
      <c r="AY25" s="592">
        <f t="shared" si="33"/>
        <v>10.0</v>
      </c>
      <c r="AZ25" s="590">
        <v>25.0</v>
      </c>
      <c r="BA25" s="592">
        <f t="shared" si="6"/>
        <v>35.0</v>
      </c>
      <c r="BB25" s="590">
        <v>0.0</v>
      </c>
      <c r="BC25" s="592">
        <f t="shared" si="7"/>
        <v>35.0</v>
      </c>
      <c r="BD25" s="593">
        <f t="shared" si="34"/>
        <v>17.5</v>
      </c>
      <c r="BE25" s="594" t="str">
        <f t="shared" si="35"/>
        <v/>
      </c>
      <c r="BF25" s="594" t="str">
        <f t="shared" si="36"/>
        <v>F</v>
      </c>
      <c r="BG25" s="595" t="str">
        <f t="shared" si="37"/>
        <v>F</v>
      </c>
      <c r="BH25" s="596">
        <v>4.0</v>
      </c>
      <c r="BI25" s="597">
        <v>1.0</v>
      </c>
      <c r="BJ25" s="598">
        <v>4.0</v>
      </c>
      <c r="BK25" s="599">
        <f t="shared" si="38"/>
        <v>9.0</v>
      </c>
      <c r="BL25" s="597">
        <v>23.0</v>
      </c>
      <c r="BM25" s="599">
        <f t="shared" si="8"/>
        <v>32.0</v>
      </c>
      <c r="BN25" s="597">
        <v>0.0</v>
      </c>
      <c r="BO25" s="599">
        <f t="shared" si="9"/>
        <v>32.0</v>
      </c>
      <c r="BP25" s="600">
        <f t="shared" si="39"/>
        <v>16.0</v>
      </c>
      <c r="BQ25" s="601" t="str">
        <f t="shared" si="40"/>
        <v/>
      </c>
      <c r="BR25" s="601" t="str">
        <f t="shared" si="41"/>
        <v>F</v>
      </c>
      <c r="BS25" s="602" t="str">
        <f t="shared" si="42"/>
        <v>F</v>
      </c>
      <c r="BT25" s="568">
        <v>2.0</v>
      </c>
      <c r="BU25" s="569">
        <v>4.0</v>
      </c>
      <c r="BV25" s="570">
        <v>2.0</v>
      </c>
      <c r="BW25" s="571">
        <f t="shared" si="43"/>
        <v>8.0</v>
      </c>
      <c r="BX25" s="569">
        <v>18.0</v>
      </c>
      <c r="BY25" s="571">
        <f t="shared" si="10"/>
        <v>26.0</v>
      </c>
      <c r="BZ25" s="569">
        <v>0.0</v>
      </c>
      <c r="CA25" s="571">
        <f t="shared" si="11"/>
        <v>26.0</v>
      </c>
      <c r="CB25" s="572">
        <f t="shared" si="44"/>
        <v>13.0</v>
      </c>
      <c r="CC25" s="573" t="str">
        <f t="shared" si="45"/>
        <v/>
      </c>
      <c r="CD25" s="573" t="str">
        <f t="shared" si="46"/>
        <v>F</v>
      </c>
      <c r="CE25" s="574" t="str">
        <f t="shared" si="47"/>
        <v>F</v>
      </c>
      <c r="CF25" s="603">
        <v>5.0</v>
      </c>
      <c r="CG25" s="604">
        <v>4.0</v>
      </c>
      <c r="CH25" s="605">
        <v>4.0</v>
      </c>
      <c r="CI25" s="606">
        <f t="shared" si="48"/>
        <v>13.0</v>
      </c>
      <c r="CJ25" s="604">
        <v>25.0</v>
      </c>
      <c r="CK25" s="606">
        <f t="shared" si="12"/>
        <v>38.0</v>
      </c>
      <c r="CL25" s="604">
        <v>0.0</v>
      </c>
      <c r="CM25" s="606">
        <f t="shared" si="13"/>
        <v>38.0</v>
      </c>
      <c r="CN25" s="607">
        <f t="shared" si="49"/>
        <v>19.0</v>
      </c>
      <c r="CO25" s="548" t="str">
        <f t="shared" si="50"/>
        <v/>
      </c>
      <c r="CP25" s="548" t="str">
        <f t="shared" si="51"/>
        <v>F</v>
      </c>
      <c r="CQ25" s="608" t="str">
        <f t="shared" si="52"/>
        <v>F</v>
      </c>
      <c r="CR25" s="609">
        <v>7.0</v>
      </c>
      <c r="CS25" s="610">
        <v>6.0</v>
      </c>
      <c r="CT25" s="611">
        <v>7.0</v>
      </c>
      <c r="CU25" s="612">
        <f t="shared" si="117"/>
        <v>20.0</v>
      </c>
      <c r="CV25" s="525">
        <v>26.0</v>
      </c>
      <c r="CW25" s="613">
        <v>25.0</v>
      </c>
      <c r="CX25" s="614">
        <f t="shared" si="150"/>
        <v>51.0</v>
      </c>
      <c r="CY25" s="615">
        <v>0.0</v>
      </c>
      <c r="CZ25" s="616">
        <f t="shared" si="182" ref="CZ25">IF($S$7="NA","NA",0)</f>
        <v>0.0</v>
      </c>
      <c r="DA25" s="617">
        <f t="shared" si="118"/>
        <v>0.0</v>
      </c>
      <c r="DB25" s="618">
        <f t="shared" si="119"/>
        <v>71.0</v>
      </c>
      <c r="DC25" s="619">
        <f t="shared" si="120"/>
        <v>35.5</v>
      </c>
      <c r="DD25" s="620" t="str">
        <f t="shared" si="121"/>
        <v/>
      </c>
      <c r="DE25" s="603">
        <v>7.0</v>
      </c>
      <c r="DF25" s="622">
        <v>0.0</v>
      </c>
      <c r="DG25" s="623">
        <f t="shared" si="122"/>
        <v>7.0</v>
      </c>
      <c r="DH25" s="604">
        <v>9.0</v>
      </c>
      <c r="DI25" s="625"/>
      <c r="DJ25" s="623">
        <f t="shared" si="123"/>
        <v>9.0</v>
      </c>
      <c r="DK25" s="625">
        <v>9.0</v>
      </c>
      <c r="DL25" s="625"/>
      <c r="DM25" s="623">
        <f t="shared" si="124"/>
        <v>9.0</v>
      </c>
      <c r="DN25" s="626">
        <f t="shared" si="125"/>
        <v>25.0</v>
      </c>
      <c r="DO25" s="627">
        <f t="shared" si="126"/>
        <v>0.0</v>
      </c>
      <c r="DP25" s="628">
        <f t="shared" si="127"/>
        <v>25.0</v>
      </c>
      <c r="DQ25" s="541">
        <v>12.0</v>
      </c>
      <c r="DR25" s="629">
        <v>36.0</v>
      </c>
      <c r="DS25" s="623">
        <f t="shared" si="128"/>
        <v>48.0</v>
      </c>
      <c r="DT25" s="630">
        <v>0.0</v>
      </c>
      <c r="DU25" s="631">
        <f t="shared" si="183" ref="DU25">IF($S$7="NA","NA",0)</f>
        <v>0.0</v>
      </c>
      <c r="DV25" s="623">
        <f t="shared" si="129"/>
        <v>0.0</v>
      </c>
      <c r="DW25" s="632">
        <f t="shared" si="130"/>
        <v>37.0</v>
      </c>
      <c r="DX25" s="633">
        <f t="shared" si="131"/>
        <v>36.0</v>
      </c>
      <c r="DY25" s="634">
        <f t="shared" si="132"/>
        <v>73.0</v>
      </c>
      <c r="DZ25" s="607">
        <f t="shared" si="133"/>
        <v>31.73913043478261</v>
      </c>
      <c r="EA25" s="635" t="str">
        <f t="shared" si="134"/>
        <v/>
      </c>
      <c r="EB25" s="636">
        <v>0.0</v>
      </c>
      <c r="EC25" s="637">
        <v>0.0</v>
      </c>
      <c r="ED25" s="638">
        <v>0.0</v>
      </c>
      <c r="EE25" s="639">
        <f t="shared" si="154"/>
        <v>0.0</v>
      </c>
      <c r="EF25" s="640">
        <f t="shared" si="155"/>
        <v>0.0</v>
      </c>
      <c r="EG25" s="641" t="str">
        <f t="shared" si="156"/>
        <v/>
      </c>
      <c r="EH25" s="642">
        <v>0.0</v>
      </c>
      <c r="EI25" s="564">
        <v>0.0</v>
      </c>
      <c r="EJ25" s="564">
        <v>0.0</v>
      </c>
      <c r="EK25" s="532">
        <f t="shared" si="170"/>
        <v>0.0</v>
      </c>
      <c r="EL25" s="619">
        <f t="shared" si="171"/>
        <v>0.0</v>
      </c>
      <c r="EM25" s="620" t="str">
        <f t="shared" si="172"/>
        <v/>
      </c>
      <c r="EN25" s="603">
        <v>8.0</v>
      </c>
      <c r="EO25" s="604">
        <v>9.0</v>
      </c>
      <c r="EP25" s="643">
        <v>8.0</v>
      </c>
      <c r="EQ25" s="644">
        <f t="shared" si="153"/>
        <v>25.0</v>
      </c>
      <c r="ER25" s="629">
        <v>40.0</v>
      </c>
      <c r="ES25" s="645">
        <f t="shared" si="141"/>
        <v>65.0</v>
      </c>
      <c r="ET25" s="630">
        <v>0.0</v>
      </c>
      <c r="EU25" s="646">
        <f t="shared" si="142"/>
        <v>65.0</v>
      </c>
      <c r="EV25" s="607">
        <f t="shared" si="143"/>
        <v>32.5</v>
      </c>
      <c r="EW25" s="635" t="str">
        <f t="shared" si="144"/>
        <v/>
      </c>
      <c r="EX25" s="669"/>
      <c r="EY25" s="666"/>
      <c r="EZ25" s="670" t="str">
        <f t="shared" si="145"/>
        <v/>
      </c>
      <c r="FA25" s="649">
        <f t="shared" si="80"/>
        <v>1200.0</v>
      </c>
      <c r="FB25" s="650">
        <f t="shared" si="175"/>
        <v>221.0</v>
      </c>
      <c r="FC25" s="651">
        <f t="shared" si="176"/>
        <v>18.416666666666668</v>
      </c>
      <c r="FD25" s="652" t="str">
        <f t="shared" si="83"/>
        <v/>
      </c>
      <c r="FE25" s="652" t="str">
        <f>IF($G25="NSO","NSO",IF($G25="TC","Transferred",IF(OR($G25="",$G25=0,P25="",AB25="",AN25="",AZ25="",BL25="",BX25="",CJ23=""),"",IF(OR(FP25&gt;0,(FQ25+FR25+FS25)&gt;2),"FAILED",IF(OR(FQ25&gt;0,FR25&gt;1),"SUPP.",IF(AND(FR25&gt;0,FS25&gt;0),"SUPP.",IF((FR25+FS25),"Passed With G","Passed")))))))</f>
        <v>FAILED</v>
      </c>
      <c r="FF25" s="653" t="str">
        <f t="shared" si="177"/>
        <v/>
      </c>
      <c r="FG25" s="654" t="str">
        <f t="shared" si="85"/>
        <v/>
      </c>
      <c r="FH25" s="655" t="str">
        <f t="shared" si="86"/>
        <v>Need Improvement</v>
      </c>
      <c r="FI25" s="656" t="str">
        <f t="shared" si="157"/>
        <v>F</v>
      </c>
      <c r="FJ25" s="657" t="str">
        <f t="shared" si="158"/>
        <v>S</v>
      </c>
      <c r="FK25" s="657" t="str">
        <f t="shared" si="159"/>
        <v>F</v>
      </c>
      <c r="FL25" s="657" t="str">
        <f t="shared" si="160"/>
        <v>F</v>
      </c>
      <c r="FM25" s="657" t="str">
        <f t="shared" si="161"/>
        <v>F</v>
      </c>
      <c r="FN25" s="658" t="str">
        <f t="shared" si="162"/>
        <v>F</v>
      </c>
      <c r="FO25" s="659" t="str">
        <f t="shared" si="163"/>
        <v>F</v>
      </c>
      <c r="FP25" s="656">
        <f t="shared" si="94"/>
        <v>6.0</v>
      </c>
      <c r="FQ25" s="657">
        <f t="shared" si="95"/>
        <v>1.0</v>
      </c>
      <c r="FR25" s="657">
        <f t="shared" si="96"/>
        <v>0.0</v>
      </c>
      <c r="FS25" s="657">
        <f t="shared" si="97"/>
        <v>0.0</v>
      </c>
      <c r="FT25" s="659"/>
      <c r="FU25" s="117"/>
      <c r="FV25" s="117"/>
      <c r="FW25" s="660">
        <f t="shared" si="98"/>
        <v>71.0</v>
      </c>
      <c r="FX25" s="660" t="s">
        <v>163</v>
      </c>
      <c r="FY25" s="660">
        <f t="shared" si="99"/>
        <v>200.0</v>
      </c>
      <c r="FZ25" s="660" t="str">
        <f t="shared" si="100"/>
        <v>71/200</v>
      </c>
      <c r="GA25" s="660">
        <f t="shared" si="101"/>
        <v>73.0</v>
      </c>
      <c r="GB25" s="660" t="s">
        <v>163</v>
      </c>
      <c r="GC25" s="660">
        <f t="shared" si="102"/>
        <v>230.0</v>
      </c>
      <c r="GD25" s="660" t="str">
        <f t="shared" si="103"/>
        <v>73/230</v>
      </c>
      <c r="GE25" s="660">
        <f t="shared" si="104"/>
        <v>0.0</v>
      </c>
      <c r="GF25" s="660" t="s">
        <v>163</v>
      </c>
      <c r="GG25" s="660">
        <f t="shared" si="105"/>
        <v>100.0</v>
      </c>
      <c r="GH25" s="660" t="str">
        <f t="shared" si="106"/>
        <v>0/100</v>
      </c>
      <c r="GI25" s="660">
        <f t="shared" si="107"/>
        <v>0.0</v>
      </c>
      <c r="GJ25" s="660" t="s">
        <v>163</v>
      </c>
      <c r="GK25" s="660">
        <f t="shared" si="108"/>
        <v>100.0</v>
      </c>
      <c r="GL25" s="660" t="str">
        <f t="shared" si="109"/>
        <v>0/100</v>
      </c>
      <c r="GM25" s="660">
        <f t="shared" si="110"/>
        <v>65.0</v>
      </c>
      <c r="GN25" s="660" t="s">
        <v>163</v>
      </c>
      <c r="GO25" s="660">
        <f t="shared" si="111"/>
        <v>200.0</v>
      </c>
      <c r="GP25" s="660" t="str">
        <f t="shared" si="112"/>
        <v>65/200</v>
      </c>
    </row>
    <row r="26" spans="8:8" ht="38.25" customHeight="1">
      <c r="A26" s="24">
        <f t="shared" si="19"/>
        <v>918.0</v>
      </c>
      <c r="B26" s="562">
        <f t="shared" si="20"/>
        <v>9.0</v>
      </c>
      <c r="C26" s="661">
        <v>18.0</v>
      </c>
      <c r="D26" s="564">
        <v>9.0</v>
      </c>
      <c r="E26" s="662">
        <v>266.0</v>
      </c>
      <c r="F26" s="663" t="s">
        <v>178</v>
      </c>
      <c r="G26" s="662">
        <v>918.0</v>
      </c>
      <c r="H26" s="662" t="s">
        <v>271</v>
      </c>
      <c r="I26" s="662" t="s">
        <v>329</v>
      </c>
      <c r="J26" s="662" t="s">
        <v>330</v>
      </c>
      <c r="K26" s="664">
        <v>39366.0</v>
      </c>
      <c r="L26" s="568">
        <v>3.0</v>
      </c>
      <c r="M26" s="569">
        <v>1.0</v>
      </c>
      <c r="N26" s="570">
        <v>2.0</v>
      </c>
      <c r="O26" s="571">
        <f t="shared" si="168"/>
        <v>6.0</v>
      </c>
      <c r="P26" s="569">
        <v>5.0</v>
      </c>
      <c r="Q26" s="571">
        <f>SUM(O26,P26)</f>
        <v>11.0</v>
      </c>
      <c r="R26" s="569">
        <v>5.0</v>
      </c>
      <c r="S26" s="571">
        <f>SUM(Q26,R26)</f>
        <v>16.0</v>
      </c>
      <c r="T26" s="572">
        <f>IF(OR(P26="",R26=""),"",S26/S$7*100)</f>
        <v>16.0</v>
      </c>
      <c r="U26" s="573" t="str">
        <f>IF(R26="AB","AB",IF(AND(OR(L26="ab",L26="ml"),OR(M26="ab",M26="ml"),OR(O26="ab",O26="ml")),"AB",IF(AND(OR(L26="ab",L26="ml"),OR(O26="ab",O26="ml")),"AB","")))</f>
        <v/>
      </c>
      <c r="V26" s="573" t="str">
        <f>IF(OR($G26="NSO",$G26="",R26=""),"",IF(OR(U26="AB",R26="ab"),"AB",IF(AND(T26&gt;=36,R26&gt;=20),"P",IF(AND(T26&gt;=34,R26&gt;=20,COUNTIF(N26:R26,"ml")=0),"G2",IF(AND(T26&gt;=31,R26&gt;=20,COUNTIF(N26:R26,"ml")=0),"G1",IF(T26&gt;=25,"S","F"))))))</f>
        <v>F</v>
      </c>
      <c r="W26" s="574" t="str">
        <f t="shared" si="169"/>
        <v>F</v>
      </c>
      <c r="X26" s="575">
        <v>2.0</v>
      </c>
      <c r="Y26" s="576">
        <v>4.0</v>
      </c>
      <c r="Z26" s="577">
        <v>3.0</v>
      </c>
      <c r="AA26" s="578">
        <f t="shared" si="23"/>
        <v>9.0</v>
      </c>
      <c r="AB26" s="576">
        <v>12.0</v>
      </c>
      <c r="AC26" s="578">
        <f t="shared" si="2"/>
        <v>21.0</v>
      </c>
      <c r="AD26" s="576">
        <v>0.0</v>
      </c>
      <c r="AE26" s="578">
        <f t="shared" si="3"/>
        <v>21.0</v>
      </c>
      <c r="AF26" s="579">
        <f t="shared" si="24"/>
        <v>21.0</v>
      </c>
      <c r="AG26" s="580" t="str">
        <f t="shared" si="25"/>
        <v/>
      </c>
      <c r="AH26" s="580" t="str">
        <f t="shared" si="26"/>
        <v>F</v>
      </c>
      <c r="AI26" s="581" t="str">
        <f t="shared" si="27"/>
        <v>F</v>
      </c>
      <c r="AJ26" s="582">
        <v>4.0</v>
      </c>
      <c r="AK26" s="583">
        <v>2.0</v>
      </c>
      <c r="AL26" s="584">
        <v>3.0</v>
      </c>
      <c r="AM26" s="585">
        <f t="shared" si="28"/>
        <v>9.0</v>
      </c>
      <c r="AN26" s="583">
        <v>12.0</v>
      </c>
      <c r="AO26" s="585">
        <f t="shared" si="4"/>
        <v>21.0</v>
      </c>
      <c r="AP26" s="583">
        <v>0.0</v>
      </c>
      <c r="AQ26" s="585">
        <f t="shared" si="5"/>
        <v>21.0</v>
      </c>
      <c r="AR26" s="586">
        <f t="shared" si="29"/>
        <v>10.5</v>
      </c>
      <c r="AS26" s="587" t="str">
        <f t="shared" si="30"/>
        <v/>
      </c>
      <c r="AT26" s="587" t="str">
        <f t="shared" si="31"/>
        <v>F</v>
      </c>
      <c r="AU26" s="588" t="str">
        <f t="shared" si="32"/>
        <v>F</v>
      </c>
      <c r="AV26" s="589">
        <v>1.0</v>
      </c>
      <c r="AW26" s="590"/>
      <c r="AX26" s="591">
        <v>3.0</v>
      </c>
      <c r="AY26" s="592">
        <f t="shared" si="33"/>
        <v>4.0</v>
      </c>
      <c r="AZ26" s="590">
        <v>15.0</v>
      </c>
      <c r="BA26" s="592">
        <f t="shared" si="6"/>
        <v>19.0</v>
      </c>
      <c r="BB26" s="590">
        <v>0.0</v>
      </c>
      <c r="BC26" s="592">
        <f t="shared" si="7"/>
        <v>19.0</v>
      </c>
      <c r="BD26" s="593">
        <f t="shared" si="34"/>
        <v>9.5</v>
      </c>
      <c r="BE26" s="594" t="str">
        <f t="shared" si="35"/>
        <v/>
      </c>
      <c r="BF26" s="594" t="str">
        <f t="shared" si="36"/>
        <v>F</v>
      </c>
      <c r="BG26" s="595" t="str">
        <f t="shared" si="37"/>
        <v>F</v>
      </c>
      <c r="BH26" s="596">
        <v>1.0</v>
      </c>
      <c r="BI26" s="597">
        <v>0.0</v>
      </c>
      <c r="BJ26" s="598">
        <v>4.0</v>
      </c>
      <c r="BK26" s="599">
        <f t="shared" si="38"/>
        <v>5.0</v>
      </c>
      <c r="BL26" s="597">
        <v>17.0</v>
      </c>
      <c r="BM26" s="599">
        <f t="shared" si="8"/>
        <v>22.0</v>
      </c>
      <c r="BN26" s="597">
        <v>0.0</v>
      </c>
      <c r="BO26" s="599">
        <f t="shared" si="9"/>
        <v>22.0</v>
      </c>
      <c r="BP26" s="600">
        <f t="shared" si="39"/>
        <v>11.0</v>
      </c>
      <c r="BQ26" s="601" t="str">
        <f t="shared" si="40"/>
        <v/>
      </c>
      <c r="BR26" s="601" t="str">
        <f t="shared" si="41"/>
        <v>F</v>
      </c>
      <c r="BS26" s="602" t="str">
        <f t="shared" si="42"/>
        <v>F</v>
      </c>
      <c r="BT26" s="568">
        <v>2.0</v>
      </c>
      <c r="BU26" s="569">
        <v>4.0</v>
      </c>
      <c r="BV26" s="570">
        <v>2.0</v>
      </c>
      <c r="BW26" s="571">
        <f t="shared" si="43"/>
        <v>8.0</v>
      </c>
      <c r="BX26" s="569">
        <v>17.0</v>
      </c>
      <c r="BY26" s="571">
        <f t="shared" si="10"/>
        <v>25.0</v>
      </c>
      <c r="BZ26" s="569">
        <v>0.0</v>
      </c>
      <c r="CA26" s="571">
        <f t="shared" si="11"/>
        <v>25.0</v>
      </c>
      <c r="CB26" s="572">
        <f t="shared" si="44"/>
        <v>12.5</v>
      </c>
      <c r="CC26" s="573" t="str">
        <f t="shared" si="45"/>
        <v/>
      </c>
      <c r="CD26" s="573" t="str">
        <f t="shared" si="46"/>
        <v>F</v>
      </c>
      <c r="CE26" s="574" t="str">
        <f t="shared" si="47"/>
        <v>F</v>
      </c>
      <c r="CF26" s="603">
        <v>4.0</v>
      </c>
      <c r="CG26" s="604">
        <v>2.0</v>
      </c>
      <c r="CH26" s="605">
        <v>4.0</v>
      </c>
      <c r="CI26" s="606">
        <f t="shared" si="48"/>
        <v>10.0</v>
      </c>
      <c r="CJ26" s="604">
        <v>21.0</v>
      </c>
      <c r="CK26" s="606">
        <f t="shared" si="12"/>
        <v>31.0</v>
      </c>
      <c r="CL26" s="604">
        <v>6.0</v>
      </c>
      <c r="CM26" s="606">
        <f t="shared" si="13"/>
        <v>37.0</v>
      </c>
      <c r="CN26" s="607">
        <f t="shared" si="49"/>
        <v>18.5</v>
      </c>
      <c r="CO26" s="548" t="str">
        <f t="shared" si="50"/>
        <v/>
      </c>
      <c r="CP26" s="548" t="str">
        <f t="shared" si="51"/>
        <v>F</v>
      </c>
      <c r="CQ26" s="608" t="str">
        <f t="shared" si="52"/>
        <v>F</v>
      </c>
      <c r="CR26" s="609">
        <v>7.0</v>
      </c>
      <c r="CS26" s="610">
        <v>8.0</v>
      </c>
      <c r="CT26" s="611">
        <v>5.0</v>
      </c>
      <c r="CU26" s="612">
        <f t="shared" si="117"/>
        <v>20.0</v>
      </c>
      <c r="CV26" s="525">
        <v>22.0</v>
      </c>
      <c r="CW26" s="613">
        <v>23.0</v>
      </c>
      <c r="CX26" s="614">
        <f t="shared" si="150"/>
        <v>45.0</v>
      </c>
      <c r="CY26" s="615">
        <v>0.0</v>
      </c>
      <c r="CZ26" s="616">
        <v>0.0</v>
      </c>
      <c r="DA26" s="617">
        <f t="shared" si="118"/>
        <v>0.0</v>
      </c>
      <c r="DB26" s="618">
        <f t="shared" si="119"/>
        <v>65.0</v>
      </c>
      <c r="DC26" s="619">
        <f t="shared" si="120"/>
        <v>32.5</v>
      </c>
      <c r="DD26" s="620" t="str">
        <f t="shared" si="121"/>
        <v/>
      </c>
      <c r="DE26" s="603">
        <v>7.0</v>
      </c>
      <c r="DF26" s="622">
        <v>0.0</v>
      </c>
      <c r="DG26" s="623">
        <f t="shared" si="122"/>
        <v>7.0</v>
      </c>
      <c r="DH26" s="604">
        <v>5.0</v>
      </c>
      <c r="DI26" s="625"/>
      <c r="DJ26" s="623">
        <f t="shared" si="123"/>
        <v>5.0</v>
      </c>
      <c r="DK26" s="625">
        <v>7.0</v>
      </c>
      <c r="DL26" s="625"/>
      <c r="DM26" s="623">
        <f t="shared" si="124"/>
        <v>7.0</v>
      </c>
      <c r="DN26" s="626">
        <f t="shared" si="125"/>
        <v>19.0</v>
      </c>
      <c r="DO26" s="627">
        <f t="shared" si="126"/>
        <v>0.0</v>
      </c>
      <c r="DP26" s="628">
        <f t="shared" si="127"/>
        <v>19.0</v>
      </c>
      <c r="DQ26" s="541">
        <v>10.0</v>
      </c>
      <c r="DR26" s="629">
        <v>32.0</v>
      </c>
      <c r="DS26" s="623">
        <f t="shared" si="128"/>
        <v>42.0</v>
      </c>
      <c r="DT26" s="630">
        <v>0.0</v>
      </c>
      <c r="DU26" s="631">
        <v>0.0</v>
      </c>
      <c r="DV26" s="623">
        <f t="shared" si="129"/>
        <v>0.0</v>
      </c>
      <c r="DW26" s="632">
        <f t="shared" si="130"/>
        <v>29.0</v>
      </c>
      <c r="DX26" s="633">
        <f t="shared" si="131"/>
        <v>32.0</v>
      </c>
      <c r="DY26" s="634">
        <f t="shared" si="132"/>
        <v>61.0</v>
      </c>
      <c r="DZ26" s="607">
        <f t="shared" si="133"/>
        <v>26.521739130434785</v>
      </c>
      <c r="EA26" s="635" t="str">
        <f t="shared" si="134"/>
        <v/>
      </c>
      <c r="EB26" s="665">
        <v>0.0</v>
      </c>
      <c r="EC26" s="666">
        <v>0.0</v>
      </c>
      <c r="ED26" s="666">
        <v>0.0</v>
      </c>
      <c r="EE26" s="639">
        <f t="shared" si="184" ref="EE26:EE83">SUM(EB26:ED26)</f>
        <v>0.0</v>
      </c>
      <c r="EF26" s="640">
        <f t="shared" si="185" ref="EF26:EF83">IF(OR(EE26="",EE$7=""),"",EE26/EE$7*100)</f>
        <v>0.0</v>
      </c>
      <c r="EG26" s="641" t="str">
        <f t="shared" si="186" ref="EG26:EG83">IF(EF26&gt;=80,"A",IF(EF26&gt;=60,"B",IF(EF26&gt;=40,"C",IF(EF26&gt;=21,"D",""))))</f>
        <v/>
      </c>
      <c r="EH26" s="667">
        <v>0.0</v>
      </c>
      <c r="EI26" s="668">
        <v>0.0</v>
      </c>
      <c r="EJ26" s="668">
        <v>0.0</v>
      </c>
      <c r="EK26" s="532">
        <f t="shared" si="170"/>
        <v>0.0</v>
      </c>
      <c r="EL26" s="619">
        <f t="shared" si="171"/>
        <v>0.0</v>
      </c>
      <c r="EM26" s="620" t="str">
        <f t="shared" si="172"/>
        <v/>
      </c>
      <c r="EN26" s="603">
        <v>7.0</v>
      </c>
      <c r="EO26" s="604">
        <v>8.0</v>
      </c>
      <c r="EP26" s="643">
        <v>7.0</v>
      </c>
      <c r="EQ26" s="644">
        <f t="shared" si="153"/>
        <v>22.0</v>
      </c>
      <c r="ER26" s="629">
        <v>33.0</v>
      </c>
      <c r="ES26" s="645">
        <f t="shared" si="141"/>
        <v>55.0</v>
      </c>
      <c r="ET26" s="630">
        <v>0.0</v>
      </c>
      <c r="EU26" s="646">
        <f t="shared" si="142"/>
        <v>55.0</v>
      </c>
      <c r="EV26" s="607">
        <f t="shared" si="143"/>
        <v>27.500000000000004</v>
      </c>
      <c r="EW26" s="635" t="str">
        <f t="shared" si="144"/>
        <v/>
      </c>
      <c r="EX26" s="669"/>
      <c r="EY26" s="666"/>
      <c r="EZ26" s="670" t="str">
        <f t="shared" si="145"/>
        <v/>
      </c>
      <c r="FA26" s="649">
        <f t="shared" si="80"/>
        <v>1200.0</v>
      </c>
      <c r="FB26" s="650">
        <f t="shared" si="175"/>
        <v>161.0</v>
      </c>
      <c r="FC26" s="651">
        <f t="shared" si="176"/>
        <v>13.416666666666666</v>
      </c>
      <c r="FD26" s="652" t="str">
        <f t="shared" si="83"/>
        <v/>
      </c>
      <c r="FE26" s="652" t="str">
        <f>IF($G26="NSO","NSO",IF($G26="TC","Transferred",IF(OR($G26="",$G26=0,P26="",AB26="",AN26="",AZ26="",BL26="",BX26="",CJ24=""),"",IF(OR(FP26&gt;0,(FQ26+FR26+FS26)&gt;2),"FAILED",IF(OR(FQ26&gt;0,FR26&gt;1),"SUPP.",IF(AND(FR26&gt;0,FS26&gt;0),"SUPP.",IF((FR26+FS26),"Passed With G","Passed")))))))</f>
        <v>FAILED</v>
      </c>
      <c r="FF26" s="653" t="str">
        <f t="shared" si="177"/>
        <v/>
      </c>
      <c r="FG26" s="654" t="str">
        <f t="shared" si="85"/>
        <v/>
      </c>
      <c r="FH26" s="655" t="str">
        <f t="shared" si="86"/>
        <v>Need Improvement</v>
      </c>
      <c r="FI26" s="656" t="str">
        <f t="shared" si="157"/>
        <v>F</v>
      </c>
      <c r="FJ26" s="657" t="str">
        <f t="shared" si="158"/>
        <v>F</v>
      </c>
      <c r="FK26" s="657" t="str">
        <f t="shared" si="159"/>
        <v>F</v>
      </c>
      <c r="FL26" s="657" t="str">
        <f t="shared" si="160"/>
        <v>F</v>
      </c>
      <c r="FM26" s="657" t="str">
        <f t="shared" si="161"/>
        <v>F</v>
      </c>
      <c r="FN26" s="658" t="str">
        <f t="shared" si="162"/>
        <v>F</v>
      </c>
      <c r="FO26" s="659" t="str">
        <f t="shared" si="163"/>
        <v>F</v>
      </c>
      <c r="FP26" s="656">
        <f t="shared" si="94"/>
        <v>7.0</v>
      </c>
      <c r="FQ26" s="657">
        <f t="shared" si="95"/>
        <v>0.0</v>
      </c>
      <c r="FR26" s="657">
        <f t="shared" si="96"/>
        <v>0.0</v>
      </c>
      <c r="FS26" s="657">
        <f t="shared" si="97"/>
        <v>0.0</v>
      </c>
      <c r="FT26" s="659"/>
      <c r="FU26" s="117"/>
      <c r="FV26" s="117"/>
      <c r="FW26" s="660">
        <f t="shared" si="98"/>
        <v>65.0</v>
      </c>
      <c r="FX26" s="660" t="s">
        <v>163</v>
      </c>
      <c r="FY26" s="660">
        <f t="shared" si="99"/>
        <v>200.0</v>
      </c>
      <c r="FZ26" s="660" t="str">
        <f t="shared" si="100"/>
        <v>65/200</v>
      </c>
      <c r="GA26" s="660">
        <f t="shared" si="101"/>
        <v>61.0</v>
      </c>
      <c r="GB26" s="660" t="s">
        <v>163</v>
      </c>
      <c r="GC26" s="660">
        <f t="shared" si="102"/>
        <v>230.0</v>
      </c>
      <c r="GD26" s="660" t="str">
        <f t="shared" si="103"/>
        <v>61/230</v>
      </c>
      <c r="GE26" s="660">
        <f t="shared" si="104"/>
        <v>0.0</v>
      </c>
      <c r="GF26" s="660" t="s">
        <v>163</v>
      </c>
      <c r="GG26" s="660">
        <f t="shared" si="105"/>
        <v>100.0</v>
      </c>
      <c r="GH26" s="660" t="str">
        <f t="shared" si="106"/>
        <v>0/100</v>
      </c>
      <c r="GI26" s="660">
        <f t="shared" si="107"/>
        <v>0.0</v>
      </c>
      <c r="GJ26" s="660" t="s">
        <v>163</v>
      </c>
      <c r="GK26" s="660">
        <f t="shared" si="108"/>
        <v>100.0</v>
      </c>
      <c r="GL26" s="660" t="str">
        <f t="shared" si="109"/>
        <v>0/100</v>
      </c>
      <c r="GM26" s="660">
        <f t="shared" si="110"/>
        <v>55.0</v>
      </c>
      <c r="GN26" s="660" t="s">
        <v>163</v>
      </c>
      <c r="GO26" s="660">
        <f t="shared" si="111"/>
        <v>200.0</v>
      </c>
      <c r="GP26" s="660" t="str">
        <f t="shared" si="112"/>
        <v>55/200</v>
      </c>
    </row>
    <row r="27" spans="8:8" ht="38.25" customHeight="1">
      <c r="A27" s="24">
        <f t="shared" si="19"/>
        <v>919.0</v>
      </c>
      <c r="B27" s="562">
        <f t="shared" si="20"/>
        <v>9.0</v>
      </c>
      <c r="C27" s="563">
        <v>19.0</v>
      </c>
      <c r="D27" s="564">
        <v>9.0</v>
      </c>
      <c r="E27" s="662">
        <v>266.0</v>
      </c>
      <c r="F27" s="663" t="s">
        <v>176</v>
      </c>
      <c r="G27" s="662">
        <v>919.0</v>
      </c>
      <c r="H27" s="662" t="s">
        <v>271</v>
      </c>
      <c r="I27" s="662" t="s">
        <v>296</v>
      </c>
      <c r="J27" s="662" t="s">
        <v>321</v>
      </c>
      <c r="K27" s="664">
        <v>39558.0</v>
      </c>
      <c r="L27" s="568">
        <v>3.0</v>
      </c>
      <c r="M27" s="569">
        <v>1.0</v>
      </c>
      <c r="N27" s="570">
        <v>0.0</v>
      </c>
      <c r="O27" s="571">
        <f t="shared" si="168"/>
        <v>4.0</v>
      </c>
      <c r="P27" s="569">
        <v>9.0</v>
      </c>
      <c r="Q27" s="571">
        <f>SUM(O27,P27)</f>
        <v>13.0</v>
      </c>
      <c r="R27" s="569">
        <v>9.0</v>
      </c>
      <c r="S27" s="571">
        <f>SUM(Q27,R27)</f>
        <v>22.0</v>
      </c>
      <c r="T27" s="572">
        <f>IF(OR(P27="",R27=""),"",S27/S$7*100)</f>
        <v>22.0</v>
      </c>
      <c r="U27" s="573" t="str">
        <f>IF(R27="AB","AB",IF(AND(OR(L27="ab",L27="ml"),OR(M27="ab",M27="ml"),OR(O27="ab",O27="ml")),"AB",IF(AND(OR(L27="ab",L27="ml"),OR(O27="ab",O27="ml")),"AB","")))</f>
        <v/>
      </c>
      <c r="V27" s="573" t="str">
        <f>IF(OR($G27="NSO",$G27="",R27=""),"",IF(OR(U27="AB",R27="ab"),"AB",IF(AND(T27&gt;=36,R27&gt;=20),"P",IF(AND(T27&gt;=34,R27&gt;=20,COUNTIF(N27:R27,"ml")=0),"G2",IF(AND(T27&gt;=31,R27&gt;=20,COUNTIF(N27:R27,"ml")=0),"G1",IF(T27&gt;=25,"S","F"))))))</f>
        <v>F</v>
      </c>
      <c r="W27" s="574" t="str">
        <f t="shared" si="169"/>
        <v>F</v>
      </c>
      <c r="X27" s="575">
        <v>3.0</v>
      </c>
      <c r="Y27" s="576">
        <v>3.0</v>
      </c>
      <c r="Z27" s="577">
        <v>3.0</v>
      </c>
      <c r="AA27" s="578">
        <f t="shared" si="23"/>
        <v>9.0</v>
      </c>
      <c r="AB27" s="576">
        <v>19.0</v>
      </c>
      <c r="AC27" s="578">
        <f t="shared" si="2"/>
        <v>28.0</v>
      </c>
      <c r="AD27" s="576">
        <v>0.0</v>
      </c>
      <c r="AE27" s="578">
        <f t="shared" si="3"/>
        <v>28.0</v>
      </c>
      <c r="AF27" s="579">
        <f t="shared" si="24"/>
        <v>28.000000000000004</v>
      </c>
      <c r="AG27" s="580" t="str">
        <f t="shared" si="25"/>
        <v/>
      </c>
      <c r="AH27" s="580" t="str">
        <f t="shared" si="26"/>
        <v>S</v>
      </c>
      <c r="AI27" s="581" t="str">
        <f t="shared" si="27"/>
        <v>S</v>
      </c>
      <c r="AJ27" s="582">
        <v>4.0</v>
      </c>
      <c r="AK27" s="583">
        <v>6.0</v>
      </c>
      <c r="AL27" s="584">
        <v>3.0</v>
      </c>
      <c r="AM27" s="585">
        <f t="shared" si="28"/>
        <v>13.0</v>
      </c>
      <c r="AN27" s="583">
        <v>23.0</v>
      </c>
      <c r="AO27" s="585">
        <f t="shared" si="4"/>
        <v>36.0</v>
      </c>
      <c r="AP27" s="583">
        <v>0.0</v>
      </c>
      <c r="AQ27" s="585">
        <f t="shared" si="5"/>
        <v>36.0</v>
      </c>
      <c r="AR27" s="586">
        <f t="shared" si="29"/>
        <v>18.0</v>
      </c>
      <c r="AS27" s="587" t="str">
        <f t="shared" si="30"/>
        <v/>
      </c>
      <c r="AT27" s="587" t="str">
        <f t="shared" si="31"/>
        <v>F</v>
      </c>
      <c r="AU27" s="588" t="str">
        <f t="shared" si="32"/>
        <v>F</v>
      </c>
      <c r="AV27" s="589">
        <v>1.0</v>
      </c>
      <c r="AW27" s="590">
        <v>5.0</v>
      </c>
      <c r="AX27" s="591">
        <v>2.0</v>
      </c>
      <c r="AY27" s="592">
        <f t="shared" si="33"/>
        <v>8.0</v>
      </c>
      <c r="AZ27" s="590">
        <v>19.0</v>
      </c>
      <c r="BA27" s="592">
        <f t="shared" si="6"/>
        <v>27.0</v>
      </c>
      <c r="BB27" s="590">
        <v>0.0</v>
      </c>
      <c r="BC27" s="592">
        <f t="shared" si="7"/>
        <v>27.0</v>
      </c>
      <c r="BD27" s="593">
        <f t="shared" si="34"/>
        <v>13.5</v>
      </c>
      <c r="BE27" s="594" t="str">
        <f t="shared" si="35"/>
        <v/>
      </c>
      <c r="BF27" s="594" t="str">
        <f t="shared" si="36"/>
        <v>F</v>
      </c>
      <c r="BG27" s="595" t="str">
        <f t="shared" si="37"/>
        <v>F</v>
      </c>
      <c r="BH27" s="596">
        <v>5.0</v>
      </c>
      <c r="BI27" s="597">
        <v>0.0</v>
      </c>
      <c r="BJ27" s="598">
        <v>1.0</v>
      </c>
      <c r="BK27" s="599">
        <f t="shared" si="38"/>
        <v>6.0</v>
      </c>
      <c r="BL27" s="597">
        <v>31.0</v>
      </c>
      <c r="BM27" s="599">
        <f t="shared" si="8"/>
        <v>37.0</v>
      </c>
      <c r="BN27" s="597">
        <v>0.0</v>
      </c>
      <c r="BO27" s="599">
        <f t="shared" si="9"/>
        <v>37.0</v>
      </c>
      <c r="BP27" s="600">
        <f t="shared" si="39"/>
        <v>18.5</v>
      </c>
      <c r="BQ27" s="601" t="str">
        <f t="shared" si="40"/>
        <v/>
      </c>
      <c r="BR27" s="601" t="str">
        <f t="shared" si="41"/>
        <v>F</v>
      </c>
      <c r="BS27" s="602" t="str">
        <f t="shared" si="42"/>
        <v>F</v>
      </c>
      <c r="BT27" s="568">
        <v>3.0</v>
      </c>
      <c r="BU27" s="569">
        <v>5.0</v>
      </c>
      <c r="BV27" s="570">
        <v>2.0</v>
      </c>
      <c r="BW27" s="571">
        <f t="shared" si="43"/>
        <v>10.0</v>
      </c>
      <c r="BX27" s="569">
        <v>27.0</v>
      </c>
      <c r="BY27" s="571">
        <f t="shared" si="10"/>
        <v>37.0</v>
      </c>
      <c r="BZ27" s="569">
        <v>0.0</v>
      </c>
      <c r="CA27" s="571">
        <f t="shared" si="11"/>
        <v>37.0</v>
      </c>
      <c r="CB27" s="572">
        <f t="shared" si="44"/>
        <v>18.5</v>
      </c>
      <c r="CC27" s="573" t="str">
        <f t="shared" si="45"/>
        <v/>
      </c>
      <c r="CD27" s="573" t="str">
        <f t="shared" si="46"/>
        <v>F</v>
      </c>
      <c r="CE27" s="574" t="str">
        <f t="shared" si="47"/>
        <v>F</v>
      </c>
      <c r="CF27" s="603">
        <v>4.0</v>
      </c>
      <c r="CG27" s="604">
        <v>4.0</v>
      </c>
      <c r="CH27" s="605">
        <v>1.0</v>
      </c>
      <c r="CI27" s="606">
        <f t="shared" si="48"/>
        <v>9.0</v>
      </c>
      <c r="CJ27" s="604">
        <v>40.0</v>
      </c>
      <c r="CK27" s="606">
        <f t="shared" si="12"/>
        <v>49.0</v>
      </c>
      <c r="CL27" s="604"/>
      <c r="CM27" s="606">
        <f t="shared" si="13"/>
        <v>49.0</v>
      </c>
      <c r="CN27" s="607" t="str">
        <f t="shared" si="49"/>
        <v/>
      </c>
      <c r="CO27" s="548" t="str">
        <f t="shared" si="50"/>
        <v/>
      </c>
      <c r="CP27" s="548" t="str">
        <f t="shared" si="51"/>
        <v/>
      </c>
      <c r="CQ27" s="608" t="str">
        <f t="shared" si="52"/>
        <v/>
      </c>
      <c r="CR27" s="609">
        <v>7.0</v>
      </c>
      <c r="CS27" s="610"/>
      <c r="CT27" s="611">
        <v>5.0</v>
      </c>
      <c r="CU27" s="612">
        <f t="shared" si="117"/>
        <v>12.0</v>
      </c>
      <c r="CV27" s="525">
        <v>28.0</v>
      </c>
      <c r="CW27" s="613">
        <v>27.0</v>
      </c>
      <c r="CX27" s="614">
        <f t="shared" si="150"/>
        <v>55.0</v>
      </c>
      <c r="CY27" s="615">
        <v>0.0</v>
      </c>
      <c r="CZ27" s="616">
        <f t="shared" si="187" ref="CZ27">IF($S$7="NA","NA",0)</f>
        <v>0.0</v>
      </c>
      <c r="DA27" s="617">
        <f t="shared" si="118"/>
        <v>0.0</v>
      </c>
      <c r="DB27" s="618">
        <f t="shared" si="119"/>
        <v>67.0</v>
      </c>
      <c r="DC27" s="619">
        <f t="shared" si="120"/>
        <v>33.5</v>
      </c>
      <c r="DD27" s="620" t="str">
        <f t="shared" si="121"/>
        <v/>
      </c>
      <c r="DE27" s="603">
        <v>5.0</v>
      </c>
      <c r="DF27" s="622">
        <v>0.0</v>
      </c>
      <c r="DG27" s="623">
        <f t="shared" si="122"/>
        <v>5.0</v>
      </c>
      <c r="DH27" s="604"/>
      <c r="DI27" s="625"/>
      <c r="DJ27" s="623" t="str">
        <f t="shared" si="123"/>
        <v/>
      </c>
      <c r="DK27" s="625">
        <v>6.0</v>
      </c>
      <c r="DL27" s="625"/>
      <c r="DM27" s="623">
        <f t="shared" si="124"/>
        <v>6.0</v>
      </c>
      <c r="DN27" s="626">
        <f t="shared" si="125"/>
        <v>11.0</v>
      </c>
      <c r="DO27" s="627">
        <f t="shared" si="126"/>
        <v>0.0</v>
      </c>
      <c r="DP27" s="628">
        <f t="shared" si="127"/>
        <v>11.0</v>
      </c>
      <c r="DQ27" s="541">
        <v>12.0</v>
      </c>
      <c r="DR27" s="629">
        <v>30.0</v>
      </c>
      <c r="DS27" s="623">
        <f t="shared" si="128"/>
        <v>42.0</v>
      </c>
      <c r="DT27" s="630">
        <v>0.0</v>
      </c>
      <c r="DU27" s="631">
        <f t="shared" si="188" ref="DU27">IF($S$7="NA","NA",0)</f>
        <v>0.0</v>
      </c>
      <c r="DV27" s="623">
        <f t="shared" si="129"/>
        <v>0.0</v>
      </c>
      <c r="DW27" s="632">
        <f t="shared" si="130"/>
        <v>23.0</v>
      </c>
      <c r="DX27" s="633">
        <f t="shared" si="131"/>
        <v>30.0</v>
      </c>
      <c r="DY27" s="634">
        <f t="shared" si="132"/>
        <v>53.0</v>
      </c>
      <c r="DZ27" s="607">
        <f t="shared" si="133"/>
        <v>23.043478260869566</v>
      </c>
      <c r="EA27" s="635" t="str">
        <f t="shared" si="134"/>
        <v/>
      </c>
      <c r="EB27" s="636">
        <v>0.0</v>
      </c>
      <c r="EC27" s="637">
        <v>0.0</v>
      </c>
      <c r="ED27" s="638">
        <v>0.0</v>
      </c>
      <c r="EE27" s="639">
        <f t="shared" si="184"/>
        <v>0.0</v>
      </c>
      <c r="EF27" s="640">
        <f t="shared" si="185"/>
        <v>0.0</v>
      </c>
      <c r="EG27" s="641" t="str">
        <f t="shared" si="186"/>
        <v/>
      </c>
      <c r="EH27" s="642">
        <v>0.0</v>
      </c>
      <c r="EI27" s="564">
        <v>0.0</v>
      </c>
      <c r="EJ27" s="564">
        <v>0.0</v>
      </c>
      <c r="EK27" s="532">
        <f t="shared" si="170"/>
        <v>0.0</v>
      </c>
      <c r="EL27" s="619">
        <f t="shared" si="171"/>
        <v>0.0</v>
      </c>
      <c r="EM27" s="620" t="str">
        <f t="shared" si="172"/>
        <v/>
      </c>
      <c r="EN27" s="603">
        <v>7.0</v>
      </c>
      <c r="EO27" s="604">
        <v>9.0</v>
      </c>
      <c r="EP27" s="643">
        <v>6.0</v>
      </c>
      <c r="EQ27" s="644">
        <f t="shared" si="153"/>
        <v>22.0</v>
      </c>
      <c r="ER27" s="629">
        <v>40.0</v>
      </c>
      <c r="ES27" s="645">
        <f t="shared" si="141"/>
        <v>62.0</v>
      </c>
      <c r="ET27" s="630">
        <v>0.0</v>
      </c>
      <c r="EU27" s="646">
        <f t="shared" si="142"/>
        <v>62.0</v>
      </c>
      <c r="EV27" s="607">
        <f t="shared" si="143"/>
        <v>31.0</v>
      </c>
      <c r="EW27" s="635" t="str">
        <f t="shared" si="144"/>
        <v/>
      </c>
      <c r="EX27" s="669"/>
      <c r="EY27" s="666"/>
      <c r="EZ27" s="670" t="str">
        <f t="shared" si="145"/>
        <v/>
      </c>
      <c r="FA27" s="649">
        <f t="shared" si="80"/>
        <v>1200.0</v>
      </c>
      <c r="FB27" s="650">
        <f t="shared" si="175"/>
        <v>236.0</v>
      </c>
      <c r="FC27" s="651">
        <f t="shared" si="176"/>
        <v>19.666666666666664</v>
      </c>
      <c r="FD27" s="652" t="str">
        <f t="shared" si="83"/>
        <v/>
      </c>
      <c r="FE27" s="652" t="str">
        <f>IF($G27="NSO","NSO",IF($G27="TC","Transferred",IF(OR($G27="",$G27=0,P27="",AB27="",AN27="",AZ27="",BL27="",BX27="",CJ25=""),"",IF(OR(FP27&gt;0,(FQ27+FR27+FS27)&gt;2),"FAILED",IF(OR(FQ27&gt;0,FR27&gt;1),"SUPP.",IF(AND(FR27&gt;0,FS27&gt;0),"SUPP.",IF((FR27+FS27),"Passed With G","Passed")))))))</f>
        <v>FAILED</v>
      </c>
      <c r="FF27" s="653" t="str">
        <f t="shared" si="177"/>
        <v/>
      </c>
      <c r="FG27" s="654" t="str">
        <f t="shared" si="85"/>
        <v/>
      </c>
      <c r="FH27" s="655" t="str">
        <f t="shared" si="86"/>
        <v>Need Improvement</v>
      </c>
      <c r="FI27" s="656" t="str">
        <f t="shared" si="157"/>
        <v>F</v>
      </c>
      <c r="FJ27" s="657" t="str">
        <f t="shared" si="158"/>
        <v>S</v>
      </c>
      <c r="FK27" s="657" t="str">
        <f t="shared" si="159"/>
        <v>F</v>
      </c>
      <c r="FL27" s="657" t="str">
        <f t="shared" si="160"/>
        <v>F</v>
      </c>
      <c r="FM27" s="657" t="str">
        <f t="shared" si="161"/>
        <v>F</v>
      </c>
      <c r="FN27" s="658" t="str">
        <f t="shared" si="162"/>
        <v>F</v>
      </c>
      <c r="FO27" s="659" t="str">
        <f t="shared" si="163"/>
        <v/>
      </c>
      <c r="FP27" s="656">
        <f t="shared" si="94"/>
        <v>5.0</v>
      </c>
      <c r="FQ27" s="657">
        <f t="shared" si="95"/>
        <v>1.0</v>
      </c>
      <c r="FR27" s="657">
        <f t="shared" si="96"/>
        <v>0.0</v>
      </c>
      <c r="FS27" s="657">
        <f t="shared" si="97"/>
        <v>0.0</v>
      </c>
      <c r="FT27" s="659"/>
      <c r="FU27" s="117"/>
      <c r="FV27" s="117"/>
      <c r="FW27" s="660">
        <f t="shared" si="98"/>
        <v>67.0</v>
      </c>
      <c r="FX27" s="660" t="s">
        <v>163</v>
      </c>
      <c r="FY27" s="660">
        <f t="shared" si="99"/>
        <v>200.0</v>
      </c>
      <c r="FZ27" s="660" t="str">
        <f t="shared" si="100"/>
        <v>67/200</v>
      </c>
      <c r="GA27" s="660">
        <f t="shared" si="101"/>
        <v>53.0</v>
      </c>
      <c r="GB27" s="660" t="s">
        <v>163</v>
      </c>
      <c r="GC27" s="660">
        <f t="shared" si="102"/>
        <v>230.0</v>
      </c>
      <c r="GD27" s="660" t="str">
        <f t="shared" si="103"/>
        <v>53/230</v>
      </c>
      <c r="GE27" s="660">
        <f t="shared" si="104"/>
        <v>0.0</v>
      </c>
      <c r="GF27" s="660" t="s">
        <v>163</v>
      </c>
      <c r="GG27" s="660">
        <f t="shared" si="105"/>
        <v>100.0</v>
      </c>
      <c r="GH27" s="660" t="str">
        <f t="shared" si="106"/>
        <v>0/100</v>
      </c>
      <c r="GI27" s="660">
        <f t="shared" si="107"/>
        <v>0.0</v>
      </c>
      <c r="GJ27" s="660" t="s">
        <v>163</v>
      </c>
      <c r="GK27" s="660">
        <f t="shared" si="108"/>
        <v>100.0</v>
      </c>
      <c r="GL27" s="660" t="str">
        <f t="shared" si="109"/>
        <v>0/100</v>
      </c>
      <c r="GM27" s="660">
        <f t="shared" si="110"/>
        <v>62.0</v>
      </c>
      <c r="GN27" s="660" t="s">
        <v>163</v>
      </c>
      <c r="GO27" s="660">
        <f t="shared" si="111"/>
        <v>200.0</v>
      </c>
      <c r="GP27" s="660" t="str">
        <f t="shared" si="112"/>
        <v>62/200</v>
      </c>
    </row>
    <row r="28" spans="8:8" ht="38.25" customHeight="1">
      <c r="A28" s="24">
        <f t="shared" si="19"/>
        <v>920.0</v>
      </c>
      <c r="B28" s="562">
        <f t="shared" si="20"/>
        <v>9.0</v>
      </c>
      <c r="C28" s="661">
        <v>20.0</v>
      </c>
      <c r="D28" s="564">
        <v>9.0</v>
      </c>
      <c r="E28" s="662">
        <v>541.0</v>
      </c>
      <c r="F28" s="663" t="s">
        <v>177</v>
      </c>
      <c r="G28" s="662">
        <v>920.0</v>
      </c>
      <c r="H28" s="662" t="s">
        <v>272</v>
      </c>
      <c r="I28" s="662" t="s">
        <v>297</v>
      </c>
      <c r="J28" s="662" t="s">
        <v>322</v>
      </c>
      <c r="K28" s="664">
        <v>39625.0</v>
      </c>
      <c r="L28" s="568">
        <v>3.0</v>
      </c>
      <c r="M28" s="569">
        <v>3.0</v>
      </c>
      <c r="N28" s="570">
        <v>2.0</v>
      </c>
      <c r="O28" s="571">
        <f t="shared" si="168"/>
        <v>8.0</v>
      </c>
      <c r="P28" s="569">
        <v>16.0</v>
      </c>
      <c r="Q28" s="571">
        <f>SUM(O28,P28)</f>
        <v>24.0</v>
      </c>
      <c r="R28" s="569">
        <v>16.0</v>
      </c>
      <c r="S28" s="571">
        <f>SUM(Q28,R28)</f>
        <v>40.0</v>
      </c>
      <c r="T28" s="572">
        <f>IF(OR(P28="",R28=""),"",S28/S$7*100)</f>
        <v>40.0</v>
      </c>
      <c r="U28" s="573" t="str">
        <f>IF(R28="AB","AB",IF(AND(OR(L28="ab",L28="ml"),OR(M28="ab",M28="ml"),OR(O28="ab",O28="ml")),"AB",IF(AND(OR(L28="ab",L28="ml"),OR(O28="ab",O28="ml")),"AB","")))</f>
        <v/>
      </c>
      <c r="V28" s="573" t="str">
        <f>IF(OR($G28="NSO",$G28="",R28=""),"",IF(OR(U28="AB",R28="ab"),"AB",IF(AND(T28&gt;=36,R28&gt;=20),"P",IF(AND(T28&gt;=34,R28&gt;=20,COUNTIF(N28:R28,"ml")=0),"G2",IF(AND(T28&gt;=31,R28&gt;=20,COUNTIF(N28:R28,"ml")=0),"G1",IF(T28&gt;=25,"S","F"))))))</f>
        <v>S</v>
      </c>
      <c r="W28" s="574" t="str">
        <f t="shared" si="169"/>
        <v>S</v>
      </c>
      <c r="X28" s="575">
        <v>3.0</v>
      </c>
      <c r="Y28" s="576">
        <v>3.0</v>
      </c>
      <c r="Z28" s="577">
        <v>4.0</v>
      </c>
      <c r="AA28" s="578">
        <f t="shared" si="23"/>
        <v>10.0</v>
      </c>
      <c r="AB28" s="576">
        <v>15.0</v>
      </c>
      <c r="AC28" s="578">
        <f t="shared" si="2"/>
        <v>25.0</v>
      </c>
      <c r="AD28" s="576">
        <v>0.0</v>
      </c>
      <c r="AE28" s="578">
        <f t="shared" si="3"/>
        <v>25.0</v>
      </c>
      <c r="AF28" s="579">
        <f t="shared" si="24"/>
        <v>25.0</v>
      </c>
      <c r="AG28" s="580" t="str">
        <f t="shared" si="25"/>
        <v/>
      </c>
      <c r="AH28" s="580" t="str">
        <f t="shared" si="26"/>
        <v>S</v>
      </c>
      <c r="AI28" s="581" t="str">
        <f t="shared" si="27"/>
        <v>S</v>
      </c>
      <c r="AJ28" s="582">
        <v>4.0</v>
      </c>
      <c r="AK28" s="583">
        <v>6.0</v>
      </c>
      <c r="AL28" s="584">
        <v>4.0</v>
      </c>
      <c r="AM28" s="585">
        <f t="shared" si="28"/>
        <v>14.0</v>
      </c>
      <c r="AN28" s="583">
        <v>28.0</v>
      </c>
      <c r="AO28" s="585">
        <f t="shared" si="4"/>
        <v>42.0</v>
      </c>
      <c r="AP28" s="583">
        <v>0.0</v>
      </c>
      <c r="AQ28" s="585">
        <f t="shared" si="5"/>
        <v>42.0</v>
      </c>
      <c r="AR28" s="586">
        <f t="shared" si="29"/>
        <v>21.0</v>
      </c>
      <c r="AS28" s="587" t="str">
        <f t="shared" si="30"/>
        <v/>
      </c>
      <c r="AT28" s="587" t="str">
        <f t="shared" si="31"/>
        <v>F</v>
      </c>
      <c r="AU28" s="588" t="str">
        <f t="shared" si="32"/>
        <v>F</v>
      </c>
      <c r="AV28" s="589">
        <v>2.0</v>
      </c>
      <c r="AW28" s="590">
        <v>5.0</v>
      </c>
      <c r="AX28" s="591">
        <v>5.0</v>
      </c>
      <c r="AY28" s="592">
        <f t="shared" si="33"/>
        <v>12.0</v>
      </c>
      <c r="AZ28" s="590">
        <v>22.0</v>
      </c>
      <c r="BA28" s="592">
        <f t="shared" si="6"/>
        <v>34.0</v>
      </c>
      <c r="BB28" s="590">
        <v>0.0</v>
      </c>
      <c r="BC28" s="592">
        <f t="shared" si="7"/>
        <v>34.0</v>
      </c>
      <c r="BD28" s="593">
        <f t="shared" si="34"/>
        <v>17.0</v>
      </c>
      <c r="BE28" s="594" t="str">
        <f t="shared" si="35"/>
        <v/>
      </c>
      <c r="BF28" s="594" t="str">
        <f t="shared" si="36"/>
        <v>F</v>
      </c>
      <c r="BG28" s="595" t="str">
        <f t="shared" si="37"/>
        <v>F</v>
      </c>
      <c r="BH28" s="596">
        <v>8.0</v>
      </c>
      <c r="BI28" s="597">
        <v>1.0</v>
      </c>
      <c r="BJ28" s="598">
        <v>7.0</v>
      </c>
      <c r="BK28" s="599">
        <f t="shared" si="38"/>
        <v>16.0</v>
      </c>
      <c r="BL28" s="597">
        <v>36.0</v>
      </c>
      <c r="BM28" s="599">
        <f t="shared" si="8"/>
        <v>52.0</v>
      </c>
      <c r="BN28" s="597">
        <v>0.0</v>
      </c>
      <c r="BO28" s="599">
        <f t="shared" si="9"/>
        <v>52.0</v>
      </c>
      <c r="BP28" s="600">
        <f t="shared" si="39"/>
        <v>26.0</v>
      </c>
      <c r="BQ28" s="601" t="str">
        <f t="shared" si="40"/>
        <v/>
      </c>
      <c r="BR28" s="601" t="str">
        <f t="shared" si="41"/>
        <v>S</v>
      </c>
      <c r="BS28" s="602" t="str">
        <f t="shared" si="42"/>
        <v>S</v>
      </c>
      <c r="BT28" s="568">
        <v>5.0</v>
      </c>
      <c r="BU28" s="569">
        <v>5.0</v>
      </c>
      <c r="BV28" s="570">
        <v>3.0</v>
      </c>
      <c r="BW28" s="571">
        <f t="shared" si="43"/>
        <v>13.0</v>
      </c>
      <c r="BX28" s="569">
        <v>28.0</v>
      </c>
      <c r="BY28" s="571">
        <f t="shared" si="10"/>
        <v>41.0</v>
      </c>
      <c r="BZ28" s="569">
        <v>0.0</v>
      </c>
      <c r="CA28" s="571">
        <f t="shared" si="11"/>
        <v>41.0</v>
      </c>
      <c r="CB28" s="572">
        <f t="shared" si="44"/>
        <v>20.5</v>
      </c>
      <c r="CC28" s="573" t="str">
        <f t="shared" si="45"/>
        <v/>
      </c>
      <c r="CD28" s="573" t="str">
        <f t="shared" si="46"/>
        <v>F</v>
      </c>
      <c r="CE28" s="574" t="str">
        <f t="shared" si="47"/>
        <v>F</v>
      </c>
      <c r="CF28" s="603">
        <v>6.0</v>
      </c>
      <c r="CG28" s="604">
        <v>8.0</v>
      </c>
      <c r="CH28" s="605">
        <v>7.0</v>
      </c>
      <c r="CI28" s="606">
        <f t="shared" si="48"/>
        <v>21.0</v>
      </c>
      <c r="CJ28" s="604">
        <v>49.0</v>
      </c>
      <c r="CK28" s="606">
        <f t="shared" si="12"/>
        <v>70.0</v>
      </c>
      <c r="CL28" s="604">
        <v>0.0</v>
      </c>
      <c r="CM28" s="606">
        <f t="shared" si="13"/>
        <v>70.0</v>
      </c>
      <c r="CN28" s="607">
        <f t="shared" si="49"/>
        <v>35.0</v>
      </c>
      <c r="CO28" s="548" t="str">
        <f t="shared" si="50"/>
        <v/>
      </c>
      <c r="CP28" s="548" t="str">
        <f t="shared" si="51"/>
        <v>S</v>
      </c>
      <c r="CQ28" s="608" t="str">
        <f t="shared" si="52"/>
        <v>S</v>
      </c>
      <c r="CR28" s="609">
        <v>8.0</v>
      </c>
      <c r="CS28" s="610">
        <v>7.0</v>
      </c>
      <c r="CT28" s="611">
        <v>8.0</v>
      </c>
      <c r="CU28" s="612">
        <f t="shared" si="117"/>
        <v>23.0</v>
      </c>
      <c r="CV28" s="525">
        <v>27.0</v>
      </c>
      <c r="CW28" s="613">
        <v>28.0</v>
      </c>
      <c r="CX28" s="614">
        <f t="shared" si="150"/>
        <v>55.0</v>
      </c>
      <c r="CY28" s="615">
        <v>0.0</v>
      </c>
      <c r="CZ28" s="616">
        <v>0.0</v>
      </c>
      <c r="DA28" s="617">
        <f t="shared" si="118"/>
        <v>0.0</v>
      </c>
      <c r="DB28" s="618">
        <f t="shared" si="119"/>
        <v>78.0</v>
      </c>
      <c r="DC28" s="619">
        <f t="shared" si="120"/>
        <v>39.0</v>
      </c>
      <c r="DD28" s="620" t="str">
        <f t="shared" si="121"/>
        <v>D</v>
      </c>
      <c r="DE28" s="603">
        <v>7.0</v>
      </c>
      <c r="DF28" s="622">
        <v>0.0</v>
      </c>
      <c r="DG28" s="623">
        <f t="shared" si="122"/>
        <v>7.0</v>
      </c>
      <c r="DH28" s="604">
        <v>7.0</v>
      </c>
      <c r="DI28" s="625"/>
      <c r="DJ28" s="623">
        <f t="shared" si="123"/>
        <v>7.0</v>
      </c>
      <c r="DK28" s="625">
        <v>10.0</v>
      </c>
      <c r="DL28" s="625"/>
      <c r="DM28" s="623">
        <f t="shared" si="124"/>
        <v>10.0</v>
      </c>
      <c r="DN28" s="626">
        <f t="shared" si="125"/>
        <v>24.0</v>
      </c>
      <c r="DO28" s="627">
        <f t="shared" si="126"/>
        <v>0.0</v>
      </c>
      <c r="DP28" s="628">
        <f t="shared" si="127"/>
        <v>24.0</v>
      </c>
      <c r="DQ28" s="541">
        <v>14.0</v>
      </c>
      <c r="DR28" s="629">
        <v>41.0</v>
      </c>
      <c r="DS28" s="623">
        <f t="shared" si="128"/>
        <v>55.0</v>
      </c>
      <c r="DT28" s="630">
        <v>0.0</v>
      </c>
      <c r="DU28" s="631">
        <v>0.0</v>
      </c>
      <c r="DV28" s="623">
        <f t="shared" si="129"/>
        <v>0.0</v>
      </c>
      <c r="DW28" s="632">
        <f t="shared" si="130"/>
        <v>38.0</v>
      </c>
      <c r="DX28" s="633">
        <f t="shared" si="131"/>
        <v>41.0</v>
      </c>
      <c r="DY28" s="634">
        <f t="shared" si="132"/>
        <v>79.0</v>
      </c>
      <c r="DZ28" s="607">
        <f t="shared" si="133"/>
        <v>34.34782608695652</v>
      </c>
      <c r="EA28" s="635" t="str">
        <f t="shared" si="134"/>
        <v/>
      </c>
      <c r="EB28" s="665">
        <v>0.0</v>
      </c>
      <c r="EC28" s="666">
        <v>0.0</v>
      </c>
      <c r="ED28" s="666">
        <v>0.0</v>
      </c>
      <c r="EE28" s="639">
        <f t="shared" si="184"/>
        <v>0.0</v>
      </c>
      <c r="EF28" s="640">
        <f t="shared" si="185"/>
        <v>0.0</v>
      </c>
      <c r="EG28" s="641" t="str">
        <f t="shared" si="186"/>
        <v/>
      </c>
      <c r="EH28" s="667">
        <v>0.0</v>
      </c>
      <c r="EI28" s="668">
        <v>0.0</v>
      </c>
      <c r="EJ28" s="668">
        <v>0.0</v>
      </c>
      <c r="EK28" s="532">
        <f t="shared" si="170"/>
        <v>0.0</v>
      </c>
      <c r="EL28" s="619">
        <f t="shared" si="171"/>
        <v>0.0</v>
      </c>
      <c r="EM28" s="620" t="str">
        <f t="shared" si="172"/>
        <v/>
      </c>
      <c r="EN28" s="603">
        <v>9.0</v>
      </c>
      <c r="EO28" s="604">
        <v>9.0</v>
      </c>
      <c r="EP28" s="643">
        <v>8.0</v>
      </c>
      <c r="EQ28" s="644">
        <f t="shared" si="153"/>
        <v>26.0</v>
      </c>
      <c r="ER28" s="629">
        <v>45.0</v>
      </c>
      <c r="ES28" s="645">
        <f t="shared" si="141"/>
        <v>71.0</v>
      </c>
      <c r="ET28" s="630">
        <v>0.0</v>
      </c>
      <c r="EU28" s="646">
        <f t="shared" si="142"/>
        <v>71.0</v>
      </c>
      <c r="EV28" s="607">
        <f t="shared" si="143"/>
        <v>35.5</v>
      </c>
      <c r="EW28" s="635" t="str">
        <f t="shared" si="144"/>
        <v/>
      </c>
      <c r="EX28" s="669"/>
      <c r="EY28" s="666"/>
      <c r="EZ28" s="670" t="str">
        <f t="shared" si="145"/>
        <v/>
      </c>
      <c r="FA28" s="649">
        <f t="shared" si="80"/>
        <v>1200.0</v>
      </c>
      <c r="FB28" s="650">
        <f t="shared" si="175"/>
        <v>304.0</v>
      </c>
      <c r="FC28" s="651">
        <f t="shared" si="176"/>
        <v>25.333333333333336</v>
      </c>
      <c r="FD28" s="652" t="str">
        <f t="shared" si="83"/>
        <v/>
      </c>
      <c r="FE28" s="652" t="str">
        <f>IF($G28="NSO","NSO",IF($G28="TC","Transferred",IF(OR($G28="",$G28=0,P28="",AB28="",AN28="",AZ28="",BL28="",BX28="",CJ26=""),"",IF(OR(FP28&gt;0,(FQ28+FR28+FS28)&gt;2),"FAILED",IF(OR(FQ28&gt;0,FR28&gt;1),"SUPP.",IF(AND(FR28&gt;0,FS28&gt;0),"SUPP.",IF((FR28+FS28),"Passed With G","Passed")))))))</f>
        <v>FAILED</v>
      </c>
      <c r="FF28" s="653" t="str">
        <f t="shared" si="177"/>
        <v/>
      </c>
      <c r="FG28" s="654" t="str">
        <f t="shared" si="85"/>
        <v/>
      </c>
      <c r="FH28" s="655" t="str">
        <f t="shared" si="86"/>
        <v>Need Improvement</v>
      </c>
      <c r="FI28" s="656" t="str">
        <f t="shared" si="157"/>
        <v>S</v>
      </c>
      <c r="FJ28" s="657" t="str">
        <f t="shared" si="158"/>
        <v>S</v>
      </c>
      <c r="FK28" s="657" t="str">
        <f t="shared" si="159"/>
        <v>F</v>
      </c>
      <c r="FL28" s="657" t="str">
        <f t="shared" si="160"/>
        <v>F</v>
      </c>
      <c r="FM28" s="657" t="str">
        <f t="shared" si="161"/>
        <v>S</v>
      </c>
      <c r="FN28" s="658" t="str">
        <f t="shared" si="162"/>
        <v>F</v>
      </c>
      <c r="FO28" s="659" t="str">
        <f t="shared" si="163"/>
        <v>S</v>
      </c>
      <c r="FP28" s="656">
        <f t="shared" si="94"/>
        <v>3.0</v>
      </c>
      <c r="FQ28" s="657">
        <f t="shared" si="95"/>
        <v>4.0</v>
      </c>
      <c r="FR28" s="657">
        <f t="shared" si="96"/>
        <v>0.0</v>
      </c>
      <c r="FS28" s="657">
        <f t="shared" si="97"/>
        <v>0.0</v>
      </c>
      <c r="FT28" s="659"/>
      <c r="FU28" s="117"/>
      <c r="FV28" s="117"/>
      <c r="FW28" s="660">
        <f t="shared" si="98"/>
        <v>78.0</v>
      </c>
      <c r="FX28" s="660" t="s">
        <v>163</v>
      </c>
      <c r="FY28" s="660">
        <f t="shared" si="99"/>
        <v>200.0</v>
      </c>
      <c r="FZ28" s="660" t="str">
        <f t="shared" si="100"/>
        <v>78/200</v>
      </c>
      <c r="GA28" s="660">
        <f t="shared" si="101"/>
        <v>79.0</v>
      </c>
      <c r="GB28" s="660" t="s">
        <v>163</v>
      </c>
      <c r="GC28" s="660">
        <f t="shared" si="102"/>
        <v>230.0</v>
      </c>
      <c r="GD28" s="660" t="str">
        <f t="shared" si="103"/>
        <v>79/230</v>
      </c>
      <c r="GE28" s="660">
        <f t="shared" si="104"/>
        <v>0.0</v>
      </c>
      <c r="GF28" s="660" t="s">
        <v>163</v>
      </c>
      <c r="GG28" s="660">
        <f t="shared" si="105"/>
        <v>100.0</v>
      </c>
      <c r="GH28" s="660" t="str">
        <f t="shared" si="106"/>
        <v>0/100</v>
      </c>
      <c r="GI28" s="660">
        <f t="shared" si="107"/>
        <v>0.0</v>
      </c>
      <c r="GJ28" s="660" t="s">
        <v>163</v>
      </c>
      <c r="GK28" s="660">
        <f t="shared" si="108"/>
        <v>100.0</v>
      </c>
      <c r="GL28" s="660" t="str">
        <f t="shared" si="109"/>
        <v>0/100</v>
      </c>
      <c r="GM28" s="660">
        <f t="shared" si="110"/>
        <v>71.0</v>
      </c>
      <c r="GN28" s="660" t="s">
        <v>163</v>
      </c>
      <c r="GO28" s="660">
        <f t="shared" si="111"/>
        <v>200.0</v>
      </c>
      <c r="GP28" s="660" t="str">
        <f t="shared" si="112"/>
        <v>71/200</v>
      </c>
    </row>
    <row r="29" spans="8:8" ht="38.25" customHeight="1">
      <c r="A29" s="24">
        <f t="shared" si="19"/>
        <v>921.0</v>
      </c>
      <c r="B29" s="562">
        <f t="shared" si="20"/>
        <v>9.0</v>
      </c>
      <c r="C29" s="563">
        <v>21.0</v>
      </c>
      <c r="D29" s="564">
        <v>9.0</v>
      </c>
      <c r="E29" s="662">
        <v>238.0</v>
      </c>
      <c r="F29" s="663" t="s">
        <v>176</v>
      </c>
      <c r="G29" s="565">
        <v>921.0</v>
      </c>
      <c r="H29" s="662" t="s">
        <v>273</v>
      </c>
      <c r="I29" s="662" t="s">
        <v>298</v>
      </c>
      <c r="J29" s="662" t="s">
        <v>323</v>
      </c>
      <c r="K29" s="664">
        <v>39669.0</v>
      </c>
      <c r="L29" s="568">
        <v>1.0</v>
      </c>
      <c r="M29" s="569">
        <v>2.0</v>
      </c>
      <c r="N29" s="570">
        <v>1.0</v>
      </c>
      <c r="O29" s="571">
        <f t="shared" si="168"/>
        <v>4.0</v>
      </c>
      <c r="P29" s="569">
        <v>6.0</v>
      </c>
      <c r="Q29" s="571">
        <f>SUM(O29,P29)</f>
        <v>10.0</v>
      </c>
      <c r="R29" s="569">
        <v>6.0</v>
      </c>
      <c r="S29" s="571">
        <f>SUM(Q29,R29)</f>
        <v>16.0</v>
      </c>
      <c r="T29" s="572">
        <f>IF(OR(P29="",R29=""),"",S29/S$7*100)</f>
        <v>16.0</v>
      </c>
      <c r="U29" s="573" t="str">
        <f>IF(R29="AB","AB",IF(AND(OR(L29="ab",L29="ml"),OR(M29="ab",M29="ml"),OR(O29="ab",O29="ml")),"AB",IF(AND(OR(L29="ab",L29="ml"),OR(O29="ab",O29="ml")),"AB","")))</f>
        <v/>
      </c>
      <c r="V29" s="573" t="str">
        <f>IF(OR($G29="NSO",$G29="",R29=""),"",IF(OR(U29="AB",R29="ab"),"AB",IF(AND(T29&gt;=36,R29&gt;=20),"P",IF(AND(T29&gt;=34,R29&gt;=20,COUNTIF(N29:R29,"ml")=0),"G2",IF(AND(T29&gt;=31,R29&gt;=20,COUNTIF(N29:R29,"ml")=0),"G1",IF(T29&gt;=25,"S","F"))))))</f>
        <v>F</v>
      </c>
      <c r="W29" s="574" t="str">
        <f t="shared" si="169"/>
        <v>F</v>
      </c>
      <c r="X29" s="575">
        <v>2.0</v>
      </c>
      <c r="Y29" s="576">
        <v>3.0</v>
      </c>
      <c r="Z29" s="577">
        <v>2.0</v>
      </c>
      <c r="AA29" s="578">
        <f t="shared" si="23"/>
        <v>7.0</v>
      </c>
      <c r="AB29" s="576">
        <v>16.0</v>
      </c>
      <c r="AC29" s="578">
        <f t="shared" si="2"/>
        <v>23.0</v>
      </c>
      <c r="AD29" s="576">
        <v>0.0</v>
      </c>
      <c r="AE29" s="578">
        <f t="shared" si="3"/>
        <v>23.0</v>
      </c>
      <c r="AF29" s="579">
        <f t="shared" si="24"/>
        <v>23.0</v>
      </c>
      <c r="AG29" s="580" t="str">
        <f t="shared" si="25"/>
        <v/>
      </c>
      <c r="AH29" s="580" t="str">
        <f t="shared" si="26"/>
        <v>F</v>
      </c>
      <c r="AI29" s="581" t="str">
        <f t="shared" si="27"/>
        <v>F</v>
      </c>
      <c r="AJ29" s="582">
        <v>4.0</v>
      </c>
      <c r="AK29" s="583">
        <v>2.0</v>
      </c>
      <c r="AL29" s="584">
        <v>8.0</v>
      </c>
      <c r="AM29" s="585">
        <f t="shared" si="28"/>
        <v>14.0</v>
      </c>
      <c r="AN29" s="583">
        <v>23.0</v>
      </c>
      <c r="AO29" s="585">
        <f t="shared" si="4"/>
        <v>37.0</v>
      </c>
      <c r="AP29" s="583">
        <v>0.0</v>
      </c>
      <c r="AQ29" s="585">
        <f t="shared" si="5"/>
        <v>37.0</v>
      </c>
      <c r="AR29" s="586">
        <f t="shared" si="29"/>
        <v>18.5</v>
      </c>
      <c r="AS29" s="587" t="str">
        <f t="shared" si="30"/>
        <v/>
      </c>
      <c r="AT29" s="587" t="str">
        <f t="shared" si="31"/>
        <v>F</v>
      </c>
      <c r="AU29" s="588" t="str">
        <f t="shared" si="32"/>
        <v>F</v>
      </c>
      <c r="AV29" s="589">
        <v>1.0</v>
      </c>
      <c r="AW29" s="590">
        <v>3.0</v>
      </c>
      <c r="AX29" s="591">
        <v>4.0</v>
      </c>
      <c r="AY29" s="592">
        <f t="shared" si="33"/>
        <v>8.0</v>
      </c>
      <c r="AZ29" s="590">
        <v>17.0</v>
      </c>
      <c r="BA29" s="592">
        <f t="shared" si="6"/>
        <v>25.0</v>
      </c>
      <c r="BB29" s="590">
        <v>0.0</v>
      </c>
      <c r="BC29" s="592">
        <f t="shared" si="7"/>
        <v>25.0</v>
      </c>
      <c r="BD29" s="593">
        <f t="shared" si="34"/>
        <v>12.5</v>
      </c>
      <c r="BE29" s="594" t="str">
        <f t="shared" si="35"/>
        <v/>
      </c>
      <c r="BF29" s="594" t="str">
        <f t="shared" si="36"/>
        <v>F</v>
      </c>
      <c r="BG29" s="595" t="str">
        <f t="shared" si="37"/>
        <v>F</v>
      </c>
      <c r="BH29" s="596">
        <v>1.0</v>
      </c>
      <c r="BI29" s="597">
        <v>0.0</v>
      </c>
      <c r="BJ29" s="598">
        <v>4.0</v>
      </c>
      <c r="BK29" s="599">
        <f t="shared" si="38"/>
        <v>5.0</v>
      </c>
      <c r="BL29" s="597">
        <v>20.0</v>
      </c>
      <c r="BM29" s="599">
        <f t="shared" si="8"/>
        <v>25.0</v>
      </c>
      <c r="BN29" s="597">
        <v>0.0</v>
      </c>
      <c r="BO29" s="599">
        <f t="shared" si="9"/>
        <v>25.0</v>
      </c>
      <c r="BP29" s="600">
        <f t="shared" si="39"/>
        <v>12.5</v>
      </c>
      <c r="BQ29" s="601" t="str">
        <f t="shared" si="40"/>
        <v/>
      </c>
      <c r="BR29" s="601" t="str">
        <f t="shared" si="41"/>
        <v>F</v>
      </c>
      <c r="BS29" s="602" t="str">
        <f t="shared" si="42"/>
        <v>F</v>
      </c>
      <c r="BT29" s="568">
        <v>2.0</v>
      </c>
      <c r="BU29" s="569">
        <v>3.0</v>
      </c>
      <c r="BV29" s="570">
        <v>2.0</v>
      </c>
      <c r="BW29" s="571">
        <f t="shared" si="43"/>
        <v>7.0</v>
      </c>
      <c r="BX29" s="569">
        <v>17.0</v>
      </c>
      <c r="BY29" s="571">
        <f t="shared" si="10"/>
        <v>24.0</v>
      </c>
      <c r="BZ29" s="569">
        <v>0.0</v>
      </c>
      <c r="CA29" s="571">
        <f t="shared" si="11"/>
        <v>24.0</v>
      </c>
      <c r="CB29" s="572">
        <f t="shared" si="44"/>
        <v>12.0</v>
      </c>
      <c r="CC29" s="573" t="str">
        <f t="shared" si="45"/>
        <v/>
      </c>
      <c r="CD29" s="573" t="str">
        <f t="shared" si="46"/>
        <v>F</v>
      </c>
      <c r="CE29" s="574" t="str">
        <f t="shared" si="47"/>
        <v>F</v>
      </c>
      <c r="CF29" s="603">
        <v>5.0</v>
      </c>
      <c r="CG29" s="604">
        <v>3.0</v>
      </c>
      <c r="CH29" s="605">
        <v>4.0</v>
      </c>
      <c r="CI29" s="606">
        <f t="shared" si="48"/>
        <v>12.0</v>
      </c>
      <c r="CJ29" s="604">
        <v>29.0</v>
      </c>
      <c r="CK29" s="606">
        <f t="shared" si="12"/>
        <v>41.0</v>
      </c>
      <c r="CL29" s="604">
        <v>0.0</v>
      </c>
      <c r="CM29" s="606">
        <f t="shared" si="13"/>
        <v>41.0</v>
      </c>
      <c r="CN29" s="607">
        <f t="shared" si="49"/>
        <v>20.5</v>
      </c>
      <c r="CO29" s="548" t="str">
        <f t="shared" si="50"/>
        <v/>
      </c>
      <c r="CP29" s="548" t="str">
        <f t="shared" si="51"/>
        <v>F</v>
      </c>
      <c r="CQ29" s="608" t="str">
        <f t="shared" si="52"/>
        <v>F</v>
      </c>
      <c r="CR29" s="609">
        <v>7.0</v>
      </c>
      <c r="CS29" s="610">
        <v>5.0</v>
      </c>
      <c r="CT29" s="611">
        <v>7.0</v>
      </c>
      <c r="CU29" s="612">
        <f t="shared" si="117"/>
        <v>19.0</v>
      </c>
      <c r="CV29" s="525">
        <v>24.0</v>
      </c>
      <c r="CW29" s="613">
        <v>25.0</v>
      </c>
      <c r="CX29" s="614">
        <f t="shared" si="150"/>
        <v>49.0</v>
      </c>
      <c r="CY29" s="615">
        <v>0.0</v>
      </c>
      <c r="CZ29" s="616">
        <f t="shared" si="189" ref="CZ29">IF($S$7="NA","NA",0)</f>
        <v>0.0</v>
      </c>
      <c r="DA29" s="617">
        <f t="shared" si="118"/>
        <v>0.0</v>
      </c>
      <c r="DB29" s="618">
        <f t="shared" si="119"/>
        <v>68.0</v>
      </c>
      <c r="DC29" s="619">
        <f t="shared" si="120"/>
        <v>34.0</v>
      </c>
      <c r="DD29" s="620" t="str">
        <f t="shared" si="121"/>
        <v/>
      </c>
      <c r="DE29" s="603">
        <v>4.0</v>
      </c>
      <c r="DF29" s="622">
        <v>0.0</v>
      </c>
      <c r="DG29" s="623">
        <f t="shared" si="122"/>
        <v>4.0</v>
      </c>
      <c r="DH29" s="604">
        <v>9.0</v>
      </c>
      <c r="DI29" s="625"/>
      <c r="DJ29" s="623">
        <f t="shared" si="123"/>
        <v>9.0</v>
      </c>
      <c r="DK29" s="625">
        <v>6.0</v>
      </c>
      <c r="DL29" s="625"/>
      <c r="DM29" s="623">
        <f t="shared" si="124"/>
        <v>6.0</v>
      </c>
      <c r="DN29" s="626">
        <f t="shared" si="125"/>
        <v>19.0</v>
      </c>
      <c r="DO29" s="627">
        <f t="shared" si="126"/>
        <v>0.0</v>
      </c>
      <c r="DP29" s="628">
        <f t="shared" si="127"/>
        <v>19.0</v>
      </c>
      <c r="DQ29" s="541">
        <v>13.0</v>
      </c>
      <c r="DR29" s="629">
        <v>35.0</v>
      </c>
      <c r="DS29" s="623">
        <f t="shared" si="128"/>
        <v>48.0</v>
      </c>
      <c r="DT29" s="630">
        <v>0.0</v>
      </c>
      <c r="DU29" s="631">
        <f t="shared" si="190" ref="DU29">IF($S$7="NA","NA",0)</f>
        <v>0.0</v>
      </c>
      <c r="DV29" s="623">
        <f t="shared" si="129"/>
        <v>0.0</v>
      </c>
      <c r="DW29" s="632">
        <f t="shared" si="130"/>
        <v>32.0</v>
      </c>
      <c r="DX29" s="633">
        <f t="shared" si="131"/>
        <v>35.0</v>
      </c>
      <c r="DY29" s="634">
        <f t="shared" si="132"/>
        <v>67.0</v>
      </c>
      <c r="DZ29" s="607">
        <f t="shared" si="133"/>
        <v>29.130434782608695</v>
      </c>
      <c r="EA29" s="635" t="str">
        <f t="shared" si="134"/>
        <v/>
      </c>
      <c r="EB29" s="636">
        <v>0.0</v>
      </c>
      <c r="EC29" s="637">
        <v>0.0</v>
      </c>
      <c r="ED29" s="638">
        <v>0.0</v>
      </c>
      <c r="EE29" s="639">
        <f t="shared" si="184"/>
        <v>0.0</v>
      </c>
      <c r="EF29" s="640">
        <f t="shared" si="185"/>
        <v>0.0</v>
      </c>
      <c r="EG29" s="641" t="str">
        <f t="shared" si="186"/>
        <v/>
      </c>
      <c r="EH29" s="642">
        <v>0.0</v>
      </c>
      <c r="EI29" s="564">
        <v>0.0</v>
      </c>
      <c r="EJ29" s="564">
        <v>0.0</v>
      </c>
      <c r="EK29" s="532">
        <f t="shared" si="170"/>
        <v>0.0</v>
      </c>
      <c r="EL29" s="619">
        <f t="shared" si="171"/>
        <v>0.0</v>
      </c>
      <c r="EM29" s="620" t="str">
        <f t="shared" si="172"/>
        <v/>
      </c>
      <c r="EN29" s="603">
        <v>8.0</v>
      </c>
      <c r="EO29" s="604">
        <v>9.0</v>
      </c>
      <c r="EP29" s="643">
        <v>6.0</v>
      </c>
      <c r="EQ29" s="644">
        <f t="shared" si="153"/>
        <v>23.0</v>
      </c>
      <c r="ER29" s="629">
        <v>48.0</v>
      </c>
      <c r="ES29" s="645">
        <f t="shared" si="141"/>
        <v>71.0</v>
      </c>
      <c r="ET29" s="630">
        <v>0.0</v>
      </c>
      <c r="EU29" s="646">
        <f t="shared" si="142"/>
        <v>71.0</v>
      </c>
      <c r="EV29" s="607">
        <f t="shared" si="143"/>
        <v>35.5</v>
      </c>
      <c r="EW29" s="635" t="str">
        <f t="shared" si="144"/>
        <v/>
      </c>
      <c r="EX29" s="669"/>
      <c r="EY29" s="666"/>
      <c r="EZ29" s="670" t="str">
        <f t="shared" si="145"/>
        <v/>
      </c>
      <c r="FA29" s="649">
        <f t="shared" si="80"/>
        <v>1200.0</v>
      </c>
      <c r="FB29" s="650">
        <f t="shared" si="175"/>
        <v>191.0</v>
      </c>
      <c r="FC29" s="651">
        <f t="shared" si="176"/>
        <v>15.916666666666668</v>
      </c>
      <c r="FD29" s="652" t="str">
        <f t="shared" si="83"/>
        <v/>
      </c>
      <c r="FE29" s="652" t="str">
        <f>IF($G29="NSO","NSO",IF($G29="TC","Transferred",IF(OR($G29="",$G29=0,P29="",AB29="",AN29="",AZ29="",BL29="",BX29="",CJ27=""),"",IF(OR(FP29&gt;0,(FQ29+FR29+FS29)&gt;2),"FAILED",IF(OR(FQ29&gt;0,FR29&gt;1),"SUPP.",IF(AND(FR29&gt;0,FS29&gt;0),"SUPP.",IF((FR29+FS29),"Passed With G","Passed")))))))</f>
        <v>FAILED</v>
      </c>
      <c r="FF29" s="653" t="str">
        <f t="shared" si="177"/>
        <v/>
      </c>
      <c r="FG29" s="654" t="str">
        <f t="shared" si="85"/>
        <v/>
      </c>
      <c r="FH29" s="655" t="str">
        <f t="shared" si="86"/>
        <v>Need Improvement</v>
      </c>
      <c r="FI29" s="656" t="str">
        <f t="shared" si="157"/>
        <v>F</v>
      </c>
      <c r="FJ29" s="657" t="str">
        <f t="shared" si="158"/>
        <v>F</v>
      </c>
      <c r="FK29" s="657" t="str">
        <f t="shared" si="159"/>
        <v>F</v>
      </c>
      <c r="FL29" s="657" t="str">
        <f t="shared" si="160"/>
        <v>F</v>
      </c>
      <c r="FM29" s="657" t="str">
        <f t="shared" si="161"/>
        <v>F</v>
      </c>
      <c r="FN29" s="658" t="str">
        <f t="shared" si="162"/>
        <v>F</v>
      </c>
      <c r="FO29" s="659" t="str">
        <f t="shared" si="163"/>
        <v>F</v>
      </c>
      <c r="FP29" s="656">
        <f t="shared" si="94"/>
        <v>7.0</v>
      </c>
      <c r="FQ29" s="657">
        <f t="shared" si="95"/>
        <v>0.0</v>
      </c>
      <c r="FR29" s="657">
        <f t="shared" si="96"/>
        <v>0.0</v>
      </c>
      <c r="FS29" s="657">
        <f t="shared" si="97"/>
        <v>0.0</v>
      </c>
      <c r="FT29" s="659"/>
      <c r="FU29" s="117"/>
      <c r="FV29" s="117"/>
      <c r="FW29" s="660">
        <f t="shared" si="98"/>
        <v>68.0</v>
      </c>
      <c r="FX29" s="660" t="s">
        <v>163</v>
      </c>
      <c r="FY29" s="660">
        <f t="shared" si="99"/>
        <v>200.0</v>
      </c>
      <c r="FZ29" s="660" t="str">
        <f t="shared" si="100"/>
        <v>68/200</v>
      </c>
      <c r="GA29" s="660">
        <f t="shared" si="101"/>
        <v>67.0</v>
      </c>
      <c r="GB29" s="660" t="s">
        <v>163</v>
      </c>
      <c r="GC29" s="660">
        <f t="shared" si="102"/>
        <v>230.0</v>
      </c>
      <c r="GD29" s="660" t="str">
        <f t="shared" si="103"/>
        <v>67/230</v>
      </c>
      <c r="GE29" s="660">
        <f t="shared" si="104"/>
        <v>0.0</v>
      </c>
      <c r="GF29" s="660" t="s">
        <v>163</v>
      </c>
      <c r="GG29" s="660">
        <f t="shared" si="105"/>
        <v>100.0</v>
      </c>
      <c r="GH29" s="660" t="str">
        <f t="shared" si="106"/>
        <v>0/100</v>
      </c>
      <c r="GI29" s="660">
        <f t="shared" si="107"/>
        <v>0.0</v>
      </c>
      <c r="GJ29" s="660" t="s">
        <v>163</v>
      </c>
      <c r="GK29" s="660">
        <f t="shared" si="108"/>
        <v>100.0</v>
      </c>
      <c r="GL29" s="660" t="str">
        <f t="shared" si="109"/>
        <v>0/100</v>
      </c>
      <c r="GM29" s="660">
        <f t="shared" si="110"/>
        <v>71.0</v>
      </c>
      <c r="GN29" s="660" t="s">
        <v>163</v>
      </c>
      <c r="GO29" s="660">
        <f t="shared" si="111"/>
        <v>200.0</v>
      </c>
      <c r="GP29" s="660" t="str">
        <f t="shared" si="112"/>
        <v>71/200</v>
      </c>
    </row>
    <row r="30" spans="8:8" ht="38.25" customHeight="1">
      <c r="A30" s="24">
        <f t="shared" si="19"/>
        <v>922.0</v>
      </c>
      <c r="B30" s="562">
        <f t="shared" si="20"/>
        <v>9.0</v>
      </c>
      <c r="C30" s="661">
        <v>22.0</v>
      </c>
      <c r="D30" s="564">
        <v>9.0</v>
      </c>
      <c r="E30" s="662">
        <v>529.0</v>
      </c>
      <c r="F30" s="663" t="s">
        <v>178</v>
      </c>
      <c r="G30" s="662">
        <v>922.0</v>
      </c>
      <c r="H30" s="662" t="s">
        <v>274</v>
      </c>
      <c r="I30" s="662" t="s">
        <v>299</v>
      </c>
      <c r="J30" s="662" t="s">
        <v>324</v>
      </c>
      <c r="K30" s="664">
        <v>39580.0</v>
      </c>
      <c r="L30" s="568">
        <v>1.0</v>
      </c>
      <c r="M30" s="569">
        <v>2.0</v>
      </c>
      <c r="N30" s="570">
        <v>1.0</v>
      </c>
      <c r="O30" s="571">
        <f t="shared" si="168"/>
        <v>4.0</v>
      </c>
      <c r="P30" s="569">
        <v>12.0</v>
      </c>
      <c r="Q30" s="571">
        <f>SUM(O30,P30)</f>
        <v>16.0</v>
      </c>
      <c r="R30" s="569">
        <v>12.0</v>
      </c>
      <c r="S30" s="571">
        <f>SUM(Q30,R30)</f>
        <v>28.0</v>
      </c>
      <c r="T30" s="572">
        <f>IF(OR(P30="",R30=""),"",S30/S$7*100)</f>
        <v>28.000000000000004</v>
      </c>
      <c r="U30" s="573" t="str">
        <f>IF(R30="AB","AB",IF(AND(OR(L30="ab",L30="ml"),OR(M30="ab",M30="ml"),OR(O30="ab",O30="ml")),"AB",IF(AND(OR(L30="ab",L30="ml"),OR(O30="ab",O30="ml")),"AB","")))</f>
        <v/>
      </c>
      <c r="V30" s="573" t="str">
        <f>IF(OR($G30="NSO",$G30="",R30=""),"",IF(OR(U30="AB",R30="ab"),"AB",IF(AND(T30&gt;=36,R30&gt;=20),"P",IF(AND(T30&gt;=34,R30&gt;=20,COUNTIF(N30:R30,"ml")=0),"G2",IF(AND(T30&gt;=31,R30&gt;=20,COUNTIF(N30:R30,"ml")=0),"G1",IF(T30&gt;=25,"S","F"))))))</f>
        <v>S</v>
      </c>
      <c r="W30" s="574" t="str">
        <f t="shared" si="169"/>
        <v>S</v>
      </c>
      <c r="X30" s="575">
        <v>3.0</v>
      </c>
      <c r="Y30" s="576">
        <v>2.0</v>
      </c>
      <c r="Z30" s="577">
        <v>2.0</v>
      </c>
      <c r="AA30" s="578">
        <f t="shared" si="23"/>
        <v>7.0</v>
      </c>
      <c r="AB30" s="576">
        <v>17.0</v>
      </c>
      <c r="AC30" s="578">
        <f t="shared" si="2"/>
        <v>24.0</v>
      </c>
      <c r="AD30" s="576">
        <v>0.0</v>
      </c>
      <c r="AE30" s="578">
        <f t="shared" si="3"/>
        <v>24.0</v>
      </c>
      <c r="AF30" s="579">
        <f t="shared" si="24"/>
        <v>24.0</v>
      </c>
      <c r="AG30" s="580" t="str">
        <f t="shared" si="25"/>
        <v/>
      </c>
      <c r="AH30" s="580" t="str">
        <f t="shared" si="26"/>
        <v>F</v>
      </c>
      <c r="AI30" s="581" t="str">
        <f t="shared" si="27"/>
        <v>F</v>
      </c>
      <c r="AJ30" s="582">
        <v>3.0</v>
      </c>
      <c r="AK30" s="583">
        <v>5.0</v>
      </c>
      <c r="AL30" s="584">
        <v>6.0</v>
      </c>
      <c r="AM30" s="585">
        <f t="shared" si="28"/>
        <v>14.0</v>
      </c>
      <c r="AN30" s="583">
        <v>25.0</v>
      </c>
      <c r="AO30" s="585">
        <f t="shared" si="4"/>
        <v>39.0</v>
      </c>
      <c r="AP30" s="583">
        <v>0.0</v>
      </c>
      <c r="AQ30" s="585">
        <f t="shared" si="5"/>
        <v>39.0</v>
      </c>
      <c r="AR30" s="586">
        <f t="shared" si="29"/>
        <v>19.5</v>
      </c>
      <c r="AS30" s="587" t="str">
        <f t="shared" si="30"/>
        <v/>
      </c>
      <c r="AT30" s="587" t="str">
        <f t="shared" si="31"/>
        <v>F</v>
      </c>
      <c r="AU30" s="588" t="str">
        <f t="shared" si="32"/>
        <v>F</v>
      </c>
      <c r="AV30" s="589">
        <v>1.0</v>
      </c>
      <c r="AW30" s="590">
        <v>5.0</v>
      </c>
      <c r="AX30" s="591">
        <v>4.0</v>
      </c>
      <c r="AY30" s="592">
        <f t="shared" si="33"/>
        <v>10.0</v>
      </c>
      <c r="AZ30" s="590">
        <v>13.0</v>
      </c>
      <c r="BA30" s="592">
        <f t="shared" si="6"/>
        <v>23.0</v>
      </c>
      <c r="BB30" s="590">
        <v>0.0</v>
      </c>
      <c r="BC30" s="592">
        <f t="shared" si="7"/>
        <v>23.0</v>
      </c>
      <c r="BD30" s="593">
        <f t="shared" si="34"/>
        <v>11.5</v>
      </c>
      <c r="BE30" s="594" t="str">
        <f t="shared" si="35"/>
        <v/>
      </c>
      <c r="BF30" s="594" t="str">
        <f t="shared" si="36"/>
        <v>F</v>
      </c>
      <c r="BG30" s="595" t="str">
        <f t="shared" si="37"/>
        <v>F</v>
      </c>
      <c r="BH30" s="596">
        <v>2.0</v>
      </c>
      <c r="BI30" s="597">
        <v>0.0</v>
      </c>
      <c r="BJ30" s="598">
        <v>4.0</v>
      </c>
      <c r="BK30" s="599">
        <f t="shared" si="38"/>
        <v>6.0</v>
      </c>
      <c r="BL30" s="597">
        <v>24.0</v>
      </c>
      <c r="BM30" s="599">
        <f t="shared" si="8"/>
        <v>30.0</v>
      </c>
      <c r="BN30" s="597">
        <v>0.0</v>
      </c>
      <c r="BO30" s="599">
        <f t="shared" si="9"/>
        <v>30.0</v>
      </c>
      <c r="BP30" s="600">
        <f t="shared" si="39"/>
        <v>15.0</v>
      </c>
      <c r="BQ30" s="601" t="str">
        <f t="shared" si="40"/>
        <v/>
      </c>
      <c r="BR30" s="601" t="str">
        <f t="shared" si="41"/>
        <v>F</v>
      </c>
      <c r="BS30" s="602" t="str">
        <f t="shared" si="42"/>
        <v>F</v>
      </c>
      <c r="BT30" s="568">
        <v>2.0</v>
      </c>
      <c r="BU30" s="569">
        <v>3.0</v>
      </c>
      <c r="BV30" s="570">
        <v>2.0</v>
      </c>
      <c r="BW30" s="571">
        <f t="shared" si="43"/>
        <v>7.0</v>
      </c>
      <c r="BX30" s="569">
        <v>22.0</v>
      </c>
      <c r="BY30" s="571">
        <f t="shared" si="10"/>
        <v>29.0</v>
      </c>
      <c r="BZ30" s="569">
        <v>0.0</v>
      </c>
      <c r="CA30" s="571">
        <f t="shared" si="11"/>
        <v>29.0</v>
      </c>
      <c r="CB30" s="572">
        <f t="shared" si="44"/>
        <v>14.499999999999998</v>
      </c>
      <c r="CC30" s="573" t="str">
        <f t="shared" si="45"/>
        <v/>
      </c>
      <c r="CD30" s="573" t="str">
        <f t="shared" si="46"/>
        <v>F</v>
      </c>
      <c r="CE30" s="574" t="str">
        <f t="shared" si="47"/>
        <v>F</v>
      </c>
      <c r="CF30" s="603">
        <v>5.0</v>
      </c>
      <c r="CG30" s="604">
        <v>6.0</v>
      </c>
      <c r="CH30" s="605">
        <v>4.0</v>
      </c>
      <c r="CI30" s="606">
        <f t="shared" si="48"/>
        <v>15.0</v>
      </c>
      <c r="CJ30" s="604">
        <v>31.0</v>
      </c>
      <c r="CK30" s="606">
        <f t="shared" si="12"/>
        <v>46.0</v>
      </c>
      <c r="CL30" s="604">
        <v>0.0</v>
      </c>
      <c r="CM30" s="606">
        <f t="shared" si="13"/>
        <v>46.0</v>
      </c>
      <c r="CN30" s="607">
        <f t="shared" si="49"/>
        <v>23.0</v>
      </c>
      <c r="CO30" s="548" t="str">
        <f t="shared" si="50"/>
        <v/>
      </c>
      <c r="CP30" s="548" t="str">
        <f t="shared" si="51"/>
        <v>F</v>
      </c>
      <c r="CQ30" s="608" t="str">
        <f t="shared" si="52"/>
        <v>F</v>
      </c>
      <c r="CR30" s="609">
        <v>10.0</v>
      </c>
      <c r="CS30" s="610">
        <v>7.0</v>
      </c>
      <c r="CT30" s="611">
        <v>5.0</v>
      </c>
      <c r="CU30" s="612">
        <f t="shared" si="117"/>
        <v>22.0</v>
      </c>
      <c r="CV30" s="525">
        <v>29.0</v>
      </c>
      <c r="CW30" s="613">
        <v>27.0</v>
      </c>
      <c r="CX30" s="614">
        <f t="shared" si="150"/>
        <v>56.0</v>
      </c>
      <c r="CY30" s="615">
        <v>0.0</v>
      </c>
      <c r="CZ30" s="616">
        <v>0.0</v>
      </c>
      <c r="DA30" s="617">
        <f t="shared" si="118"/>
        <v>0.0</v>
      </c>
      <c r="DB30" s="618">
        <f t="shared" si="119"/>
        <v>78.0</v>
      </c>
      <c r="DC30" s="619">
        <f t="shared" si="120"/>
        <v>39.0</v>
      </c>
      <c r="DD30" s="620" t="str">
        <f t="shared" si="121"/>
        <v>D</v>
      </c>
      <c r="DE30" s="603">
        <v>8.0</v>
      </c>
      <c r="DF30" s="622">
        <v>0.0</v>
      </c>
      <c r="DG30" s="623">
        <f t="shared" si="122"/>
        <v>8.0</v>
      </c>
      <c r="DH30" s="604">
        <v>6.0</v>
      </c>
      <c r="DI30" s="625"/>
      <c r="DJ30" s="623">
        <f t="shared" si="123"/>
        <v>6.0</v>
      </c>
      <c r="DK30" s="625">
        <v>7.0</v>
      </c>
      <c r="DL30" s="625"/>
      <c r="DM30" s="623">
        <f t="shared" si="124"/>
        <v>7.0</v>
      </c>
      <c r="DN30" s="626">
        <f t="shared" si="125"/>
        <v>21.0</v>
      </c>
      <c r="DO30" s="627">
        <f t="shared" si="126"/>
        <v>0.0</v>
      </c>
      <c r="DP30" s="628">
        <f t="shared" si="127"/>
        <v>21.0</v>
      </c>
      <c r="DQ30" s="541">
        <v>16.0</v>
      </c>
      <c r="DR30" s="629">
        <v>34.0</v>
      </c>
      <c r="DS30" s="623">
        <f t="shared" si="128"/>
        <v>50.0</v>
      </c>
      <c r="DT30" s="630">
        <v>0.0</v>
      </c>
      <c r="DU30" s="631">
        <v>0.0</v>
      </c>
      <c r="DV30" s="623">
        <f t="shared" si="129"/>
        <v>0.0</v>
      </c>
      <c r="DW30" s="632">
        <f t="shared" si="130"/>
        <v>37.0</v>
      </c>
      <c r="DX30" s="633">
        <f t="shared" si="131"/>
        <v>34.0</v>
      </c>
      <c r="DY30" s="634">
        <f t="shared" si="132"/>
        <v>71.0</v>
      </c>
      <c r="DZ30" s="607">
        <f t="shared" si="133"/>
        <v>30.869565217391305</v>
      </c>
      <c r="EA30" s="635" t="str">
        <f t="shared" si="134"/>
        <v/>
      </c>
      <c r="EB30" s="665">
        <v>0.0</v>
      </c>
      <c r="EC30" s="666">
        <v>0.0</v>
      </c>
      <c r="ED30" s="666">
        <v>0.0</v>
      </c>
      <c r="EE30" s="639">
        <f t="shared" si="184"/>
        <v>0.0</v>
      </c>
      <c r="EF30" s="640">
        <f t="shared" si="185"/>
        <v>0.0</v>
      </c>
      <c r="EG30" s="641" t="str">
        <f t="shared" si="186"/>
        <v/>
      </c>
      <c r="EH30" s="667">
        <v>0.0</v>
      </c>
      <c r="EI30" s="668">
        <v>0.0</v>
      </c>
      <c r="EJ30" s="668">
        <v>0.0</v>
      </c>
      <c r="EK30" s="532">
        <f t="shared" si="170"/>
        <v>0.0</v>
      </c>
      <c r="EL30" s="619">
        <f t="shared" si="171"/>
        <v>0.0</v>
      </c>
      <c r="EM30" s="620" t="str">
        <f t="shared" si="172"/>
        <v/>
      </c>
      <c r="EN30" s="603">
        <v>8.0</v>
      </c>
      <c r="EO30" s="604">
        <v>9.0</v>
      </c>
      <c r="EP30" s="643">
        <v>7.0</v>
      </c>
      <c r="EQ30" s="644">
        <f t="shared" si="153"/>
        <v>24.0</v>
      </c>
      <c r="ER30" s="629">
        <v>40.0</v>
      </c>
      <c r="ES30" s="645">
        <f t="shared" si="141"/>
        <v>64.0</v>
      </c>
      <c r="ET30" s="630">
        <v>0.0</v>
      </c>
      <c r="EU30" s="646">
        <f t="shared" si="142"/>
        <v>64.0</v>
      </c>
      <c r="EV30" s="607">
        <f t="shared" si="143"/>
        <v>32.0</v>
      </c>
      <c r="EW30" s="635" t="str">
        <f t="shared" si="144"/>
        <v/>
      </c>
      <c r="EX30" s="669"/>
      <c r="EY30" s="666"/>
      <c r="EZ30" s="670" t="str">
        <f t="shared" si="145"/>
        <v/>
      </c>
      <c r="FA30" s="649">
        <f t="shared" si="80"/>
        <v>1200.0</v>
      </c>
      <c r="FB30" s="650">
        <f t="shared" si="175"/>
        <v>219.0</v>
      </c>
      <c r="FC30" s="651">
        <f t="shared" si="176"/>
        <v>18.25</v>
      </c>
      <c r="FD30" s="652" t="str">
        <f t="shared" si="83"/>
        <v/>
      </c>
      <c r="FE30" s="652" t="str">
        <f>IF($G30="NSO","NSO",IF($G30="TC","Transferred",IF(OR($G30="",$G30=0,P30="",AB30="",AN30="",AZ30="",BL30="",BX30="",CJ28=""),"",IF(OR(FP30&gt;0,(FQ30+FR30+FS30)&gt;2),"FAILED",IF(OR(FQ30&gt;0,FR30&gt;1),"SUPP.",IF(AND(FR30&gt;0,FS30&gt;0),"SUPP.",IF((FR30+FS30),"Passed With G","Passed")))))))</f>
        <v>FAILED</v>
      </c>
      <c r="FF30" s="653" t="str">
        <f t="shared" si="177"/>
        <v/>
      </c>
      <c r="FG30" s="654" t="str">
        <f t="shared" si="85"/>
        <v/>
      </c>
      <c r="FH30" s="655" t="str">
        <f t="shared" si="86"/>
        <v>Need Improvement</v>
      </c>
      <c r="FI30" s="656" t="str">
        <f t="shared" si="157"/>
        <v>S</v>
      </c>
      <c r="FJ30" s="657" t="str">
        <f t="shared" si="158"/>
        <v>F</v>
      </c>
      <c r="FK30" s="657" t="str">
        <f t="shared" si="159"/>
        <v>F</v>
      </c>
      <c r="FL30" s="657" t="str">
        <f t="shared" si="160"/>
        <v>F</v>
      </c>
      <c r="FM30" s="657" t="str">
        <f t="shared" si="161"/>
        <v>F</v>
      </c>
      <c r="FN30" s="658" t="str">
        <f t="shared" si="162"/>
        <v>F</v>
      </c>
      <c r="FO30" s="659" t="str">
        <f t="shared" si="163"/>
        <v>F</v>
      </c>
      <c r="FP30" s="656">
        <f t="shared" si="94"/>
        <v>6.0</v>
      </c>
      <c r="FQ30" s="657">
        <f t="shared" si="95"/>
        <v>1.0</v>
      </c>
      <c r="FR30" s="657">
        <f t="shared" si="96"/>
        <v>0.0</v>
      </c>
      <c r="FS30" s="657">
        <f t="shared" si="97"/>
        <v>0.0</v>
      </c>
      <c r="FT30" s="659"/>
      <c r="FU30" s="117"/>
      <c r="FV30" s="117"/>
      <c r="FW30" s="660">
        <f t="shared" si="98"/>
        <v>78.0</v>
      </c>
      <c r="FX30" s="660" t="s">
        <v>163</v>
      </c>
      <c r="FY30" s="660">
        <f t="shared" si="99"/>
        <v>200.0</v>
      </c>
      <c r="FZ30" s="660" t="str">
        <f t="shared" si="100"/>
        <v>78/200</v>
      </c>
      <c r="GA30" s="660">
        <f t="shared" si="101"/>
        <v>71.0</v>
      </c>
      <c r="GB30" s="660" t="s">
        <v>163</v>
      </c>
      <c r="GC30" s="660">
        <f t="shared" si="102"/>
        <v>230.0</v>
      </c>
      <c r="GD30" s="660" t="str">
        <f t="shared" si="103"/>
        <v>71/230</v>
      </c>
      <c r="GE30" s="660">
        <f t="shared" si="104"/>
        <v>0.0</v>
      </c>
      <c r="GF30" s="660" t="s">
        <v>163</v>
      </c>
      <c r="GG30" s="660">
        <f t="shared" si="105"/>
        <v>100.0</v>
      </c>
      <c r="GH30" s="660" t="str">
        <f t="shared" si="106"/>
        <v>0/100</v>
      </c>
      <c r="GI30" s="660">
        <f t="shared" si="107"/>
        <v>0.0</v>
      </c>
      <c r="GJ30" s="660" t="s">
        <v>163</v>
      </c>
      <c r="GK30" s="660">
        <f t="shared" si="108"/>
        <v>100.0</v>
      </c>
      <c r="GL30" s="660" t="str">
        <f t="shared" si="109"/>
        <v>0/100</v>
      </c>
      <c r="GM30" s="660">
        <f t="shared" si="110"/>
        <v>64.0</v>
      </c>
      <c r="GN30" s="660" t="s">
        <v>163</v>
      </c>
      <c r="GO30" s="660">
        <f t="shared" si="111"/>
        <v>200.0</v>
      </c>
      <c r="GP30" s="660" t="str">
        <f t="shared" si="112"/>
        <v>64/200</v>
      </c>
    </row>
    <row r="31" spans="8:8" ht="38.25" customHeight="1">
      <c r="A31" s="24">
        <f t="shared" si="19"/>
        <v>923.0</v>
      </c>
      <c r="B31" s="562">
        <f t="shared" si="20"/>
        <v>9.0</v>
      </c>
      <c r="C31" s="563">
        <v>23.0</v>
      </c>
      <c r="D31" s="564">
        <v>9.0</v>
      </c>
      <c r="E31" s="662">
        <v>234.0</v>
      </c>
      <c r="F31" s="663" t="s">
        <v>178</v>
      </c>
      <c r="G31" s="565">
        <v>923.0</v>
      </c>
      <c r="H31" s="662" t="s">
        <v>275</v>
      </c>
      <c r="I31" s="662" t="s">
        <v>300</v>
      </c>
      <c r="J31" s="662" t="s">
        <v>325</v>
      </c>
      <c r="K31" s="664">
        <v>39632.0</v>
      </c>
      <c r="L31" s="568">
        <v>1.0</v>
      </c>
      <c r="M31" s="569">
        <v>1.0</v>
      </c>
      <c r="N31" s="570">
        <v>0.0</v>
      </c>
      <c r="O31" s="571">
        <f t="shared" si="168"/>
        <v>2.0</v>
      </c>
      <c r="P31" s="569">
        <v>5.0</v>
      </c>
      <c r="Q31" s="571">
        <f>SUM(O31,P31)</f>
        <v>7.0</v>
      </c>
      <c r="R31" s="569">
        <v>5.0</v>
      </c>
      <c r="S31" s="571">
        <f>SUM(Q31,R31)</f>
        <v>12.0</v>
      </c>
      <c r="T31" s="572">
        <f>IF(OR(P31="",R31=""),"",S31/S$7*100)</f>
        <v>12.0</v>
      </c>
      <c r="U31" s="573" t="str">
        <f>IF(R31="AB","AB",IF(AND(OR(L31="ab",L31="ml"),OR(M31="ab",M31="ml"),OR(O31="ab",O31="ml")),"AB",IF(AND(OR(L31="ab",L31="ml"),OR(O31="ab",O31="ml")),"AB","")))</f>
        <v/>
      </c>
      <c r="V31" s="573" t="str">
        <f>IF(OR($G31="NSO",$G31="",R31=""),"",IF(OR(U31="AB",R31="ab"),"AB",IF(AND(T31&gt;=36,R31&gt;=20),"P",IF(AND(T31&gt;=34,R31&gt;=20,COUNTIF(N31:R31,"ml")=0),"G2",IF(AND(T31&gt;=31,R31&gt;=20,COUNTIF(N31:R31,"ml")=0),"G1",IF(T31&gt;=25,"S","F"))))))</f>
        <v>F</v>
      </c>
      <c r="W31" s="574" t="str">
        <f t="shared" si="169"/>
        <v>F</v>
      </c>
      <c r="X31" s="575">
        <v>2.0</v>
      </c>
      <c r="Y31" s="576">
        <v>2.0</v>
      </c>
      <c r="Z31" s="577">
        <v>1.0</v>
      </c>
      <c r="AA31" s="578">
        <f t="shared" si="23"/>
        <v>5.0</v>
      </c>
      <c r="AB31" s="576">
        <v>12.0</v>
      </c>
      <c r="AC31" s="578">
        <f t="shared" si="2"/>
        <v>17.0</v>
      </c>
      <c r="AD31" s="576">
        <v>0.0</v>
      </c>
      <c r="AE31" s="578">
        <f t="shared" si="3"/>
        <v>17.0</v>
      </c>
      <c r="AF31" s="579">
        <f t="shared" si="24"/>
        <v>17.0</v>
      </c>
      <c r="AG31" s="580" t="str">
        <f t="shared" si="25"/>
        <v/>
      </c>
      <c r="AH31" s="580" t="str">
        <f t="shared" si="26"/>
        <v>F</v>
      </c>
      <c r="AI31" s="581" t="str">
        <f t="shared" si="27"/>
        <v>F</v>
      </c>
      <c r="AJ31" s="582">
        <v>3.0</v>
      </c>
      <c r="AK31" s="583">
        <v>4.0</v>
      </c>
      <c r="AL31" s="584">
        <v>4.0</v>
      </c>
      <c r="AM31" s="585">
        <f t="shared" si="28"/>
        <v>11.0</v>
      </c>
      <c r="AN31" s="583">
        <v>19.0</v>
      </c>
      <c r="AO31" s="585">
        <f t="shared" si="4"/>
        <v>30.0</v>
      </c>
      <c r="AP31" s="583">
        <v>0.0</v>
      </c>
      <c r="AQ31" s="585">
        <f t="shared" si="5"/>
        <v>30.0</v>
      </c>
      <c r="AR31" s="586">
        <f t="shared" si="29"/>
        <v>15.0</v>
      </c>
      <c r="AS31" s="587" t="str">
        <f t="shared" si="30"/>
        <v/>
      </c>
      <c r="AT31" s="587" t="str">
        <f t="shared" si="31"/>
        <v>F</v>
      </c>
      <c r="AU31" s="588" t="str">
        <f t="shared" si="32"/>
        <v>F</v>
      </c>
      <c r="AV31" s="589">
        <v>2.0</v>
      </c>
      <c r="AW31" s="590">
        <v>4.0</v>
      </c>
      <c r="AX31" s="591">
        <v>4.0</v>
      </c>
      <c r="AY31" s="592">
        <f t="shared" si="33"/>
        <v>10.0</v>
      </c>
      <c r="AZ31" s="590">
        <v>15.0</v>
      </c>
      <c r="BA31" s="592">
        <f t="shared" si="6"/>
        <v>25.0</v>
      </c>
      <c r="BB31" s="590">
        <v>0.0</v>
      </c>
      <c r="BC31" s="592">
        <f t="shared" si="7"/>
        <v>25.0</v>
      </c>
      <c r="BD31" s="593">
        <f t="shared" si="34"/>
        <v>12.5</v>
      </c>
      <c r="BE31" s="594" t="str">
        <f t="shared" si="35"/>
        <v/>
      </c>
      <c r="BF31" s="594" t="str">
        <f t="shared" si="36"/>
        <v>F</v>
      </c>
      <c r="BG31" s="595" t="str">
        <f t="shared" si="37"/>
        <v>F</v>
      </c>
      <c r="BH31" s="596">
        <v>1.0</v>
      </c>
      <c r="BI31" s="597">
        <v>0.0</v>
      </c>
      <c r="BJ31" s="598">
        <v>4.0</v>
      </c>
      <c r="BK31" s="599">
        <f t="shared" si="38"/>
        <v>5.0</v>
      </c>
      <c r="BL31" s="597">
        <v>16.0</v>
      </c>
      <c r="BM31" s="599">
        <f t="shared" si="8"/>
        <v>21.0</v>
      </c>
      <c r="BN31" s="597">
        <v>0.0</v>
      </c>
      <c r="BO31" s="599">
        <f t="shared" si="9"/>
        <v>21.0</v>
      </c>
      <c r="BP31" s="600">
        <f t="shared" si="39"/>
        <v>10.5</v>
      </c>
      <c r="BQ31" s="601" t="str">
        <f t="shared" si="40"/>
        <v/>
      </c>
      <c r="BR31" s="601" t="str">
        <f t="shared" si="41"/>
        <v>F</v>
      </c>
      <c r="BS31" s="602" t="str">
        <f t="shared" si="42"/>
        <v>F</v>
      </c>
      <c r="BT31" s="568">
        <v>2.0</v>
      </c>
      <c r="BU31" s="569">
        <v>4.0</v>
      </c>
      <c r="BV31" s="570">
        <v>2.0</v>
      </c>
      <c r="BW31" s="571">
        <f t="shared" si="43"/>
        <v>8.0</v>
      </c>
      <c r="BX31" s="569">
        <v>16.0</v>
      </c>
      <c r="BY31" s="571">
        <f t="shared" si="10"/>
        <v>24.0</v>
      </c>
      <c r="BZ31" s="569">
        <v>0.0</v>
      </c>
      <c r="CA31" s="571">
        <f t="shared" si="11"/>
        <v>24.0</v>
      </c>
      <c r="CB31" s="572">
        <f t="shared" si="44"/>
        <v>12.0</v>
      </c>
      <c r="CC31" s="573" t="str">
        <f t="shared" si="45"/>
        <v/>
      </c>
      <c r="CD31" s="573" t="str">
        <f t="shared" si="46"/>
        <v>F</v>
      </c>
      <c r="CE31" s="574" t="str">
        <f t="shared" si="47"/>
        <v>F</v>
      </c>
      <c r="CF31" s="603">
        <v>5.0</v>
      </c>
      <c r="CG31" s="604">
        <v>4.0</v>
      </c>
      <c r="CH31" s="605">
        <v>4.0</v>
      </c>
      <c r="CI31" s="606">
        <f t="shared" si="48"/>
        <v>13.0</v>
      </c>
      <c r="CJ31" s="604">
        <v>20.0</v>
      </c>
      <c r="CK31" s="606">
        <f t="shared" si="12"/>
        <v>33.0</v>
      </c>
      <c r="CL31" s="604">
        <v>0.0</v>
      </c>
      <c r="CM31" s="606">
        <f t="shared" si="13"/>
        <v>33.0</v>
      </c>
      <c r="CN31" s="607">
        <f t="shared" si="49"/>
        <v>16.5</v>
      </c>
      <c r="CO31" s="548" t="str">
        <f t="shared" si="50"/>
        <v/>
      </c>
      <c r="CP31" s="548" t="str">
        <f t="shared" si="51"/>
        <v>F</v>
      </c>
      <c r="CQ31" s="608" t="str">
        <f t="shared" si="52"/>
        <v>F</v>
      </c>
      <c r="CR31" s="609">
        <v>6.0</v>
      </c>
      <c r="CS31" s="610">
        <v>3.0</v>
      </c>
      <c r="CT31" s="611">
        <v>5.0</v>
      </c>
      <c r="CU31" s="612">
        <f t="shared" si="117"/>
        <v>14.0</v>
      </c>
      <c r="CV31" s="525">
        <v>23.0</v>
      </c>
      <c r="CW31" s="613">
        <v>23.0</v>
      </c>
      <c r="CX31" s="614">
        <f t="shared" si="150"/>
        <v>46.0</v>
      </c>
      <c r="CY31" s="615">
        <v>0.0</v>
      </c>
      <c r="CZ31" s="616">
        <f t="shared" si="191" ref="CZ31">IF($S$7="NA","NA",0)</f>
        <v>0.0</v>
      </c>
      <c r="DA31" s="617">
        <f t="shared" si="118"/>
        <v>0.0</v>
      </c>
      <c r="DB31" s="618">
        <f t="shared" si="119"/>
        <v>60.0</v>
      </c>
      <c r="DC31" s="619">
        <f t="shared" si="120"/>
        <v>30.0</v>
      </c>
      <c r="DD31" s="620" t="str">
        <f t="shared" si="121"/>
        <v/>
      </c>
      <c r="DE31" s="603">
        <v>5.0</v>
      </c>
      <c r="DF31" s="622">
        <v>0.0</v>
      </c>
      <c r="DG31" s="623">
        <f t="shared" si="122"/>
        <v>5.0</v>
      </c>
      <c r="DH31" s="604">
        <v>7.0</v>
      </c>
      <c r="DI31" s="625"/>
      <c r="DJ31" s="623">
        <f t="shared" si="123"/>
        <v>7.0</v>
      </c>
      <c r="DK31" s="625">
        <v>4.0</v>
      </c>
      <c r="DL31" s="625"/>
      <c r="DM31" s="623">
        <f t="shared" si="124"/>
        <v>4.0</v>
      </c>
      <c r="DN31" s="626">
        <f t="shared" si="125"/>
        <v>16.0</v>
      </c>
      <c r="DO31" s="627">
        <f t="shared" si="126"/>
        <v>0.0</v>
      </c>
      <c r="DP31" s="628">
        <f t="shared" si="127"/>
        <v>16.0</v>
      </c>
      <c r="DQ31" s="541">
        <v>10.0</v>
      </c>
      <c r="DR31" s="629">
        <v>32.0</v>
      </c>
      <c r="DS31" s="623">
        <f t="shared" si="128"/>
        <v>42.0</v>
      </c>
      <c r="DT31" s="630">
        <v>0.0</v>
      </c>
      <c r="DU31" s="631">
        <f t="shared" si="192" ref="DU31">IF($S$7="NA","NA",0)</f>
        <v>0.0</v>
      </c>
      <c r="DV31" s="623">
        <f t="shared" si="129"/>
        <v>0.0</v>
      </c>
      <c r="DW31" s="632">
        <f t="shared" si="130"/>
        <v>26.0</v>
      </c>
      <c r="DX31" s="633">
        <f t="shared" si="131"/>
        <v>32.0</v>
      </c>
      <c r="DY31" s="634">
        <f t="shared" si="132"/>
        <v>58.0</v>
      </c>
      <c r="DZ31" s="607">
        <f t="shared" si="133"/>
        <v>25.217391304347824</v>
      </c>
      <c r="EA31" s="635" t="str">
        <f t="shared" si="134"/>
        <v/>
      </c>
      <c r="EB31" s="636">
        <v>0.0</v>
      </c>
      <c r="EC31" s="637">
        <v>0.0</v>
      </c>
      <c r="ED31" s="638">
        <v>0.0</v>
      </c>
      <c r="EE31" s="639">
        <f t="shared" si="184"/>
        <v>0.0</v>
      </c>
      <c r="EF31" s="640">
        <f t="shared" si="185"/>
        <v>0.0</v>
      </c>
      <c r="EG31" s="641" t="str">
        <f t="shared" si="186"/>
        <v/>
      </c>
      <c r="EH31" s="642">
        <v>0.0</v>
      </c>
      <c r="EI31" s="564">
        <v>0.0</v>
      </c>
      <c r="EJ31" s="564">
        <v>0.0</v>
      </c>
      <c r="EK31" s="532">
        <f t="shared" si="170"/>
        <v>0.0</v>
      </c>
      <c r="EL31" s="619">
        <f t="shared" si="171"/>
        <v>0.0</v>
      </c>
      <c r="EM31" s="620" t="str">
        <f t="shared" si="172"/>
        <v/>
      </c>
      <c r="EN31" s="603">
        <v>9.0</v>
      </c>
      <c r="EO31" s="604">
        <v>8.0</v>
      </c>
      <c r="EP31" s="643">
        <v>7.0</v>
      </c>
      <c r="EQ31" s="644">
        <f t="shared" si="153"/>
        <v>24.0</v>
      </c>
      <c r="ER31" s="629">
        <v>41.0</v>
      </c>
      <c r="ES31" s="645">
        <f t="shared" si="141"/>
        <v>65.0</v>
      </c>
      <c r="ET31" s="630">
        <v>0.0</v>
      </c>
      <c r="EU31" s="646">
        <f t="shared" si="142"/>
        <v>65.0</v>
      </c>
      <c r="EV31" s="607">
        <f t="shared" si="143"/>
        <v>32.5</v>
      </c>
      <c r="EW31" s="635" t="str">
        <f t="shared" si="144"/>
        <v/>
      </c>
      <c r="EX31" s="669"/>
      <c r="EY31" s="666"/>
      <c r="EZ31" s="670" t="str">
        <f t="shared" si="145"/>
        <v/>
      </c>
      <c r="FA31" s="649">
        <f t="shared" si="80"/>
        <v>1200.0</v>
      </c>
      <c r="FB31" s="650">
        <f t="shared" si="175"/>
        <v>162.0</v>
      </c>
      <c r="FC31" s="651">
        <f t="shared" si="176"/>
        <v>13.5</v>
      </c>
      <c r="FD31" s="652" t="str">
        <f t="shared" si="83"/>
        <v/>
      </c>
      <c r="FE31" s="652" t="str">
        <f>IF($G31="NSO","NSO",IF($G31="TC","Transferred",IF(OR($G31="",$G31=0,P31="",AB31="",AN31="",AZ31="",BL31="",BX31="",CJ29=""),"",IF(OR(FP31&gt;0,(FQ31+FR31+FS31)&gt;2),"FAILED",IF(OR(FQ31&gt;0,FR31&gt;1),"SUPP.",IF(AND(FR31&gt;0,FS31&gt;0),"SUPP.",IF((FR31+FS31),"Passed With G","Passed")))))))</f>
        <v>FAILED</v>
      </c>
      <c r="FF31" s="653" t="str">
        <f t="shared" si="177"/>
        <v/>
      </c>
      <c r="FG31" s="654" t="str">
        <f t="shared" si="85"/>
        <v/>
      </c>
      <c r="FH31" s="655" t="str">
        <f t="shared" si="86"/>
        <v>Need Improvement</v>
      </c>
      <c r="FI31" s="656" t="str">
        <f t="shared" si="157"/>
        <v>F</v>
      </c>
      <c r="FJ31" s="657" t="str">
        <f t="shared" si="158"/>
        <v>F</v>
      </c>
      <c r="FK31" s="657" t="str">
        <f t="shared" si="159"/>
        <v>F</v>
      </c>
      <c r="FL31" s="657" t="str">
        <f t="shared" si="160"/>
        <v>F</v>
      </c>
      <c r="FM31" s="657" t="str">
        <f t="shared" si="161"/>
        <v>F</v>
      </c>
      <c r="FN31" s="658" t="str">
        <f t="shared" si="162"/>
        <v>F</v>
      </c>
      <c r="FO31" s="659" t="str">
        <f t="shared" si="163"/>
        <v>F</v>
      </c>
      <c r="FP31" s="656">
        <f t="shared" si="94"/>
        <v>7.0</v>
      </c>
      <c r="FQ31" s="657">
        <f t="shared" si="95"/>
        <v>0.0</v>
      </c>
      <c r="FR31" s="657">
        <f t="shared" si="96"/>
        <v>0.0</v>
      </c>
      <c r="FS31" s="657">
        <f t="shared" si="97"/>
        <v>0.0</v>
      </c>
      <c r="FT31" s="659"/>
      <c r="FU31" s="117"/>
      <c r="FV31" s="117"/>
      <c r="FW31" s="660">
        <f t="shared" si="98"/>
        <v>60.0</v>
      </c>
      <c r="FX31" s="660" t="s">
        <v>163</v>
      </c>
      <c r="FY31" s="660">
        <f t="shared" si="99"/>
        <v>200.0</v>
      </c>
      <c r="FZ31" s="660" t="str">
        <f t="shared" si="100"/>
        <v>60/200</v>
      </c>
      <c r="GA31" s="660">
        <f t="shared" si="101"/>
        <v>58.0</v>
      </c>
      <c r="GB31" s="660" t="s">
        <v>163</v>
      </c>
      <c r="GC31" s="660">
        <f t="shared" si="102"/>
        <v>230.0</v>
      </c>
      <c r="GD31" s="660" t="str">
        <f t="shared" si="103"/>
        <v>58/230</v>
      </c>
      <c r="GE31" s="660">
        <f t="shared" si="104"/>
        <v>0.0</v>
      </c>
      <c r="GF31" s="660" t="s">
        <v>163</v>
      </c>
      <c r="GG31" s="660">
        <f t="shared" si="105"/>
        <v>100.0</v>
      </c>
      <c r="GH31" s="660" t="str">
        <f t="shared" si="106"/>
        <v>0/100</v>
      </c>
      <c r="GI31" s="660">
        <f t="shared" si="107"/>
        <v>0.0</v>
      </c>
      <c r="GJ31" s="660" t="s">
        <v>163</v>
      </c>
      <c r="GK31" s="660">
        <f t="shared" si="108"/>
        <v>100.0</v>
      </c>
      <c r="GL31" s="660" t="str">
        <f t="shared" si="109"/>
        <v>0/100</v>
      </c>
      <c r="GM31" s="660">
        <f t="shared" si="110"/>
        <v>65.0</v>
      </c>
      <c r="GN31" s="660" t="s">
        <v>163</v>
      </c>
      <c r="GO31" s="660">
        <f t="shared" si="111"/>
        <v>200.0</v>
      </c>
      <c r="GP31" s="660" t="str">
        <f t="shared" si="112"/>
        <v>65/200</v>
      </c>
    </row>
    <row r="32" spans="8:8" ht="38.25" customHeight="1">
      <c r="A32" s="24">
        <f t="shared" si="19"/>
        <v>924.0</v>
      </c>
      <c r="B32" s="562">
        <f t="shared" si="20"/>
        <v>9.0</v>
      </c>
      <c r="C32" s="661">
        <v>24.0</v>
      </c>
      <c r="D32" s="564">
        <v>9.0</v>
      </c>
      <c r="E32" s="662">
        <v>235.0</v>
      </c>
      <c r="F32" s="663" t="s">
        <v>177</v>
      </c>
      <c r="G32" s="662">
        <v>924.0</v>
      </c>
      <c r="H32" s="662" t="s">
        <v>276</v>
      </c>
      <c r="I32" s="662" t="s">
        <v>301</v>
      </c>
      <c r="J32" s="662" t="s">
        <v>326</v>
      </c>
      <c r="K32" s="664">
        <v>39746.0</v>
      </c>
      <c r="L32" s="568">
        <v>4.0</v>
      </c>
      <c r="M32" s="569">
        <v>4.0</v>
      </c>
      <c r="N32" s="570">
        <v>4.0</v>
      </c>
      <c r="O32" s="571">
        <f t="shared" si="168"/>
        <v>12.0</v>
      </c>
      <c r="P32" s="569">
        <v>25.0</v>
      </c>
      <c r="Q32" s="571">
        <f>SUM(O32,P32)</f>
        <v>37.0</v>
      </c>
      <c r="R32" s="569">
        <v>25.0</v>
      </c>
      <c r="S32" s="571">
        <f>SUM(Q32,R32)</f>
        <v>62.0</v>
      </c>
      <c r="T32" s="572">
        <f>IF(OR(P32="",R32=""),"",S32/S$7*100)</f>
        <v>62.0</v>
      </c>
      <c r="U32" s="573" t="str">
        <f>IF(R32="AB","AB",IF(AND(OR(L32="ab",L32="ml"),OR(M32="ab",M32="ml"),OR(O32="ab",O32="ml")),"AB",IF(AND(OR(L32="ab",L32="ml"),OR(O32="ab",O32="ml")),"AB","")))</f>
        <v/>
      </c>
      <c r="V32" s="573" t="str">
        <f>IF(OR($G32="NSO",$G32="",R32=""),"",IF(OR(U32="AB",R32="ab"),"AB",IF(AND(T32&gt;=36,R32&gt;=20),"P",IF(AND(T32&gt;=34,R32&gt;=20,COUNTIF(N32:R32,"ml")=0),"G2",IF(AND(T32&gt;=31,R32&gt;=20,COUNTIF(N32:R32,"ml")=0),"G1",IF(T32&gt;=25,"S","F"))))))</f>
        <v>P</v>
      </c>
      <c r="W32" s="574" t="str">
        <f t="shared" si="169"/>
        <v>I</v>
      </c>
      <c r="X32" s="575">
        <v>4.0</v>
      </c>
      <c r="Y32" s="576">
        <v>5.0</v>
      </c>
      <c r="Z32" s="577">
        <v>5.0</v>
      </c>
      <c r="AA32" s="578">
        <f t="shared" si="23"/>
        <v>14.0</v>
      </c>
      <c r="AB32" s="576">
        <v>24.0</v>
      </c>
      <c r="AC32" s="578">
        <f t="shared" si="2"/>
        <v>38.0</v>
      </c>
      <c r="AD32" s="576">
        <v>0.0</v>
      </c>
      <c r="AE32" s="578">
        <f t="shared" si="3"/>
        <v>38.0</v>
      </c>
      <c r="AF32" s="579">
        <f t="shared" si="24"/>
        <v>38.0</v>
      </c>
      <c r="AG32" s="580" t="str">
        <f t="shared" si="25"/>
        <v/>
      </c>
      <c r="AH32" s="580" t="str">
        <f t="shared" si="26"/>
        <v>S</v>
      </c>
      <c r="AI32" s="581" t="str">
        <f t="shared" si="27"/>
        <v>S</v>
      </c>
      <c r="AJ32" s="582">
        <v>6.0</v>
      </c>
      <c r="AK32" s="583">
        <v>5.0</v>
      </c>
      <c r="AL32" s="584">
        <v>9.0</v>
      </c>
      <c r="AM32" s="585">
        <f t="shared" si="28"/>
        <v>20.0</v>
      </c>
      <c r="AN32" s="583">
        <v>35.0</v>
      </c>
      <c r="AO32" s="585">
        <f t="shared" si="4"/>
        <v>55.0</v>
      </c>
      <c r="AP32" s="583">
        <v>0.0</v>
      </c>
      <c r="AQ32" s="585">
        <f t="shared" si="5"/>
        <v>55.0</v>
      </c>
      <c r="AR32" s="586">
        <f t="shared" si="29"/>
        <v>27.500000000000004</v>
      </c>
      <c r="AS32" s="587" t="str">
        <f t="shared" si="30"/>
        <v/>
      </c>
      <c r="AT32" s="587" t="str">
        <f t="shared" si="31"/>
        <v>S</v>
      </c>
      <c r="AU32" s="588" t="str">
        <f t="shared" si="32"/>
        <v>S</v>
      </c>
      <c r="AV32" s="589">
        <v>5.0</v>
      </c>
      <c r="AW32" s="590">
        <v>8.0</v>
      </c>
      <c r="AX32" s="591">
        <v>5.0</v>
      </c>
      <c r="AY32" s="592">
        <f t="shared" si="33"/>
        <v>18.0</v>
      </c>
      <c r="AZ32" s="590">
        <v>38.0</v>
      </c>
      <c r="BA32" s="592">
        <f t="shared" si="6"/>
        <v>56.0</v>
      </c>
      <c r="BB32" s="590">
        <v>0.0</v>
      </c>
      <c r="BC32" s="592">
        <f t="shared" si="7"/>
        <v>56.0</v>
      </c>
      <c r="BD32" s="593">
        <f t="shared" si="34"/>
        <v>28.000000000000004</v>
      </c>
      <c r="BE32" s="594" t="str">
        <f t="shared" si="35"/>
        <v/>
      </c>
      <c r="BF32" s="594" t="str">
        <f t="shared" si="36"/>
        <v>S</v>
      </c>
      <c r="BG32" s="595" t="str">
        <f t="shared" si="37"/>
        <v>S</v>
      </c>
      <c r="BH32" s="596">
        <v>10.0</v>
      </c>
      <c r="BI32" s="597">
        <v>0.0</v>
      </c>
      <c r="BJ32" s="598">
        <v>9.0</v>
      </c>
      <c r="BK32" s="599">
        <f t="shared" si="38"/>
        <v>19.0</v>
      </c>
      <c r="BL32" s="597">
        <v>54.0</v>
      </c>
      <c r="BM32" s="599">
        <f t="shared" si="8"/>
        <v>73.0</v>
      </c>
      <c r="BN32" s="597">
        <v>0.0</v>
      </c>
      <c r="BO32" s="599">
        <f t="shared" si="9"/>
        <v>73.0</v>
      </c>
      <c r="BP32" s="600">
        <f t="shared" si="39"/>
        <v>36.5</v>
      </c>
      <c r="BQ32" s="601" t="str">
        <f t="shared" si="40"/>
        <v/>
      </c>
      <c r="BR32" s="601" t="str">
        <f t="shared" si="41"/>
        <v>S</v>
      </c>
      <c r="BS32" s="602" t="str">
        <f t="shared" si="42"/>
        <v>S</v>
      </c>
      <c r="BT32" s="568">
        <v>6.0</v>
      </c>
      <c r="BU32" s="569">
        <v>8.0</v>
      </c>
      <c r="BV32" s="570">
        <v>5.0</v>
      </c>
      <c r="BW32" s="571">
        <f t="shared" si="43"/>
        <v>19.0</v>
      </c>
      <c r="BX32" s="569">
        <v>42.0</v>
      </c>
      <c r="BY32" s="571">
        <f t="shared" si="10"/>
        <v>61.0</v>
      </c>
      <c r="BZ32" s="569">
        <v>0.0</v>
      </c>
      <c r="CA32" s="571">
        <f t="shared" si="11"/>
        <v>61.0</v>
      </c>
      <c r="CB32" s="572">
        <f t="shared" si="44"/>
        <v>30.5</v>
      </c>
      <c r="CC32" s="573" t="str">
        <f t="shared" si="45"/>
        <v/>
      </c>
      <c r="CD32" s="573" t="str">
        <f t="shared" si="46"/>
        <v>S</v>
      </c>
      <c r="CE32" s="574" t="str">
        <f t="shared" si="47"/>
        <v>S</v>
      </c>
      <c r="CF32" s="603">
        <v>9.0</v>
      </c>
      <c r="CG32" s="604">
        <v>9.0</v>
      </c>
      <c r="CH32" s="605">
        <v>9.0</v>
      </c>
      <c r="CI32" s="606">
        <f t="shared" si="48"/>
        <v>27.0</v>
      </c>
      <c r="CJ32" s="604">
        <v>52.0</v>
      </c>
      <c r="CK32" s="606">
        <f t="shared" si="12"/>
        <v>79.0</v>
      </c>
      <c r="CL32" s="604">
        <v>0.0</v>
      </c>
      <c r="CM32" s="606">
        <f t="shared" si="13"/>
        <v>79.0</v>
      </c>
      <c r="CN32" s="607">
        <f t="shared" si="49"/>
        <v>39.5</v>
      </c>
      <c r="CO32" s="548" t="str">
        <f t="shared" si="50"/>
        <v/>
      </c>
      <c r="CP32" s="548" t="str">
        <f t="shared" si="51"/>
        <v>S</v>
      </c>
      <c r="CQ32" s="608" t="str">
        <f t="shared" si="52"/>
        <v>S</v>
      </c>
      <c r="CR32" s="609">
        <v>9.0</v>
      </c>
      <c r="CS32" s="610">
        <v>8.0</v>
      </c>
      <c r="CT32" s="611">
        <v>10.0</v>
      </c>
      <c r="CU32" s="612">
        <f t="shared" si="117"/>
        <v>27.0</v>
      </c>
      <c r="CV32" s="525">
        <v>28.0</v>
      </c>
      <c r="CW32" s="613">
        <v>28.0</v>
      </c>
      <c r="CX32" s="614">
        <f t="shared" si="150"/>
        <v>56.0</v>
      </c>
      <c r="CY32" s="615">
        <v>0.0</v>
      </c>
      <c r="CZ32" s="616">
        <v>0.0</v>
      </c>
      <c r="DA32" s="617">
        <f t="shared" si="118"/>
        <v>0.0</v>
      </c>
      <c r="DB32" s="618">
        <f t="shared" si="119"/>
        <v>83.0</v>
      </c>
      <c r="DC32" s="619">
        <f t="shared" si="120"/>
        <v>41.5</v>
      </c>
      <c r="DD32" s="620" t="str">
        <f t="shared" si="121"/>
        <v>C</v>
      </c>
      <c r="DE32" s="603">
        <v>9.0</v>
      </c>
      <c r="DF32" s="622">
        <v>0.0</v>
      </c>
      <c r="DG32" s="623">
        <f t="shared" si="122"/>
        <v>9.0</v>
      </c>
      <c r="DH32" s="604">
        <v>8.0</v>
      </c>
      <c r="DI32" s="625"/>
      <c r="DJ32" s="623">
        <f t="shared" si="123"/>
        <v>8.0</v>
      </c>
      <c r="DK32" s="625">
        <v>10.0</v>
      </c>
      <c r="DL32" s="625"/>
      <c r="DM32" s="623">
        <f t="shared" si="124"/>
        <v>10.0</v>
      </c>
      <c r="DN32" s="626">
        <f t="shared" si="125"/>
        <v>27.0</v>
      </c>
      <c r="DO32" s="627">
        <f t="shared" si="126"/>
        <v>0.0</v>
      </c>
      <c r="DP32" s="628">
        <f t="shared" si="127"/>
        <v>27.0</v>
      </c>
      <c r="DQ32" s="541">
        <v>20.0</v>
      </c>
      <c r="DR32" s="629">
        <v>44.0</v>
      </c>
      <c r="DS32" s="623">
        <f t="shared" si="128"/>
        <v>64.0</v>
      </c>
      <c r="DT32" s="630">
        <v>0.0</v>
      </c>
      <c r="DU32" s="631">
        <v>0.0</v>
      </c>
      <c r="DV32" s="623">
        <f t="shared" si="129"/>
        <v>0.0</v>
      </c>
      <c r="DW32" s="632">
        <f t="shared" si="130"/>
        <v>47.0</v>
      </c>
      <c r="DX32" s="633">
        <f t="shared" si="131"/>
        <v>44.0</v>
      </c>
      <c r="DY32" s="634">
        <f t="shared" si="132"/>
        <v>91.0</v>
      </c>
      <c r="DZ32" s="607">
        <f t="shared" si="133"/>
        <v>39.565217391304344</v>
      </c>
      <c r="EA32" s="635" t="str">
        <f t="shared" si="134"/>
        <v>D</v>
      </c>
      <c r="EB32" s="665">
        <v>0.0</v>
      </c>
      <c r="EC32" s="666">
        <v>0.0</v>
      </c>
      <c r="ED32" s="666">
        <v>0.0</v>
      </c>
      <c r="EE32" s="639">
        <f t="shared" si="184"/>
        <v>0.0</v>
      </c>
      <c r="EF32" s="640">
        <f t="shared" si="185"/>
        <v>0.0</v>
      </c>
      <c r="EG32" s="641" t="str">
        <f t="shared" si="186"/>
        <v/>
      </c>
      <c r="EH32" s="667">
        <v>0.0</v>
      </c>
      <c r="EI32" s="668">
        <v>0.0</v>
      </c>
      <c r="EJ32" s="668">
        <v>0.0</v>
      </c>
      <c r="EK32" s="532">
        <f t="shared" si="170"/>
        <v>0.0</v>
      </c>
      <c r="EL32" s="619">
        <f t="shared" si="171"/>
        <v>0.0</v>
      </c>
      <c r="EM32" s="620" t="str">
        <f t="shared" si="172"/>
        <v/>
      </c>
      <c r="EN32" s="603">
        <v>9.0</v>
      </c>
      <c r="EO32" s="604">
        <v>9.0</v>
      </c>
      <c r="EP32" s="643">
        <v>10.0</v>
      </c>
      <c r="EQ32" s="644">
        <f t="shared" si="153"/>
        <v>28.0</v>
      </c>
      <c r="ER32" s="629">
        <v>60.0</v>
      </c>
      <c r="ES32" s="645">
        <f t="shared" si="141"/>
        <v>88.0</v>
      </c>
      <c r="ET32" s="630">
        <v>0.0</v>
      </c>
      <c r="EU32" s="646">
        <f t="shared" si="142"/>
        <v>88.0</v>
      </c>
      <c r="EV32" s="607">
        <f t="shared" si="143"/>
        <v>44.0</v>
      </c>
      <c r="EW32" s="635" t="str">
        <f t="shared" si="144"/>
        <v>C</v>
      </c>
      <c r="EX32" s="669"/>
      <c r="EY32" s="666"/>
      <c r="EZ32" s="670" t="str">
        <f t="shared" si="145"/>
        <v/>
      </c>
      <c r="FA32" s="649">
        <f t="shared" si="80"/>
        <v>1200.0</v>
      </c>
      <c r="FB32" s="650">
        <f t="shared" si="175"/>
        <v>424.0</v>
      </c>
      <c r="FC32" s="651">
        <f t="shared" si="176"/>
        <v>35.333333333333336</v>
      </c>
      <c r="FD32" s="652" t="str">
        <f t="shared" si="83"/>
        <v/>
      </c>
      <c r="FE32" s="652" t="str">
        <f>IF($G32="NSO","NSO",IF($G32="TC","Transferred",IF(OR($G32="",$G32=0,P32="",AB32="",AN32="",AZ32="",BL32="",BX32="",CJ30=""),"",IF(OR(FP32&gt;0,(FQ32+FR32+FS32)&gt;2),"FAILED",IF(OR(FQ32&gt;0,FR32&gt;1),"SUPP.",IF(AND(FR32&gt;0,FS32&gt;0),"SUPP.",IF((FR32+FS32),"Passed With G","Passed")))))))</f>
        <v>FAILED</v>
      </c>
      <c r="FF32" s="653" t="str">
        <f t="shared" si="177"/>
        <v/>
      </c>
      <c r="FG32" s="654" t="str">
        <f t="shared" si="85"/>
        <v/>
      </c>
      <c r="FH32" s="655" t="str">
        <f t="shared" si="86"/>
        <v>Need Improvement</v>
      </c>
      <c r="FI32" s="656" t="str">
        <f t="shared" si="157"/>
        <v>I</v>
      </c>
      <c r="FJ32" s="657" t="str">
        <f t="shared" si="158"/>
        <v>S</v>
      </c>
      <c r="FK32" s="657" t="str">
        <f t="shared" si="159"/>
        <v>S</v>
      </c>
      <c r="FL32" s="657" t="str">
        <f t="shared" si="160"/>
        <v>S</v>
      </c>
      <c r="FM32" s="657" t="str">
        <f t="shared" si="161"/>
        <v>S</v>
      </c>
      <c r="FN32" s="658" t="str">
        <f t="shared" si="162"/>
        <v>S</v>
      </c>
      <c r="FO32" s="659" t="str">
        <f t="shared" si="163"/>
        <v>S</v>
      </c>
      <c r="FP32" s="656">
        <f t="shared" si="94"/>
        <v>0.0</v>
      </c>
      <c r="FQ32" s="657">
        <f t="shared" si="95"/>
        <v>6.0</v>
      </c>
      <c r="FR32" s="657">
        <f t="shared" si="96"/>
        <v>0.0</v>
      </c>
      <c r="FS32" s="657">
        <f t="shared" si="97"/>
        <v>0.0</v>
      </c>
      <c r="FT32" s="659"/>
      <c r="FU32" s="117"/>
      <c r="FV32" s="117"/>
      <c r="FW32" s="660">
        <f t="shared" si="98"/>
        <v>83.0</v>
      </c>
      <c r="FX32" s="660" t="s">
        <v>163</v>
      </c>
      <c r="FY32" s="660">
        <f t="shared" si="99"/>
        <v>200.0</v>
      </c>
      <c r="FZ32" s="660" t="str">
        <f t="shared" si="100"/>
        <v>83/200</v>
      </c>
      <c r="GA32" s="660">
        <f t="shared" si="101"/>
        <v>91.0</v>
      </c>
      <c r="GB32" s="660" t="s">
        <v>163</v>
      </c>
      <c r="GC32" s="660">
        <f t="shared" si="102"/>
        <v>230.0</v>
      </c>
      <c r="GD32" s="660" t="str">
        <f t="shared" si="103"/>
        <v>91/230</v>
      </c>
      <c r="GE32" s="660">
        <f t="shared" si="104"/>
        <v>0.0</v>
      </c>
      <c r="GF32" s="660" t="s">
        <v>163</v>
      </c>
      <c r="GG32" s="660">
        <f t="shared" si="105"/>
        <v>100.0</v>
      </c>
      <c r="GH32" s="660" t="str">
        <f t="shared" si="106"/>
        <v>0/100</v>
      </c>
      <c r="GI32" s="660">
        <f t="shared" si="107"/>
        <v>0.0</v>
      </c>
      <c r="GJ32" s="660" t="s">
        <v>163</v>
      </c>
      <c r="GK32" s="660">
        <f t="shared" si="108"/>
        <v>100.0</v>
      </c>
      <c r="GL32" s="660" t="str">
        <f t="shared" si="109"/>
        <v>0/100</v>
      </c>
      <c r="GM32" s="660">
        <f t="shared" si="110"/>
        <v>88.0</v>
      </c>
      <c r="GN32" s="660" t="s">
        <v>163</v>
      </c>
      <c r="GO32" s="660">
        <f t="shared" si="111"/>
        <v>200.0</v>
      </c>
      <c r="GP32" s="660" t="str">
        <f t="shared" si="112"/>
        <v>88/200</v>
      </c>
    </row>
    <row r="33" spans="8:8" ht="38.25" customHeight="1">
      <c r="A33" s="24">
        <f t="shared" si="19"/>
        <v>925.0</v>
      </c>
      <c r="B33" s="562">
        <f t="shared" si="20"/>
        <v>9.0</v>
      </c>
      <c r="C33" s="563">
        <v>25.0</v>
      </c>
      <c r="D33" s="564">
        <v>9.0</v>
      </c>
      <c r="E33" s="662">
        <v>236.0</v>
      </c>
      <c r="F33" s="663" t="s">
        <v>177</v>
      </c>
      <c r="G33" s="565">
        <v>925.0</v>
      </c>
      <c r="H33" s="662" t="s">
        <v>277</v>
      </c>
      <c r="I33" s="662" t="s">
        <v>302</v>
      </c>
      <c r="J33" s="662" t="s">
        <v>327</v>
      </c>
      <c r="K33" s="664">
        <v>39528.0</v>
      </c>
      <c r="L33" s="568">
        <v>3.0</v>
      </c>
      <c r="M33" s="569">
        <v>2.0</v>
      </c>
      <c r="N33" s="570">
        <v>2.0</v>
      </c>
      <c r="O33" s="571">
        <f t="shared" si="168"/>
        <v>7.0</v>
      </c>
      <c r="P33" s="569">
        <v>20.0</v>
      </c>
      <c r="Q33" s="571">
        <f>SUM(O33,P33)</f>
        <v>27.0</v>
      </c>
      <c r="R33" s="569">
        <v>20.0</v>
      </c>
      <c r="S33" s="571">
        <f>SUM(Q33,R33)</f>
        <v>47.0</v>
      </c>
      <c r="T33" s="572">
        <f>IF(OR(P33="",R33=""),"",S33/S$7*100)</f>
        <v>47.0</v>
      </c>
      <c r="U33" s="573" t="str">
        <f>IF(R33="AB","AB",IF(AND(OR(L33="ab",L33="ml"),OR(M33="ab",M33="ml"),OR(O33="ab",O33="ml")),"AB",IF(AND(OR(L33="ab",L33="ml"),OR(O33="ab",O33="ml")),"AB","")))</f>
        <v/>
      </c>
      <c r="V33" s="573" t="str">
        <f>IF(OR($G33="NSO",$G33="",R33=""),"",IF(OR(U33="AB",R33="ab"),"AB",IF(AND(T33&gt;=36,R33&gt;=20),"P",IF(AND(T33&gt;=34,R33&gt;=20,COUNTIF(N33:R33,"ml")=0),"G2",IF(AND(T33&gt;=31,R33&gt;=20,COUNTIF(N33:R33,"ml")=0),"G1",IF(T33&gt;=25,"S","F"))))))</f>
        <v>P</v>
      </c>
      <c r="W33" s="574" t="str">
        <f t="shared" si="169"/>
        <v>III</v>
      </c>
      <c r="X33" s="575">
        <v>4.0</v>
      </c>
      <c r="Y33" s="576">
        <v>4.0</v>
      </c>
      <c r="Z33" s="577">
        <v>3.0</v>
      </c>
      <c r="AA33" s="578">
        <f t="shared" si="23"/>
        <v>11.0</v>
      </c>
      <c r="AB33" s="576">
        <v>20.0</v>
      </c>
      <c r="AC33" s="578">
        <f t="shared" si="2"/>
        <v>31.0</v>
      </c>
      <c r="AD33" s="576">
        <v>0.0</v>
      </c>
      <c r="AE33" s="578">
        <f t="shared" si="3"/>
        <v>31.0</v>
      </c>
      <c r="AF33" s="579">
        <f t="shared" si="24"/>
        <v>31.0</v>
      </c>
      <c r="AG33" s="580" t="str">
        <f t="shared" si="25"/>
        <v/>
      </c>
      <c r="AH33" s="580" t="str">
        <f t="shared" si="26"/>
        <v>S</v>
      </c>
      <c r="AI33" s="581" t="str">
        <f t="shared" si="27"/>
        <v>S</v>
      </c>
      <c r="AJ33" s="582">
        <v>6.0</v>
      </c>
      <c r="AK33" s="583">
        <v>4.0</v>
      </c>
      <c r="AL33" s="584">
        <v>5.0</v>
      </c>
      <c r="AM33" s="585">
        <f t="shared" si="28"/>
        <v>15.0</v>
      </c>
      <c r="AN33" s="583">
        <v>17.0</v>
      </c>
      <c r="AO33" s="585">
        <f t="shared" si="4"/>
        <v>32.0</v>
      </c>
      <c r="AP33" s="583">
        <v>0.0</v>
      </c>
      <c r="AQ33" s="585">
        <f t="shared" si="5"/>
        <v>32.0</v>
      </c>
      <c r="AR33" s="586">
        <f t="shared" si="29"/>
        <v>16.0</v>
      </c>
      <c r="AS33" s="587" t="str">
        <f t="shared" si="30"/>
        <v/>
      </c>
      <c r="AT33" s="587" t="str">
        <f t="shared" si="31"/>
        <v>F</v>
      </c>
      <c r="AU33" s="588" t="str">
        <f t="shared" si="32"/>
        <v>F</v>
      </c>
      <c r="AV33" s="589">
        <v>2.0</v>
      </c>
      <c r="AW33" s="590">
        <v>6.0</v>
      </c>
      <c r="AX33" s="591">
        <v>5.0</v>
      </c>
      <c r="AY33" s="592">
        <f t="shared" si="33"/>
        <v>13.0</v>
      </c>
      <c r="AZ33" s="590">
        <v>25.0</v>
      </c>
      <c r="BA33" s="592">
        <f t="shared" si="6"/>
        <v>38.0</v>
      </c>
      <c r="BB33" s="590">
        <v>0.0</v>
      </c>
      <c r="BC33" s="592">
        <f t="shared" si="7"/>
        <v>38.0</v>
      </c>
      <c r="BD33" s="593">
        <f t="shared" si="34"/>
        <v>19.0</v>
      </c>
      <c r="BE33" s="594" t="str">
        <f t="shared" si="35"/>
        <v/>
      </c>
      <c r="BF33" s="594" t="str">
        <f t="shared" si="36"/>
        <v>F</v>
      </c>
      <c r="BG33" s="595" t="str">
        <f t="shared" si="37"/>
        <v>F</v>
      </c>
      <c r="BH33" s="596">
        <v>9.0</v>
      </c>
      <c r="BI33" s="597">
        <v>1.0</v>
      </c>
      <c r="BJ33" s="598">
        <v>8.0</v>
      </c>
      <c r="BK33" s="599">
        <f t="shared" si="38"/>
        <v>18.0</v>
      </c>
      <c r="BL33" s="597">
        <v>38.0</v>
      </c>
      <c r="BM33" s="599">
        <f t="shared" si="8"/>
        <v>56.0</v>
      </c>
      <c r="BN33" s="597">
        <v>0.0</v>
      </c>
      <c r="BO33" s="599">
        <f t="shared" si="9"/>
        <v>56.0</v>
      </c>
      <c r="BP33" s="600">
        <f t="shared" si="39"/>
        <v>28.000000000000004</v>
      </c>
      <c r="BQ33" s="601" t="str">
        <f t="shared" si="40"/>
        <v/>
      </c>
      <c r="BR33" s="601" t="str">
        <f t="shared" si="41"/>
        <v>S</v>
      </c>
      <c r="BS33" s="602" t="str">
        <f t="shared" si="42"/>
        <v>S</v>
      </c>
      <c r="BT33" s="568">
        <v>4.0</v>
      </c>
      <c r="BU33" s="569">
        <v>6.0</v>
      </c>
      <c r="BV33" s="570">
        <v>4.0</v>
      </c>
      <c r="BW33" s="571">
        <f t="shared" si="43"/>
        <v>14.0</v>
      </c>
      <c r="BX33" s="569">
        <v>32.0</v>
      </c>
      <c r="BY33" s="571">
        <f t="shared" si="10"/>
        <v>46.0</v>
      </c>
      <c r="BZ33" s="569">
        <v>0.0</v>
      </c>
      <c r="CA33" s="571">
        <f t="shared" si="11"/>
        <v>46.0</v>
      </c>
      <c r="CB33" s="572">
        <f t="shared" si="44"/>
        <v>23.0</v>
      </c>
      <c r="CC33" s="573" t="str">
        <f t="shared" si="45"/>
        <v/>
      </c>
      <c r="CD33" s="573" t="str">
        <f t="shared" si="46"/>
        <v>F</v>
      </c>
      <c r="CE33" s="574" t="str">
        <f t="shared" si="47"/>
        <v>F</v>
      </c>
      <c r="CF33" s="603">
        <v>7.0</v>
      </c>
      <c r="CG33" s="604">
        <v>7.0</v>
      </c>
      <c r="CH33" s="605">
        <v>8.0</v>
      </c>
      <c r="CI33" s="606">
        <f t="shared" si="48"/>
        <v>22.0</v>
      </c>
      <c r="CJ33" s="604">
        <v>40.0</v>
      </c>
      <c r="CK33" s="606">
        <f t="shared" si="12"/>
        <v>62.0</v>
      </c>
      <c r="CL33" s="604">
        <v>0.0</v>
      </c>
      <c r="CM33" s="606">
        <f t="shared" si="13"/>
        <v>62.0</v>
      </c>
      <c r="CN33" s="607">
        <f t="shared" si="49"/>
        <v>31.0</v>
      </c>
      <c r="CO33" s="548" t="str">
        <f t="shared" si="50"/>
        <v/>
      </c>
      <c r="CP33" s="548" t="str">
        <f t="shared" si="51"/>
        <v>S</v>
      </c>
      <c r="CQ33" s="608" t="str">
        <f t="shared" si="52"/>
        <v>S</v>
      </c>
      <c r="CR33" s="609">
        <v>8.0</v>
      </c>
      <c r="CS33" s="610">
        <v>8.0</v>
      </c>
      <c r="CT33" s="611">
        <v>9.0</v>
      </c>
      <c r="CU33" s="612">
        <f t="shared" si="117"/>
        <v>25.0</v>
      </c>
      <c r="CV33" s="525">
        <v>27.0</v>
      </c>
      <c r="CW33" s="613">
        <v>29.0</v>
      </c>
      <c r="CX33" s="614">
        <f t="shared" si="150"/>
        <v>56.0</v>
      </c>
      <c r="CY33" s="615">
        <v>0.0</v>
      </c>
      <c r="CZ33" s="616">
        <f t="shared" si="193" ref="CZ33">IF($S$7="NA","NA",0)</f>
        <v>0.0</v>
      </c>
      <c r="DA33" s="617">
        <f t="shared" si="118"/>
        <v>0.0</v>
      </c>
      <c r="DB33" s="618">
        <f t="shared" si="119"/>
        <v>81.0</v>
      </c>
      <c r="DC33" s="619">
        <f t="shared" si="120"/>
        <v>40.5</v>
      </c>
      <c r="DD33" s="620" t="str">
        <f t="shared" si="121"/>
        <v>C</v>
      </c>
      <c r="DE33" s="603">
        <v>7.0</v>
      </c>
      <c r="DF33" s="622">
        <v>0.0</v>
      </c>
      <c r="DG33" s="623">
        <f t="shared" si="122"/>
        <v>7.0</v>
      </c>
      <c r="DH33" s="604">
        <v>8.0</v>
      </c>
      <c r="DI33" s="625"/>
      <c r="DJ33" s="623">
        <f t="shared" si="123"/>
        <v>8.0</v>
      </c>
      <c r="DK33" s="625">
        <v>10.0</v>
      </c>
      <c r="DL33" s="625"/>
      <c r="DM33" s="623">
        <f t="shared" si="124"/>
        <v>10.0</v>
      </c>
      <c r="DN33" s="626">
        <f t="shared" si="125"/>
        <v>25.0</v>
      </c>
      <c r="DO33" s="627">
        <f t="shared" si="126"/>
        <v>0.0</v>
      </c>
      <c r="DP33" s="628">
        <f t="shared" si="127"/>
        <v>25.0</v>
      </c>
      <c r="DQ33" s="541">
        <v>15.0</v>
      </c>
      <c r="DR33" s="629">
        <v>40.0</v>
      </c>
      <c r="DS33" s="623">
        <f t="shared" si="128"/>
        <v>55.0</v>
      </c>
      <c r="DT33" s="630">
        <v>0.0</v>
      </c>
      <c r="DU33" s="631">
        <f t="shared" si="194" ref="DU33">IF($S$7="NA","NA",0)</f>
        <v>0.0</v>
      </c>
      <c r="DV33" s="623">
        <f t="shared" si="129"/>
        <v>0.0</v>
      </c>
      <c r="DW33" s="632">
        <f t="shared" si="130"/>
        <v>40.0</v>
      </c>
      <c r="DX33" s="633">
        <f t="shared" si="131"/>
        <v>40.0</v>
      </c>
      <c r="DY33" s="634">
        <f t="shared" si="132"/>
        <v>80.0</v>
      </c>
      <c r="DZ33" s="607">
        <f t="shared" si="133"/>
        <v>34.78260869565217</v>
      </c>
      <c r="EA33" s="635" t="str">
        <f t="shared" si="134"/>
        <v/>
      </c>
      <c r="EB33" s="636">
        <v>0.0</v>
      </c>
      <c r="EC33" s="637">
        <v>0.0</v>
      </c>
      <c r="ED33" s="638">
        <v>0.0</v>
      </c>
      <c r="EE33" s="639">
        <f t="shared" si="184"/>
        <v>0.0</v>
      </c>
      <c r="EF33" s="640">
        <f t="shared" si="185"/>
        <v>0.0</v>
      </c>
      <c r="EG33" s="641" t="str">
        <f t="shared" si="186"/>
        <v/>
      </c>
      <c r="EH33" s="642">
        <v>0.0</v>
      </c>
      <c r="EI33" s="564">
        <v>0.0</v>
      </c>
      <c r="EJ33" s="564">
        <v>0.0</v>
      </c>
      <c r="EK33" s="532">
        <f t="shared" si="170"/>
        <v>0.0</v>
      </c>
      <c r="EL33" s="619">
        <f t="shared" si="171"/>
        <v>0.0</v>
      </c>
      <c r="EM33" s="620" t="str">
        <f t="shared" si="172"/>
        <v/>
      </c>
      <c r="EN33" s="603">
        <v>9.0</v>
      </c>
      <c r="EO33" s="604">
        <v>8.0</v>
      </c>
      <c r="EP33" s="643">
        <v>8.0</v>
      </c>
      <c r="EQ33" s="644">
        <f t="shared" si="153"/>
        <v>25.0</v>
      </c>
      <c r="ER33" s="629">
        <v>35.0</v>
      </c>
      <c r="ES33" s="645">
        <f t="shared" si="141"/>
        <v>60.0</v>
      </c>
      <c r="ET33" s="630">
        <v>0.0</v>
      </c>
      <c r="EU33" s="646">
        <f t="shared" si="142"/>
        <v>60.0</v>
      </c>
      <c r="EV33" s="607">
        <f t="shared" si="143"/>
        <v>30.0</v>
      </c>
      <c r="EW33" s="635" t="str">
        <f t="shared" si="144"/>
        <v/>
      </c>
      <c r="EX33" s="669"/>
      <c r="EY33" s="666"/>
      <c r="EZ33" s="670" t="str">
        <f t="shared" si="145"/>
        <v/>
      </c>
      <c r="FA33" s="649">
        <f t="shared" si="80"/>
        <v>1200.0</v>
      </c>
      <c r="FB33" s="650">
        <f t="shared" si="175"/>
        <v>312.0</v>
      </c>
      <c r="FC33" s="651">
        <f t="shared" si="176"/>
        <v>26.0</v>
      </c>
      <c r="FD33" s="652" t="str">
        <f t="shared" si="83"/>
        <v/>
      </c>
      <c r="FE33" s="652" t="str">
        <f>IF($G33="NSO","NSO",IF($G33="TC","Transferred",IF(OR($G33="",$G33=0,P33="",AB33="",AN33="",AZ33="",BL33="",BX33="",CJ31=""),"",IF(OR(FP33&gt;0,(FQ33+FR33+FS33)&gt;2),"FAILED",IF(OR(FQ33&gt;0,FR33&gt;1),"SUPP.",IF(AND(FR33&gt;0,FS33&gt;0),"SUPP.",IF((FR33+FS33),"Passed With G","Passed")))))))</f>
        <v>FAILED</v>
      </c>
      <c r="FF33" s="653" t="str">
        <f t="shared" si="177"/>
        <v/>
      </c>
      <c r="FG33" s="654" t="str">
        <f t="shared" si="85"/>
        <v/>
      </c>
      <c r="FH33" s="655" t="str">
        <f t="shared" si="86"/>
        <v>Need Improvement</v>
      </c>
      <c r="FI33" s="656" t="str">
        <f t="shared" si="157"/>
        <v>III</v>
      </c>
      <c r="FJ33" s="657" t="str">
        <f t="shared" si="158"/>
        <v>S</v>
      </c>
      <c r="FK33" s="657" t="str">
        <f t="shared" si="159"/>
        <v>F</v>
      </c>
      <c r="FL33" s="657" t="str">
        <f t="shared" si="160"/>
        <v>F</v>
      </c>
      <c r="FM33" s="657" t="str">
        <f t="shared" si="161"/>
        <v>S</v>
      </c>
      <c r="FN33" s="658" t="str">
        <f t="shared" si="162"/>
        <v>F</v>
      </c>
      <c r="FO33" s="659" t="str">
        <f t="shared" si="163"/>
        <v>S</v>
      </c>
      <c r="FP33" s="656">
        <f t="shared" si="94"/>
        <v>3.0</v>
      </c>
      <c r="FQ33" s="657">
        <f t="shared" si="95"/>
        <v>3.0</v>
      </c>
      <c r="FR33" s="657">
        <f t="shared" si="96"/>
        <v>0.0</v>
      </c>
      <c r="FS33" s="657">
        <f t="shared" si="97"/>
        <v>0.0</v>
      </c>
      <c r="FT33" s="659"/>
      <c r="FU33" s="117"/>
      <c r="FV33" s="117"/>
      <c r="FW33" s="660">
        <f t="shared" si="98"/>
        <v>81.0</v>
      </c>
      <c r="FX33" s="660" t="s">
        <v>163</v>
      </c>
      <c r="FY33" s="660">
        <f t="shared" si="99"/>
        <v>200.0</v>
      </c>
      <c r="FZ33" s="660" t="str">
        <f t="shared" si="100"/>
        <v>81/200</v>
      </c>
      <c r="GA33" s="660">
        <f t="shared" si="101"/>
        <v>80.0</v>
      </c>
      <c r="GB33" s="660" t="s">
        <v>163</v>
      </c>
      <c r="GC33" s="660">
        <f t="shared" si="102"/>
        <v>230.0</v>
      </c>
      <c r="GD33" s="660" t="str">
        <f t="shared" si="103"/>
        <v>80/230</v>
      </c>
      <c r="GE33" s="660">
        <f t="shared" si="104"/>
        <v>0.0</v>
      </c>
      <c r="GF33" s="660" t="s">
        <v>163</v>
      </c>
      <c r="GG33" s="660">
        <f t="shared" si="105"/>
        <v>100.0</v>
      </c>
      <c r="GH33" s="660" t="str">
        <f t="shared" si="106"/>
        <v>0/100</v>
      </c>
      <c r="GI33" s="660">
        <f t="shared" si="107"/>
        <v>0.0</v>
      </c>
      <c r="GJ33" s="660" t="s">
        <v>163</v>
      </c>
      <c r="GK33" s="660">
        <f t="shared" si="108"/>
        <v>100.0</v>
      </c>
      <c r="GL33" s="660" t="str">
        <f t="shared" si="109"/>
        <v>0/100</v>
      </c>
      <c r="GM33" s="660">
        <f t="shared" si="110"/>
        <v>60.0</v>
      </c>
      <c r="GN33" s="660" t="s">
        <v>163</v>
      </c>
      <c r="GO33" s="660">
        <f t="shared" si="111"/>
        <v>200.0</v>
      </c>
      <c r="GP33" s="660" t="str">
        <f t="shared" si="112"/>
        <v>60/200</v>
      </c>
    </row>
    <row r="34" spans="8:8" ht="38.25" customHeight="1">
      <c r="A34" s="24">
        <f t="shared" si="19"/>
        <v>926.0</v>
      </c>
      <c r="B34" s="562">
        <f t="shared" si="20"/>
        <v>9.0</v>
      </c>
      <c r="C34" s="661">
        <v>26.0</v>
      </c>
      <c r="D34" s="564">
        <v>9.0</v>
      </c>
      <c r="E34" s="662">
        <v>517.0</v>
      </c>
      <c r="F34" s="663" t="s">
        <v>175</v>
      </c>
      <c r="G34" s="662">
        <v>926.0</v>
      </c>
      <c r="H34" s="662" t="s">
        <v>278</v>
      </c>
      <c r="I34" s="662" t="s">
        <v>303</v>
      </c>
      <c r="J34" s="662" t="s">
        <v>328</v>
      </c>
      <c r="K34" s="664">
        <v>39617.0</v>
      </c>
      <c r="L34" s="568">
        <v>2.0</v>
      </c>
      <c r="M34" s="569">
        <v>1.0</v>
      </c>
      <c r="N34" s="570">
        <v>0.0</v>
      </c>
      <c r="O34" s="571">
        <f t="shared" si="168"/>
        <v>3.0</v>
      </c>
      <c r="P34" s="569">
        <v>6.0</v>
      </c>
      <c r="Q34" s="571">
        <f>SUM(O34,P34)</f>
        <v>9.0</v>
      </c>
      <c r="R34" s="569">
        <v>6.0</v>
      </c>
      <c r="S34" s="571">
        <f>SUM(Q34,R34)</f>
        <v>15.0</v>
      </c>
      <c r="T34" s="572">
        <f>IF(OR(P34="",R34=""),"",S34/S$7*100)</f>
        <v>15.0</v>
      </c>
      <c r="U34" s="573" t="str">
        <f>IF(R34="AB","AB",IF(AND(OR(L34="ab",L34="ml"),OR(M34="ab",M34="ml"),OR(O34="ab",O34="ml")),"AB",IF(AND(OR(L34="ab",L34="ml"),OR(O34="ab",O34="ml")),"AB","")))</f>
        <v/>
      </c>
      <c r="V34" s="573" t="str">
        <f>IF(OR($G34="NSO",$G34="",R34=""),"",IF(OR(U34="AB",R34="ab"),"AB",IF(AND(T34&gt;=36,R34&gt;=20),"P",IF(AND(T34&gt;=34,R34&gt;=20,COUNTIF(N34:R34,"ml")=0),"G2",IF(AND(T34&gt;=31,R34&gt;=20,COUNTIF(N34:R34,"ml")=0),"G1",IF(T34&gt;=25,"S","F"))))))</f>
        <v>F</v>
      </c>
      <c r="W34" s="574" t="str">
        <f t="shared" si="169"/>
        <v>F</v>
      </c>
      <c r="X34" s="575">
        <v>4.0</v>
      </c>
      <c r="Y34" s="576">
        <v>3.0</v>
      </c>
      <c r="Z34" s="577">
        <v>1.0</v>
      </c>
      <c r="AA34" s="578">
        <f t="shared" si="23"/>
        <v>8.0</v>
      </c>
      <c r="AB34" s="576">
        <v>15.0</v>
      </c>
      <c r="AC34" s="578">
        <f t="shared" si="2"/>
        <v>23.0</v>
      </c>
      <c r="AD34" s="576">
        <v>0.0</v>
      </c>
      <c r="AE34" s="578">
        <f t="shared" si="3"/>
        <v>23.0</v>
      </c>
      <c r="AF34" s="579">
        <f t="shared" si="24"/>
        <v>23.0</v>
      </c>
      <c r="AG34" s="580" t="str">
        <f t="shared" si="25"/>
        <v/>
      </c>
      <c r="AH34" s="580" t="str">
        <f t="shared" si="26"/>
        <v>F</v>
      </c>
      <c r="AI34" s="581" t="str">
        <f t="shared" si="27"/>
        <v>F</v>
      </c>
      <c r="AJ34" s="582">
        <v>4.0</v>
      </c>
      <c r="AK34" s="583">
        <v>6.0</v>
      </c>
      <c r="AL34" s="584">
        <v>5.0</v>
      </c>
      <c r="AM34" s="585">
        <f t="shared" si="28"/>
        <v>15.0</v>
      </c>
      <c r="AN34" s="583">
        <v>18.0</v>
      </c>
      <c r="AO34" s="585">
        <f t="shared" si="4"/>
        <v>33.0</v>
      </c>
      <c r="AP34" s="583">
        <v>0.0</v>
      </c>
      <c r="AQ34" s="585">
        <f t="shared" si="5"/>
        <v>33.0</v>
      </c>
      <c r="AR34" s="586">
        <f t="shared" si="29"/>
        <v>16.5</v>
      </c>
      <c r="AS34" s="587" t="str">
        <f t="shared" si="30"/>
        <v/>
      </c>
      <c r="AT34" s="587" t="str">
        <f t="shared" si="31"/>
        <v>F</v>
      </c>
      <c r="AU34" s="588" t="str">
        <f t="shared" si="32"/>
        <v>F</v>
      </c>
      <c r="AV34" s="589">
        <v>4.0</v>
      </c>
      <c r="AW34" s="590">
        <v>2.0</v>
      </c>
      <c r="AX34" s="591">
        <v>4.0</v>
      </c>
      <c r="AY34" s="592">
        <f t="shared" si="33"/>
        <v>10.0</v>
      </c>
      <c r="AZ34" s="590">
        <v>12.0</v>
      </c>
      <c r="BA34" s="592">
        <f t="shared" si="6"/>
        <v>22.0</v>
      </c>
      <c r="BB34" s="590">
        <v>0.0</v>
      </c>
      <c r="BC34" s="592">
        <f t="shared" si="7"/>
        <v>22.0</v>
      </c>
      <c r="BD34" s="593">
        <f t="shared" si="34"/>
        <v>11.0</v>
      </c>
      <c r="BE34" s="594" t="str">
        <f t="shared" si="35"/>
        <v/>
      </c>
      <c r="BF34" s="594" t="str">
        <f t="shared" si="36"/>
        <v>F</v>
      </c>
      <c r="BG34" s="595" t="str">
        <f t="shared" si="37"/>
        <v>F</v>
      </c>
      <c r="BH34" s="596">
        <v>2.0</v>
      </c>
      <c r="BI34" s="597">
        <v>0.0</v>
      </c>
      <c r="BJ34" s="598">
        <v>3.0</v>
      </c>
      <c r="BK34" s="599">
        <f t="shared" si="38"/>
        <v>5.0</v>
      </c>
      <c r="BL34" s="597">
        <v>18.0</v>
      </c>
      <c r="BM34" s="599">
        <f t="shared" si="8"/>
        <v>23.0</v>
      </c>
      <c r="BN34" s="597">
        <v>0.0</v>
      </c>
      <c r="BO34" s="599">
        <f t="shared" si="9"/>
        <v>23.0</v>
      </c>
      <c r="BP34" s="600">
        <f t="shared" si="39"/>
        <v>11.5</v>
      </c>
      <c r="BQ34" s="601" t="str">
        <f t="shared" si="40"/>
        <v/>
      </c>
      <c r="BR34" s="601" t="str">
        <f t="shared" si="41"/>
        <v>F</v>
      </c>
      <c r="BS34" s="602" t="str">
        <f t="shared" si="42"/>
        <v>F</v>
      </c>
      <c r="BT34" s="568">
        <v>2.0</v>
      </c>
      <c r="BU34" s="569">
        <v>4.0</v>
      </c>
      <c r="BV34" s="570">
        <v>2.0</v>
      </c>
      <c r="BW34" s="571">
        <f t="shared" si="43"/>
        <v>8.0</v>
      </c>
      <c r="BX34" s="569">
        <v>17.0</v>
      </c>
      <c r="BY34" s="571">
        <f t="shared" si="10"/>
        <v>25.0</v>
      </c>
      <c r="BZ34" s="569">
        <v>0.0</v>
      </c>
      <c r="CA34" s="571">
        <f t="shared" si="11"/>
        <v>25.0</v>
      </c>
      <c r="CB34" s="572">
        <f t="shared" si="44"/>
        <v>12.5</v>
      </c>
      <c r="CC34" s="573" t="str">
        <f t="shared" si="45"/>
        <v/>
      </c>
      <c r="CD34" s="573" t="str">
        <f t="shared" si="46"/>
        <v>F</v>
      </c>
      <c r="CE34" s="574" t="str">
        <f t="shared" si="47"/>
        <v>F</v>
      </c>
      <c r="CF34" s="603">
        <v>6.0</v>
      </c>
      <c r="CG34" s="604">
        <v>2.0</v>
      </c>
      <c r="CH34" s="605">
        <v>3.0</v>
      </c>
      <c r="CI34" s="606">
        <f t="shared" si="48"/>
        <v>11.0</v>
      </c>
      <c r="CJ34" s="604">
        <v>19.0</v>
      </c>
      <c r="CK34" s="606">
        <f t="shared" si="12"/>
        <v>30.0</v>
      </c>
      <c r="CL34" s="604">
        <v>0.0</v>
      </c>
      <c r="CM34" s="606">
        <f t="shared" si="13"/>
        <v>30.0</v>
      </c>
      <c r="CN34" s="607">
        <f t="shared" si="49"/>
        <v>15.0</v>
      </c>
      <c r="CO34" s="548" t="str">
        <f t="shared" si="50"/>
        <v/>
      </c>
      <c r="CP34" s="548" t="str">
        <f t="shared" si="51"/>
        <v>F</v>
      </c>
      <c r="CQ34" s="608" t="str">
        <f t="shared" si="52"/>
        <v>F</v>
      </c>
      <c r="CR34" s="609">
        <v>6.0</v>
      </c>
      <c r="CS34" s="610">
        <v>5.0</v>
      </c>
      <c r="CT34" s="611">
        <v>5.0</v>
      </c>
      <c r="CU34" s="612">
        <f t="shared" si="117"/>
        <v>16.0</v>
      </c>
      <c r="CV34" s="525">
        <v>19.0</v>
      </c>
      <c r="CW34" s="613">
        <v>20.0</v>
      </c>
      <c r="CX34" s="614">
        <f t="shared" si="150"/>
        <v>39.0</v>
      </c>
      <c r="CY34" s="615">
        <v>0.0</v>
      </c>
      <c r="CZ34" s="616">
        <v>0.0</v>
      </c>
      <c r="DA34" s="617">
        <f t="shared" si="118"/>
        <v>0.0</v>
      </c>
      <c r="DB34" s="618">
        <f t="shared" si="119"/>
        <v>55.0</v>
      </c>
      <c r="DC34" s="619">
        <f t="shared" si="120"/>
        <v>27.500000000000004</v>
      </c>
      <c r="DD34" s="620" t="str">
        <f t="shared" si="121"/>
        <v/>
      </c>
      <c r="DE34" s="603">
        <v>4.0</v>
      </c>
      <c r="DF34" s="622">
        <v>0.0</v>
      </c>
      <c r="DG34" s="623">
        <f t="shared" si="122"/>
        <v>4.0</v>
      </c>
      <c r="DH34" s="604">
        <v>7.0</v>
      </c>
      <c r="DI34" s="625"/>
      <c r="DJ34" s="623">
        <f t="shared" si="123"/>
        <v>7.0</v>
      </c>
      <c r="DK34" s="625">
        <v>4.0</v>
      </c>
      <c r="DL34" s="625"/>
      <c r="DM34" s="623">
        <f t="shared" si="124"/>
        <v>4.0</v>
      </c>
      <c r="DN34" s="626">
        <f t="shared" si="125"/>
        <v>15.0</v>
      </c>
      <c r="DO34" s="627">
        <f t="shared" si="126"/>
        <v>0.0</v>
      </c>
      <c r="DP34" s="628">
        <f t="shared" si="127"/>
        <v>15.0</v>
      </c>
      <c r="DQ34" s="541">
        <v>10.0</v>
      </c>
      <c r="DR34" s="629">
        <v>34.0</v>
      </c>
      <c r="DS34" s="623">
        <f t="shared" si="128"/>
        <v>44.0</v>
      </c>
      <c r="DT34" s="630">
        <v>0.0</v>
      </c>
      <c r="DU34" s="631">
        <v>0.0</v>
      </c>
      <c r="DV34" s="623">
        <f t="shared" si="129"/>
        <v>0.0</v>
      </c>
      <c r="DW34" s="632">
        <f t="shared" si="130"/>
        <v>25.0</v>
      </c>
      <c r="DX34" s="633">
        <f t="shared" si="131"/>
        <v>34.0</v>
      </c>
      <c r="DY34" s="634">
        <f t="shared" si="132"/>
        <v>59.0</v>
      </c>
      <c r="DZ34" s="607">
        <f t="shared" si="133"/>
        <v>25.65217391304348</v>
      </c>
      <c r="EA34" s="635" t="str">
        <f t="shared" si="134"/>
        <v/>
      </c>
      <c r="EB34" s="665">
        <v>0.0</v>
      </c>
      <c r="EC34" s="666">
        <v>0.0</v>
      </c>
      <c r="ED34" s="666">
        <v>0.0</v>
      </c>
      <c r="EE34" s="639">
        <f t="shared" si="184"/>
        <v>0.0</v>
      </c>
      <c r="EF34" s="640">
        <f t="shared" si="185"/>
        <v>0.0</v>
      </c>
      <c r="EG34" s="641" t="str">
        <f t="shared" si="186"/>
        <v/>
      </c>
      <c r="EH34" s="667">
        <v>0.0</v>
      </c>
      <c r="EI34" s="668">
        <v>0.0</v>
      </c>
      <c r="EJ34" s="668">
        <v>0.0</v>
      </c>
      <c r="EK34" s="532">
        <f t="shared" si="170"/>
        <v>0.0</v>
      </c>
      <c r="EL34" s="619">
        <f t="shared" si="171"/>
        <v>0.0</v>
      </c>
      <c r="EM34" s="620" t="str">
        <f t="shared" si="172"/>
        <v/>
      </c>
      <c r="EN34" s="603">
        <v>8.0</v>
      </c>
      <c r="EO34" s="604">
        <v>9.0</v>
      </c>
      <c r="EP34" s="643">
        <v>6.0</v>
      </c>
      <c r="EQ34" s="644">
        <f t="shared" si="153"/>
        <v>23.0</v>
      </c>
      <c r="ER34" s="629">
        <v>40.0</v>
      </c>
      <c r="ES34" s="645">
        <f t="shared" si="141"/>
        <v>63.0</v>
      </c>
      <c r="ET34" s="630">
        <v>0.0</v>
      </c>
      <c r="EU34" s="646">
        <f t="shared" si="142"/>
        <v>63.0</v>
      </c>
      <c r="EV34" s="607">
        <f t="shared" si="143"/>
        <v>31.5</v>
      </c>
      <c r="EW34" s="635" t="str">
        <f t="shared" si="144"/>
        <v/>
      </c>
      <c r="EX34" s="669"/>
      <c r="EY34" s="666"/>
      <c r="EZ34" s="670" t="str">
        <f t="shared" si="145"/>
        <v/>
      </c>
      <c r="FA34" s="649">
        <f t="shared" si="80"/>
        <v>1200.0</v>
      </c>
      <c r="FB34" s="650">
        <f t="shared" si="175"/>
        <v>171.0</v>
      </c>
      <c r="FC34" s="651">
        <f t="shared" si="176"/>
        <v>14.249999999999998</v>
      </c>
      <c r="FD34" s="652" t="str">
        <f t="shared" si="83"/>
        <v/>
      </c>
      <c r="FE34" s="652" t="str">
        <f>IF($G34="NSO","NSO",IF($G34="TC","Transferred",IF(OR($G34="",$G34=0,P34="",AB34="",AN34="",AZ34="",BL34="",BX34="",CJ32=""),"",IF(OR(FP34&gt;0,(FQ34+FR34+FS34)&gt;2),"FAILED",IF(OR(FQ34&gt;0,FR34&gt;1),"SUPP.",IF(AND(FR34&gt;0,FS34&gt;0),"SUPP.",IF((FR34+FS34),"Passed With G","Passed")))))))</f>
        <v>FAILED</v>
      </c>
      <c r="FF34" s="653" t="str">
        <f t="shared" si="177"/>
        <v/>
      </c>
      <c r="FG34" s="654" t="str">
        <f t="shared" si="85"/>
        <v/>
      </c>
      <c r="FH34" s="655" t="str">
        <f t="shared" si="86"/>
        <v>Need Improvement</v>
      </c>
      <c r="FI34" s="656" t="str">
        <f t="shared" si="157"/>
        <v>F</v>
      </c>
      <c r="FJ34" s="657" t="str">
        <f t="shared" si="158"/>
        <v>F</v>
      </c>
      <c r="FK34" s="657" t="str">
        <f t="shared" si="159"/>
        <v>F</v>
      </c>
      <c r="FL34" s="657" t="str">
        <f t="shared" si="160"/>
        <v>F</v>
      </c>
      <c r="FM34" s="657" t="str">
        <f t="shared" si="161"/>
        <v>F</v>
      </c>
      <c r="FN34" s="658" t="str">
        <f t="shared" si="162"/>
        <v>F</v>
      </c>
      <c r="FO34" s="659" t="str">
        <f t="shared" si="163"/>
        <v>F</v>
      </c>
      <c r="FP34" s="656">
        <f t="shared" si="94"/>
        <v>7.0</v>
      </c>
      <c r="FQ34" s="657">
        <f t="shared" si="95"/>
        <v>0.0</v>
      </c>
      <c r="FR34" s="657">
        <f t="shared" si="96"/>
        <v>0.0</v>
      </c>
      <c r="FS34" s="657">
        <f t="shared" si="97"/>
        <v>0.0</v>
      </c>
      <c r="FT34" s="659"/>
      <c r="FU34" s="117"/>
      <c r="FV34" s="117"/>
      <c r="FW34" s="660">
        <f t="shared" si="98"/>
        <v>55.0</v>
      </c>
      <c r="FX34" s="660" t="s">
        <v>163</v>
      </c>
      <c r="FY34" s="660">
        <f t="shared" si="99"/>
        <v>200.0</v>
      </c>
      <c r="FZ34" s="660" t="str">
        <f t="shared" si="100"/>
        <v>55/200</v>
      </c>
      <c r="GA34" s="660">
        <f t="shared" si="101"/>
        <v>59.0</v>
      </c>
      <c r="GB34" s="660" t="s">
        <v>163</v>
      </c>
      <c r="GC34" s="660">
        <f t="shared" si="102"/>
        <v>230.0</v>
      </c>
      <c r="GD34" s="660" t="str">
        <f t="shared" si="103"/>
        <v>59/230</v>
      </c>
      <c r="GE34" s="660">
        <f t="shared" si="104"/>
        <v>0.0</v>
      </c>
      <c r="GF34" s="660" t="s">
        <v>163</v>
      </c>
      <c r="GG34" s="660">
        <f t="shared" si="105"/>
        <v>100.0</v>
      </c>
      <c r="GH34" s="660" t="str">
        <f t="shared" si="106"/>
        <v>0/100</v>
      </c>
      <c r="GI34" s="660">
        <f t="shared" si="107"/>
        <v>0.0</v>
      </c>
      <c r="GJ34" s="660" t="s">
        <v>163</v>
      </c>
      <c r="GK34" s="660">
        <f t="shared" si="108"/>
        <v>100.0</v>
      </c>
      <c r="GL34" s="660" t="str">
        <f t="shared" si="109"/>
        <v>0/100</v>
      </c>
      <c r="GM34" s="660">
        <f t="shared" si="110"/>
        <v>63.0</v>
      </c>
      <c r="GN34" s="660" t="s">
        <v>163</v>
      </c>
      <c r="GO34" s="660">
        <f t="shared" si="111"/>
        <v>200.0</v>
      </c>
      <c r="GP34" s="660" t="str">
        <f t="shared" si="112"/>
        <v>63/200</v>
      </c>
    </row>
    <row r="35" spans="8:8" ht="38.25" customHeight="1">
      <c r="A35" s="24">
        <f t="shared" si="19"/>
        <v>0.0</v>
      </c>
      <c r="B35" s="562">
        <f t="shared" si="20"/>
        <v>0.0</v>
      </c>
      <c r="C35" s="563">
        <v>27.0</v>
      </c>
      <c r="D35" s="564"/>
      <c r="E35" s="662"/>
      <c r="F35" s="663" t="s">
        <v>177</v>
      </c>
      <c r="G35" s="565"/>
      <c r="H35" s="662"/>
      <c r="I35" s="662"/>
      <c r="J35" s="662"/>
      <c r="K35" s="664"/>
      <c r="L35" s="568">
        <v>0.0</v>
      </c>
      <c r="M35" s="569">
        <v>0.0</v>
      </c>
      <c r="N35" s="570">
        <v>0.0</v>
      </c>
      <c r="O35" s="571">
        <f t="shared" si="168"/>
        <v>0.0</v>
      </c>
      <c r="P35" s="569">
        <v>0.0</v>
      </c>
      <c r="Q35" s="571">
        <f>SUM(O35,P35)</f>
        <v>0.0</v>
      </c>
      <c r="R35" s="569">
        <v>0.0</v>
      </c>
      <c r="S35" s="571">
        <f>SUM(Q35,R35)</f>
        <v>0.0</v>
      </c>
      <c r="T35" s="572">
        <f>IF(OR(P35="",R35=""),"",S35/S$7*100)</f>
        <v>0.0</v>
      </c>
      <c r="U35" s="573" t="str">
        <f>IF(R35="AB","AB",IF(AND(OR(L35="ab",L35="ml"),OR(M35="ab",M35="ml"),OR(O35="ab",O35="ml")),"AB",IF(AND(OR(L35="ab",L35="ml"),OR(O35="ab",O35="ml")),"AB","")))</f>
        <v/>
      </c>
      <c r="V35" s="573" t="str">
        <f>IF(OR($G35="NSO",$G35="",R35=""),"",IF(OR(U35="AB",R35="ab"),"AB",IF(AND(T35&gt;=36,R35&gt;=20),"P",IF(AND(T35&gt;=34,R35&gt;=20,COUNTIF(N35:R35,"ml")=0),"G2",IF(AND(T35&gt;=31,R35&gt;=20,COUNTIF(N35:R35,"ml")=0),"G1",IF(T35&gt;=25,"S","F"))))))</f>
        <v/>
      </c>
      <c r="W35" s="574" t="str">
        <f t="shared" si="169"/>
        <v/>
      </c>
      <c r="X35" s="575">
        <v>0.0</v>
      </c>
      <c r="Y35" s="576">
        <v>0.0</v>
      </c>
      <c r="Z35" s="577">
        <v>0.0</v>
      </c>
      <c r="AA35" s="578">
        <f t="shared" si="23"/>
        <v>0.0</v>
      </c>
      <c r="AB35" s="576">
        <v>0.0</v>
      </c>
      <c r="AC35" s="578">
        <f t="shared" si="2"/>
        <v>0.0</v>
      </c>
      <c r="AD35" s="576">
        <v>0.0</v>
      </c>
      <c r="AE35" s="578">
        <f t="shared" si="3"/>
        <v>0.0</v>
      </c>
      <c r="AF35" s="579">
        <f t="shared" si="24"/>
        <v>0.0</v>
      </c>
      <c r="AG35" s="580" t="str">
        <f t="shared" si="25"/>
        <v/>
      </c>
      <c r="AH35" s="580" t="str">
        <f t="shared" si="26"/>
        <v/>
      </c>
      <c r="AI35" s="581" t="str">
        <f t="shared" si="27"/>
        <v/>
      </c>
      <c r="AJ35" s="582">
        <v>0.0</v>
      </c>
      <c r="AK35" s="583">
        <v>0.0</v>
      </c>
      <c r="AL35" s="584">
        <v>0.0</v>
      </c>
      <c r="AM35" s="585">
        <f t="shared" si="28"/>
        <v>0.0</v>
      </c>
      <c r="AN35" s="583">
        <v>0.0</v>
      </c>
      <c r="AO35" s="585">
        <f t="shared" si="4"/>
        <v>0.0</v>
      </c>
      <c r="AP35" s="583">
        <v>0.0</v>
      </c>
      <c r="AQ35" s="585">
        <f t="shared" si="5"/>
        <v>0.0</v>
      </c>
      <c r="AR35" s="586">
        <f t="shared" si="29"/>
        <v>0.0</v>
      </c>
      <c r="AS35" s="587" t="str">
        <f t="shared" si="30"/>
        <v/>
      </c>
      <c r="AT35" s="587" t="str">
        <f t="shared" si="31"/>
        <v/>
      </c>
      <c r="AU35" s="588" t="str">
        <f t="shared" si="32"/>
        <v/>
      </c>
      <c r="AV35" s="589">
        <v>0.0</v>
      </c>
      <c r="AW35" s="590">
        <v>0.0</v>
      </c>
      <c r="AX35" s="591">
        <v>0.0</v>
      </c>
      <c r="AY35" s="592">
        <f t="shared" si="33"/>
        <v>0.0</v>
      </c>
      <c r="AZ35" s="590">
        <v>0.0</v>
      </c>
      <c r="BA35" s="592">
        <f t="shared" si="6"/>
        <v>0.0</v>
      </c>
      <c r="BB35" s="590">
        <v>0.0</v>
      </c>
      <c r="BC35" s="592">
        <f t="shared" si="7"/>
        <v>0.0</v>
      </c>
      <c r="BD35" s="593">
        <f t="shared" si="34"/>
        <v>0.0</v>
      </c>
      <c r="BE35" s="594" t="str">
        <f t="shared" si="35"/>
        <v/>
      </c>
      <c r="BF35" s="594" t="str">
        <f t="shared" si="36"/>
        <v/>
      </c>
      <c r="BG35" s="595" t="str">
        <f t="shared" si="37"/>
        <v/>
      </c>
      <c r="BH35" s="596">
        <v>0.0</v>
      </c>
      <c r="BI35" s="597">
        <v>0.0</v>
      </c>
      <c r="BJ35" s="598">
        <v>0.0</v>
      </c>
      <c r="BK35" s="599">
        <f t="shared" si="38"/>
        <v>0.0</v>
      </c>
      <c r="BL35" s="597">
        <v>0.0</v>
      </c>
      <c r="BM35" s="599">
        <f t="shared" si="8"/>
        <v>0.0</v>
      </c>
      <c r="BN35" s="597">
        <v>0.0</v>
      </c>
      <c r="BO35" s="599">
        <f t="shared" si="9"/>
        <v>0.0</v>
      </c>
      <c r="BP35" s="600">
        <f t="shared" si="39"/>
        <v>0.0</v>
      </c>
      <c r="BQ35" s="601" t="str">
        <f t="shared" si="40"/>
        <v/>
      </c>
      <c r="BR35" s="601" t="str">
        <f t="shared" si="41"/>
        <v/>
      </c>
      <c r="BS35" s="602" t="str">
        <f t="shared" si="42"/>
        <v/>
      </c>
      <c r="BT35" s="568">
        <v>0.0</v>
      </c>
      <c r="BU35" s="569">
        <v>0.0</v>
      </c>
      <c r="BV35" s="570">
        <v>0.0</v>
      </c>
      <c r="BW35" s="571">
        <f t="shared" si="43"/>
        <v>0.0</v>
      </c>
      <c r="BX35" s="569">
        <v>0.0</v>
      </c>
      <c r="BY35" s="571">
        <f t="shared" si="10"/>
        <v>0.0</v>
      </c>
      <c r="BZ35" s="569">
        <v>0.0</v>
      </c>
      <c r="CA35" s="571">
        <f t="shared" si="11"/>
        <v>0.0</v>
      </c>
      <c r="CB35" s="572">
        <f t="shared" si="44"/>
        <v>0.0</v>
      </c>
      <c r="CC35" s="573" t="str">
        <f t="shared" si="45"/>
        <v/>
      </c>
      <c r="CD35" s="573" t="str">
        <f t="shared" si="46"/>
        <v/>
      </c>
      <c r="CE35" s="574" t="str">
        <f t="shared" si="47"/>
        <v/>
      </c>
      <c r="CF35" s="603">
        <v>0.0</v>
      </c>
      <c r="CG35" s="604">
        <v>0.0</v>
      </c>
      <c r="CH35" s="605">
        <v>0.0</v>
      </c>
      <c r="CI35" s="606">
        <f t="shared" si="48"/>
        <v>0.0</v>
      </c>
      <c r="CJ35" s="604">
        <v>0.0</v>
      </c>
      <c r="CK35" s="606">
        <f t="shared" si="12"/>
        <v>0.0</v>
      </c>
      <c r="CL35" s="604">
        <v>0.0</v>
      </c>
      <c r="CM35" s="606">
        <f t="shared" si="13"/>
        <v>0.0</v>
      </c>
      <c r="CN35" s="607">
        <f t="shared" si="49"/>
        <v>0.0</v>
      </c>
      <c r="CO35" s="548" t="str">
        <f t="shared" si="50"/>
        <v/>
      </c>
      <c r="CP35" s="548" t="str">
        <f t="shared" si="51"/>
        <v/>
      </c>
      <c r="CQ35" s="608" t="str">
        <f t="shared" si="52"/>
        <v/>
      </c>
      <c r="CR35" s="609">
        <v>0.0</v>
      </c>
      <c r="CS35" s="610">
        <v>0.0</v>
      </c>
      <c r="CT35" s="611"/>
      <c r="CU35" s="612">
        <f t="shared" si="117"/>
        <v>0.0</v>
      </c>
      <c r="CV35" s="525">
        <v>0.0</v>
      </c>
      <c r="CW35" s="613">
        <v>0.0</v>
      </c>
      <c r="CX35" s="614">
        <f t="shared" si="150"/>
        <v>0.0</v>
      </c>
      <c r="CY35" s="615">
        <v>0.0</v>
      </c>
      <c r="CZ35" s="616">
        <f t="shared" si="195" ref="CZ35">IF($S$7="NA","NA",0)</f>
        <v>0.0</v>
      </c>
      <c r="DA35" s="617">
        <f t="shared" si="118"/>
        <v>0.0</v>
      </c>
      <c r="DB35" s="618">
        <f t="shared" si="119"/>
        <v>0.0</v>
      </c>
      <c r="DC35" s="619">
        <f t="shared" si="120"/>
        <v>0.0</v>
      </c>
      <c r="DD35" s="620" t="str">
        <f t="shared" si="121"/>
        <v/>
      </c>
      <c r="DE35" s="603">
        <v>0.0</v>
      </c>
      <c r="DF35" s="622">
        <v>0.0</v>
      </c>
      <c r="DG35" s="623">
        <f t="shared" si="122"/>
        <v>0.0</v>
      </c>
      <c r="DH35" s="604">
        <v>0.0</v>
      </c>
      <c r="DI35" s="625"/>
      <c r="DJ35" s="623">
        <f t="shared" si="123"/>
        <v>0.0</v>
      </c>
      <c r="DK35" s="625"/>
      <c r="DL35" s="625"/>
      <c r="DM35" s="623" t="str">
        <f t="shared" si="124"/>
        <v/>
      </c>
      <c r="DN35" s="626">
        <f t="shared" si="125"/>
        <v>0.0</v>
      </c>
      <c r="DO35" s="627">
        <f t="shared" si="126"/>
        <v>0.0</v>
      </c>
      <c r="DP35" s="628">
        <f t="shared" si="127"/>
        <v>0.0</v>
      </c>
      <c r="DQ35" s="541">
        <v>0.0</v>
      </c>
      <c r="DR35" s="629">
        <v>0.0</v>
      </c>
      <c r="DS35" s="623">
        <f t="shared" si="128"/>
        <v>0.0</v>
      </c>
      <c r="DT35" s="630">
        <v>0.0</v>
      </c>
      <c r="DU35" s="631">
        <f t="shared" si="196" ref="DU35">IF($S$7="NA","NA",0)</f>
        <v>0.0</v>
      </c>
      <c r="DV35" s="623">
        <f t="shared" si="129"/>
        <v>0.0</v>
      </c>
      <c r="DW35" s="632">
        <f t="shared" si="130"/>
        <v>0.0</v>
      </c>
      <c r="DX35" s="633">
        <f t="shared" si="131"/>
        <v>0.0</v>
      </c>
      <c r="DY35" s="634">
        <f t="shared" si="132"/>
        <v>0.0</v>
      </c>
      <c r="DZ35" s="607">
        <f t="shared" si="133"/>
        <v>0.0</v>
      </c>
      <c r="EA35" s="635" t="str">
        <f t="shared" si="134"/>
        <v/>
      </c>
      <c r="EB35" s="636">
        <v>0.0</v>
      </c>
      <c r="EC35" s="637">
        <v>0.0</v>
      </c>
      <c r="ED35" s="638">
        <v>0.0</v>
      </c>
      <c r="EE35" s="639">
        <f t="shared" si="184"/>
        <v>0.0</v>
      </c>
      <c r="EF35" s="640">
        <f t="shared" si="185"/>
        <v>0.0</v>
      </c>
      <c r="EG35" s="641" t="str">
        <f t="shared" si="186"/>
        <v/>
      </c>
      <c r="EH35" s="642">
        <v>0.0</v>
      </c>
      <c r="EI35" s="564">
        <v>0.0</v>
      </c>
      <c r="EJ35" s="564">
        <v>0.0</v>
      </c>
      <c r="EK35" s="532">
        <f t="shared" si="170"/>
        <v>0.0</v>
      </c>
      <c r="EL35" s="619">
        <f t="shared" si="171"/>
        <v>0.0</v>
      </c>
      <c r="EM35" s="620" t="str">
        <f t="shared" si="172"/>
        <v/>
      </c>
      <c r="EN35" s="603">
        <v>0.0</v>
      </c>
      <c r="EO35" s="604">
        <v>0.0</v>
      </c>
      <c r="EP35" s="643">
        <v>0.0</v>
      </c>
      <c r="EQ35" s="644">
        <f t="shared" si="153"/>
        <v>0.0</v>
      </c>
      <c r="ER35" s="629">
        <v>0.0</v>
      </c>
      <c r="ES35" s="645">
        <f t="shared" si="141"/>
        <v>0.0</v>
      </c>
      <c r="ET35" s="630">
        <v>0.0</v>
      </c>
      <c r="EU35" s="646">
        <f t="shared" si="142"/>
        <v>0.0</v>
      </c>
      <c r="EV35" s="607">
        <f t="shared" si="143"/>
        <v>0.0</v>
      </c>
      <c r="EW35" s="635" t="str">
        <f t="shared" si="144"/>
        <v/>
      </c>
      <c r="EX35" s="669"/>
      <c r="EY35" s="666"/>
      <c r="EZ35" s="670" t="str">
        <f t="shared" si="145"/>
        <v/>
      </c>
      <c r="FA35" s="649" t="str">
        <f t="shared" si="80"/>
        <v/>
      </c>
      <c r="FB35" s="650" t="str">
        <f t="shared" si="175"/>
        <v/>
      </c>
      <c r="FC35" s="651" t="str">
        <f t="shared" si="176"/>
        <v/>
      </c>
      <c r="FD35" s="652" t="str">
        <f t="shared" si="83"/>
        <v/>
      </c>
      <c r="FE35" s="652" t="str">
        <f>IF($G35="NSO","NSO",IF($G35="TC","Transferred",IF(OR($G35="",$G35=0,P35="",AB35="",AN35="",AZ35="",BL35="",BX35="",CJ33=""),"",IF(OR(FP35&gt;0,(FQ35+FR35+FS35)&gt;2),"FAILED",IF(OR(FQ35&gt;0,FR35&gt;1),"SUPP.",IF(AND(FR35&gt;0,FS35&gt;0),"SUPP.",IF((FR35+FS35),"Passed With G","Passed")))))))</f>
        <v/>
      </c>
      <c r="FF35" s="653" t="str">
        <f t="shared" si="177"/>
        <v/>
      </c>
      <c r="FG35" s="654" t="str">
        <f t="shared" si="85"/>
        <v/>
      </c>
      <c r="FH35" s="655" t="str">
        <f t="shared" si="86"/>
        <v/>
      </c>
      <c r="FI35" s="656" t="str">
        <f t="shared" si="157"/>
        <v/>
      </c>
      <c r="FJ35" s="657" t="str">
        <f t="shared" si="158"/>
        <v/>
      </c>
      <c r="FK35" s="657" t="str">
        <f t="shared" si="159"/>
        <v/>
      </c>
      <c r="FL35" s="657" t="str">
        <f t="shared" si="160"/>
        <v/>
      </c>
      <c r="FM35" s="657" t="str">
        <f t="shared" si="161"/>
        <v/>
      </c>
      <c r="FN35" s="658" t="str">
        <f t="shared" si="162"/>
        <v/>
      </c>
      <c r="FO35" s="659" t="str">
        <f t="shared" si="163"/>
        <v/>
      </c>
      <c r="FP35" s="656">
        <f t="shared" si="94"/>
        <v>0.0</v>
      </c>
      <c r="FQ35" s="657">
        <f t="shared" si="95"/>
        <v>0.0</v>
      </c>
      <c r="FR35" s="657">
        <f t="shared" si="96"/>
        <v>0.0</v>
      </c>
      <c r="FS35" s="657">
        <f t="shared" si="97"/>
        <v>0.0</v>
      </c>
      <c r="FT35" s="659"/>
      <c r="FU35" s="117"/>
      <c r="FV35" s="117"/>
      <c r="FW35" s="660">
        <f t="shared" si="98"/>
        <v>0.0</v>
      </c>
      <c r="FX35" s="660" t="s">
        <v>163</v>
      </c>
      <c r="FY35" s="660">
        <f t="shared" si="99"/>
        <v>200.0</v>
      </c>
      <c r="FZ35" s="660" t="str">
        <f t="shared" si="100"/>
        <v>0/200</v>
      </c>
      <c r="GA35" s="660">
        <f t="shared" si="101"/>
        <v>0.0</v>
      </c>
      <c r="GB35" s="660" t="s">
        <v>163</v>
      </c>
      <c r="GC35" s="660">
        <f t="shared" si="102"/>
        <v>230.0</v>
      </c>
      <c r="GD35" s="660" t="str">
        <f t="shared" si="103"/>
        <v>0/230</v>
      </c>
      <c r="GE35" s="660">
        <f t="shared" si="104"/>
        <v>0.0</v>
      </c>
      <c r="GF35" s="660" t="s">
        <v>163</v>
      </c>
      <c r="GG35" s="660">
        <f t="shared" si="105"/>
        <v>100.0</v>
      </c>
      <c r="GH35" s="660" t="str">
        <f t="shared" si="106"/>
        <v>0/100</v>
      </c>
      <c r="GI35" s="660">
        <f t="shared" si="107"/>
        <v>0.0</v>
      </c>
      <c r="GJ35" s="660" t="s">
        <v>163</v>
      </c>
      <c r="GK35" s="660">
        <f t="shared" si="108"/>
        <v>100.0</v>
      </c>
      <c r="GL35" s="660" t="str">
        <f t="shared" si="109"/>
        <v>0/100</v>
      </c>
      <c r="GM35" s="660">
        <f t="shared" si="110"/>
        <v>0.0</v>
      </c>
      <c r="GN35" s="660" t="s">
        <v>163</v>
      </c>
      <c r="GO35" s="660">
        <f t="shared" si="111"/>
        <v>200.0</v>
      </c>
      <c r="GP35" s="660" t="str">
        <f t="shared" si="112"/>
        <v>0/200</v>
      </c>
    </row>
    <row r="36" spans="8:8" ht="38.25" customHeight="1">
      <c r="A36" s="24">
        <f t="shared" si="19"/>
        <v>0.0</v>
      </c>
      <c r="B36" s="562">
        <f t="shared" si="20"/>
        <v>0.0</v>
      </c>
      <c r="C36" s="661">
        <v>28.0</v>
      </c>
      <c r="D36" s="564"/>
      <c r="E36" s="662"/>
      <c r="F36" s="663" t="s">
        <v>175</v>
      </c>
      <c r="G36" s="662"/>
      <c r="H36" s="662"/>
      <c r="I36" s="662"/>
      <c r="J36" s="662"/>
      <c r="K36" s="664"/>
      <c r="L36" s="568">
        <v>0.0</v>
      </c>
      <c r="M36" s="569">
        <v>0.0</v>
      </c>
      <c r="N36" s="570">
        <v>0.0</v>
      </c>
      <c r="O36" s="571">
        <f t="shared" si="168"/>
        <v>0.0</v>
      </c>
      <c r="P36" s="569">
        <v>0.0</v>
      </c>
      <c r="Q36" s="571">
        <f>SUM(O36,P36)</f>
        <v>0.0</v>
      </c>
      <c r="R36" s="569">
        <v>0.0</v>
      </c>
      <c r="S36" s="571">
        <f>SUM(Q36,R36)</f>
        <v>0.0</v>
      </c>
      <c r="T36" s="572">
        <f>IF(OR(P36="",R36=""),"",S36/S$7*100)</f>
        <v>0.0</v>
      </c>
      <c r="U36" s="573" t="str">
        <f>IF(R36="AB","AB",IF(AND(OR(L36="ab",L36="ml"),OR(M36="ab",M36="ml"),OR(O36="ab",O36="ml")),"AB",IF(AND(OR(L36="ab",L36="ml"),OR(O36="ab",O36="ml")),"AB","")))</f>
        <v/>
      </c>
      <c r="V36" s="573" t="str">
        <f>IF(OR($G36="NSO",$G36="",R36=""),"",IF(OR(U36="AB",R36="ab"),"AB",IF(AND(T36&gt;=36,R36&gt;=20),"P",IF(AND(T36&gt;=34,R36&gt;=20,COUNTIF(N36:R36,"ml")=0),"G2",IF(AND(T36&gt;=31,R36&gt;=20,COUNTIF(N36:R36,"ml")=0),"G1",IF(T36&gt;=25,"S","F"))))))</f>
        <v/>
      </c>
      <c r="W36" s="574" t="str">
        <f t="shared" si="169"/>
        <v/>
      </c>
      <c r="X36" s="575">
        <v>0.0</v>
      </c>
      <c r="Y36" s="576">
        <v>0.0</v>
      </c>
      <c r="Z36" s="577">
        <v>0.0</v>
      </c>
      <c r="AA36" s="578">
        <f t="shared" si="23"/>
        <v>0.0</v>
      </c>
      <c r="AB36" s="576">
        <v>0.0</v>
      </c>
      <c r="AC36" s="578">
        <f t="shared" si="2"/>
        <v>0.0</v>
      </c>
      <c r="AD36" s="576">
        <v>0.0</v>
      </c>
      <c r="AE36" s="578">
        <f t="shared" si="3"/>
        <v>0.0</v>
      </c>
      <c r="AF36" s="579">
        <f t="shared" si="24"/>
        <v>0.0</v>
      </c>
      <c r="AG36" s="580" t="str">
        <f t="shared" si="25"/>
        <v/>
      </c>
      <c r="AH36" s="580" t="str">
        <f t="shared" si="26"/>
        <v/>
      </c>
      <c r="AI36" s="581" t="str">
        <f t="shared" si="27"/>
        <v/>
      </c>
      <c r="AJ36" s="582">
        <v>0.0</v>
      </c>
      <c r="AK36" s="583">
        <v>0.0</v>
      </c>
      <c r="AL36" s="584">
        <v>0.0</v>
      </c>
      <c r="AM36" s="585">
        <f t="shared" si="28"/>
        <v>0.0</v>
      </c>
      <c r="AN36" s="583">
        <v>0.0</v>
      </c>
      <c r="AO36" s="585">
        <f t="shared" si="4"/>
        <v>0.0</v>
      </c>
      <c r="AP36" s="583">
        <v>0.0</v>
      </c>
      <c r="AQ36" s="585">
        <f t="shared" si="5"/>
        <v>0.0</v>
      </c>
      <c r="AR36" s="586">
        <f t="shared" si="29"/>
        <v>0.0</v>
      </c>
      <c r="AS36" s="587" t="str">
        <f t="shared" si="30"/>
        <v/>
      </c>
      <c r="AT36" s="587" t="str">
        <f t="shared" si="31"/>
        <v/>
      </c>
      <c r="AU36" s="588" t="str">
        <f t="shared" si="32"/>
        <v/>
      </c>
      <c r="AV36" s="589">
        <v>0.0</v>
      </c>
      <c r="AW36" s="590">
        <v>0.0</v>
      </c>
      <c r="AX36" s="591">
        <v>0.0</v>
      </c>
      <c r="AY36" s="592">
        <f t="shared" si="33"/>
        <v>0.0</v>
      </c>
      <c r="AZ36" s="590">
        <v>0.0</v>
      </c>
      <c r="BA36" s="592">
        <f t="shared" si="6"/>
        <v>0.0</v>
      </c>
      <c r="BB36" s="590">
        <v>0.0</v>
      </c>
      <c r="BC36" s="592">
        <f t="shared" si="7"/>
        <v>0.0</v>
      </c>
      <c r="BD36" s="593">
        <f t="shared" si="34"/>
        <v>0.0</v>
      </c>
      <c r="BE36" s="594" t="str">
        <f t="shared" si="35"/>
        <v/>
      </c>
      <c r="BF36" s="594" t="str">
        <f t="shared" si="36"/>
        <v/>
      </c>
      <c r="BG36" s="595" t="str">
        <f t="shared" si="37"/>
        <v/>
      </c>
      <c r="BH36" s="596">
        <v>0.0</v>
      </c>
      <c r="BI36" s="597">
        <v>0.0</v>
      </c>
      <c r="BJ36" s="598">
        <v>0.0</v>
      </c>
      <c r="BK36" s="599">
        <f t="shared" si="38"/>
        <v>0.0</v>
      </c>
      <c r="BL36" s="597">
        <v>0.0</v>
      </c>
      <c r="BM36" s="599">
        <f t="shared" si="8"/>
        <v>0.0</v>
      </c>
      <c r="BN36" s="597">
        <v>0.0</v>
      </c>
      <c r="BO36" s="599">
        <f t="shared" si="9"/>
        <v>0.0</v>
      </c>
      <c r="BP36" s="600">
        <f t="shared" si="39"/>
        <v>0.0</v>
      </c>
      <c r="BQ36" s="601" t="str">
        <f t="shared" si="40"/>
        <v/>
      </c>
      <c r="BR36" s="601" t="str">
        <f t="shared" si="41"/>
        <v/>
      </c>
      <c r="BS36" s="602" t="str">
        <f t="shared" si="42"/>
        <v/>
      </c>
      <c r="BT36" s="568">
        <v>0.0</v>
      </c>
      <c r="BU36" s="569">
        <v>0.0</v>
      </c>
      <c r="BV36" s="570">
        <v>0.0</v>
      </c>
      <c r="BW36" s="571">
        <f t="shared" si="43"/>
        <v>0.0</v>
      </c>
      <c r="BX36" s="569">
        <v>0.0</v>
      </c>
      <c r="BY36" s="571">
        <f t="shared" si="10"/>
        <v>0.0</v>
      </c>
      <c r="BZ36" s="569">
        <v>0.0</v>
      </c>
      <c r="CA36" s="571">
        <f t="shared" si="11"/>
        <v>0.0</v>
      </c>
      <c r="CB36" s="572">
        <f t="shared" si="44"/>
        <v>0.0</v>
      </c>
      <c r="CC36" s="573" t="str">
        <f t="shared" si="45"/>
        <v/>
      </c>
      <c r="CD36" s="573" t="str">
        <f t="shared" si="46"/>
        <v/>
      </c>
      <c r="CE36" s="574" t="str">
        <f t="shared" si="47"/>
        <v/>
      </c>
      <c r="CF36" s="603">
        <v>0.0</v>
      </c>
      <c r="CG36" s="604">
        <v>0.0</v>
      </c>
      <c r="CH36" s="605">
        <v>0.0</v>
      </c>
      <c r="CI36" s="606">
        <f t="shared" si="48"/>
        <v>0.0</v>
      </c>
      <c r="CJ36" s="604">
        <v>0.0</v>
      </c>
      <c r="CK36" s="606">
        <f t="shared" si="12"/>
        <v>0.0</v>
      </c>
      <c r="CL36" s="604">
        <v>0.0</v>
      </c>
      <c r="CM36" s="606">
        <f t="shared" si="13"/>
        <v>0.0</v>
      </c>
      <c r="CN36" s="607">
        <f t="shared" si="49"/>
        <v>0.0</v>
      </c>
      <c r="CO36" s="548" t="str">
        <f t="shared" si="50"/>
        <v/>
      </c>
      <c r="CP36" s="548" t="str">
        <f t="shared" si="51"/>
        <v/>
      </c>
      <c r="CQ36" s="608" t="str">
        <f t="shared" si="52"/>
        <v/>
      </c>
      <c r="CR36" s="609">
        <v>0.0</v>
      </c>
      <c r="CS36" s="610">
        <v>0.0</v>
      </c>
      <c r="CT36" s="611"/>
      <c r="CU36" s="612">
        <f t="shared" si="117"/>
        <v>0.0</v>
      </c>
      <c r="CV36" s="525">
        <v>0.0</v>
      </c>
      <c r="CW36" s="613">
        <v>0.0</v>
      </c>
      <c r="CX36" s="614">
        <f t="shared" si="150"/>
        <v>0.0</v>
      </c>
      <c r="CY36" s="615">
        <v>0.0</v>
      </c>
      <c r="CZ36" s="616">
        <v>0.0</v>
      </c>
      <c r="DA36" s="617">
        <f t="shared" si="118"/>
        <v>0.0</v>
      </c>
      <c r="DB36" s="618">
        <f t="shared" si="119"/>
        <v>0.0</v>
      </c>
      <c r="DC36" s="619">
        <f t="shared" si="120"/>
        <v>0.0</v>
      </c>
      <c r="DD36" s="620" t="str">
        <f t="shared" si="121"/>
        <v/>
      </c>
      <c r="DE36" s="603">
        <v>0.0</v>
      </c>
      <c r="DF36" s="622">
        <v>0.0</v>
      </c>
      <c r="DG36" s="623">
        <f t="shared" si="122"/>
        <v>0.0</v>
      </c>
      <c r="DH36" s="604">
        <v>0.0</v>
      </c>
      <c r="DI36" s="625"/>
      <c r="DJ36" s="623">
        <f t="shared" si="123"/>
        <v>0.0</v>
      </c>
      <c r="DK36" s="625"/>
      <c r="DL36" s="625"/>
      <c r="DM36" s="623" t="str">
        <f t="shared" si="124"/>
        <v/>
      </c>
      <c r="DN36" s="626">
        <f t="shared" si="125"/>
        <v>0.0</v>
      </c>
      <c r="DO36" s="627">
        <f t="shared" si="126"/>
        <v>0.0</v>
      </c>
      <c r="DP36" s="628">
        <f t="shared" si="127"/>
        <v>0.0</v>
      </c>
      <c r="DQ36" s="541">
        <v>0.0</v>
      </c>
      <c r="DR36" s="629">
        <v>0.0</v>
      </c>
      <c r="DS36" s="623">
        <f t="shared" si="128"/>
        <v>0.0</v>
      </c>
      <c r="DT36" s="630">
        <v>0.0</v>
      </c>
      <c r="DU36" s="631">
        <v>0.0</v>
      </c>
      <c r="DV36" s="623">
        <f t="shared" si="129"/>
        <v>0.0</v>
      </c>
      <c r="DW36" s="632">
        <f t="shared" si="130"/>
        <v>0.0</v>
      </c>
      <c r="DX36" s="633">
        <f t="shared" si="131"/>
        <v>0.0</v>
      </c>
      <c r="DY36" s="634">
        <f t="shared" si="132"/>
        <v>0.0</v>
      </c>
      <c r="DZ36" s="607">
        <f t="shared" si="133"/>
        <v>0.0</v>
      </c>
      <c r="EA36" s="635" t="str">
        <f t="shared" si="134"/>
        <v/>
      </c>
      <c r="EB36" s="665">
        <v>0.0</v>
      </c>
      <c r="EC36" s="666">
        <v>0.0</v>
      </c>
      <c r="ED36" s="666">
        <v>0.0</v>
      </c>
      <c r="EE36" s="639">
        <f t="shared" si="184"/>
        <v>0.0</v>
      </c>
      <c r="EF36" s="640">
        <f t="shared" si="185"/>
        <v>0.0</v>
      </c>
      <c r="EG36" s="641" t="str">
        <f t="shared" si="186"/>
        <v/>
      </c>
      <c r="EH36" s="667">
        <v>0.0</v>
      </c>
      <c r="EI36" s="668">
        <v>0.0</v>
      </c>
      <c r="EJ36" s="668">
        <v>0.0</v>
      </c>
      <c r="EK36" s="532">
        <f t="shared" si="170"/>
        <v>0.0</v>
      </c>
      <c r="EL36" s="619">
        <f t="shared" si="171"/>
        <v>0.0</v>
      </c>
      <c r="EM36" s="620" t="str">
        <f t="shared" si="172"/>
        <v/>
      </c>
      <c r="EN36" s="603">
        <v>0.0</v>
      </c>
      <c r="EO36" s="604">
        <v>0.0</v>
      </c>
      <c r="EP36" s="643">
        <v>0.0</v>
      </c>
      <c r="EQ36" s="644">
        <f t="shared" si="153"/>
        <v>0.0</v>
      </c>
      <c r="ER36" s="629">
        <v>0.0</v>
      </c>
      <c r="ES36" s="645">
        <f t="shared" si="141"/>
        <v>0.0</v>
      </c>
      <c r="ET36" s="630">
        <v>0.0</v>
      </c>
      <c r="EU36" s="646">
        <f t="shared" si="142"/>
        <v>0.0</v>
      </c>
      <c r="EV36" s="607">
        <f t="shared" si="143"/>
        <v>0.0</v>
      </c>
      <c r="EW36" s="635" t="str">
        <f t="shared" si="144"/>
        <v/>
      </c>
      <c r="EX36" s="669"/>
      <c r="EY36" s="666"/>
      <c r="EZ36" s="670" t="str">
        <f t="shared" si="145"/>
        <v/>
      </c>
      <c r="FA36" s="649" t="str">
        <f t="shared" si="80"/>
        <v/>
      </c>
      <c r="FB36" s="650" t="str">
        <f t="shared" si="175"/>
        <v/>
      </c>
      <c r="FC36" s="651" t="str">
        <f t="shared" si="176"/>
        <v/>
      </c>
      <c r="FD36" s="652" t="str">
        <f t="shared" si="83"/>
        <v/>
      </c>
      <c r="FE36" s="652" t="str">
        <f>IF($G36="NSO","NSO",IF($G36="TC","Transferred",IF(OR($G36="",$G36=0,P36="",AB36="",AN36="",AZ36="",BL36="",BX36="",CJ34=""),"",IF(OR(FP36&gt;0,(FQ36+FR36+FS36)&gt;2),"FAILED",IF(OR(FQ36&gt;0,FR36&gt;1),"SUPP.",IF(AND(FR36&gt;0,FS36&gt;0),"SUPP.",IF((FR36+FS36),"Passed With G","Passed")))))))</f>
        <v/>
      </c>
      <c r="FF36" s="653" t="str">
        <f t="shared" si="177"/>
        <v/>
      </c>
      <c r="FG36" s="654" t="str">
        <f t="shared" si="85"/>
        <v/>
      </c>
      <c r="FH36" s="655" t="str">
        <f t="shared" si="86"/>
        <v/>
      </c>
      <c r="FI36" s="656" t="str">
        <f t="shared" si="157"/>
        <v/>
      </c>
      <c r="FJ36" s="657" t="str">
        <f t="shared" si="158"/>
        <v/>
      </c>
      <c r="FK36" s="657" t="str">
        <f t="shared" si="159"/>
        <v/>
      </c>
      <c r="FL36" s="657" t="str">
        <f t="shared" si="160"/>
        <v/>
      </c>
      <c r="FM36" s="657" t="str">
        <f t="shared" si="161"/>
        <v/>
      </c>
      <c r="FN36" s="658" t="str">
        <f t="shared" si="162"/>
        <v/>
      </c>
      <c r="FO36" s="659" t="str">
        <f t="shared" si="163"/>
        <v/>
      </c>
      <c r="FP36" s="656">
        <f t="shared" si="94"/>
        <v>0.0</v>
      </c>
      <c r="FQ36" s="657">
        <f t="shared" si="95"/>
        <v>0.0</v>
      </c>
      <c r="FR36" s="657">
        <f t="shared" si="96"/>
        <v>0.0</v>
      </c>
      <c r="FS36" s="657">
        <f t="shared" si="97"/>
        <v>0.0</v>
      </c>
      <c r="FT36" s="659"/>
      <c r="FU36" s="117"/>
      <c r="FV36" s="117"/>
      <c r="FW36" s="660">
        <f t="shared" si="98"/>
        <v>0.0</v>
      </c>
      <c r="FX36" s="660" t="s">
        <v>163</v>
      </c>
      <c r="FY36" s="660">
        <f t="shared" si="99"/>
        <v>200.0</v>
      </c>
      <c r="FZ36" s="660" t="str">
        <f t="shared" si="100"/>
        <v>0/200</v>
      </c>
      <c r="GA36" s="660">
        <f t="shared" si="101"/>
        <v>0.0</v>
      </c>
      <c r="GB36" s="660" t="s">
        <v>163</v>
      </c>
      <c r="GC36" s="660">
        <f t="shared" si="102"/>
        <v>230.0</v>
      </c>
      <c r="GD36" s="660" t="str">
        <f t="shared" si="103"/>
        <v>0/230</v>
      </c>
      <c r="GE36" s="660">
        <f t="shared" si="104"/>
        <v>0.0</v>
      </c>
      <c r="GF36" s="660" t="s">
        <v>163</v>
      </c>
      <c r="GG36" s="660">
        <f t="shared" si="105"/>
        <v>100.0</v>
      </c>
      <c r="GH36" s="660" t="str">
        <f t="shared" si="106"/>
        <v>0/100</v>
      </c>
      <c r="GI36" s="660">
        <f t="shared" si="107"/>
        <v>0.0</v>
      </c>
      <c r="GJ36" s="660" t="s">
        <v>163</v>
      </c>
      <c r="GK36" s="660">
        <f t="shared" si="108"/>
        <v>100.0</v>
      </c>
      <c r="GL36" s="660" t="str">
        <f t="shared" si="109"/>
        <v>0/100</v>
      </c>
      <c r="GM36" s="660">
        <f t="shared" si="110"/>
        <v>0.0</v>
      </c>
      <c r="GN36" s="660" t="s">
        <v>163</v>
      </c>
      <c r="GO36" s="660">
        <f t="shared" si="111"/>
        <v>200.0</v>
      </c>
      <c r="GP36" s="660" t="str">
        <f t="shared" si="112"/>
        <v>0/200</v>
      </c>
    </row>
    <row r="37" spans="8:8" ht="21.75" customHeight="1">
      <c r="A37" s="24">
        <f t="shared" si="19"/>
        <v>0.0</v>
      </c>
      <c r="B37" s="562">
        <f t="shared" si="20"/>
        <v>0.0</v>
      </c>
      <c r="C37" s="563">
        <v>29.0</v>
      </c>
      <c r="D37" s="564"/>
      <c r="E37" s="662"/>
      <c r="F37" s="663"/>
      <c r="G37" s="565"/>
      <c r="H37" s="662"/>
      <c r="I37" s="662"/>
      <c r="J37" s="662"/>
      <c r="K37" s="664"/>
      <c r="L37" s="568">
        <v>0.0</v>
      </c>
      <c r="M37" s="569">
        <v>0.0</v>
      </c>
      <c r="N37" s="570">
        <v>0.0</v>
      </c>
      <c r="O37" s="571">
        <f t="shared" si="168"/>
        <v>0.0</v>
      </c>
      <c r="P37" s="569">
        <v>0.0</v>
      </c>
      <c r="Q37" s="571">
        <f>SUM(O37,P37)</f>
        <v>0.0</v>
      </c>
      <c r="R37" s="569">
        <v>0.0</v>
      </c>
      <c r="S37" s="571">
        <f>SUM(Q37,R37)</f>
        <v>0.0</v>
      </c>
      <c r="T37" s="572">
        <f>IF(OR(P37="",R37=""),"",S37/S$7*100)</f>
        <v>0.0</v>
      </c>
      <c r="U37" s="573" t="str">
        <f>IF(R37="AB","AB",IF(AND(OR(L37="ab",L37="ml"),OR(M37="ab",M37="ml"),OR(O37="ab",O37="ml")),"AB",IF(AND(OR(L37="ab",L37="ml"),OR(O37="ab",O37="ml")),"AB","")))</f>
        <v/>
      </c>
      <c r="V37" s="573" t="str">
        <f>IF(OR($G37="NSO",$G37="",R37=""),"",IF(OR(U37="AB",R37="ab"),"AB",IF(AND(T37&gt;=36,R37&gt;=20),"P",IF(AND(T37&gt;=34,R37&gt;=20,COUNTIF(N37:R37,"ml")=0),"G2",IF(AND(T37&gt;=31,R37&gt;=20,COUNTIF(N37:R37,"ml")=0),"G1",IF(T37&gt;=25,"S","F"))))))</f>
        <v/>
      </c>
      <c r="W37" s="574" t="str">
        <f t="shared" si="169"/>
        <v/>
      </c>
      <c r="X37" s="575">
        <v>0.0</v>
      </c>
      <c r="Y37" s="576">
        <v>0.0</v>
      </c>
      <c r="Z37" s="577">
        <v>0.0</v>
      </c>
      <c r="AA37" s="578">
        <f t="shared" si="23"/>
        <v>0.0</v>
      </c>
      <c r="AB37" s="576">
        <v>0.0</v>
      </c>
      <c r="AC37" s="578">
        <f t="shared" si="2"/>
        <v>0.0</v>
      </c>
      <c r="AD37" s="576">
        <v>0.0</v>
      </c>
      <c r="AE37" s="578">
        <f t="shared" si="3"/>
        <v>0.0</v>
      </c>
      <c r="AF37" s="579">
        <f t="shared" si="24"/>
        <v>0.0</v>
      </c>
      <c r="AG37" s="580" t="str">
        <f t="shared" si="25"/>
        <v/>
      </c>
      <c r="AH37" s="580" t="str">
        <f t="shared" si="26"/>
        <v/>
      </c>
      <c r="AI37" s="581" t="str">
        <f t="shared" si="27"/>
        <v/>
      </c>
      <c r="AJ37" s="582">
        <v>0.0</v>
      </c>
      <c r="AK37" s="583">
        <v>0.0</v>
      </c>
      <c r="AL37" s="584">
        <v>0.0</v>
      </c>
      <c r="AM37" s="585">
        <f t="shared" si="28"/>
        <v>0.0</v>
      </c>
      <c r="AN37" s="583">
        <v>0.0</v>
      </c>
      <c r="AO37" s="585">
        <f t="shared" si="4"/>
        <v>0.0</v>
      </c>
      <c r="AP37" s="583">
        <v>0.0</v>
      </c>
      <c r="AQ37" s="585">
        <f t="shared" si="5"/>
        <v>0.0</v>
      </c>
      <c r="AR37" s="586">
        <f t="shared" si="29"/>
        <v>0.0</v>
      </c>
      <c r="AS37" s="587" t="str">
        <f t="shared" si="30"/>
        <v/>
      </c>
      <c r="AT37" s="587" t="str">
        <f t="shared" si="31"/>
        <v/>
      </c>
      <c r="AU37" s="588" t="str">
        <f t="shared" si="32"/>
        <v/>
      </c>
      <c r="AV37" s="589">
        <v>0.0</v>
      </c>
      <c r="AW37" s="590">
        <v>0.0</v>
      </c>
      <c r="AX37" s="591">
        <v>0.0</v>
      </c>
      <c r="AY37" s="592">
        <f t="shared" si="33"/>
        <v>0.0</v>
      </c>
      <c r="AZ37" s="590">
        <v>0.0</v>
      </c>
      <c r="BA37" s="592">
        <f t="shared" si="6"/>
        <v>0.0</v>
      </c>
      <c r="BB37" s="590">
        <v>0.0</v>
      </c>
      <c r="BC37" s="592">
        <f t="shared" si="7"/>
        <v>0.0</v>
      </c>
      <c r="BD37" s="593">
        <f t="shared" si="34"/>
        <v>0.0</v>
      </c>
      <c r="BE37" s="594" t="str">
        <f t="shared" si="35"/>
        <v/>
      </c>
      <c r="BF37" s="594" t="str">
        <f t="shared" si="36"/>
        <v/>
      </c>
      <c r="BG37" s="595" t="str">
        <f t="shared" si="37"/>
        <v/>
      </c>
      <c r="BH37" s="596">
        <v>0.0</v>
      </c>
      <c r="BI37" s="597">
        <v>0.0</v>
      </c>
      <c r="BJ37" s="598">
        <v>0.0</v>
      </c>
      <c r="BK37" s="599">
        <f t="shared" si="38"/>
        <v>0.0</v>
      </c>
      <c r="BL37" s="597">
        <v>0.0</v>
      </c>
      <c r="BM37" s="599">
        <f t="shared" si="8"/>
        <v>0.0</v>
      </c>
      <c r="BN37" s="597">
        <v>0.0</v>
      </c>
      <c r="BO37" s="599">
        <f t="shared" si="9"/>
        <v>0.0</v>
      </c>
      <c r="BP37" s="600">
        <f t="shared" si="39"/>
        <v>0.0</v>
      </c>
      <c r="BQ37" s="601" t="str">
        <f t="shared" si="40"/>
        <v/>
      </c>
      <c r="BR37" s="601" t="str">
        <f t="shared" si="41"/>
        <v/>
      </c>
      <c r="BS37" s="602" t="str">
        <f t="shared" si="42"/>
        <v/>
      </c>
      <c r="BT37" s="568">
        <v>0.0</v>
      </c>
      <c r="BU37" s="569">
        <v>0.0</v>
      </c>
      <c r="BV37" s="570">
        <v>0.0</v>
      </c>
      <c r="BW37" s="571">
        <f t="shared" si="43"/>
        <v>0.0</v>
      </c>
      <c r="BX37" s="569">
        <v>0.0</v>
      </c>
      <c r="BY37" s="571">
        <f t="shared" si="10"/>
        <v>0.0</v>
      </c>
      <c r="BZ37" s="569">
        <v>0.0</v>
      </c>
      <c r="CA37" s="571">
        <f t="shared" si="11"/>
        <v>0.0</v>
      </c>
      <c r="CB37" s="572">
        <f t="shared" si="44"/>
        <v>0.0</v>
      </c>
      <c r="CC37" s="573" t="str">
        <f t="shared" si="45"/>
        <v/>
      </c>
      <c r="CD37" s="573" t="str">
        <f t="shared" si="46"/>
        <v/>
      </c>
      <c r="CE37" s="574" t="str">
        <f t="shared" si="47"/>
        <v/>
      </c>
      <c r="CF37" s="603">
        <v>0.0</v>
      </c>
      <c r="CG37" s="604">
        <v>0.0</v>
      </c>
      <c r="CH37" s="605">
        <v>0.0</v>
      </c>
      <c r="CI37" s="606">
        <f t="shared" si="48"/>
        <v>0.0</v>
      </c>
      <c r="CJ37" s="604">
        <v>0.0</v>
      </c>
      <c r="CK37" s="606">
        <f t="shared" si="12"/>
        <v>0.0</v>
      </c>
      <c r="CL37" s="604">
        <v>0.0</v>
      </c>
      <c r="CM37" s="606">
        <f t="shared" si="13"/>
        <v>0.0</v>
      </c>
      <c r="CN37" s="607">
        <f t="shared" si="49"/>
        <v>0.0</v>
      </c>
      <c r="CO37" s="548" t="str">
        <f t="shared" si="50"/>
        <v/>
      </c>
      <c r="CP37" s="548" t="str">
        <f t="shared" si="51"/>
        <v/>
      </c>
      <c r="CQ37" s="608" t="str">
        <f t="shared" si="52"/>
        <v/>
      </c>
      <c r="CR37" s="609">
        <v>0.0</v>
      </c>
      <c r="CS37" s="610">
        <v>0.0</v>
      </c>
      <c r="CT37" s="611"/>
      <c r="CU37" s="612">
        <f t="shared" si="117"/>
        <v>0.0</v>
      </c>
      <c r="CV37" s="525">
        <v>0.0</v>
      </c>
      <c r="CW37" s="613">
        <v>0.0</v>
      </c>
      <c r="CX37" s="614">
        <f t="shared" si="150"/>
        <v>0.0</v>
      </c>
      <c r="CY37" s="615">
        <v>0.0</v>
      </c>
      <c r="CZ37" s="616">
        <f t="shared" si="197" ref="CZ37">IF($S$7="NA","NA",0)</f>
        <v>0.0</v>
      </c>
      <c r="DA37" s="617">
        <f t="shared" si="118"/>
        <v>0.0</v>
      </c>
      <c r="DB37" s="618">
        <f t="shared" si="119"/>
        <v>0.0</v>
      </c>
      <c r="DC37" s="619">
        <f t="shared" si="120"/>
        <v>0.0</v>
      </c>
      <c r="DD37" s="620" t="str">
        <f t="shared" si="121"/>
        <v/>
      </c>
      <c r="DE37" s="603">
        <v>0.0</v>
      </c>
      <c r="DF37" s="622">
        <v>0.0</v>
      </c>
      <c r="DG37" s="623">
        <f t="shared" si="122"/>
        <v>0.0</v>
      </c>
      <c r="DH37" s="604">
        <v>0.0</v>
      </c>
      <c r="DI37" s="625"/>
      <c r="DJ37" s="623">
        <f t="shared" si="123"/>
        <v>0.0</v>
      </c>
      <c r="DK37" s="625"/>
      <c r="DL37" s="625"/>
      <c r="DM37" s="623" t="str">
        <f t="shared" si="124"/>
        <v/>
      </c>
      <c r="DN37" s="626">
        <f t="shared" si="125"/>
        <v>0.0</v>
      </c>
      <c r="DO37" s="627">
        <f t="shared" si="126"/>
        <v>0.0</v>
      </c>
      <c r="DP37" s="628">
        <f t="shared" si="127"/>
        <v>0.0</v>
      </c>
      <c r="DQ37" s="541">
        <v>0.0</v>
      </c>
      <c r="DR37" s="629">
        <v>0.0</v>
      </c>
      <c r="DS37" s="623">
        <f t="shared" si="128"/>
        <v>0.0</v>
      </c>
      <c r="DT37" s="630">
        <v>0.0</v>
      </c>
      <c r="DU37" s="631">
        <f t="shared" si="198" ref="DU37">IF($S$7="NA","NA",0)</f>
        <v>0.0</v>
      </c>
      <c r="DV37" s="623">
        <f t="shared" si="129"/>
        <v>0.0</v>
      </c>
      <c r="DW37" s="632">
        <f t="shared" si="130"/>
        <v>0.0</v>
      </c>
      <c r="DX37" s="633">
        <f t="shared" si="131"/>
        <v>0.0</v>
      </c>
      <c r="DY37" s="634">
        <f t="shared" si="132"/>
        <v>0.0</v>
      </c>
      <c r="DZ37" s="607">
        <f t="shared" si="133"/>
        <v>0.0</v>
      </c>
      <c r="EA37" s="635" t="str">
        <f t="shared" si="134"/>
        <v/>
      </c>
      <c r="EB37" s="636">
        <v>0.0</v>
      </c>
      <c r="EC37" s="637">
        <v>0.0</v>
      </c>
      <c r="ED37" s="638">
        <v>0.0</v>
      </c>
      <c r="EE37" s="639">
        <f t="shared" si="184"/>
        <v>0.0</v>
      </c>
      <c r="EF37" s="640">
        <f t="shared" si="185"/>
        <v>0.0</v>
      </c>
      <c r="EG37" s="641" t="str">
        <f t="shared" si="186"/>
        <v/>
      </c>
      <c r="EH37" s="642">
        <v>0.0</v>
      </c>
      <c r="EI37" s="564">
        <v>0.0</v>
      </c>
      <c r="EJ37" s="564">
        <v>0.0</v>
      </c>
      <c r="EK37" s="532">
        <f t="shared" si="170"/>
        <v>0.0</v>
      </c>
      <c r="EL37" s="619">
        <f t="shared" si="171"/>
        <v>0.0</v>
      </c>
      <c r="EM37" s="620" t="str">
        <f t="shared" si="172"/>
        <v/>
      </c>
      <c r="EN37" s="603">
        <v>0.0</v>
      </c>
      <c r="EO37" s="604">
        <v>0.0</v>
      </c>
      <c r="EP37" s="643">
        <v>0.0</v>
      </c>
      <c r="EQ37" s="644">
        <f t="shared" si="153"/>
        <v>0.0</v>
      </c>
      <c r="ER37" s="629">
        <v>0.0</v>
      </c>
      <c r="ES37" s="645">
        <f t="shared" si="141"/>
        <v>0.0</v>
      </c>
      <c r="ET37" s="630">
        <v>0.0</v>
      </c>
      <c r="EU37" s="646">
        <f t="shared" si="142"/>
        <v>0.0</v>
      </c>
      <c r="EV37" s="607">
        <f t="shared" si="143"/>
        <v>0.0</v>
      </c>
      <c r="EW37" s="635" t="str">
        <f t="shared" si="144"/>
        <v/>
      </c>
      <c r="EX37" s="669"/>
      <c r="EY37" s="666"/>
      <c r="EZ37" s="670" t="str">
        <f t="shared" si="145"/>
        <v/>
      </c>
      <c r="FA37" s="649" t="str">
        <f t="shared" si="80"/>
        <v/>
      </c>
      <c r="FB37" s="650" t="str">
        <f t="shared" si="199" ref="FB37:FB79">IF(G37="","",SUM(S37,AE37,AQ37,BC37,BO37,CA37,CM37))</f>
        <v/>
      </c>
      <c r="FC37" s="651" t="str">
        <f t="shared" si="200" ref="FC37:FC79">IF(FA37="","",FB37/FA37*100)</f>
        <v/>
      </c>
      <c r="FD37" s="652" t="str">
        <f t="shared" si="83"/>
        <v/>
      </c>
      <c r="FE37" s="652" t="str">
        <f>IF($G37="NSO","NSO",IF($G37="TC","Transferred",IF(OR($G37="",$G37=0,P37="",AB37="",AN37="",AZ37="",BL37="",BX37="",CJ35=""),"",IF(OR(FP37&gt;0,(FQ37+FR37+FS37)&gt;2),"FAILED",IF(OR(FQ37&gt;0,FR37&gt;1),"SUPP.",IF(AND(FR37&gt;0,FS37&gt;0),"SUPP.",IF((FR37+FS37),"Passed With G","Passed")))))))</f>
        <v/>
      </c>
      <c r="FF37" s="653" t="str">
        <f t="shared" si="201" ref="FF37:FF79">IF(FE37="Passed",FC37,"")</f>
        <v/>
      </c>
      <c r="FG37" s="654" t="str">
        <f t="shared" si="85"/>
        <v/>
      </c>
      <c r="FH37" s="655" t="str">
        <f t="shared" si="86"/>
        <v/>
      </c>
      <c r="FI37" s="656" t="str">
        <f t="shared" si="157"/>
        <v/>
      </c>
      <c r="FJ37" s="657" t="str">
        <f t="shared" si="158"/>
        <v/>
      </c>
      <c r="FK37" s="657" t="str">
        <f t="shared" si="159"/>
        <v/>
      </c>
      <c r="FL37" s="657" t="str">
        <f t="shared" si="160"/>
        <v/>
      </c>
      <c r="FM37" s="657" t="str">
        <f t="shared" si="161"/>
        <v/>
      </c>
      <c r="FN37" s="658" t="str">
        <f t="shared" si="162"/>
        <v/>
      </c>
      <c r="FO37" s="659" t="str">
        <f t="shared" si="163"/>
        <v/>
      </c>
      <c r="FP37" s="656">
        <f t="shared" si="94"/>
        <v>0.0</v>
      </c>
      <c r="FQ37" s="657">
        <f t="shared" si="95"/>
        <v>0.0</v>
      </c>
      <c r="FR37" s="657">
        <f t="shared" si="96"/>
        <v>0.0</v>
      </c>
      <c r="FS37" s="657">
        <f t="shared" si="97"/>
        <v>0.0</v>
      </c>
      <c r="FT37" s="659"/>
      <c r="FU37" s="117"/>
      <c r="FV37" s="117"/>
      <c r="FW37" s="660">
        <f t="shared" si="98"/>
        <v>0.0</v>
      </c>
      <c r="FX37" s="660" t="s">
        <v>163</v>
      </c>
      <c r="FY37" s="660">
        <f t="shared" si="99"/>
        <v>200.0</v>
      </c>
      <c r="FZ37" s="660" t="str">
        <f t="shared" si="100"/>
        <v>0/200</v>
      </c>
      <c r="GA37" s="660">
        <f t="shared" si="101"/>
        <v>0.0</v>
      </c>
      <c r="GB37" s="660" t="s">
        <v>163</v>
      </c>
      <c r="GC37" s="660">
        <f t="shared" si="102"/>
        <v>230.0</v>
      </c>
      <c r="GD37" s="660" t="str">
        <f t="shared" si="103"/>
        <v>0/230</v>
      </c>
      <c r="GE37" s="660">
        <f t="shared" si="104"/>
        <v>0.0</v>
      </c>
      <c r="GF37" s="660" t="s">
        <v>163</v>
      </c>
      <c r="GG37" s="660">
        <f t="shared" si="105"/>
        <v>100.0</v>
      </c>
      <c r="GH37" s="660" t="str">
        <f t="shared" si="106"/>
        <v>0/100</v>
      </c>
      <c r="GI37" s="660">
        <f t="shared" si="107"/>
        <v>0.0</v>
      </c>
      <c r="GJ37" s="660" t="s">
        <v>163</v>
      </c>
      <c r="GK37" s="660">
        <f t="shared" si="108"/>
        <v>100.0</v>
      </c>
      <c r="GL37" s="660" t="str">
        <f t="shared" si="109"/>
        <v>0/100</v>
      </c>
      <c r="GM37" s="660">
        <f t="shared" si="110"/>
        <v>0.0</v>
      </c>
      <c r="GN37" s="660" t="s">
        <v>163</v>
      </c>
      <c r="GO37" s="660">
        <f t="shared" si="111"/>
        <v>200.0</v>
      </c>
      <c r="GP37" s="660" t="str">
        <f t="shared" si="112"/>
        <v>0/200</v>
      </c>
    </row>
    <row r="38" spans="8:8" ht="21.75" customHeight="1">
      <c r="A38" s="24">
        <f t="shared" si="19"/>
        <v>0.0</v>
      </c>
      <c r="B38" s="562">
        <f t="shared" si="20"/>
        <v>0.0</v>
      </c>
      <c r="C38" s="661">
        <v>30.0</v>
      </c>
      <c r="D38" s="564"/>
      <c r="E38" s="662"/>
      <c r="F38" s="663"/>
      <c r="G38" s="662"/>
      <c r="H38" s="662"/>
      <c r="I38" s="662"/>
      <c r="J38" s="662"/>
      <c r="K38" s="664"/>
      <c r="L38" s="568">
        <v>0.0</v>
      </c>
      <c r="M38" s="569">
        <v>0.0</v>
      </c>
      <c r="N38" s="570">
        <v>0.0</v>
      </c>
      <c r="O38" s="571">
        <f t="shared" si="168"/>
        <v>0.0</v>
      </c>
      <c r="P38" s="569">
        <v>0.0</v>
      </c>
      <c r="Q38" s="571">
        <f>SUM(O38,P38)</f>
        <v>0.0</v>
      </c>
      <c r="R38" s="569">
        <v>0.0</v>
      </c>
      <c r="S38" s="571">
        <f>SUM(Q38,R38)</f>
        <v>0.0</v>
      </c>
      <c r="T38" s="572">
        <f>IF(OR(P38="",R38=""),"",S38/S$7*100)</f>
        <v>0.0</v>
      </c>
      <c r="U38" s="573" t="str">
        <f>IF(R38="AB","AB",IF(AND(OR(L38="ab",L38="ml"),OR(M38="ab",M38="ml"),OR(O38="ab",O38="ml")),"AB",IF(AND(OR(L38="ab",L38="ml"),OR(O38="ab",O38="ml")),"AB","")))</f>
        <v/>
      </c>
      <c r="V38" s="573" t="str">
        <f>IF(OR($G38="NSO",$G38="",R38=""),"",IF(OR(U38="AB",R38="ab"),"AB",IF(AND(T38&gt;=36,R38&gt;=20),"P",IF(AND(T38&gt;=34,R38&gt;=20,COUNTIF(N38:R38,"ml")=0),"G2",IF(AND(T38&gt;=31,R38&gt;=20,COUNTIF(N38:R38,"ml")=0),"G1",IF(T38&gt;=25,"S","F"))))))</f>
        <v/>
      </c>
      <c r="W38" s="574" t="str">
        <f t="shared" si="169"/>
        <v/>
      </c>
      <c r="X38" s="575">
        <v>0.0</v>
      </c>
      <c r="Y38" s="576">
        <v>0.0</v>
      </c>
      <c r="Z38" s="577">
        <v>0.0</v>
      </c>
      <c r="AA38" s="578">
        <f t="shared" si="23"/>
        <v>0.0</v>
      </c>
      <c r="AB38" s="576">
        <v>0.0</v>
      </c>
      <c r="AC38" s="578">
        <f t="shared" si="2"/>
        <v>0.0</v>
      </c>
      <c r="AD38" s="576">
        <v>0.0</v>
      </c>
      <c r="AE38" s="578">
        <f t="shared" si="3"/>
        <v>0.0</v>
      </c>
      <c r="AF38" s="579">
        <f t="shared" si="24"/>
        <v>0.0</v>
      </c>
      <c r="AG38" s="580" t="str">
        <f t="shared" si="25"/>
        <v/>
      </c>
      <c r="AH38" s="580" t="str">
        <f t="shared" si="26"/>
        <v/>
      </c>
      <c r="AI38" s="581" t="str">
        <f t="shared" si="27"/>
        <v/>
      </c>
      <c r="AJ38" s="582">
        <v>0.0</v>
      </c>
      <c r="AK38" s="583">
        <v>0.0</v>
      </c>
      <c r="AL38" s="584">
        <v>0.0</v>
      </c>
      <c r="AM38" s="585">
        <f t="shared" si="28"/>
        <v>0.0</v>
      </c>
      <c r="AN38" s="583">
        <v>0.0</v>
      </c>
      <c r="AO38" s="585">
        <f t="shared" si="4"/>
        <v>0.0</v>
      </c>
      <c r="AP38" s="583">
        <v>0.0</v>
      </c>
      <c r="AQ38" s="585">
        <f t="shared" si="5"/>
        <v>0.0</v>
      </c>
      <c r="AR38" s="586">
        <f t="shared" si="29"/>
        <v>0.0</v>
      </c>
      <c r="AS38" s="587" t="str">
        <f t="shared" si="30"/>
        <v/>
      </c>
      <c r="AT38" s="587" t="str">
        <f t="shared" si="31"/>
        <v/>
      </c>
      <c r="AU38" s="588" t="str">
        <f t="shared" si="32"/>
        <v/>
      </c>
      <c r="AV38" s="589">
        <v>0.0</v>
      </c>
      <c r="AW38" s="590">
        <v>0.0</v>
      </c>
      <c r="AX38" s="591">
        <v>0.0</v>
      </c>
      <c r="AY38" s="592">
        <f t="shared" si="33"/>
        <v>0.0</v>
      </c>
      <c r="AZ38" s="590">
        <v>0.0</v>
      </c>
      <c r="BA38" s="592">
        <f t="shared" si="6"/>
        <v>0.0</v>
      </c>
      <c r="BB38" s="590">
        <v>0.0</v>
      </c>
      <c r="BC38" s="592">
        <f t="shared" si="7"/>
        <v>0.0</v>
      </c>
      <c r="BD38" s="593">
        <f t="shared" si="34"/>
        <v>0.0</v>
      </c>
      <c r="BE38" s="594" t="str">
        <f t="shared" si="35"/>
        <v/>
      </c>
      <c r="BF38" s="594" t="str">
        <f t="shared" si="36"/>
        <v/>
      </c>
      <c r="BG38" s="595" t="str">
        <f t="shared" si="37"/>
        <v/>
      </c>
      <c r="BH38" s="596">
        <v>0.0</v>
      </c>
      <c r="BI38" s="597">
        <v>0.0</v>
      </c>
      <c r="BJ38" s="598">
        <v>0.0</v>
      </c>
      <c r="BK38" s="599">
        <f t="shared" si="38"/>
        <v>0.0</v>
      </c>
      <c r="BL38" s="597">
        <v>0.0</v>
      </c>
      <c r="BM38" s="599">
        <f t="shared" si="8"/>
        <v>0.0</v>
      </c>
      <c r="BN38" s="597">
        <v>0.0</v>
      </c>
      <c r="BO38" s="599">
        <f t="shared" si="9"/>
        <v>0.0</v>
      </c>
      <c r="BP38" s="600">
        <f t="shared" si="39"/>
        <v>0.0</v>
      </c>
      <c r="BQ38" s="601" t="str">
        <f t="shared" si="40"/>
        <v/>
      </c>
      <c r="BR38" s="601" t="str">
        <f t="shared" si="41"/>
        <v/>
      </c>
      <c r="BS38" s="602" t="str">
        <f t="shared" si="42"/>
        <v/>
      </c>
      <c r="BT38" s="568">
        <v>0.0</v>
      </c>
      <c r="BU38" s="569">
        <v>0.0</v>
      </c>
      <c r="BV38" s="570">
        <v>0.0</v>
      </c>
      <c r="BW38" s="571">
        <f t="shared" si="43"/>
        <v>0.0</v>
      </c>
      <c r="BX38" s="569">
        <v>0.0</v>
      </c>
      <c r="BY38" s="571">
        <f t="shared" si="10"/>
        <v>0.0</v>
      </c>
      <c r="BZ38" s="569">
        <v>0.0</v>
      </c>
      <c r="CA38" s="571">
        <f t="shared" si="11"/>
        <v>0.0</v>
      </c>
      <c r="CB38" s="572">
        <f t="shared" si="44"/>
        <v>0.0</v>
      </c>
      <c r="CC38" s="573" t="str">
        <f t="shared" si="45"/>
        <v/>
      </c>
      <c r="CD38" s="573" t="str">
        <f t="shared" si="46"/>
        <v/>
      </c>
      <c r="CE38" s="574" t="str">
        <f t="shared" si="47"/>
        <v/>
      </c>
      <c r="CF38" s="603">
        <v>0.0</v>
      </c>
      <c r="CG38" s="604">
        <v>0.0</v>
      </c>
      <c r="CH38" s="605">
        <v>0.0</v>
      </c>
      <c r="CI38" s="606">
        <f t="shared" si="48"/>
        <v>0.0</v>
      </c>
      <c r="CJ38" s="604">
        <v>0.0</v>
      </c>
      <c r="CK38" s="606">
        <f t="shared" si="12"/>
        <v>0.0</v>
      </c>
      <c r="CL38" s="604">
        <v>0.0</v>
      </c>
      <c r="CM38" s="606">
        <f t="shared" si="13"/>
        <v>0.0</v>
      </c>
      <c r="CN38" s="607">
        <f t="shared" si="49"/>
        <v>0.0</v>
      </c>
      <c r="CO38" s="548" t="str">
        <f t="shared" si="50"/>
        <v/>
      </c>
      <c r="CP38" s="548" t="str">
        <f t="shared" si="51"/>
        <v/>
      </c>
      <c r="CQ38" s="608" t="str">
        <f t="shared" si="52"/>
        <v/>
      </c>
      <c r="CR38" s="609">
        <v>0.0</v>
      </c>
      <c r="CS38" s="610">
        <v>0.0</v>
      </c>
      <c r="CT38" s="611"/>
      <c r="CU38" s="612">
        <f t="shared" si="117"/>
        <v>0.0</v>
      </c>
      <c r="CV38" s="525">
        <v>0.0</v>
      </c>
      <c r="CW38" s="613">
        <v>0.0</v>
      </c>
      <c r="CX38" s="614">
        <f t="shared" si="150"/>
        <v>0.0</v>
      </c>
      <c r="CY38" s="615">
        <v>0.0</v>
      </c>
      <c r="CZ38" s="616">
        <v>0.0</v>
      </c>
      <c r="DA38" s="617">
        <f t="shared" si="118"/>
        <v>0.0</v>
      </c>
      <c r="DB38" s="618">
        <f t="shared" si="119"/>
        <v>0.0</v>
      </c>
      <c r="DC38" s="619">
        <f t="shared" si="120"/>
        <v>0.0</v>
      </c>
      <c r="DD38" s="620" t="str">
        <f t="shared" si="121"/>
        <v/>
      </c>
      <c r="DE38" s="603">
        <v>0.0</v>
      </c>
      <c r="DF38" s="622">
        <v>0.0</v>
      </c>
      <c r="DG38" s="623">
        <f t="shared" si="122"/>
        <v>0.0</v>
      </c>
      <c r="DH38" s="604">
        <v>0.0</v>
      </c>
      <c r="DI38" s="625"/>
      <c r="DJ38" s="623">
        <f t="shared" si="123"/>
        <v>0.0</v>
      </c>
      <c r="DK38" s="625"/>
      <c r="DL38" s="625"/>
      <c r="DM38" s="623" t="str">
        <f t="shared" si="124"/>
        <v/>
      </c>
      <c r="DN38" s="626">
        <f t="shared" si="125"/>
        <v>0.0</v>
      </c>
      <c r="DO38" s="627">
        <f t="shared" si="126"/>
        <v>0.0</v>
      </c>
      <c r="DP38" s="628">
        <f t="shared" si="127"/>
        <v>0.0</v>
      </c>
      <c r="DQ38" s="541">
        <v>0.0</v>
      </c>
      <c r="DR38" s="629">
        <v>0.0</v>
      </c>
      <c r="DS38" s="623">
        <f t="shared" si="128"/>
        <v>0.0</v>
      </c>
      <c r="DT38" s="630">
        <v>0.0</v>
      </c>
      <c r="DU38" s="631">
        <v>0.0</v>
      </c>
      <c r="DV38" s="623">
        <f t="shared" si="129"/>
        <v>0.0</v>
      </c>
      <c r="DW38" s="632">
        <f t="shared" si="130"/>
        <v>0.0</v>
      </c>
      <c r="DX38" s="633">
        <f t="shared" si="131"/>
        <v>0.0</v>
      </c>
      <c r="DY38" s="634">
        <f t="shared" si="132"/>
        <v>0.0</v>
      </c>
      <c r="DZ38" s="607">
        <f t="shared" si="133"/>
        <v>0.0</v>
      </c>
      <c r="EA38" s="635" t="str">
        <f t="shared" si="134"/>
        <v/>
      </c>
      <c r="EB38" s="665">
        <v>0.0</v>
      </c>
      <c r="EC38" s="666">
        <v>0.0</v>
      </c>
      <c r="ED38" s="666">
        <v>0.0</v>
      </c>
      <c r="EE38" s="639">
        <f t="shared" si="184"/>
        <v>0.0</v>
      </c>
      <c r="EF38" s="640">
        <f t="shared" si="185"/>
        <v>0.0</v>
      </c>
      <c r="EG38" s="641" t="str">
        <f t="shared" si="186"/>
        <v/>
      </c>
      <c r="EH38" s="667">
        <v>0.0</v>
      </c>
      <c r="EI38" s="668">
        <v>0.0</v>
      </c>
      <c r="EJ38" s="668">
        <v>0.0</v>
      </c>
      <c r="EK38" s="532">
        <f t="shared" si="170"/>
        <v>0.0</v>
      </c>
      <c r="EL38" s="619">
        <f t="shared" si="171"/>
        <v>0.0</v>
      </c>
      <c r="EM38" s="620" t="str">
        <f t="shared" si="172"/>
        <v/>
      </c>
      <c r="EN38" s="603">
        <v>0.0</v>
      </c>
      <c r="EO38" s="604">
        <v>0.0</v>
      </c>
      <c r="EP38" s="643">
        <v>0.0</v>
      </c>
      <c r="EQ38" s="644">
        <f t="shared" si="153"/>
        <v>0.0</v>
      </c>
      <c r="ER38" s="629">
        <v>0.0</v>
      </c>
      <c r="ES38" s="645">
        <f t="shared" si="141"/>
        <v>0.0</v>
      </c>
      <c r="ET38" s="630">
        <v>0.0</v>
      </c>
      <c r="EU38" s="646">
        <f t="shared" si="142"/>
        <v>0.0</v>
      </c>
      <c r="EV38" s="607">
        <f t="shared" si="143"/>
        <v>0.0</v>
      </c>
      <c r="EW38" s="635" t="str">
        <f t="shared" si="144"/>
        <v/>
      </c>
      <c r="EX38" s="669"/>
      <c r="EY38" s="666"/>
      <c r="EZ38" s="670" t="str">
        <f t="shared" si="145"/>
        <v/>
      </c>
      <c r="FA38" s="649" t="str">
        <f t="shared" si="80"/>
        <v/>
      </c>
      <c r="FB38" s="650" t="str">
        <f t="shared" si="199"/>
        <v/>
      </c>
      <c r="FC38" s="651" t="str">
        <f t="shared" si="200"/>
        <v/>
      </c>
      <c r="FD38" s="652" t="str">
        <f t="shared" si="83"/>
        <v/>
      </c>
      <c r="FE38" s="652" t="str">
        <f>IF($G38="NSO","NSO",IF($G38="TC","Transferred",IF(OR($G38="",$G38=0,P38="",AB38="",AN38="",AZ38="",BL38="",BX38="",CJ36=""),"",IF(OR(FP38&gt;0,(FQ38+FR38+FS38)&gt;2),"FAILED",IF(OR(FQ38&gt;0,FR38&gt;1),"SUPP.",IF(AND(FR38&gt;0,FS38&gt;0),"SUPP.",IF((FR38+FS38),"Passed With G","Passed")))))))</f>
        <v/>
      </c>
      <c r="FF38" s="653" t="str">
        <f t="shared" si="201"/>
        <v/>
      </c>
      <c r="FG38" s="654" t="str">
        <f t="shared" si="85"/>
        <v/>
      </c>
      <c r="FH38" s="655" t="str">
        <f t="shared" si="86"/>
        <v/>
      </c>
      <c r="FI38" s="656" t="str">
        <f t="shared" si="157"/>
        <v/>
      </c>
      <c r="FJ38" s="657" t="str">
        <f t="shared" si="158"/>
        <v/>
      </c>
      <c r="FK38" s="657" t="str">
        <f t="shared" si="159"/>
        <v/>
      </c>
      <c r="FL38" s="657" t="str">
        <f t="shared" si="160"/>
        <v/>
      </c>
      <c r="FM38" s="657" t="str">
        <f t="shared" si="161"/>
        <v/>
      </c>
      <c r="FN38" s="658" t="str">
        <f t="shared" si="162"/>
        <v/>
      </c>
      <c r="FO38" s="659" t="str">
        <f t="shared" si="163"/>
        <v/>
      </c>
      <c r="FP38" s="656">
        <f t="shared" si="94"/>
        <v>0.0</v>
      </c>
      <c r="FQ38" s="657">
        <f t="shared" si="95"/>
        <v>0.0</v>
      </c>
      <c r="FR38" s="657">
        <f t="shared" si="96"/>
        <v>0.0</v>
      </c>
      <c r="FS38" s="657">
        <f t="shared" si="97"/>
        <v>0.0</v>
      </c>
      <c r="FT38" s="659"/>
      <c r="FU38" s="117"/>
      <c r="FV38" s="117"/>
      <c r="FW38" s="660">
        <f t="shared" si="98"/>
        <v>0.0</v>
      </c>
      <c r="FX38" s="660" t="s">
        <v>163</v>
      </c>
      <c r="FY38" s="660">
        <f t="shared" si="99"/>
        <v>200.0</v>
      </c>
      <c r="FZ38" s="660" t="str">
        <f t="shared" si="100"/>
        <v>0/200</v>
      </c>
      <c r="GA38" s="660">
        <f t="shared" si="101"/>
        <v>0.0</v>
      </c>
      <c r="GB38" s="660" t="s">
        <v>163</v>
      </c>
      <c r="GC38" s="660">
        <f t="shared" si="102"/>
        <v>230.0</v>
      </c>
      <c r="GD38" s="660" t="str">
        <f t="shared" si="103"/>
        <v>0/230</v>
      </c>
      <c r="GE38" s="660">
        <f t="shared" si="104"/>
        <v>0.0</v>
      </c>
      <c r="GF38" s="660" t="s">
        <v>163</v>
      </c>
      <c r="GG38" s="660">
        <f t="shared" si="105"/>
        <v>100.0</v>
      </c>
      <c r="GH38" s="660" t="str">
        <f t="shared" si="106"/>
        <v>0/100</v>
      </c>
      <c r="GI38" s="660">
        <f t="shared" si="107"/>
        <v>0.0</v>
      </c>
      <c r="GJ38" s="660" t="s">
        <v>163</v>
      </c>
      <c r="GK38" s="660">
        <f t="shared" si="108"/>
        <v>100.0</v>
      </c>
      <c r="GL38" s="660" t="str">
        <f t="shared" si="109"/>
        <v>0/100</v>
      </c>
      <c r="GM38" s="660">
        <f t="shared" si="110"/>
        <v>0.0</v>
      </c>
      <c r="GN38" s="660" t="s">
        <v>163</v>
      </c>
      <c r="GO38" s="660">
        <f t="shared" si="111"/>
        <v>200.0</v>
      </c>
      <c r="GP38" s="660" t="str">
        <f t="shared" si="112"/>
        <v>0/200</v>
      </c>
    </row>
    <row r="39" spans="8:8" ht="21.75" customHeight="1">
      <c r="A39" s="24">
        <f t="shared" si="19"/>
        <v>0.0</v>
      </c>
      <c r="B39" s="562">
        <f t="shared" si="20"/>
        <v>0.0</v>
      </c>
      <c r="C39" s="563">
        <v>31.0</v>
      </c>
      <c r="D39" s="564"/>
      <c r="E39" s="662"/>
      <c r="F39" s="663"/>
      <c r="G39" s="565"/>
      <c r="H39" s="662"/>
      <c r="I39" s="662"/>
      <c r="J39" s="662"/>
      <c r="K39" s="664"/>
      <c r="L39" s="568">
        <v>0.0</v>
      </c>
      <c r="M39" s="569">
        <v>0.0</v>
      </c>
      <c r="N39" s="570">
        <v>0.0</v>
      </c>
      <c r="O39" s="571">
        <f t="shared" si="168"/>
        <v>0.0</v>
      </c>
      <c r="P39" s="569">
        <v>0.0</v>
      </c>
      <c r="Q39" s="571">
        <f>SUM(O39,P39)</f>
        <v>0.0</v>
      </c>
      <c r="R39" s="569">
        <v>0.0</v>
      </c>
      <c r="S39" s="571">
        <f>SUM(Q39,R39)</f>
        <v>0.0</v>
      </c>
      <c r="T39" s="572">
        <f>IF(OR(P39="",R39=""),"",S39/S$7*100)</f>
        <v>0.0</v>
      </c>
      <c r="U39" s="573" t="str">
        <f>IF(R39="AB","AB",IF(AND(OR(L39="ab",L39="ml"),OR(M39="ab",M39="ml"),OR(O39="ab",O39="ml")),"AB",IF(AND(OR(L39="ab",L39="ml"),OR(O39="ab",O39="ml")),"AB","")))</f>
        <v/>
      </c>
      <c r="V39" s="573" t="str">
        <f>IF(OR($G39="NSO",$G39="",R39=""),"",IF(OR(U39="AB",R39="ab"),"AB",IF(AND(T39&gt;=36,R39&gt;=20),"P",IF(AND(T39&gt;=34,R39&gt;=20,COUNTIF(N39:R39,"ml")=0),"G2",IF(AND(T39&gt;=31,R39&gt;=20,COUNTIF(N39:R39,"ml")=0),"G1",IF(T39&gt;=25,"S","F"))))))</f>
        <v/>
      </c>
      <c r="W39" s="574" t="str">
        <f t="shared" si="169"/>
        <v/>
      </c>
      <c r="X39" s="575">
        <v>0.0</v>
      </c>
      <c r="Y39" s="576">
        <v>0.0</v>
      </c>
      <c r="Z39" s="577">
        <v>0.0</v>
      </c>
      <c r="AA39" s="578">
        <f t="shared" si="23"/>
        <v>0.0</v>
      </c>
      <c r="AB39" s="576">
        <v>0.0</v>
      </c>
      <c r="AC39" s="578">
        <f t="shared" si="2"/>
        <v>0.0</v>
      </c>
      <c r="AD39" s="576">
        <v>0.0</v>
      </c>
      <c r="AE39" s="578">
        <f t="shared" si="3"/>
        <v>0.0</v>
      </c>
      <c r="AF39" s="579">
        <f t="shared" si="24"/>
        <v>0.0</v>
      </c>
      <c r="AG39" s="580" t="str">
        <f t="shared" si="25"/>
        <v/>
      </c>
      <c r="AH39" s="580" t="str">
        <f t="shared" si="26"/>
        <v/>
      </c>
      <c r="AI39" s="581" t="str">
        <f t="shared" si="27"/>
        <v/>
      </c>
      <c r="AJ39" s="582">
        <v>0.0</v>
      </c>
      <c r="AK39" s="583">
        <v>0.0</v>
      </c>
      <c r="AL39" s="584">
        <v>0.0</v>
      </c>
      <c r="AM39" s="585">
        <f t="shared" si="28"/>
        <v>0.0</v>
      </c>
      <c r="AN39" s="583">
        <v>0.0</v>
      </c>
      <c r="AO39" s="585">
        <f t="shared" si="4"/>
        <v>0.0</v>
      </c>
      <c r="AP39" s="583">
        <v>0.0</v>
      </c>
      <c r="AQ39" s="585">
        <f t="shared" si="5"/>
        <v>0.0</v>
      </c>
      <c r="AR39" s="586">
        <f t="shared" si="29"/>
        <v>0.0</v>
      </c>
      <c r="AS39" s="587" t="str">
        <f t="shared" si="30"/>
        <v/>
      </c>
      <c r="AT39" s="587" t="str">
        <f t="shared" si="31"/>
        <v/>
      </c>
      <c r="AU39" s="588" t="str">
        <f t="shared" si="32"/>
        <v/>
      </c>
      <c r="AV39" s="589">
        <v>0.0</v>
      </c>
      <c r="AW39" s="590">
        <v>0.0</v>
      </c>
      <c r="AX39" s="591">
        <v>0.0</v>
      </c>
      <c r="AY39" s="592">
        <f t="shared" si="33"/>
        <v>0.0</v>
      </c>
      <c r="AZ39" s="590">
        <v>0.0</v>
      </c>
      <c r="BA39" s="592">
        <f t="shared" si="6"/>
        <v>0.0</v>
      </c>
      <c r="BB39" s="590">
        <v>0.0</v>
      </c>
      <c r="BC39" s="592">
        <f t="shared" si="7"/>
        <v>0.0</v>
      </c>
      <c r="BD39" s="593">
        <f t="shared" si="34"/>
        <v>0.0</v>
      </c>
      <c r="BE39" s="594" t="str">
        <f t="shared" si="35"/>
        <v/>
      </c>
      <c r="BF39" s="594" t="str">
        <f t="shared" si="36"/>
        <v/>
      </c>
      <c r="BG39" s="595" t="str">
        <f t="shared" si="37"/>
        <v/>
      </c>
      <c r="BH39" s="596">
        <v>0.0</v>
      </c>
      <c r="BI39" s="597">
        <v>0.0</v>
      </c>
      <c r="BJ39" s="598">
        <v>0.0</v>
      </c>
      <c r="BK39" s="599">
        <f t="shared" si="38"/>
        <v>0.0</v>
      </c>
      <c r="BL39" s="597">
        <v>0.0</v>
      </c>
      <c r="BM39" s="599">
        <f t="shared" si="8"/>
        <v>0.0</v>
      </c>
      <c r="BN39" s="597">
        <v>0.0</v>
      </c>
      <c r="BO39" s="599">
        <f t="shared" si="9"/>
        <v>0.0</v>
      </c>
      <c r="BP39" s="600">
        <f t="shared" si="39"/>
        <v>0.0</v>
      </c>
      <c r="BQ39" s="601" t="str">
        <f t="shared" si="40"/>
        <v/>
      </c>
      <c r="BR39" s="601" t="str">
        <f t="shared" si="41"/>
        <v/>
      </c>
      <c r="BS39" s="602" t="str">
        <f t="shared" si="42"/>
        <v/>
      </c>
      <c r="BT39" s="568">
        <v>0.0</v>
      </c>
      <c r="BU39" s="569">
        <v>0.0</v>
      </c>
      <c r="BV39" s="570">
        <v>0.0</v>
      </c>
      <c r="BW39" s="571">
        <f t="shared" si="43"/>
        <v>0.0</v>
      </c>
      <c r="BX39" s="569">
        <v>0.0</v>
      </c>
      <c r="BY39" s="571">
        <f t="shared" si="10"/>
        <v>0.0</v>
      </c>
      <c r="BZ39" s="569">
        <v>0.0</v>
      </c>
      <c r="CA39" s="571">
        <f t="shared" si="11"/>
        <v>0.0</v>
      </c>
      <c r="CB39" s="572">
        <f t="shared" si="44"/>
        <v>0.0</v>
      </c>
      <c r="CC39" s="573" t="str">
        <f t="shared" si="45"/>
        <v/>
      </c>
      <c r="CD39" s="573" t="str">
        <f t="shared" si="46"/>
        <v/>
      </c>
      <c r="CE39" s="574" t="str">
        <f t="shared" si="47"/>
        <v/>
      </c>
      <c r="CF39" s="603">
        <v>0.0</v>
      </c>
      <c r="CG39" s="604">
        <v>0.0</v>
      </c>
      <c r="CH39" s="605">
        <v>0.0</v>
      </c>
      <c r="CI39" s="606">
        <f t="shared" si="48"/>
        <v>0.0</v>
      </c>
      <c r="CJ39" s="604">
        <v>0.0</v>
      </c>
      <c r="CK39" s="606">
        <f t="shared" si="12"/>
        <v>0.0</v>
      </c>
      <c r="CL39" s="604">
        <v>0.0</v>
      </c>
      <c r="CM39" s="606">
        <f t="shared" si="13"/>
        <v>0.0</v>
      </c>
      <c r="CN39" s="607">
        <f t="shared" si="49"/>
        <v>0.0</v>
      </c>
      <c r="CO39" s="548" t="str">
        <f t="shared" si="50"/>
        <v/>
      </c>
      <c r="CP39" s="548" t="str">
        <f t="shared" si="51"/>
        <v/>
      </c>
      <c r="CQ39" s="608" t="str">
        <f t="shared" si="52"/>
        <v/>
      </c>
      <c r="CR39" s="609">
        <v>0.0</v>
      </c>
      <c r="CS39" s="610">
        <v>0.0</v>
      </c>
      <c r="CT39" s="611"/>
      <c r="CU39" s="612">
        <f t="shared" si="117"/>
        <v>0.0</v>
      </c>
      <c r="CV39" s="525">
        <v>0.0</v>
      </c>
      <c r="CW39" s="613">
        <v>0.0</v>
      </c>
      <c r="CX39" s="614">
        <f t="shared" si="150"/>
        <v>0.0</v>
      </c>
      <c r="CY39" s="615">
        <v>0.0</v>
      </c>
      <c r="CZ39" s="616">
        <f t="shared" si="202" ref="CZ39">IF($S$7="NA","NA",0)</f>
        <v>0.0</v>
      </c>
      <c r="DA39" s="617">
        <f t="shared" si="118"/>
        <v>0.0</v>
      </c>
      <c r="DB39" s="618">
        <f t="shared" si="119"/>
        <v>0.0</v>
      </c>
      <c r="DC39" s="619">
        <f t="shared" si="120"/>
        <v>0.0</v>
      </c>
      <c r="DD39" s="620" t="str">
        <f t="shared" si="121"/>
        <v/>
      </c>
      <c r="DE39" s="603">
        <v>0.0</v>
      </c>
      <c r="DF39" s="622">
        <v>0.0</v>
      </c>
      <c r="DG39" s="623">
        <f t="shared" si="122"/>
        <v>0.0</v>
      </c>
      <c r="DH39" s="604">
        <v>0.0</v>
      </c>
      <c r="DI39" s="625"/>
      <c r="DJ39" s="623">
        <f t="shared" si="123"/>
        <v>0.0</v>
      </c>
      <c r="DK39" s="625"/>
      <c r="DL39" s="625"/>
      <c r="DM39" s="623" t="str">
        <f t="shared" si="124"/>
        <v/>
      </c>
      <c r="DN39" s="626">
        <f t="shared" si="125"/>
        <v>0.0</v>
      </c>
      <c r="DO39" s="627">
        <f t="shared" si="126"/>
        <v>0.0</v>
      </c>
      <c r="DP39" s="628">
        <f t="shared" si="127"/>
        <v>0.0</v>
      </c>
      <c r="DQ39" s="541">
        <v>0.0</v>
      </c>
      <c r="DR39" s="629">
        <v>0.0</v>
      </c>
      <c r="DS39" s="623">
        <f t="shared" si="128"/>
        <v>0.0</v>
      </c>
      <c r="DT39" s="630">
        <v>0.0</v>
      </c>
      <c r="DU39" s="631">
        <f t="shared" si="203" ref="DU39">IF($S$7="NA","NA",0)</f>
        <v>0.0</v>
      </c>
      <c r="DV39" s="623">
        <f t="shared" si="129"/>
        <v>0.0</v>
      </c>
      <c r="DW39" s="632">
        <f t="shared" si="130"/>
        <v>0.0</v>
      </c>
      <c r="DX39" s="633">
        <f t="shared" si="131"/>
        <v>0.0</v>
      </c>
      <c r="DY39" s="634">
        <f t="shared" si="132"/>
        <v>0.0</v>
      </c>
      <c r="DZ39" s="607">
        <f t="shared" si="133"/>
        <v>0.0</v>
      </c>
      <c r="EA39" s="635" t="str">
        <f t="shared" si="134"/>
        <v/>
      </c>
      <c r="EB39" s="636">
        <v>0.0</v>
      </c>
      <c r="EC39" s="637">
        <v>0.0</v>
      </c>
      <c r="ED39" s="638">
        <v>0.0</v>
      </c>
      <c r="EE39" s="639">
        <f t="shared" si="184"/>
        <v>0.0</v>
      </c>
      <c r="EF39" s="640">
        <f t="shared" si="185"/>
        <v>0.0</v>
      </c>
      <c r="EG39" s="641" t="str">
        <f t="shared" si="186"/>
        <v/>
      </c>
      <c r="EH39" s="642">
        <v>0.0</v>
      </c>
      <c r="EI39" s="564">
        <v>0.0</v>
      </c>
      <c r="EJ39" s="564">
        <v>0.0</v>
      </c>
      <c r="EK39" s="532">
        <f t="shared" si="170"/>
        <v>0.0</v>
      </c>
      <c r="EL39" s="619">
        <f t="shared" si="171"/>
        <v>0.0</v>
      </c>
      <c r="EM39" s="620" t="str">
        <f t="shared" si="172"/>
        <v/>
      </c>
      <c r="EN39" s="603">
        <v>0.0</v>
      </c>
      <c r="EO39" s="604">
        <v>0.0</v>
      </c>
      <c r="EP39" s="643">
        <v>0.0</v>
      </c>
      <c r="EQ39" s="644">
        <f t="shared" si="153"/>
        <v>0.0</v>
      </c>
      <c r="ER39" s="629">
        <v>0.0</v>
      </c>
      <c r="ES39" s="645">
        <f t="shared" si="141"/>
        <v>0.0</v>
      </c>
      <c r="ET39" s="630">
        <v>0.0</v>
      </c>
      <c r="EU39" s="646">
        <f t="shared" si="142"/>
        <v>0.0</v>
      </c>
      <c r="EV39" s="607">
        <f t="shared" si="143"/>
        <v>0.0</v>
      </c>
      <c r="EW39" s="635" t="str">
        <f t="shared" si="144"/>
        <v/>
      </c>
      <c r="EX39" s="669"/>
      <c r="EY39" s="666"/>
      <c r="EZ39" s="670" t="str">
        <f t="shared" si="145"/>
        <v/>
      </c>
      <c r="FA39" s="649" t="str">
        <f t="shared" si="80"/>
        <v/>
      </c>
      <c r="FB39" s="650" t="str">
        <f t="shared" si="199"/>
        <v/>
      </c>
      <c r="FC39" s="651" t="str">
        <f t="shared" si="200"/>
        <v/>
      </c>
      <c r="FD39" s="652" t="str">
        <f t="shared" si="83"/>
        <v/>
      </c>
      <c r="FE39" s="652" t="str">
        <f>IF($G39="NSO","NSO",IF($G39="TC","Transferred",IF(OR($G39="",$G39=0,P39="",AB39="",AN39="",AZ39="",BL39="",BX39="",CJ37=""),"",IF(OR(FP39&gt;0,(FQ39+FR39+FS39)&gt;2),"FAILED",IF(OR(FQ39&gt;0,FR39&gt;1),"SUPP.",IF(AND(FR39&gt;0,FS39&gt;0),"SUPP.",IF((FR39+FS39),"Passed With G","Passed")))))))</f>
        <v/>
      </c>
      <c r="FF39" s="653" t="str">
        <f t="shared" si="201"/>
        <v/>
      </c>
      <c r="FG39" s="654" t="str">
        <f t="shared" si="85"/>
        <v/>
      </c>
      <c r="FH39" s="655" t="str">
        <f t="shared" si="86"/>
        <v/>
      </c>
      <c r="FI39" s="656" t="str">
        <f t="shared" si="157"/>
        <v/>
      </c>
      <c r="FJ39" s="657" t="str">
        <f t="shared" si="158"/>
        <v/>
      </c>
      <c r="FK39" s="657" t="str">
        <f t="shared" si="159"/>
        <v/>
      </c>
      <c r="FL39" s="657" t="str">
        <f t="shared" si="160"/>
        <v/>
      </c>
      <c r="FM39" s="657" t="str">
        <f t="shared" si="161"/>
        <v/>
      </c>
      <c r="FN39" s="658" t="str">
        <f t="shared" si="162"/>
        <v/>
      </c>
      <c r="FO39" s="659" t="str">
        <f t="shared" si="163"/>
        <v/>
      </c>
      <c r="FP39" s="656">
        <f t="shared" si="94"/>
        <v>0.0</v>
      </c>
      <c r="FQ39" s="657">
        <f t="shared" si="95"/>
        <v>0.0</v>
      </c>
      <c r="FR39" s="657">
        <f t="shared" si="96"/>
        <v>0.0</v>
      </c>
      <c r="FS39" s="657">
        <f t="shared" si="97"/>
        <v>0.0</v>
      </c>
      <c r="FT39" s="659"/>
      <c r="FU39" s="117"/>
      <c r="FV39" s="117"/>
      <c r="FW39" s="660">
        <f t="shared" si="98"/>
        <v>0.0</v>
      </c>
      <c r="FX39" s="660" t="s">
        <v>163</v>
      </c>
      <c r="FY39" s="660">
        <f t="shared" si="99"/>
        <v>200.0</v>
      </c>
      <c r="FZ39" s="660" t="str">
        <f t="shared" si="100"/>
        <v>0/200</v>
      </c>
      <c r="GA39" s="660">
        <f t="shared" si="101"/>
        <v>0.0</v>
      </c>
      <c r="GB39" s="660" t="s">
        <v>163</v>
      </c>
      <c r="GC39" s="660">
        <f t="shared" si="102"/>
        <v>230.0</v>
      </c>
      <c r="GD39" s="660" t="str">
        <f t="shared" si="103"/>
        <v>0/230</v>
      </c>
      <c r="GE39" s="660">
        <f t="shared" si="104"/>
        <v>0.0</v>
      </c>
      <c r="GF39" s="660" t="s">
        <v>163</v>
      </c>
      <c r="GG39" s="660">
        <f t="shared" si="105"/>
        <v>100.0</v>
      </c>
      <c r="GH39" s="660" t="str">
        <f t="shared" si="106"/>
        <v>0/100</v>
      </c>
      <c r="GI39" s="660">
        <f t="shared" si="107"/>
        <v>0.0</v>
      </c>
      <c r="GJ39" s="660" t="s">
        <v>163</v>
      </c>
      <c r="GK39" s="660">
        <f t="shared" si="108"/>
        <v>100.0</v>
      </c>
      <c r="GL39" s="660" t="str">
        <f t="shared" si="109"/>
        <v>0/100</v>
      </c>
      <c r="GM39" s="660">
        <f t="shared" si="110"/>
        <v>0.0</v>
      </c>
      <c r="GN39" s="660" t="s">
        <v>163</v>
      </c>
      <c r="GO39" s="660">
        <f t="shared" si="111"/>
        <v>200.0</v>
      </c>
      <c r="GP39" s="660" t="str">
        <f t="shared" si="112"/>
        <v>0/200</v>
      </c>
    </row>
    <row r="40" spans="8:8" ht="21.75" customHeight="1">
      <c r="A40" s="24">
        <f t="shared" si="19"/>
        <v>0.0</v>
      </c>
      <c r="B40" s="562">
        <f t="shared" si="20"/>
        <v>0.0</v>
      </c>
      <c r="C40" s="661">
        <v>32.0</v>
      </c>
      <c r="D40" s="564"/>
      <c r="E40" s="662"/>
      <c r="F40" s="663"/>
      <c r="G40" s="662"/>
      <c r="H40" s="662"/>
      <c r="I40" s="662"/>
      <c r="J40" s="662"/>
      <c r="K40" s="664"/>
      <c r="L40" s="568">
        <v>0.0</v>
      </c>
      <c r="M40" s="569">
        <v>0.0</v>
      </c>
      <c r="N40" s="570">
        <v>0.0</v>
      </c>
      <c r="O40" s="571">
        <f t="shared" si="168"/>
        <v>0.0</v>
      </c>
      <c r="P40" s="569">
        <v>0.0</v>
      </c>
      <c r="Q40" s="571">
        <f>SUM(O40,P40)</f>
        <v>0.0</v>
      </c>
      <c r="R40" s="569">
        <v>0.0</v>
      </c>
      <c r="S40" s="571">
        <f>SUM(Q40,R40)</f>
        <v>0.0</v>
      </c>
      <c r="T40" s="572">
        <f>IF(OR(P40="",R40=""),"",S40/S$7*100)</f>
        <v>0.0</v>
      </c>
      <c r="U40" s="573" t="str">
        <f>IF(R40="AB","AB",IF(AND(OR(L40="ab",L40="ml"),OR(M40="ab",M40="ml"),OR(O40="ab",O40="ml")),"AB",IF(AND(OR(L40="ab",L40="ml"),OR(O40="ab",O40="ml")),"AB","")))</f>
        <v/>
      </c>
      <c r="V40" s="573" t="str">
        <f>IF(OR($G40="NSO",$G40="",R40=""),"",IF(OR(U40="AB",R40="ab"),"AB",IF(AND(T40&gt;=36,R40&gt;=20),"P",IF(AND(T40&gt;=34,R40&gt;=20,COUNTIF(N40:R40,"ml")=0),"G2",IF(AND(T40&gt;=31,R40&gt;=20,COUNTIF(N40:R40,"ml")=0),"G1",IF(T40&gt;=25,"S","F"))))))</f>
        <v/>
      </c>
      <c r="W40" s="574" t="str">
        <f t="shared" si="169"/>
        <v/>
      </c>
      <c r="X40" s="575">
        <v>0.0</v>
      </c>
      <c r="Y40" s="576">
        <v>0.0</v>
      </c>
      <c r="Z40" s="577">
        <v>0.0</v>
      </c>
      <c r="AA40" s="578">
        <f t="shared" si="23"/>
        <v>0.0</v>
      </c>
      <c r="AB40" s="576">
        <v>0.0</v>
      </c>
      <c r="AC40" s="578">
        <f t="shared" si="2"/>
        <v>0.0</v>
      </c>
      <c r="AD40" s="576">
        <v>0.0</v>
      </c>
      <c r="AE40" s="578">
        <f t="shared" si="3"/>
        <v>0.0</v>
      </c>
      <c r="AF40" s="579">
        <f t="shared" si="24"/>
        <v>0.0</v>
      </c>
      <c r="AG40" s="580" t="str">
        <f t="shared" si="25"/>
        <v/>
      </c>
      <c r="AH40" s="580" t="str">
        <f t="shared" si="26"/>
        <v/>
      </c>
      <c r="AI40" s="581" t="str">
        <f t="shared" si="27"/>
        <v/>
      </c>
      <c r="AJ40" s="582">
        <v>0.0</v>
      </c>
      <c r="AK40" s="583">
        <v>0.0</v>
      </c>
      <c r="AL40" s="584">
        <v>0.0</v>
      </c>
      <c r="AM40" s="585">
        <f t="shared" si="28"/>
        <v>0.0</v>
      </c>
      <c r="AN40" s="583">
        <v>0.0</v>
      </c>
      <c r="AO40" s="585">
        <f t="shared" si="4"/>
        <v>0.0</v>
      </c>
      <c r="AP40" s="583">
        <v>0.0</v>
      </c>
      <c r="AQ40" s="585">
        <f t="shared" si="5"/>
        <v>0.0</v>
      </c>
      <c r="AR40" s="586">
        <f t="shared" si="29"/>
        <v>0.0</v>
      </c>
      <c r="AS40" s="587" t="str">
        <f t="shared" si="30"/>
        <v/>
      </c>
      <c r="AT40" s="587" t="str">
        <f t="shared" si="31"/>
        <v/>
      </c>
      <c r="AU40" s="588" t="str">
        <f t="shared" si="32"/>
        <v/>
      </c>
      <c r="AV40" s="589">
        <v>0.0</v>
      </c>
      <c r="AW40" s="590">
        <v>0.0</v>
      </c>
      <c r="AX40" s="591">
        <v>0.0</v>
      </c>
      <c r="AY40" s="592">
        <f t="shared" si="33"/>
        <v>0.0</v>
      </c>
      <c r="AZ40" s="590">
        <v>0.0</v>
      </c>
      <c r="BA40" s="592">
        <f t="shared" si="6"/>
        <v>0.0</v>
      </c>
      <c r="BB40" s="590">
        <v>0.0</v>
      </c>
      <c r="BC40" s="592">
        <f t="shared" si="7"/>
        <v>0.0</v>
      </c>
      <c r="BD40" s="593">
        <f t="shared" si="34"/>
        <v>0.0</v>
      </c>
      <c r="BE40" s="594" t="str">
        <f t="shared" si="35"/>
        <v/>
      </c>
      <c r="BF40" s="594" t="str">
        <f t="shared" si="36"/>
        <v/>
      </c>
      <c r="BG40" s="595" t="str">
        <f t="shared" si="37"/>
        <v/>
      </c>
      <c r="BH40" s="596">
        <v>0.0</v>
      </c>
      <c r="BI40" s="597">
        <v>0.0</v>
      </c>
      <c r="BJ40" s="598">
        <v>0.0</v>
      </c>
      <c r="BK40" s="599">
        <f t="shared" si="38"/>
        <v>0.0</v>
      </c>
      <c r="BL40" s="597">
        <v>0.0</v>
      </c>
      <c r="BM40" s="599">
        <f t="shared" si="8"/>
        <v>0.0</v>
      </c>
      <c r="BN40" s="597">
        <v>0.0</v>
      </c>
      <c r="BO40" s="599">
        <f t="shared" si="9"/>
        <v>0.0</v>
      </c>
      <c r="BP40" s="600">
        <f t="shared" si="39"/>
        <v>0.0</v>
      </c>
      <c r="BQ40" s="601" t="str">
        <f t="shared" si="40"/>
        <v/>
      </c>
      <c r="BR40" s="601" t="str">
        <f t="shared" si="41"/>
        <v/>
      </c>
      <c r="BS40" s="602" t="str">
        <f t="shared" si="42"/>
        <v/>
      </c>
      <c r="BT40" s="568">
        <v>0.0</v>
      </c>
      <c r="BU40" s="569">
        <v>0.0</v>
      </c>
      <c r="BV40" s="570">
        <v>0.0</v>
      </c>
      <c r="BW40" s="571">
        <f t="shared" si="43"/>
        <v>0.0</v>
      </c>
      <c r="BX40" s="569">
        <v>0.0</v>
      </c>
      <c r="BY40" s="571">
        <f t="shared" si="10"/>
        <v>0.0</v>
      </c>
      <c r="BZ40" s="569">
        <v>0.0</v>
      </c>
      <c r="CA40" s="571">
        <f t="shared" si="11"/>
        <v>0.0</v>
      </c>
      <c r="CB40" s="572">
        <f t="shared" si="44"/>
        <v>0.0</v>
      </c>
      <c r="CC40" s="573" t="str">
        <f t="shared" si="45"/>
        <v/>
      </c>
      <c r="CD40" s="573" t="str">
        <f t="shared" si="46"/>
        <v/>
      </c>
      <c r="CE40" s="574" t="str">
        <f t="shared" si="47"/>
        <v/>
      </c>
      <c r="CF40" s="603">
        <v>0.0</v>
      </c>
      <c r="CG40" s="604">
        <v>0.0</v>
      </c>
      <c r="CH40" s="605">
        <v>0.0</v>
      </c>
      <c r="CI40" s="606">
        <f t="shared" si="48"/>
        <v>0.0</v>
      </c>
      <c r="CJ40" s="604">
        <v>0.0</v>
      </c>
      <c r="CK40" s="606">
        <f t="shared" si="12"/>
        <v>0.0</v>
      </c>
      <c r="CL40" s="604">
        <v>0.0</v>
      </c>
      <c r="CM40" s="606">
        <f t="shared" si="13"/>
        <v>0.0</v>
      </c>
      <c r="CN40" s="607">
        <f t="shared" si="49"/>
        <v>0.0</v>
      </c>
      <c r="CO40" s="548" t="str">
        <f t="shared" si="50"/>
        <v/>
      </c>
      <c r="CP40" s="548" t="str">
        <f t="shared" si="51"/>
        <v/>
      </c>
      <c r="CQ40" s="608" t="str">
        <f t="shared" si="52"/>
        <v/>
      </c>
      <c r="CR40" s="609">
        <v>0.0</v>
      </c>
      <c r="CS40" s="610">
        <v>0.0</v>
      </c>
      <c r="CT40" s="611"/>
      <c r="CU40" s="612">
        <f t="shared" si="117"/>
        <v>0.0</v>
      </c>
      <c r="CV40" s="525">
        <v>0.0</v>
      </c>
      <c r="CW40" s="613">
        <v>0.0</v>
      </c>
      <c r="CX40" s="614">
        <f t="shared" si="150"/>
        <v>0.0</v>
      </c>
      <c r="CY40" s="615">
        <v>0.0</v>
      </c>
      <c r="CZ40" s="616">
        <v>0.0</v>
      </c>
      <c r="DA40" s="617">
        <f t="shared" si="118"/>
        <v>0.0</v>
      </c>
      <c r="DB40" s="618">
        <f t="shared" si="119"/>
        <v>0.0</v>
      </c>
      <c r="DC40" s="619">
        <f t="shared" si="120"/>
        <v>0.0</v>
      </c>
      <c r="DD40" s="620" t="str">
        <f t="shared" si="121"/>
        <v/>
      </c>
      <c r="DE40" s="603">
        <v>0.0</v>
      </c>
      <c r="DF40" s="622">
        <v>0.0</v>
      </c>
      <c r="DG40" s="623">
        <f t="shared" si="122"/>
        <v>0.0</v>
      </c>
      <c r="DH40" s="604">
        <v>0.0</v>
      </c>
      <c r="DI40" s="625"/>
      <c r="DJ40" s="623">
        <f t="shared" si="123"/>
        <v>0.0</v>
      </c>
      <c r="DK40" s="625"/>
      <c r="DL40" s="625"/>
      <c r="DM40" s="623" t="str">
        <f t="shared" si="124"/>
        <v/>
      </c>
      <c r="DN40" s="626">
        <f t="shared" si="125"/>
        <v>0.0</v>
      </c>
      <c r="DO40" s="627">
        <f t="shared" si="126"/>
        <v>0.0</v>
      </c>
      <c r="DP40" s="628">
        <f t="shared" si="127"/>
        <v>0.0</v>
      </c>
      <c r="DQ40" s="541">
        <v>0.0</v>
      </c>
      <c r="DR40" s="629">
        <v>0.0</v>
      </c>
      <c r="DS40" s="623">
        <f t="shared" si="128"/>
        <v>0.0</v>
      </c>
      <c r="DT40" s="630">
        <v>0.0</v>
      </c>
      <c r="DU40" s="631">
        <v>0.0</v>
      </c>
      <c r="DV40" s="623">
        <f t="shared" si="129"/>
        <v>0.0</v>
      </c>
      <c r="DW40" s="632">
        <f t="shared" si="130"/>
        <v>0.0</v>
      </c>
      <c r="DX40" s="633">
        <f t="shared" si="131"/>
        <v>0.0</v>
      </c>
      <c r="DY40" s="634">
        <f t="shared" si="132"/>
        <v>0.0</v>
      </c>
      <c r="DZ40" s="607">
        <f t="shared" si="133"/>
        <v>0.0</v>
      </c>
      <c r="EA40" s="635" t="str">
        <f t="shared" si="134"/>
        <v/>
      </c>
      <c r="EB40" s="665">
        <v>0.0</v>
      </c>
      <c r="EC40" s="666">
        <v>0.0</v>
      </c>
      <c r="ED40" s="666">
        <v>0.0</v>
      </c>
      <c r="EE40" s="639">
        <f t="shared" si="184"/>
        <v>0.0</v>
      </c>
      <c r="EF40" s="640">
        <f t="shared" si="185"/>
        <v>0.0</v>
      </c>
      <c r="EG40" s="641" t="str">
        <f t="shared" si="186"/>
        <v/>
      </c>
      <c r="EH40" s="667">
        <v>0.0</v>
      </c>
      <c r="EI40" s="668">
        <v>0.0</v>
      </c>
      <c r="EJ40" s="668">
        <v>0.0</v>
      </c>
      <c r="EK40" s="532">
        <f t="shared" si="170"/>
        <v>0.0</v>
      </c>
      <c r="EL40" s="619">
        <f t="shared" si="171"/>
        <v>0.0</v>
      </c>
      <c r="EM40" s="620" t="str">
        <f t="shared" si="172"/>
        <v/>
      </c>
      <c r="EN40" s="603">
        <v>0.0</v>
      </c>
      <c r="EO40" s="604">
        <v>0.0</v>
      </c>
      <c r="EP40" s="643">
        <v>0.0</v>
      </c>
      <c r="EQ40" s="644">
        <f t="shared" si="153"/>
        <v>0.0</v>
      </c>
      <c r="ER40" s="629">
        <v>0.0</v>
      </c>
      <c r="ES40" s="645">
        <f t="shared" si="141"/>
        <v>0.0</v>
      </c>
      <c r="ET40" s="630">
        <v>0.0</v>
      </c>
      <c r="EU40" s="646">
        <f t="shared" si="142"/>
        <v>0.0</v>
      </c>
      <c r="EV40" s="607">
        <f t="shared" si="143"/>
        <v>0.0</v>
      </c>
      <c r="EW40" s="635" t="str">
        <f t="shared" si="144"/>
        <v/>
      </c>
      <c r="EX40" s="669"/>
      <c r="EY40" s="666"/>
      <c r="EZ40" s="670" t="str">
        <f t="shared" si="145"/>
        <v/>
      </c>
      <c r="FA40" s="649" t="str">
        <f t="shared" si="80"/>
        <v/>
      </c>
      <c r="FB40" s="650" t="str">
        <f t="shared" si="199"/>
        <v/>
      </c>
      <c r="FC40" s="651" t="str">
        <f t="shared" si="200"/>
        <v/>
      </c>
      <c r="FD40" s="652" t="str">
        <f t="shared" si="83"/>
        <v/>
      </c>
      <c r="FE40" s="652" t="str">
        <f>IF($G40="NSO","NSO",IF($G40="TC","Transferred",IF(OR($G40="",$G40=0,P40="",AB40="",AN40="",AZ40="",BL40="",BX40="",CJ38=""),"",IF(OR(FP40&gt;0,(FQ40+FR40+FS40)&gt;2),"FAILED",IF(OR(FQ40&gt;0,FR40&gt;1),"SUPP.",IF(AND(FR40&gt;0,FS40&gt;0),"SUPP.",IF((FR40+FS40),"Passed With G","Passed")))))))</f>
        <v/>
      </c>
      <c r="FF40" s="653" t="str">
        <f t="shared" si="201"/>
        <v/>
      </c>
      <c r="FG40" s="654" t="str">
        <f t="shared" si="85"/>
        <v/>
      </c>
      <c r="FH40" s="655" t="str">
        <f t="shared" si="86"/>
        <v/>
      </c>
      <c r="FI40" s="656" t="str">
        <f t="shared" si="157"/>
        <v/>
      </c>
      <c r="FJ40" s="657" t="str">
        <f t="shared" si="158"/>
        <v/>
      </c>
      <c r="FK40" s="657" t="str">
        <f t="shared" si="159"/>
        <v/>
      </c>
      <c r="FL40" s="657" t="str">
        <f t="shared" si="160"/>
        <v/>
      </c>
      <c r="FM40" s="657" t="str">
        <f t="shared" si="161"/>
        <v/>
      </c>
      <c r="FN40" s="658" t="str">
        <f t="shared" si="162"/>
        <v/>
      </c>
      <c r="FO40" s="659" t="str">
        <f t="shared" si="163"/>
        <v/>
      </c>
      <c r="FP40" s="656">
        <f t="shared" si="94"/>
        <v>0.0</v>
      </c>
      <c r="FQ40" s="657">
        <f t="shared" si="95"/>
        <v>0.0</v>
      </c>
      <c r="FR40" s="657">
        <f t="shared" si="96"/>
        <v>0.0</v>
      </c>
      <c r="FS40" s="657">
        <f t="shared" si="97"/>
        <v>0.0</v>
      </c>
      <c r="FT40" s="659"/>
      <c r="FU40" s="117"/>
      <c r="FV40" s="117"/>
      <c r="FW40" s="660">
        <f t="shared" si="98"/>
        <v>0.0</v>
      </c>
      <c r="FX40" s="660" t="s">
        <v>163</v>
      </c>
      <c r="FY40" s="660">
        <f t="shared" si="99"/>
        <v>200.0</v>
      </c>
      <c r="FZ40" s="660" t="str">
        <f t="shared" si="100"/>
        <v>0/200</v>
      </c>
      <c r="GA40" s="660">
        <f t="shared" si="101"/>
        <v>0.0</v>
      </c>
      <c r="GB40" s="660" t="s">
        <v>163</v>
      </c>
      <c r="GC40" s="660">
        <f t="shared" si="102"/>
        <v>230.0</v>
      </c>
      <c r="GD40" s="660" t="str">
        <f t="shared" si="103"/>
        <v>0/230</v>
      </c>
      <c r="GE40" s="660">
        <f t="shared" si="104"/>
        <v>0.0</v>
      </c>
      <c r="GF40" s="660" t="s">
        <v>163</v>
      </c>
      <c r="GG40" s="660">
        <f t="shared" si="105"/>
        <v>100.0</v>
      </c>
      <c r="GH40" s="660" t="str">
        <f t="shared" si="106"/>
        <v>0/100</v>
      </c>
      <c r="GI40" s="660">
        <f t="shared" si="107"/>
        <v>0.0</v>
      </c>
      <c r="GJ40" s="660" t="s">
        <v>163</v>
      </c>
      <c r="GK40" s="660">
        <f t="shared" si="108"/>
        <v>100.0</v>
      </c>
      <c r="GL40" s="660" t="str">
        <f t="shared" si="109"/>
        <v>0/100</v>
      </c>
      <c r="GM40" s="660">
        <f t="shared" si="110"/>
        <v>0.0</v>
      </c>
      <c r="GN40" s="660" t="s">
        <v>163</v>
      </c>
      <c r="GO40" s="660">
        <f t="shared" si="111"/>
        <v>200.0</v>
      </c>
      <c r="GP40" s="660" t="str">
        <f t="shared" si="112"/>
        <v>0/200</v>
      </c>
    </row>
    <row r="41" spans="8:8" ht="21.75" customHeight="1">
      <c r="A41" s="24">
        <f t="shared" si="19"/>
        <v>0.0</v>
      </c>
      <c r="B41" s="562">
        <f t="shared" si="20"/>
        <v>0.0</v>
      </c>
      <c r="C41" s="563">
        <v>33.0</v>
      </c>
      <c r="D41" s="564"/>
      <c r="E41" s="662"/>
      <c r="F41" s="663"/>
      <c r="G41" s="565"/>
      <c r="H41" s="662"/>
      <c r="I41" s="662"/>
      <c r="J41" s="662"/>
      <c r="K41" s="664"/>
      <c r="L41" s="568">
        <v>0.0</v>
      </c>
      <c r="M41" s="569">
        <v>0.0</v>
      </c>
      <c r="N41" s="570">
        <v>0.0</v>
      </c>
      <c r="O41" s="571">
        <f t="shared" si="168"/>
        <v>0.0</v>
      </c>
      <c r="P41" s="569">
        <v>0.0</v>
      </c>
      <c r="Q41" s="571">
        <f>SUM(O41,P41)</f>
        <v>0.0</v>
      </c>
      <c r="R41" s="569">
        <v>0.0</v>
      </c>
      <c r="S41" s="571">
        <f>SUM(Q41,R41)</f>
        <v>0.0</v>
      </c>
      <c r="T41" s="572">
        <f>IF(OR(P41="",R41=""),"",S41/S$7*100)</f>
        <v>0.0</v>
      </c>
      <c r="U41" s="573" t="str">
        <f>IF(R41="AB","AB",IF(AND(OR(L41="ab",L41="ml"),OR(M41="ab",M41="ml"),OR(O41="ab",O41="ml")),"AB",IF(AND(OR(L41="ab",L41="ml"),OR(O41="ab",O41="ml")),"AB","")))</f>
        <v/>
      </c>
      <c r="V41" s="573" t="str">
        <f>IF(OR($G41="NSO",$G41="",R41=""),"",IF(OR(U41="AB",R41="ab"),"AB",IF(AND(T41&gt;=36,R41&gt;=20),"P",IF(AND(T41&gt;=34,R41&gt;=20,COUNTIF(N41:R41,"ml")=0),"G2",IF(AND(T41&gt;=31,R41&gt;=20,COUNTIF(N41:R41,"ml")=0),"G1",IF(T41&gt;=25,"S","F"))))))</f>
        <v/>
      </c>
      <c r="W41" s="574" t="str">
        <f t="shared" si="169"/>
        <v/>
      </c>
      <c r="X41" s="575">
        <v>0.0</v>
      </c>
      <c r="Y41" s="576">
        <v>0.0</v>
      </c>
      <c r="Z41" s="577">
        <v>0.0</v>
      </c>
      <c r="AA41" s="578">
        <f t="shared" si="23"/>
        <v>0.0</v>
      </c>
      <c r="AB41" s="576">
        <v>0.0</v>
      </c>
      <c r="AC41" s="578">
        <f t="shared" si="2"/>
        <v>0.0</v>
      </c>
      <c r="AD41" s="576">
        <v>0.0</v>
      </c>
      <c r="AE41" s="578">
        <f t="shared" si="3"/>
        <v>0.0</v>
      </c>
      <c r="AF41" s="579">
        <f t="shared" si="24"/>
        <v>0.0</v>
      </c>
      <c r="AG41" s="580" t="str">
        <f t="shared" si="25"/>
        <v/>
      </c>
      <c r="AH41" s="580" t="str">
        <f t="shared" si="26"/>
        <v/>
      </c>
      <c r="AI41" s="581" t="str">
        <f t="shared" si="27"/>
        <v/>
      </c>
      <c r="AJ41" s="582">
        <v>0.0</v>
      </c>
      <c r="AK41" s="583">
        <v>0.0</v>
      </c>
      <c r="AL41" s="584">
        <v>0.0</v>
      </c>
      <c r="AM41" s="585">
        <f t="shared" si="28"/>
        <v>0.0</v>
      </c>
      <c r="AN41" s="583">
        <v>0.0</v>
      </c>
      <c r="AO41" s="585">
        <f t="shared" si="4"/>
        <v>0.0</v>
      </c>
      <c r="AP41" s="583">
        <v>0.0</v>
      </c>
      <c r="AQ41" s="585">
        <f t="shared" si="5"/>
        <v>0.0</v>
      </c>
      <c r="AR41" s="586">
        <f t="shared" si="29"/>
        <v>0.0</v>
      </c>
      <c r="AS41" s="587" t="str">
        <f t="shared" si="30"/>
        <v/>
      </c>
      <c r="AT41" s="587" t="str">
        <f t="shared" si="31"/>
        <v/>
      </c>
      <c r="AU41" s="588" t="str">
        <f t="shared" si="32"/>
        <v/>
      </c>
      <c r="AV41" s="589">
        <v>0.0</v>
      </c>
      <c r="AW41" s="590">
        <v>0.0</v>
      </c>
      <c r="AX41" s="591">
        <v>0.0</v>
      </c>
      <c r="AY41" s="592">
        <f t="shared" si="33"/>
        <v>0.0</v>
      </c>
      <c r="AZ41" s="590">
        <v>0.0</v>
      </c>
      <c r="BA41" s="592">
        <f t="shared" si="6"/>
        <v>0.0</v>
      </c>
      <c r="BB41" s="590">
        <v>0.0</v>
      </c>
      <c r="BC41" s="592">
        <f t="shared" si="7"/>
        <v>0.0</v>
      </c>
      <c r="BD41" s="593">
        <f t="shared" si="34"/>
        <v>0.0</v>
      </c>
      <c r="BE41" s="594" t="str">
        <f t="shared" si="35"/>
        <v/>
      </c>
      <c r="BF41" s="594" t="str">
        <f t="shared" si="36"/>
        <v/>
      </c>
      <c r="BG41" s="595" t="str">
        <f t="shared" si="37"/>
        <v/>
      </c>
      <c r="BH41" s="596">
        <v>0.0</v>
      </c>
      <c r="BI41" s="597">
        <v>0.0</v>
      </c>
      <c r="BJ41" s="598">
        <v>0.0</v>
      </c>
      <c r="BK41" s="599">
        <f t="shared" si="38"/>
        <v>0.0</v>
      </c>
      <c r="BL41" s="597">
        <v>0.0</v>
      </c>
      <c r="BM41" s="599">
        <f t="shared" si="8"/>
        <v>0.0</v>
      </c>
      <c r="BN41" s="597">
        <v>0.0</v>
      </c>
      <c r="BO41" s="599">
        <f t="shared" si="9"/>
        <v>0.0</v>
      </c>
      <c r="BP41" s="600">
        <f t="shared" si="39"/>
        <v>0.0</v>
      </c>
      <c r="BQ41" s="601" t="str">
        <f t="shared" si="40"/>
        <v/>
      </c>
      <c r="BR41" s="601" t="str">
        <f t="shared" si="41"/>
        <v/>
      </c>
      <c r="BS41" s="602" t="str">
        <f t="shared" si="42"/>
        <v/>
      </c>
      <c r="BT41" s="568">
        <v>0.0</v>
      </c>
      <c r="BU41" s="569">
        <v>0.0</v>
      </c>
      <c r="BV41" s="570">
        <v>0.0</v>
      </c>
      <c r="BW41" s="571">
        <f t="shared" si="43"/>
        <v>0.0</v>
      </c>
      <c r="BX41" s="569">
        <v>0.0</v>
      </c>
      <c r="BY41" s="571">
        <f t="shared" si="10"/>
        <v>0.0</v>
      </c>
      <c r="BZ41" s="569">
        <v>0.0</v>
      </c>
      <c r="CA41" s="571">
        <f t="shared" si="11"/>
        <v>0.0</v>
      </c>
      <c r="CB41" s="572">
        <f t="shared" si="44"/>
        <v>0.0</v>
      </c>
      <c r="CC41" s="573" t="str">
        <f t="shared" si="45"/>
        <v/>
      </c>
      <c r="CD41" s="573" t="str">
        <f t="shared" si="46"/>
        <v/>
      </c>
      <c r="CE41" s="574" t="str">
        <f t="shared" si="47"/>
        <v/>
      </c>
      <c r="CF41" s="603">
        <v>0.0</v>
      </c>
      <c r="CG41" s="604">
        <v>0.0</v>
      </c>
      <c r="CH41" s="605">
        <v>0.0</v>
      </c>
      <c r="CI41" s="606">
        <f t="shared" si="48"/>
        <v>0.0</v>
      </c>
      <c r="CJ41" s="604">
        <v>0.0</v>
      </c>
      <c r="CK41" s="606">
        <f t="shared" si="12"/>
        <v>0.0</v>
      </c>
      <c r="CL41" s="604">
        <v>0.0</v>
      </c>
      <c r="CM41" s="606">
        <f t="shared" si="13"/>
        <v>0.0</v>
      </c>
      <c r="CN41" s="607">
        <f t="shared" si="49"/>
        <v>0.0</v>
      </c>
      <c r="CO41" s="548" t="str">
        <f t="shared" si="50"/>
        <v/>
      </c>
      <c r="CP41" s="548" t="str">
        <f t="shared" si="51"/>
        <v/>
      </c>
      <c r="CQ41" s="608" t="str">
        <f t="shared" si="52"/>
        <v/>
      </c>
      <c r="CR41" s="609">
        <v>0.0</v>
      </c>
      <c r="CS41" s="610">
        <v>0.0</v>
      </c>
      <c r="CT41" s="611"/>
      <c r="CU41" s="612">
        <f t="shared" si="117"/>
        <v>0.0</v>
      </c>
      <c r="CV41" s="525">
        <v>0.0</v>
      </c>
      <c r="CW41" s="613">
        <v>0.0</v>
      </c>
      <c r="CX41" s="614">
        <f t="shared" si="150"/>
        <v>0.0</v>
      </c>
      <c r="CY41" s="615">
        <v>0.0</v>
      </c>
      <c r="CZ41" s="616">
        <f t="shared" si="204" ref="CZ41">IF($S$7="NA","NA",0)</f>
        <v>0.0</v>
      </c>
      <c r="DA41" s="617">
        <f t="shared" si="118"/>
        <v>0.0</v>
      </c>
      <c r="DB41" s="618">
        <f t="shared" si="119"/>
        <v>0.0</v>
      </c>
      <c r="DC41" s="619">
        <f t="shared" si="120"/>
        <v>0.0</v>
      </c>
      <c r="DD41" s="620" t="str">
        <f t="shared" si="121"/>
        <v/>
      </c>
      <c r="DE41" s="603">
        <v>0.0</v>
      </c>
      <c r="DF41" s="622">
        <v>0.0</v>
      </c>
      <c r="DG41" s="623">
        <f t="shared" si="122"/>
        <v>0.0</v>
      </c>
      <c r="DH41" s="604">
        <v>0.0</v>
      </c>
      <c r="DI41" s="625"/>
      <c r="DJ41" s="623">
        <f t="shared" si="123"/>
        <v>0.0</v>
      </c>
      <c r="DK41" s="625"/>
      <c r="DL41" s="625"/>
      <c r="DM41" s="623" t="str">
        <f t="shared" si="124"/>
        <v/>
      </c>
      <c r="DN41" s="626">
        <f t="shared" si="125"/>
        <v>0.0</v>
      </c>
      <c r="DO41" s="627">
        <f t="shared" si="126"/>
        <v>0.0</v>
      </c>
      <c r="DP41" s="628">
        <f t="shared" si="127"/>
        <v>0.0</v>
      </c>
      <c r="DQ41" s="541">
        <v>0.0</v>
      </c>
      <c r="DR41" s="629">
        <v>0.0</v>
      </c>
      <c r="DS41" s="623">
        <f t="shared" si="128"/>
        <v>0.0</v>
      </c>
      <c r="DT41" s="630">
        <v>0.0</v>
      </c>
      <c r="DU41" s="631">
        <f t="shared" si="205" ref="DU41">IF($S$7="NA","NA",0)</f>
        <v>0.0</v>
      </c>
      <c r="DV41" s="623">
        <f t="shared" si="129"/>
        <v>0.0</v>
      </c>
      <c r="DW41" s="632">
        <f t="shared" si="130"/>
        <v>0.0</v>
      </c>
      <c r="DX41" s="633">
        <f t="shared" si="131"/>
        <v>0.0</v>
      </c>
      <c r="DY41" s="634">
        <f t="shared" si="132"/>
        <v>0.0</v>
      </c>
      <c r="DZ41" s="607">
        <f t="shared" si="133"/>
        <v>0.0</v>
      </c>
      <c r="EA41" s="635" t="str">
        <f t="shared" si="134"/>
        <v/>
      </c>
      <c r="EB41" s="636">
        <v>0.0</v>
      </c>
      <c r="EC41" s="637">
        <v>0.0</v>
      </c>
      <c r="ED41" s="638">
        <v>0.0</v>
      </c>
      <c r="EE41" s="639">
        <f t="shared" si="184"/>
        <v>0.0</v>
      </c>
      <c r="EF41" s="640">
        <f t="shared" si="185"/>
        <v>0.0</v>
      </c>
      <c r="EG41" s="641" t="str">
        <f t="shared" si="186"/>
        <v/>
      </c>
      <c r="EH41" s="642">
        <v>0.0</v>
      </c>
      <c r="EI41" s="564">
        <v>0.0</v>
      </c>
      <c r="EJ41" s="564">
        <v>0.0</v>
      </c>
      <c r="EK41" s="532">
        <f t="shared" si="170"/>
        <v>0.0</v>
      </c>
      <c r="EL41" s="619">
        <f t="shared" si="171"/>
        <v>0.0</v>
      </c>
      <c r="EM41" s="620" t="str">
        <f t="shared" si="172"/>
        <v/>
      </c>
      <c r="EN41" s="603">
        <v>0.0</v>
      </c>
      <c r="EO41" s="604">
        <v>0.0</v>
      </c>
      <c r="EP41" s="643">
        <v>0.0</v>
      </c>
      <c r="EQ41" s="644">
        <f t="shared" si="153"/>
        <v>0.0</v>
      </c>
      <c r="ER41" s="629">
        <v>0.0</v>
      </c>
      <c r="ES41" s="645">
        <f t="shared" si="141"/>
        <v>0.0</v>
      </c>
      <c r="ET41" s="630">
        <v>0.0</v>
      </c>
      <c r="EU41" s="646">
        <f t="shared" si="142"/>
        <v>0.0</v>
      </c>
      <c r="EV41" s="607">
        <f t="shared" si="143"/>
        <v>0.0</v>
      </c>
      <c r="EW41" s="635" t="str">
        <f t="shared" si="144"/>
        <v/>
      </c>
      <c r="EX41" s="669"/>
      <c r="EY41" s="666"/>
      <c r="EZ41" s="670" t="str">
        <f t="shared" si="145"/>
        <v/>
      </c>
      <c r="FA41" s="649" t="str">
        <f t="shared" si="80"/>
        <v/>
      </c>
      <c r="FB41" s="650" t="str">
        <f t="shared" si="199"/>
        <v/>
      </c>
      <c r="FC41" s="651" t="str">
        <f t="shared" si="200"/>
        <v/>
      </c>
      <c r="FD41" s="652" t="str">
        <f t="shared" si="83"/>
        <v/>
      </c>
      <c r="FE41" s="652" t="str">
        <f>IF($G41="NSO","NSO",IF($G41="TC","Transferred",IF(OR($G41="",$G41=0,P41="",AB41="",AN41="",AZ41="",BL41="",BX41="",CJ39=""),"",IF(OR(FP41&gt;0,(FQ41+FR41+FS41)&gt;2),"FAILED",IF(OR(FQ41&gt;0,FR41&gt;1),"SUPP.",IF(AND(FR41&gt;0,FS41&gt;0),"SUPP.",IF((FR41+FS41),"Passed With G","Passed")))))))</f>
        <v/>
      </c>
      <c r="FF41" s="653" t="str">
        <f t="shared" si="201"/>
        <v/>
      </c>
      <c r="FG41" s="654" t="str">
        <f t="shared" si="85"/>
        <v/>
      </c>
      <c r="FH41" s="655" t="str">
        <f t="shared" si="86"/>
        <v/>
      </c>
      <c r="FI41" s="656" t="str">
        <f t="shared" si="157"/>
        <v/>
      </c>
      <c r="FJ41" s="657" t="str">
        <f t="shared" si="158"/>
        <v/>
      </c>
      <c r="FK41" s="657" t="str">
        <f t="shared" si="159"/>
        <v/>
      </c>
      <c r="FL41" s="657" t="str">
        <f t="shared" si="160"/>
        <v/>
      </c>
      <c r="FM41" s="657" t="str">
        <f t="shared" si="161"/>
        <v/>
      </c>
      <c r="FN41" s="658" t="str">
        <f t="shared" si="162"/>
        <v/>
      </c>
      <c r="FO41" s="659" t="str">
        <f t="shared" si="163"/>
        <v/>
      </c>
      <c r="FP41" s="656">
        <f t="shared" si="94"/>
        <v>0.0</v>
      </c>
      <c r="FQ41" s="657">
        <f t="shared" si="95"/>
        <v>0.0</v>
      </c>
      <c r="FR41" s="657">
        <f t="shared" si="96"/>
        <v>0.0</v>
      </c>
      <c r="FS41" s="657">
        <f t="shared" si="97"/>
        <v>0.0</v>
      </c>
      <c r="FT41" s="659"/>
      <c r="FU41" s="117"/>
      <c r="FV41" s="117"/>
      <c r="FW41" s="660">
        <f t="shared" si="98"/>
        <v>0.0</v>
      </c>
      <c r="FX41" s="660" t="s">
        <v>163</v>
      </c>
      <c r="FY41" s="660">
        <f t="shared" si="99"/>
        <v>200.0</v>
      </c>
      <c r="FZ41" s="660" t="str">
        <f t="shared" si="100"/>
        <v>0/200</v>
      </c>
      <c r="GA41" s="660">
        <f t="shared" si="101"/>
        <v>0.0</v>
      </c>
      <c r="GB41" s="660" t="s">
        <v>163</v>
      </c>
      <c r="GC41" s="660">
        <f t="shared" si="102"/>
        <v>230.0</v>
      </c>
      <c r="GD41" s="660" t="str">
        <f t="shared" si="103"/>
        <v>0/230</v>
      </c>
      <c r="GE41" s="660">
        <f t="shared" si="104"/>
        <v>0.0</v>
      </c>
      <c r="GF41" s="660" t="s">
        <v>163</v>
      </c>
      <c r="GG41" s="660">
        <f t="shared" si="105"/>
        <v>100.0</v>
      </c>
      <c r="GH41" s="660" t="str">
        <f t="shared" si="106"/>
        <v>0/100</v>
      </c>
      <c r="GI41" s="660">
        <f t="shared" si="107"/>
        <v>0.0</v>
      </c>
      <c r="GJ41" s="660" t="s">
        <v>163</v>
      </c>
      <c r="GK41" s="660">
        <f t="shared" si="108"/>
        <v>100.0</v>
      </c>
      <c r="GL41" s="660" t="str">
        <f t="shared" si="109"/>
        <v>0/100</v>
      </c>
      <c r="GM41" s="660">
        <f t="shared" si="110"/>
        <v>0.0</v>
      </c>
      <c r="GN41" s="660" t="s">
        <v>163</v>
      </c>
      <c r="GO41" s="660">
        <f t="shared" si="111"/>
        <v>200.0</v>
      </c>
      <c r="GP41" s="660" t="str">
        <f t="shared" si="112"/>
        <v>0/200</v>
      </c>
    </row>
    <row r="42" spans="8:8" ht="21.75" customHeight="1">
      <c r="A42" s="24">
        <f t="shared" si="19"/>
        <v>0.0</v>
      </c>
      <c r="B42" s="562">
        <f t="shared" si="20"/>
        <v>0.0</v>
      </c>
      <c r="C42" s="661">
        <v>34.0</v>
      </c>
      <c r="D42" s="564"/>
      <c r="E42" s="662"/>
      <c r="F42" s="663"/>
      <c r="G42" s="662"/>
      <c r="H42" s="662"/>
      <c r="I42" s="662"/>
      <c r="J42" s="662"/>
      <c r="K42" s="664"/>
      <c r="L42" s="568">
        <v>0.0</v>
      </c>
      <c r="M42" s="569">
        <v>0.0</v>
      </c>
      <c r="N42" s="570">
        <v>0.0</v>
      </c>
      <c r="O42" s="571">
        <f t="shared" si="168"/>
        <v>0.0</v>
      </c>
      <c r="P42" s="569">
        <v>0.0</v>
      </c>
      <c r="Q42" s="571">
        <f>SUM(O42,P42)</f>
        <v>0.0</v>
      </c>
      <c r="R42" s="569">
        <v>0.0</v>
      </c>
      <c r="S42" s="571">
        <f>SUM(Q42,R42)</f>
        <v>0.0</v>
      </c>
      <c r="T42" s="572">
        <f>IF(OR(P42="",R42=""),"",S42/S$7*100)</f>
        <v>0.0</v>
      </c>
      <c r="U42" s="573" t="str">
        <f>IF(R42="AB","AB",IF(AND(OR(L42="ab",L42="ml"),OR(M42="ab",M42="ml"),OR(O42="ab",O42="ml")),"AB",IF(AND(OR(L42="ab",L42="ml"),OR(O42="ab",O42="ml")),"AB","")))</f>
        <v/>
      </c>
      <c r="V42" s="573" t="str">
        <f>IF(OR($G42="NSO",$G42="",R42=""),"",IF(OR(U42="AB",R42="ab"),"AB",IF(AND(T42&gt;=36,R42&gt;=20),"P",IF(AND(T42&gt;=34,R42&gt;=20,COUNTIF(N42:R42,"ml")=0),"G2",IF(AND(T42&gt;=31,R42&gt;=20,COUNTIF(N42:R42,"ml")=0),"G1",IF(T42&gt;=25,"S","F"))))))</f>
        <v/>
      </c>
      <c r="W42" s="574" t="str">
        <f t="shared" si="169"/>
        <v/>
      </c>
      <c r="X42" s="575">
        <v>0.0</v>
      </c>
      <c r="Y42" s="576">
        <v>0.0</v>
      </c>
      <c r="Z42" s="577">
        <v>0.0</v>
      </c>
      <c r="AA42" s="578">
        <f t="shared" si="23"/>
        <v>0.0</v>
      </c>
      <c r="AB42" s="576">
        <v>0.0</v>
      </c>
      <c r="AC42" s="578">
        <f t="shared" si="2"/>
        <v>0.0</v>
      </c>
      <c r="AD42" s="576">
        <v>0.0</v>
      </c>
      <c r="AE42" s="578">
        <f t="shared" si="3"/>
        <v>0.0</v>
      </c>
      <c r="AF42" s="579">
        <f t="shared" si="24"/>
        <v>0.0</v>
      </c>
      <c r="AG42" s="580" t="str">
        <f t="shared" si="25"/>
        <v/>
      </c>
      <c r="AH42" s="580" t="str">
        <f t="shared" si="26"/>
        <v/>
      </c>
      <c r="AI42" s="581" t="str">
        <f t="shared" si="27"/>
        <v/>
      </c>
      <c r="AJ42" s="582">
        <v>0.0</v>
      </c>
      <c r="AK42" s="583">
        <v>0.0</v>
      </c>
      <c r="AL42" s="584">
        <v>0.0</v>
      </c>
      <c r="AM42" s="585">
        <f t="shared" si="28"/>
        <v>0.0</v>
      </c>
      <c r="AN42" s="583">
        <v>0.0</v>
      </c>
      <c r="AO42" s="585">
        <f t="shared" si="4"/>
        <v>0.0</v>
      </c>
      <c r="AP42" s="583">
        <v>0.0</v>
      </c>
      <c r="AQ42" s="585">
        <f t="shared" si="5"/>
        <v>0.0</v>
      </c>
      <c r="AR42" s="586">
        <f t="shared" si="29"/>
        <v>0.0</v>
      </c>
      <c r="AS42" s="587" t="str">
        <f t="shared" si="30"/>
        <v/>
      </c>
      <c r="AT42" s="587" t="str">
        <f t="shared" si="31"/>
        <v/>
      </c>
      <c r="AU42" s="588" t="str">
        <f t="shared" si="32"/>
        <v/>
      </c>
      <c r="AV42" s="589">
        <v>0.0</v>
      </c>
      <c r="AW42" s="590">
        <v>0.0</v>
      </c>
      <c r="AX42" s="591">
        <v>0.0</v>
      </c>
      <c r="AY42" s="592">
        <f t="shared" si="33"/>
        <v>0.0</v>
      </c>
      <c r="AZ42" s="590">
        <v>0.0</v>
      </c>
      <c r="BA42" s="592">
        <f t="shared" si="6"/>
        <v>0.0</v>
      </c>
      <c r="BB42" s="590">
        <v>0.0</v>
      </c>
      <c r="BC42" s="592">
        <f t="shared" si="7"/>
        <v>0.0</v>
      </c>
      <c r="BD42" s="593">
        <f t="shared" si="34"/>
        <v>0.0</v>
      </c>
      <c r="BE42" s="594" t="str">
        <f t="shared" si="35"/>
        <v/>
      </c>
      <c r="BF42" s="594" t="str">
        <f t="shared" si="36"/>
        <v/>
      </c>
      <c r="BG42" s="595" t="str">
        <f t="shared" si="37"/>
        <v/>
      </c>
      <c r="BH42" s="596">
        <v>0.0</v>
      </c>
      <c r="BI42" s="597">
        <v>0.0</v>
      </c>
      <c r="BJ42" s="598">
        <v>0.0</v>
      </c>
      <c r="BK42" s="599">
        <f t="shared" si="38"/>
        <v>0.0</v>
      </c>
      <c r="BL42" s="597">
        <v>0.0</v>
      </c>
      <c r="BM42" s="599">
        <f t="shared" si="8"/>
        <v>0.0</v>
      </c>
      <c r="BN42" s="597">
        <v>0.0</v>
      </c>
      <c r="BO42" s="599">
        <f t="shared" si="9"/>
        <v>0.0</v>
      </c>
      <c r="BP42" s="600">
        <f t="shared" si="39"/>
        <v>0.0</v>
      </c>
      <c r="BQ42" s="601" t="str">
        <f t="shared" si="40"/>
        <v/>
      </c>
      <c r="BR42" s="601" t="str">
        <f t="shared" si="41"/>
        <v/>
      </c>
      <c r="BS42" s="602" t="str">
        <f t="shared" si="42"/>
        <v/>
      </c>
      <c r="BT42" s="568">
        <v>0.0</v>
      </c>
      <c r="BU42" s="569">
        <v>0.0</v>
      </c>
      <c r="BV42" s="570">
        <v>0.0</v>
      </c>
      <c r="BW42" s="571">
        <f t="shared" si="43"/>
        <v>0.0</v>
      </c>
      <c r="BX42" s="569">
        <v>0.0</v>
      </c>
      <c r="BY42" s="571">
        <f t="shared" si="10"/>
        <v>0.0</v>
      </c>
      <c r="BZ42" s="569">
        <v>0.0</v>
      </c>
      <c r="CA42" s="571">
        <f t="shared" si="11"/>
        <v>0.0</v>
      </c>
      <c r="CB42" s="572">
        <f t="shared" si="44"/>
        <v>0.0</v>
      </c>
      <c r="CC42" s="573" t="str">
        <f t="shared" si="45"/>
        <v/>
      </c>
      <c r="CD42" s="573" t="str">
        <f t="shared" si="46"/>
        <v/>
      </c>
      <c r="CE42" s="574" t="str">
        <f t="shared" si="47"/>
        <v/>
      </c>
      <c r="CF42" s="603">
        <v>0.0</v>
      </c>
      <c r="CG42" s="604">
        <v>0.0</v>
      </c>
      <c r="CH42" s="605">
        <v>0.0</v>
      </c>
      <c r="CI42" s="606">
        <f t="shared" si="48"/>
        <v>0.0</v>
      </c>
      <c r="CJ42" s="604">
        <v>0.0</v>
      </c>
      <c r="CK42" s="606">
        <f t="shared" si="12"/>
        <v>0.0</v>
      </c>
      <c r="CL42" s="604">
        <v>0.0</v>
      </c>
      <c r="CM42" s="606">
        <f t="shared" si="13"/>
        <v>0.0</v>
      </c>
      <c r="CN42" s="607">
        <f t="shared" si="49"/>
        <v>0.0</v>
      </c>
      <c r="CO42" s="548" t="str">
        <f t="shared" si="50"/>
        <v/>
      </c>
      <c r="CP42" s="548" t="str">
        <f t="shared" si="51"/>
        <v/>
      </c>
      <c r="CQ42" s="608" t="str">
        <f t="shared" si="52"/>
        <v/>
      </c>
      <c r="CR42" s="609">
        <v>0.0</v>
      </c>
      <c r="CS42" s="610">
        <v>0.0</v>
      </c>
      <c r="CT42" s="611"/>
      <c r="CU42" s="612">
        <f t="shared" si="117"/>
        <v>0.0</v>
      </c>
      <c r="CV42" s="525">
        <v>0.0</v>
      </c>
      <c r="CW42" s="613">
        <v>0.0</v>
      </c>
      <c r="CX42" s="614">
        <f t="shared" si="150"/>
        <v>0.0</v>
      </c>
      <c r="CY42" s="615">
        <v>0.0</v>
      </c>
      <c r="CZ42" s="616">
        <v>0.0</v>
      </c>
      <c r="DA42" s="617">
        <f t="shared" si="118"/>
        <v>0.0</v>
      </c>
      <c r="DB42" s="618">
        <f t="shared" si="119"/>
        <v>0.0</v>
      </c>
      <c r="DC42" s="619">
        <f t="shared" si="120"/>
        <v>0.0</v>
      </c>
      <c r="DD42" s="620" t="str">
        <f t="shared" si="121"/>
        <v/>
      </c>
      <c r="DE42" s="603">
        <v>0.0</v>
      </c>
      <c r="DF42" s="622">
        <v>0.0</v>
      </c>
      <c r="DG42" s="623">
        <f t="shared" si="122"/>
        <v>0.0</v>
      </c>
      <c r="DH42" s="604">
        <v>0.0</v>
      </c>
      <c r="DI42" s="625"/>
      <c r="DJ42" s="623">
        <f t="shared" si="123"/>
        <v>0.0</v>
      </c>
      <c r="DK42" s="625"/>
      <c r="DL42" s="625"/>
      <c r="DM42" s="623" t="str">
        <f t="shared" si="124"/>
        <v/>
      </c>
      <c r="DN42" s="626">
        <f t="shared" si="125"/>
        <v>0.0</v>
      </c>
      <c r="DO42" s="627">
        <f t="shared" si="126"/>
        <v>0.0</v>
      </c>
      <c r="DP42" s="628">
        <f t="shared" si="127"/>
        <v>0.0</v>
      </c>
      <c r="DQ42" s="541">
        <v>0.0</v>
      </c>
      <c r="DR42" s="629">
        <v>0.0</v>
      </c>
      <c r="DS42" s="623">
        <f t="shared" si="128"/>
        <v>0.0</v>
      </c>
      <c r="DT42" s="630">
        <v>0.0</v>
      </c>
      <c r="DU42" s="631">
        <v>0.0</v>
      </c>
      <c r="DV42" s="623">
        <f t="shared" si="129"/>
        <v>0.0</v>
      </c>
      <c r="DW42" s="632">
        <f t="shared" si="130"/>
        <v>0.0</v>
      </c>
      <c r="DX42" s="633">
        <f t="shared" si="131"/>
        <v>0.0</v>
      </c>
      <c r="DY42" s="634">
        <f t="shared" si="132"/>
        <v>0.0</v>
      </c>
      <c r="DZ42" s="607">
        <f t="shared" si="133"/>
        <v>0.0</v>
      </c>
      <c r="EA42" s="635" t="str">
        <f t="shared" si="134"/>
        <v/>
      </c>
      <c r="EB42" s="665">
        <v>0.0</v>
      </c>
      <c r="EC42" s="666">
        <v>0.0</v>
      </c>
      <c r="ED42" s="666">
        <v>0.0</v>
      </c>
      <c r="EE42" s="639">
        <f t="shared" si="184"/>
        <v>0.0</v>
      </c>
      <c r="EF42" s="640">
        <f t="shared" si="185"/>
        <v>0.0</v>
      </c>
      <c r="EG42" s="641" t="str">
        <f t="shared" si="186"/>
        <v/>
      </c>
      <c r="EH42" s="667">
        <v>0.0</v>
      </c>
      <c r="EI42" s="668">
        <v>0.0</v>
      </c>
      <c r="EJ42" s="668">
        <v>0.0</v>
      </c>
      <c r="EK42" s="532">
        <f t="shared" si="170"/>
        <v>0.0</v>
      </c>
      <c r="EL42" s="619">
        <f t="shared" si="171"/>
        <v>0.0</v>
      </c>
      <c r="EM42" s="620" t="str">
        <f t="shared" si="172"/>
        <v/>
      </c>
      <c r="EN42" s="603">
        <v>0.0</v>
      </c>
      <c r="EO42" s="604">
        <v>0.0</v>
      </c>
      <c r="EP42" s="643">
        <v>0.0</v>
      </c>
      <c r="EQ42" s="644">
        <f t="shared" si="153"/>
        <v>0.0</v>
      </c>
      <c r="ER42" s="629">
        <v>0.0</v>
      </c>
      <c r="ES42" s="645">
        <f t="shared" si="141"/>
        <v>0.0</v>
      </c>
      <c r="ET42" s="630">
        <v>0.0</v>
      </c>
      <c r="EU42" s="646">
        <f t="shared" si="142"/>
        <v>0.0</v>
      </c>
      <c r="EV42" s="607">
        <f t="shared" si="143"/>
        <v>0.0</v>
      </c>
      <c r="EW42" s="635" t="str">
        <f t="shared" si="144"/>
        <v/>
      </c>
      <c r="EX42" s="669"/>
      <c r="EY42" s="666"/>
      <c r="EZ42" s="670" t="str">
        <f t="shared" si="145"/>
        <v/>
      </c>
      <c r="FA42" s="649" t="str">
        <f t="shared" si="80"/>
        <v/>
      </c>
      <c r="FB42" s="650" t="str">
        <f t="shared" si="199"/>
        <v/>
      </c>
      <c r="FC42" s="651" t="str">
        <f t="shared" si="200"/>
        <v/>
      </c>
      <c r="FD42" s="652" t="str">
        <f t="shared" si="83"/>
        <v/>
      </c>
      <c r="FE42" s="652" t="str">
        <f>IF($G42="NSO","NSO",IF($G42="TC","Transferred",IF(OR($G42="",$G42=0,P42="",AB42="",AN42="",AZ42="",BL42="",BX42="",CJ40=""),"",IF(OR(FP42&gt;0,(FQ42+FR42+FS42)&gt;2),"FAILED",IF(OR(FQ42&gt;0,FR42&gt;1),"SUPP.",IF(AND(FR42&gt;0,FS42&gt;0),"SUPP.",IF((FR42+FS42),"Passed With G","Passed")))))))</f>
        <v/>
      </c>
      <c r="FF42" s="653" t="str">
        <f t="shared" si="201"/>
        <v/>
      </c>
      <c r="FG42" s="654" t="str">
        <f t="shared" si="85"/>
        <v/>
      </c>
      <c r="FH42" s="655" t="str">
        <f t="shared" si="86"/>
        <v/>
      </c>
      <c r="FI42" s="656" t="str">
        <f t="shared" si="157"/>
        <v/>
      </c>
      <c r="FJ42" s="657" t="str">
        <f t="shared" si="158"/>
        <v/>
      </c>
      <c r="FK42" s="657" t="str">
        <f t="shared" si="159"/>
        <v/>
      </c>
      <c r="FL42" s="657" t="str">
        <f t="shared" si="160"/>
        <v/>
      </c>
      <c r="FM42" s="657" t="str">
        <f t="shared" si="161"/>
        <v/>
      </c>
      <c r="FN42" s="658" t="str">
        <f t="shared" si="162"/>
        <v/>
      </c>
      <c r="FO42" s="659" t="str">
        <f t="shared" si="163"/>
        <v/>
      </c>
      <c r="FP42" s="656">
        <f t="shared" si="94"/>
        <v>0.0</v>
      </c>
      <c r="FQ42" s="657">
        <f t="shared" si="95"/>
        <v>0.0</v>
      </c>
      <c r="FR42" s="657">
        <f t="shared" si="96"/>
        <v>0.0</v>
      </c>
      <c r="FS42" s="657">
        <f t="shared" si="97"/>
        <v>0.0</v>
      </c>
      <c r="FT42" s="659"/>
      <c r="FU42" s="117"/>
      <c r="FV42" s="117"/>
      <c r="FW42" s="660">
        <f t="shared" si="98"/>
        <v>0.0</v>
      </c>
      <c r="FX42" s="660" t="s">
        <v>163</v>
      </c>
      <c r="FY42" s="660">
        <f t="shared" si="99"/>
        <v>200.0</v>
      </c>
      <c r="FZ42" s="660" t="str">
        <f t="shared" si="100"/>
        <v>0/200</v>
      </c>
      <c r="GA42" s="660">
        <f t="shared" si="101"/>
        <v>0.0</v>
      </c>
      <c r="GB42" s="660" t="s">
        <v>163</v>
      </c>
      <c r="GC42" s="660">
        <f t="shared" si="102"/>
        <v>230.0</v>
      </c>
      <c r="GD42" s="660" t="str">
        <f t="shared" si="103"/>
        <v>0/230</v>
      </c>
      <c r="GE42" s="660">
        <f t="shared" si="104"/>
        <v>0.0</v>
      </c>
      <c r="GF42" s="660" t="s">
        <v>163</v>
      </c>
      <c r="GG42" s="660">
        <f t="shared" si="105"/>
        <v>100.0</v>
      </c>
      <c r="GH42" s="660" t="str">
        <f t="shared" si="106"/>
        <v>0/100</v>
      </c>
      <c r="GI42" s="660">
        <f t="shared" si="107"/>
        <v>0.0</v>
      </c>
      <c r="GJ42" s="660" t="s">
        <v>163</v>
      </c>
      <c r="GK42" s="660">
        <f t="shared" si="108"/>
        <v>100.0</v>
      </c>
      <c r="GL42" s="660" t="str">
        <f t="shared" si="109"/>
        <v>0/100</v>
      </c>
      <c r="GM42" s="660">
        <f t="shared" si="110"/>
        <v>0.0</v>
      </c>
      <c r="GN42" s="660" t="s">
        <v>163</v>
      </c>
      <c r="GO42" s="660">
        <f t="shared" si="111"/>
        <v>200.0</v>
      </c>
      <c r="GP42" s="660" t="str">
        <f t="shared" si="112"/>
        <v>0/200</v>
      </c>
    </row>
    <row r="43" spans="8:8" ht="21.75" customHeight="1">
      <c r="A43" s="24">
        <f t="shared" si="19"/>
        <v>0.0</v>
      </c>
      <c r="B43" s="562">
        <f t="shared" si="20"/>
        <v>0.0</v>
      </c>
      <c r="C43" s="563">
        <v>35.0</v>
      </c>
      <c r="D43" s="564"/>
      <c r="E43" s="662"/>
      <c r="F43" s="663"/>
      <c r="G43" s="565"/>
      <c r="H43" s="662"/>
      <c r="I43" s="662"/>
      <c r="J43" s="662"/>
      <c r="K43" s="664"/>
      <c r="L43" s="568">
        <v>0.0</v>
      </c>
      <c r="M43" s="569">
        <v>0.0</v>
      </c>
      <c r="N43" s="570">
        <v>0.0</v>
      </c>
      <c r="O43" s="571">
        <f t="shared" si="168"/>
        <v>0.0</v>
      </c>
      <c r="P43" s="569">
        <v>0.0</v>
      </c>
      <c r="Q43" s="571">
        <f>SUM(O43,P43)</f>
        <v>0.0</v>
      </c>
      <c r="R43" s="569">
        <v>0.0</v>
      </c>
      <c r="S43" s="571">
        <f>SUM(Q43,R43)</f>
        <v>0.0</v>
      </c>
      <c r="T43" s="572">
        <f>IF(OR(P43="",R43=""),"",S43/S$7*100)</f>
        <v>0.0</v>
      </c>
      <c r="U43" s="573" t="str">
        <f>IF(R43="AB","AB",IF(AND(OR(L43="ab",L43="ml"),OR(M43="ab",M43="ml"),OR(O43="ab",O43="ml")),"AB",IF(AND(OR(L43="ab",L43="ml"),OR(O43="ab",O43="ml")),"AB","")))</f>
        <v/>
      </c>
      <c r="V43" s="573" t="str">
        <f>IF(OR($G43="NSO",$G43="",R43=""),"",IF(OR(U43="AB",R43="ab"),"AB",IF(AND(T43&gt;=36,R43&gt;=20),"P",IF(AND(T43&gt;=34,R43&gt;=20,COUNTIF(N43:R43,"ml")=0),"G2",IF(AND(T43&gt;=31,R43&gt;=20,COUNTIF(N43:R43,"ml")=0),"G1",IF(T43&gt;=25,"S","F"))))))</f>
        <v/>
      </c>
      <c r="W43" s="574" t="str">
        <f t="shared" si="169"/>
        <v/>
      </c>
      <c r="X43" s="575">
        <v>0.0</v>
      </c>
      <c r="Y43" s="576">
        <v>0.0</v>
      </c>
      <c r="Z43" s="577">
        <v>0.0</v>
      </c>
      <c r="AA43" s="578">
        <f t="shared" si="23"/>
        <v>0.0</v>
      </c>
      <c r="AB43" s="576">
        <v>0.0</v>
      </c>
      <c r="AC43" s="578">
        <f t="shared" si="2"/>
        <v>0.0</v>
      </c>
      <c r="AD43" s="576">
        <v>0.0</v>
      </c>
      <c r="AE43" s="578">
        <f t="shared" si="3"/>
        <v>0.0</v>
      </c>
      <c r="AF43" s="579">
        <f t="shared" si="24"/>
        <v>0.0</v>
      </c>
      <c r="AG43" s="580" t="str">
        <f t="shared" si="25"/>
        <v/>
      </c>
      <c r="AH43" s="580" t="str">
        <f t="shared" si="26"/>
        <v/>
      </c>
      <c r="AI43" s="581" t="str">
        <f t="shared" si="27"/>
        <v/>
      </c>
      <c r="AJ43" s="582">
        <v>0.0</v>
      </c>
      <c r="AK43" s="583">
        <v>0.0</v>
      </c>
      <c r="AL43" s="584">
        <v>0.0</v>
      </c>
      <c r="AM43" s="585">
        <f t="shared" si="28"/>
        <v>0.0</v>
      </c>
      <c r="AN43" s="583">
        <v>0.0</v>
      </c>
      <c r="AO43" s="585">
        <f t="shared" si="4"/>
        <v>0.0</v>
      </c>
      <c r="AP43" s="583">
        <v>0.0</v>
      </c>
      <c r="AQ43" s="585">
        <f t="shared" si="5"/>
        <v>0.0</v>
      </c>
      <c r="AR43" s="586">
        <f t="shared" si="29"/>
        <v>0.0</v>
      </c>
      <c r="AS43" s="587" t="str">
        <f t="shared" si="30"/>
        <v/>
      </c>
      <c r="AT43" s="587" t="str">
        <f t="shared" si="31"/>
        <v/>
      </c>
      <c r="AU43" s="588" t="str">
        <f t="shared" si="32"/>
        <v/>
      </c>
      <c r="AV43" s="589">
        <v>0.0</v>
      </c>
      <c r="AW43" s="590">
        <v>0.0</v>
      </c>
      <c r="AX43" s="591">
        <v>0.0</v>
      </c>
      <c r="AY43" s="592">
        <f t="shared" si="33"/>
        <v>0.0</v>
      </c>
      <c r="AZ43" s="590">
        <v>0.0</v>
      </c>
      <c r="BA43" s="592">
        <f t="shared" si="6"/>
        <v>0.0</v>
      </c>
      <c r="BB43" s="590">
        <v>0.0</v>
      </c>
      <c r="BC43" s="592">
        <f t="shared" si="7"/>
        <v>0.0</v>
      </c>
      <c r="BD43" s="593">
        <f t="shared" si="34"/>
        <v>0.0</v>
      </c>
      <c r="BE43" s="594" t="str">
        <f t="shared" si="35"/>
        <v/>
      </c>
      <c r="BF43" s="594" t="str">
        <f t="shared" si="36"/>
        <v/>
      </c>
      <c r="BG43" s="595" t="str">
        <f t="shared" si="37"/>
        <v/>
      </c>
      <c r="BH43" s="596">
        <v>0.0</v>
      </c>
      <c r="BI43" s="597">
        <v>0.0</v>
      </c>
      <c r="BJ43" s="598">
        <v>0.0</v>
      </c>
      <c r="BK43" s="599">
        <f t="shared" si="38"/>
        <v>0.0</v>
      </c>
      <c r="BL43" s="597">
        <v>0.0</v>
      </c>
      <c r="BM43" s="599">
        <f t="shared" si="8"/>
        <v>0.0</v>
      </c>
      <c r="BN43" s="597">
        <v>0.0</v>
      </c>
      <c r="BO43" s="599">
        <f t="shared" si="9"/>
        <v>0.0</v>
      </c>
      <c r="BP43" s="600">
        <f t="shared" si="39"/>
        <v>0.0</v>
      </c>
      <c r="BQ43" s="601" t="str">
        <f t="shared" si="40"/>
        <v/>
      </c>
      <c r="BR43" s="601" t="str">
        <f t="shared" si="41"/>
        <v/>
      </c>
      <c r="BS43" s="602" t="str">
        <f t="shared" si="42"/>
        <v/>
      </c>
      <c r="BT43" s="568">
        <v>0.0</v>
      </c>
      <c r="BU43" s="569">
        <v>0.0</v>
      </c>
      <c r="BV43" s="570">
        <v>0.0</v>
      </c>
      <c r="BW43" s="571">
        <f t="shared" si="43"/>
        <v>0.0</v>
      </c>
      <c r="BX43" s="569">
        <v>0.0</v>
      </c>
      <c r="BY43" s="571">
        <f t="shared" si="10"/>
        <v>0.0</v>
      </c>
      <c r="BZ43" s="569">
        <v>0.0</v>
      </c>
      <c r="CA43" s="571">
        <f t="shared" si="11"/>
        <v>0.0</v>
      </c>
      <c r="CB43" s="572">
        <f t="shared" si="44"/>
        <v>0.0</v>
      </c>
      <c r="CC43" s="573" t="str">
        <f t="shared" si="45"/>
        <v/>
      </c>
      <c r="CD43" s="573" t="str">
        <f t="shared" si="46"/>
        <v/>
      </c>
      <c r="CE43" s="574" t="str">
        <f t="shared" si="47"/>
        <v/>
      </c>
      <c r="CF43" s="603">
        <v>0.0</v>
      </c>
      <c r="CG43" s="604">
        <v>0.0</v>
      </c>
      <c r="CH43" s="605">
        <v>0.0</v>
      </c>
      <c r="CI43" s="606">
        <f t="shared" si="48"/>
        <v>0.0</v>
      </c>
      <c r="CJ43" s="604">
        <v>0.0</v>
      </c>
      <c r="CK43" s="606">
        <f t="shared" si="12"/>
        <v>0.0</v>
      </c>
      <c r="CL43" s="604">
        <v>0.0</v>
      </c>
      <c r="CM43" s="606">
        <f t="shared" si="13"/>
        <v>0.0</v>
      </c>
      <c r="CN43" s="607">
        <f t="shared" si="49"/>
        <v>0.0</v>
      </c>
      <c r="CO43" s="548" t="str">
        <f t="shared" si="50"/>
        <v/>
      </c>
      <c r="CP43" s="548" t="str">
        <f t="shared" si="51"/>
        <v/>
      </c>
      <c r="CQ43" s="608" t="str">
        <f t="shared" si="52"/>
        <v/>
      </c>
      <c r="CR43" s="609">
        <v>0.0</v>
      </c>
      <c r="CS43" s="610">
        <v>0.0</v>
      </c>
      <c r="CT43" s="611"/>
      <c r="CU43" s="612">
        <f t="shared" si="117"/>
        <v>0.0</v>
      </c>
      <c r="CV43" s="525">
        <v>0.0</v>
      </c>
      <c r="CW43" s="613">
        <v>0.0</v>
      </c>
      <c r="CX43" s="614">
        <f t="shared" si="150"/>
        <v>0.0</v>
      </c>
      <c r="CY43" s="615">
        <v>0.0</v>
      </c>
      <c r="CZ43" s="616">
        <f t="shared" si="206" ref="CZ43">IF($S$7="NA","NA",0)</f>
        <v>0.0</v>
      </c>
      <c r="DA43" s="617">
        <f t="shared" si="118"/>
        <v>0.0</v>
      </c>
      <c r="DB43" s="618">
        <f t="shared" si="119"/>
        <v>0.0</v>
      </c>
      <c r="DC43" s="619">
        <f t="shared" si="120"/>
        <v>0.0</v>
      </c>
      <c r="DD43" s="620" t="str">
        <f t="shared" si="121"/>
        <v/>
      </c>
      <c r="DE43" s="603">
        <v>0.0</v>
      </c>
      <c r="DF43" s="622">
        <v>0.0</v>
      </c>
      <c r="DG43" s="623">
        <f t="shared" si="122"/>
        <v>0.0</v>
      </c>
      <c r="DH43" s="604">
        <v>0.0</v>
      </c>
      <c r="DI43" s="625"/>
      <c r="DJ43" s="623">
        <f t="shared" si="123"/>
        <v>0.0</v>
      </c>
      <c r="DK43" s="625"/>
      <c r="DL43" s="625"/>
      <c r="DM43" s="623" t="str">
        <f t="shared" si="124"/>
        <v/>
      </c>
      <c r="DN43" s="626">
        <f t="shared" si="125"/>
        <v>0.0</v>
      </c>
      <c r="DO43" s="627">
        <f t="shared" si="126"/>
        <v>0.0</v>
      </c>
      <c r="DP43" s="628">
        <f t="shared" si="127"/>
        <v>0.0</v>
      </c>
      <c r="DQ43" s="541">
        <v>0.0</v>
      </c>
      <c r="DR43" s="629">
        <v>0.0</v>
      </c>
      <c r="DS43" s="623">
        <f t="shared" si="128"/>
        <v>0.0</v>
      </c>
      <c r="DT43" s="630">
        <v>0.0</v>
      </c>
      <c r="DU43" s="631">
        <f t="shared" si="207" ref="DU43">IF($S$7="NA","NA",0)</f>
        <v>0.0</v>
      </c>
      <c r="DV43" s="623">
        <f t="shared" si="129"/>
        <v>0.0</v>
      </c>
      <c r="DW43" s="632">
        <f t="shared" si="130"/>
        <v>0.0</v>
      </c>
      <c r="DX43" s="633">
        <f t="shared" si="131"/>
        <v>0.0</v>
      </c>
      <c r="DY43" s="634">
        <f t="shared" si="132"/>
        <v>0.0</v>
      </c>
      <c r="DZ43" s="607">
        <f t="shared" si="133"/>
        <v>0.0</v>
      </c>
      <c r="EA43" s="635" t="str">
        <f t="shared" si="134"/>
        <v/>
      </c>
      <c r="EB43" s="636">
        <v>0.0</v>
      </c>
      <c r="EC43" s="637">
        <v>0.0</v>
      </c>
      <c r="ED43" s="638">
        <v>0.0</v>
      </c>
      <c r="EE43" s="639">
        <f t="shared" si="184"/>
        <v>0.0</v>
      </c>
      <c r="EF43" s="640">
        <f t="shared" si="185"/>
        <v>0.0</v>
      </c>
      <c r="EG43" s="641" t="str">
        <f t="shared" si="186"/>
        <v/>
      </c>
      <c r="EH43" s="642">
        <v>0.0</v>
      </c>
      <c r="EI43" s="564">
        <v>0.0</v>
      </c>
      <c r="EJ43" s="564">
        <v>0.0</v>
      </c>
      <c r="EK43" s="532">
        <f t="shared" si="170"/>
        <v>0.0</v>
      </c>
      <c r="EL43" s="619">
        <f t="shared" si="171"/>
        <v>0.0</v>
      </c>
      <c r="EM43" s="620" t="str">
        <f t="shared" si="172"/>
        <v/>
      </c>
      <c r="EN43" s="603">
        <v>0.0</v>
      </c>
      <c r="EO43" s="604">
        <v>0.0</v>
      </c>
      <c r="EP43" s="643">
        <v>0.0</v>
      </c>
      <c r="EQ43" s="644">
        <f t="shared" si="153"/>
        <v>0.0</v>
      </c>
      <c r="ER43" s="629">
        <v>0.0</v>
      </c>
      <c r="ES43" s="645">
        <f t="shared" si="141"/>
        <v>0.0</v>
      </c>
      <c r="ET43" s="630">
        <v>0.0</v>
      </c>
      <c r="EU43" s="646">
        <f t="shared" si="142"/>
        <v>0.0</v>
      </c>
      <c r="EV43" s="607">
        <f t="shared" si="143"/>
        <v>0.0</v>
      </c>
      <c r="EW43" s="635" t="str">
        <f t="shared" si="144"/>
        <v/>
      </c>
      <c r="EX43" s="669"/>
      <c r="EY43" s="666"/>
      <c r="EZ43" s="670" t="str">
        <f t="shared" si="145"/>
        <v/>
      </c>
      <c r="FA43" s="649" t="str">
        <f t="shared" si="80"/>
        <v/>
      </c>
      <c r="FB43" s="650" t="str">
        <f t="shared" si="199"/>
        <v/>
      </c>
      <c r="FC43" s="651" t="str">
        <f t="shared" si="200"/>
        <v/>
      </c>
      <c r="FD43" s="652" t="str">
        <f t="shared" si="83"/>
        <v/>
      </c>
      <c r="FE43" s="652" t="str">
        <f>IF($G43="NSO","NSO",IF($G43="TC","Transferred",IF(OR($G43="",$G43=0,P43="",AB43="",AN43="",AZ43="",BL43="",BX43="",CJ41=""),"",IF(OR(FP43&gt;0,(FQ43+FR43+FS43)&gt;2),"FAILED",IF(OR(FQ43&gt;0,FR43&gt;1),"SUPP.",IF(AND(FR43&gt;0,FS43&gt;0),"SUPP.",IF((FR43+FS43),"Passed With G","Passed")))))))</f>
        <v/>
      </c>
      <c r="FF43" s="653" t="str">
        <f t="shared" si="201"/>
        <v/>
      </c>
      <c r="FG43" s="654" t="str">
        <f t="shared" si="85"/>
        <v/>
      </c>
      <c r="FH43" s="655" t="str">
        <f t="shared" si="86"/>
        <v/>
      </c>
      <c r="FI43" s="656" t="str">
        <f t="shared" si="157"/>
        <v/>
      </c>
      <c r="FJ43" s="657" t="str">
        <f t="shared" si="158"/>
        <v/>
      </c>
      <c r="FK43" s="657" t="str">
        <f t="shared" si="159"/>
        <v/>
      </c>
      <c r="FL43" s="657" t="str">
        <f t="shared" si="160"/>
        <v/>
      </c>
      <c r="FM43" s="657" t="str">
        <f t="shared" si="161"/>
        <v/>
      </c>
      <c r="FN43" s="658" t="str">
        <f t="shared" si="162"/>
        <v/>
      </c>
      <c r="FO43" s="659" t="str">
        <f t="shared" si="163"/>
        <v/>
      </c>
      <c r="FP43" s="656">
        <f t="shared" si="94"/>
        <v>0.0</v>
      </c>
      <c r="FQ43" s="657">
        <f t="shared" si="95"/>
        <v>0.0</v>
      </c>
      <c r="FR43" s="657">
        <f t="shared" si="96"/>
        <v>0.0</v>
      </c>
      <c r="FS43" s="657">
        <f t="shared" si="97"/>
        <v>0.0</v>
      </c>
      <c r="FT43" s="659"/>
      <c r="FU43" s="117"/>
      <c r="FV43" s="117"/>
      <c r="FW43" s="660">
        <f t="shared" si="98"/>
        <v>0.0</v>
      </c>
      <c r="FX43" s="660" t="s">
        <v>163</v>
      </c>
      <c r="FY43" s="660">
        <f t="shared" si="99"/>
        <v>200.0</v>
      </c>
      <c r="FZ43" s="660" t="str">
        <f t="shared" si="100"/>
        <v>0/200</v>
      </c>
      <c r="GA43" s="660">
        <f t="shared" si="101"/>
        <v>0.0</v>
      </c>
      <c r="GB43" s="660" t="s">
        <v>163</v>
      </c>
      <c r="GC43" s="660">
        <f t="shared" si="102"/>
        <v>230.0</v>
      </c>
      <c r="GD43" s="660" t="str">
        <f t="shared" si="103"/>
        <v>0/230</v>
      </c>
      <c r="GE43" s="660">
        <f t="shared" si="104"/>
        <v>0.0</v>
      </c>
      <c r="GF43" s="660" t="s">
        <v>163</v>
      </c>
      <c r="GG43" s="660">
        <f t="shared" si="105"/>
        <v>100.0</v>
      </c>
      <c r="GH43" s="660" t="str">
        <f t="shared" si="106"/>
        <v>0/100</v>
      </c>
      <c r="GI43" s="660">
        <f t="shared" si="107"/>
        <v>0.0</v>
      </c>
      <c r="GJ43" s="660" t="s">
        <v>163</v>
      </c>
      <c r="GK43" s="660">
        <f t="shared" si="108"/>
        <v>100.0</v>
      </c>
      <c r="GL43" s="660" t="str">
        <f t="shared" si="109"/>
        <v>0/100</v>
      </c>
      <c r="GM43" s="660">
        <f t="shared" si="110"/>
        <v>0.0</v>
      </c>
      <c r="GN43" s="660" t="s">
        <v>163</v>
      </c>
      <c r="GO43" s="660">
        <f t="shared" si="111"/>
        <v>200.0</v>
      </c>
      <c r="GP43" s="660" t="str">
        <f t="shared" si="112"/>
        <v>0/200</v>
      </c>
    </row>
    <row r="44" spans="8:8" ht="21.75" customHeight="1">
      <c r="A44" s="24">
        <f t="shared" si="19"/>
        <v>0.0</v>
      </c>
      <c r="B44" s="562">
        <f t="shared" si="20"/>
        <v>0.0</v>
      </c>
      <c r="C44" s="661">
        <v>36.0</v>
      </c>
      <c r="D44" s="564"/>
      <c r="E44" s="662"/>
      <c r="F44" s="663"/>
      <c r="G44" s="662"/>
      <c r="H44" s="662"/>
      <c r="I44" s="662"/>
      <c r="J44" s="662"/>
      <c r="K44" s="664"/>
      <c r="L44" s="568">
        <v>0.0</v>
      </c>
      <c r="M44" s="569">
        <v>0.0</v>
      </c>
      <c r="N44" s="570">
        <v>0.0</v>
      </c>
      <c r="O44" s="571">
        <f t="shared" si="168"/>
        <v>0.0</v>
      </c>
      <c r="P44" s="569">
        <v>0.0</v>
      </c>
      <c r="Q44" s="571">
        <f>SUM(O44,P44)</f>
        <v>0.0</v>
      </c>
      <c r="R44" s="569">
        <v>0.0</v>
      </c>
      <c r="S44" s="571">
        <f>SUM(Q44,R44)</f>
        <v>0.0</v>
      </c>
      <c r="T44" s="572">
        <f>IF(OR(P44="",R44=""),"",S44/S$7*100)</f>
        <v>0.0</v>
      </c>
      <c r="U44" s="573" t="str">
        <f>IF(R44="AB","AB",IF(AND(OR(L44="ab",L44="ml"),OR(M44="ab",M44="ml"),OR(O44="ab",O44="ml")),"AB",IF(AND(OR(L44="ab",L44="ml"),OR(O44="ab",O44="ml")),"AB","")))</f>
        <v/>
      </c>
      <c r="V44" s="573" t="str">
        <f>IF(OR($G44="NSO",$G44="",R44=""),"",IF(OR(U44="AB",R44="ab"),"AB",IF(AND(T44&gt;=36,R44&gt;=20),"P",IF(AND(T44&gt;=34,R44&gt;=20,COUNTIF(N44:R44,"ml")=0),"G2",IF(AND(T44&gt;=31,R44&gt;=20,COUNTIF(N44:R44,"ml")=0),"G1",IF(T44&gt;=25,"S","F"))))))</f>
        <v/>
      </c>
      <c r="W44" s="574" t="str">
        <f t="shared" si="169"/>
        <v/>
      </c>
      <c r="X44" s="575">
        <v>0.0</v>
      </c>
      <c r="Y44" s="576">
        <v>0.0</v>
      </c>
      <c r="Z44" s="577">
        <v>0.0</v>
      </c>
      <c r="AA44" s="578">
        <f t="shared" si="23"/>
        <v>0.0</v>
      </c>
      <c r="AB44" s="576">
        <v>0.0</v>
      </c>
      <c r="AC44" s="578">
        <f t="shared" si="2"/>
        <v>0.0</v>
      </c>
      <c r="AD44" s="576">
        <v>0.0</v>
      </c>
      <c r="AE44" s="578">
        <f t="shared" si="3"/>
        <v>0.0</v>
      </c>
      <c r="AF44" s="579">
        <f t="shared" si="24"/>
        <v>0.0</v>
      </c>
      <c r="AG44" s="580" t="str">
        <f t="shared" si="25"/>
        <v/>
      </c>
      <c r="AH44" s="580" t="str">
        <f t="shared" si="26"/>
        <v/>
      </c>
      <c r="AI44" s="581" t="str">
        <f t="shared" si="27"/>
        <v/>
      </c>
      <c r="AJ44" s="582">
        <v>0.0</v>
      </c>
      <c r="AK44" s="583">
        <v>0.0</v>
      </c>
      <c r="AL44" s="584">
        <v>0.0</v>
      </c>
      <c r="AM44" s="585">
        <f t="shared" si="28"/>
        <v>0.0</v>
      </c>
      <c r="AN44" s="583">
        <v>0.0</v>
      </c>
      <c r="AO44" s="585">
        <f t="shared" si="4"/>
        <v>0.0</v>
      </c>
      <c r="AP44" s="583">
        <v>0.0</v>
      </c>
      <c r="AQ44" s="585">
        <f t="shared" si="5"/>
        <v>0.0</v>
      </c>
      <c r="AR44" s="586">
        <f t="shared" si="29"/>
        <v>0.0</v>
      </c>
      <c r="AS44" s="587" t="str">
        <f t="shared" si="30"/>
        <v/>
      </c>
      <c r="AT44" s="587" t="str">
        <f t="shared" si="31"/>
        <v/>
      </c>
      <c r="AU44" s="588" t="str">
        <f t="shared" si="32"/>
        <v/>
      </c>
      <c r="AV44" s="589">
        <v>0.0</v>
      </c>
      <c r="AW44" s="590">
        <v>0.0</v>
      </c>
      <c r="AX44" s="591">
        <v>0.0</v>
      </c>
      <c r="AY44" s="592">
        <f t="shared" si="33"/>
        <v>0.0</v>
      </c>
      <c r="AZ44" s="590">
        <v>0.0</v>
      </c>
      <c r="BA44" s="592">
        <f t="shared" si="6"/>
        <v>0.0</v>
      </c>
      <c r="BB44" s="590">
        <v>0.0</v>
      </c>
      <c r="BC44" s="592">
        <f t="shared" si="7"/>
        <v>0.0</v>
      </c>
      <c r="BD44" s="593">
        <f t="shared" si="34"/>
        <v>0.0</v>
      </c>
      <c r="BE44" s="594" t="str">
        <f t="shared" si="35"/>
        <v/>
      </c>
      <c r="BF44" s="594" t="str">
        <f t="shared" si="36"/>
        <v/>
      </c>
      <c r="BG44" s="595" t="str">
        <f t="shared" si="37"/>
        <v/>
      </c>
      <c r="BH44" s="596">
        <v>0.0</v>
      </c>
      <c r="BI44" s="597">
        <v>0.0</v>
      </c>
      <c r="BJ44" s="598">
        <v>0.0</v>
      </c>
      <c r="BK44" s="599">
        <f t="shared" si="38"/>
        <v>0.0</v>
      </c>
      <c r="BL44" s="597">
        <v>0.0</v>
      </c>
      <c r="BM44" s="599">
        <f t="shared" si="8"/>
        <v>0.0</v>
      </c>
      <c r="BN44" s="597">
        <v>0.0</v>
      </c>
      <c r="BO44" s="599">
        <f t="shared" si="9"/>
        <v>0.0</v>
      </c>
      <c r="BP44" s="600">
        <f t="shared" si="39"/>
        <v>0.0</v>
      </c>
      <c r="BQ44" s="601" t="str">
        <f t="shared" si="40"/>
        <v/>
      </c>
      <c r="BR44" s="601" t="str">
        <f t="shared" si="41"/>
        <v/>
      </c>
      <c r="BS44" s="602" t="str">
        <f t="shared" si="42"/>
        <v/>
      </c>
      <c r="BT44" s="568">
        <v>0.0</v>
      </c>
      <c r="BU44" s="569">
        <v>0.0</v>
      </c>
      <c r="BV44" s="570">
        <v>0.0</v>
      </c>
      <c r="BW44" s="571">
        <f t="shared" si="43"/>
        <v>0.0</v>
      </c>
      <c r="BX44" s="569">
        <v>0.0</v>
      </c>
      <c r="BY44" s="571">
        <f t="shared" si="10"/>
        <v>0.0</v>
      </c>
      <c r="BZ44" s="569">
        <v>0.0</v>
      </c>
      <c r="CA44" s="571">
        <f t="shared" si="11"/>
        <v>0.0</v>
      </c>
      <c r="CB44" s="572">
        <f t="shared" si="44"/>
        <v>0.0</v>
      </c>
      <c r="CC44" s="573" t="str">
        <f t="shared" si="45"/>
        <v/>
      </c>
      <c r="CD44" s="573" t="str">
        <f t="shared" si="46"/>
        <v/>
      </c>
      <c r="CE44" s="574" t="str">
        <f t="shared" si="47"/>
        <v/>
      </c>
      <c r="CF44" s="603">
        <v>0.0</v>
      </c>
      <c r="CG44" s="604">
        <v>0.0</v>
      </c>
      <c r="CH44" s="605">
        <v>0.0</v>
      </c>
      <c r="CI44" s="606">
        <f t="shared" si="48"/>
        <v>0.0</v>
      </c>
      <c r="CJ44" s="604">
        <v>0.0</v>
      </c>
      <c r="CK44" s="606">
        <f t="shared" si="12"/>
        <v>0.0</v>
      </c>
      <c r="CL44" s="604">
        <v>0.0</v>
      </c>
      <c r="CM44" s="606">
        <f t="shared" si="13"/>
        <v>0.0</v>
      </c>
      <c r="CN44" s="607">
        <f t="shared" si="49"/>
        <v>0.0</v>
      </c>
      <c r="CO44" s="548" t="str">
        <f t="shared" si="50"/>
        <v/>
      </c>
      <c r="CP44" s="548" t="str">
        <f t="shared" si="51"/>
        <v/>
      </c>
      <c r="CQ44" s="608" t="str">
        <f t="shared" si="52"/>
        <v/>
      </c>
      <c r="CR44" s="609">
        <v>0.0</v>
      </c>
      <c r="CS44" s="610">
        <v>0.0</v>
      </c>
      <c r="CT44" s="611"/>
      <c r="CU44" s="612">
        <f t="shared" si="117"/>
        <v>0.0</v>
      </c>
      <c r="CV44" s="525">
        <v>0.0</v>
      </c>
      <c r="CW44" s="613">
        <v>0.0</v>
      </c>
      <c r="CX44" s="614">
        <f t="shared" si="150"/>
        <v>0.0</v>
      </c>
      <c r="CY44" s="615">
        <v>0.0</v>
      </c>
      <c r="CZ44" s="616">
        <v>0.0</v>
      </c>
      <c r="DA44" s="617">
        <f t="shared" si="118"/>
        <v>0.0</v>
      </c>
      <c r="DB44" s="618">
        <f t="shared" si="119"/>
        <v>0.0</v>
      </c>
      <c r="DC44" s="619">
        <f t="shared" si="120"/>
        <v>0.0</v>
      </c>
      <c r="DD44" s="620" t="str">
        <f t="shared" si="121"/>
        <v/>
      </c>
      <c r="DE44" s="603">
        <v>0.0</v>
      </c>
      <c r="DF44" s="622">
        <v>0.0</v>
      </c>
      <c r="DG44" s="623">
        <f t="shared" si="122"/>
        <v>0.0</v>
      </c>
      <c r="DH44" s="604">
        <v>0.0</v>
      </c>
      <c r="DI44" s="625"/>
      <c r="DJ44" s="623">
        <f t="shared" si="123"/>
        <v>0.0</v>
      </c>
      <c r="DK44" s="625"/>
      <c r="DL44" s="625"/>
      <c r="DM44" s="623" t="str">
        <f t="shared" si="124"/>
        <v/>
      </c>
      <c r="DN44" s="626">
        <f t="shared" si="125"/>
        <v>0.0</v>
      </c>
      <c r="DO44" s="627">
        <f t="shared" si="126"/>
        <v>0.0</v>
      </c>
      <c r="DP44" s="628">
        <f t="shared" si="127"/>
        <v>0.0</v>
      </c>
      <c r="DQ44" s="541">
        <v>0.0</v>
      </c>
      <c r="DR44" s="629">
        <v>0.0</v>
      </c>
      <c r="DS44" s="623">
        <f t="shared" si="128"/>
        <v>0.0</v>
      </c>
      <c r="DT44" s="630">
        <v>0.0</v>
      </c>
      <c r="DU44" s="631">
        <v>0.0</v>
      </c>
      <c r="DV44" s="623">
        <f t="shared" si="129"/>
        <v>0.0</v>
      </c>
      <c r="DW44" s="632">
        <f t="shared" si="130"/>
        <v>0.0</v>
      </c>
      <c r="DX44" s="633">
        <f t="shared" si="131"/>
        <v>0.0</v>
      </c>
      <c r="DY44" s="634">
        <f t="shared" si="132"/>
        <v>0.0</v>
      </c>
      <c r="DZ44" s="607">
        <f t="shared" si="133"/>
        <v>0.0</v>
      </c>
      <c r="EA44" s="635" t="str">
        <f t="shared" si="134"/>
        <v/>
      </c>
      <c r="EB44" s="665">
        <v>0.0</v>
      </c>
      <c r="EC44" s="666">
        <v>0.0</v>
      </c>
      <c r="ED44" s="666">
        <v>0.0</v>
      </c>
      <c r="EE44" s="639">
        <f t="shared" si="184"/>
        <v>0.0</v>
      </c>
      <c r="EF44" s="640">
        <f t="shared" si="185"/>
        <v>0.0</v>
      </c>
      <c r="EG44" s="641" t="str">
        <f t="shared" si="186"/>
        <v/>
      </c>
      <c r="EH44" s="667">
        <v>0.0</v>
      </c>
      <c r="EI44" s="668">
        <v>0.0</v>
      </c>
      <c r="EJ44" s="668">
        <v>0.0</v>
      </c>
      <c r="EK44" s="532">
        <f t="shared" si="170"/>
        <v>0.0</v>
      </c>
      <c r="EL44" s="619">
        <f t="shared" si="171"/>
        <v>0.0</v>
      </c>
      <c r="EM44" s="620" t="str">
        <f t="shared" si="172"/>
        <v/>
      </c>
      <c r="EN44" s="603">
        <v>0.0</v>
      </c>
      <c r="EO44" s="604">
        <v>0.0</v>
      </c>
      <c r="EP44" s="643">
        <v>0.0</v>
      </c>
      <c r="EQ44" s="644">
        <f t="shared" si="153"/>
        <v>0.0</v>
      </c>
      <c r="ER44" s="629">
        <v>0.0</v>
      </c>
      <c r="ES44" s="645">
        <f t="shared" si="141"/>
        <v>0.0</v>
      </c>
      <c r="ET44" s="630">
        <v>0.0</v>
      </c>
      <c r="EU44" s="646">
        <f t="shared" si="142"/>
        <v>0.0</v>
      </c>
      <c r="EV44" s="607">
        <f t="shared" si="143"/>
        <v>0.0</v>
      </c>
      <c r="EW44" s="635" t="str">
        <f t="shared" si="144"/>
        <v/>
      </c>
      <c r="EX44" s="669"/>
      <c r="EY44" s="666"/>
      <c r="EZ44" s="670" t="str">
        <f t="shared" si="145"/>
        <v/>
      </c>
      <c r="FA44" s="649" t="str">
        <f t="shared" si="80"/>
        <v/>
      </c>
      <c r="FB44" s="650" t="str">
        <f t="shared" si="199"/>
        <v/>
      </c>
      <c r="FC44" s="651" t="str">
        <f t="shared" si="200"/>
        <v/>
      </c>
      <c r="FD44" s="652" t="str">
        <f t="shared" si="83"/>
        <v/>
      </c>
      <c r="FE44" s="652" t="str">
        <f>IF($G44="NSO","NSO",IF($G44="TC","Transferred",IF(OR($G44="",$G44=0,P44="",AB44="",AN44="",AZ44="",BL44="",BX44="",CJ42=""),"",IF(OR(FP44&gt;0,(FQ44+FR44+FS44)&gt;2),"FAILED",IF(OR(FQ44&gt;0,FR44&gt;1),"SUPP.",IF(AND(FR44&gt;0,FS44&gt;0),"SUPP.",IF((FR44+FS44),"Passed With G","Passed")))))))</f>
        <v/>
      </c>
      <c r="FF44" s="653" t="str">
        <f t="shared" si="201"/>
        <v/>
      </c>
      <c r="FG44" s="654" t="str">
        <f t="shared" si="85"/>
        <v/>
      </c>
      <c r="FH44" s="655" t="str">
        <f t="shared" si="86"/>
        <v/>
      </c>
      <c r="FI44" s="656" t="str">
        <f t="shared" si="157"/>
        <v/>
      </c>
      <c r="FJ44" s="657" t="str">
        <f t="shared" si="158"/>
        <v/>
      </c>
      <c r="FK44" s="657" t="str">
        <f t="shared" si="159"/>
        <v/>
      </c>
      <c r="FL44" s="657" t="str">
        <f t="shared" si="160"/>
        <v/>
      </c>
      <c r="FM44" s="657" t="str">
        <f t="shared" si="161"/>
        <v/>
      </c>
      <c r="FN44" s="658" t="str">
        <f t="shared" si="162"/>
        <v/>
      </c>
      <c r="FO44" s="659" t="str">
        <f t="shared" si="163"/>
        <v/>
      </c>
      <c r="FP44" s="656">
        <f t="shared" si="94"/>
        <v>0.0</v>
      </c>
      <c r="FQ44" s="657">
        <f t="shared" si="95"/>
        <v>0.0</v>
      </c>
      <c r="FR44" s="657">
        <f t="shared" si="96"/>
        <v>0.0</v>
      </c>
      <c r="FS44" s="657">
        <f t="shared" si="97"/>
        <v>0.0</v>
      </c>
      <c r="FT44" s="659"/>
      <c r="FU44" s="117"/>
      <c r="FV44" s="117"/>
      <c r="FW44" s="660">
        <f t="shared" si="98"/>
        <v>0.0</v>
      </c>
      <c r="FX44" s="660" t="s">
        <v>163</v>
      </c>
      <c r="FY44" s="660">
        <f t="shared" si="99"/>
        <v>200.0</v>
      </c>
      <c r="FZ44" s="660" t="str">
        <f t="shared" si="100"/>
        <v>0/200</v>
      </c>
      <c r="GA44" s="660">
        <f t="shared" si="101"/>
        <v>0.0</v>
      </c>
      <c r="GB44" s="660" t="s">
        <v>163</v>
      </c>
      <c r="GC44" s="660">
        <f t="shared" si="102"/>
        <v>230.0</v>
      </c>
      <c r="GD44" s="660" t="str">
        <f t="shared" si="103"/>
        <v>0/230</v>
      </c>
      <c r="GE44" s="660">
        <f t="shared" si="104"/>
        <v>0.0</v>
      </c>
      <c r="GF44" s="660" t="s">
        <v>163</v>
      </c>
      <c r="GG44" s="660">
        <f t="shared" si="105"/>
        <v>100.0</v>
      </c>
      <c r="GH44" s="660" t="str">
        <f t="shared" si="106"/>
        <v>0/100</v>
      </c>
      <c r="GI44" s="660">
        <f t="shared" si="107"/>
        <v>0.0</v>
      </c>
      <c r="GJ44" s="660" t="s">
        <v>163</v>
      </c>
      <c r="GK44" s="660">
        <f t="shared" si="108"/>
        <v>100.0</v>
      </c>
      <c r="GL44" s="660" t="str">
        <f t="shared" si="109"/>
        <v>0/100</v>
      </c>
      <c r="GM44" s="660">
        <f t="shared" si="110"/>
        <v>0.0</v>
      </c>
      <c r="GN44" s="660" t="s">
        <v>163</v>
      </c>
      <c r="GO44" s="660">
        <f t="shared" si="111"/>
        <v>200.0</v>
      </c>
      <c r="GP44" s="660" t="str">
        <f t="shared" si="112"/>
        <v>0/200</v>
      </c>
    </row>
    <row r="45" spans="8:8" ht="21.75" customHeight="1">
      <c r="A45" s="24">
        <f t="shared" si="19"/>
        <v>0.0</v>
      </c>
      <c r="B45" s="562">
        <f t="shared" si="20"/>
        <v>0.0</v>
      </c>
      <c r="C45" s="563">
        <v>37.0</v>
      </c>
      <c r="D45" s="564"/>
      <c r="E45" s="662"/>
      <c r="F45" s="663"/>
      <c r="G45" s="565"/>
      <c r="H45" s="662"/>
      <c r="I45" s="662"/>
      <c r="J45" s="662"/>
      <c r="K45" s="664"/>
      <c r="L45" s="568">
        <v>0.0</v>
      </c>
      <c r="M45" s="569">
        <v>0.0</v>
      </c>
      <c r="N45" s="570">
        <v>0.0</v>
      </c>
      <c r="O45" s="571">
        <f t="shared" si="168"/>
        <v>0.0</v>
      </c>
      <c r="P45" s="569">
        <v>0.0</v>
      </c>
      <c r="Q45" s="571">
        <f>SUM(O45,P45)</f>
        <v>0.0</v>
      </c>
      <c r="R45" s="569">
        <v>0.0</v>
      </c>
      <c r="S45" s="571">
        <f>SUM(Q45,R45)</f>
        <v>0.0</v>
      </c>
      <c r="T45" s="572">
        <f>IF(OR(P45="",R45=""),"",S45/S$7*100)</f>
        <v>0.0</v>
      </c>
      <c r="U45" s="573" t="str">
        <f>IF(R45="AB","AB",IF(AND(OR(L45="ab",L45="ml"),OR(M45="ab",M45="ml"),OR(O45="ab",O45="ml")),"AB",IF(AND(OR(L45="ab",L45="ml"),OR(O45="ab",O45="ml")),"AB","")))</f>
        <v/>
      </c>
      <c r="V45" s="573" t="str">
        <f>IF(OR($G45="NSO",$G45="",R45=""),"",IF(OR(U45="AB",R45="ab"),"AB",IF(AND(T45&gt;=36,R45&gt;=20),"P",IF(AND(T45&gt;=34,R45&gt;=20,COUNTIF(N45:R45,"ml")=0),"G2",IF(AND(T45&gt;=31,R45&gt;=20,COUNTIF(N45:R45,"ml")=0),"G1",IF(T45&gt;=25,"S","F"))))))</f>
        <v/>
      </c>
      <c r="W45" s="574" t="str">
        <f t="shared" si="169"/>
        <v/>
      </c>
      <c r="X45" s="575">
        <v>0.0</v>
      </c>
      <c r="Y45" s="576">
        <v>0.0</v>
      </c>
      <c r="Z45" s="577">
        <v>0.0</v>
      </c>
      <c r="AA45" s="578">
        <f t="shared" si="23"/>
        <v>0.0</v>
      </c>
      <c r="AB45" s="576">
        <v>0.0</v>
      </c>
      <c r="AC45" s="578">
        <f t="shared" si="2"/>
        <v>0.0</v>
      </c>
      <c r="AD45" s="576">
        <v>0.0</v>
      </c>
      <c r="AE45" s="578">
        <f t="shared" si="3"/>
        <v>0.0</v>
      </c>
      <c r="AF45" s="579">
        <f t="shared" si="24"/>
        <v>0.0</v>
      </c>
      <c r="AG45" s="580" t="str">
        <f t="shared" si="25"/>
        <v/>
      </c>
      <c r="AH45" s="580" t="str">
        <f t="shared" si="26"/>
        <v/>
      </c>
      <c r="AI45" s="581" t="str">
        <f t="shared" si="27"/>
        <v/>
      </c>
      <c r="AJ45" s="582">
        <v>0.0</v>
      </c>
      <c r="AK45" s="583">
        <v>0.0</v>
      </c>
      <c r="AL45" s="584">
        <v>0.0</v>
      </c>
      <c r="AM45" s="585">
        <f t="shared" si="28"/>
        <v>0.0</v>
      </c>
      <c r="AN45" s="583">
        <v>0.0</v>
      </c>
      <c r="AO45" s="585">
        <f t="shared" si="4"/>
        <v>0.0</v>
      </c>
      <c r="AP45" s="583">
        <v>0.0</v>
      </c>
      <c r="AQ45" s="585">
        <f t="shared" si="5"/>
        <v>0.0</v>
      </c>
      <c r="AR45" s="586">
        <f t="shared" si="29"/>
        <v>0.0</v>
      </c>
      <c r="AS45" s="587" t="str">
        <f t="shared" si="30"/>
        <v/>
      </c>
      <c r="AT45" s="587" t="str">
        <f t="shared" si="31"/>
        <v/>
      </c>
      <c r="AU45" s="588" t="str">
        <f t="shared" si="32"/>
        <v/>
      </c>
      <c r="AV45" s="589">
        <v>0.0</v>
      </c>
      <c r="AW45" s="590">
        <v>0.0</v>
      </c>
      <c r="AX45" s="591">
        <v>0.0</v>
      </c>
      <c r="AY45" s="592">
        <f t="shared" si="33"/>
        <v>0.0</v>
      </c>
      <c r="AZ45" s="590">
        <v>0.0</v>
      </c>
      <c r="BA45" s="592">
        <f t="shared" si="6"/>
        <v>0.0</v>
      </c>
      <c r="BB45" s="590">
        <v>0.0</v>
      </c>
      <c r="BC45" s="592">
        <f t="shared" si="7"/>
        <v>0.0</v>
      </c>
      <c r="BD45" s="593">
        <f t="shared" si="34"/>
        <v>0.0</v>
      </c>
      <c r="BE45" s="594" t="str">
        <f t="shared" si="35"/>
        <v/>
      </c>
      <c r="BF45" s="594" t="str">
        <f t="shared" si="36"/>
        <v/>
      </c>
      <c r="BG45" s="595" t="str">
        <f t="shared" si="37"/>
        <v/>
      </c>
      <c r="BH45" s="596">
        <v>0.0</v>
      </c>
      <c r="BI45" s="597">
        <v>0.0</v>
      </c>
      <c r="BJ45" s="598">
        <v>0.0</v>
      </c>
      <c r="BK45" s="599">
        <f t="shared" si="38"/>
        <v>0.0</v>
      </c>
      <c r="BL45" s="597">
        <v>0.0</v>
      </c>
      <c r="BM45" s="599">
        <f t="shared" si="8"/>
        <v>0.0</v>
      </c>
      <c r="BN45" s="597">
        <v>0.0</v>
      </c>
      <c r="BO45" s="599">
        <f t="shared" si="9"/>
        <v>0.0</v>
      </c>
      <c r="BP45" s="600">
        <f t="shared" si="39"/>
        <v>0.0</v>
      </c>
      <c r="BQ45" s="601" t="str">
        <f t="shared" si="40"/>
        <v/>
      </c>
      <c r="BR45" s="601" t="str">
        <f t="shared" si="41"/>
        <v/>
      </c>
      <c r="BS45" s="602" t="str">
        <f t="shared" si="42"/>
        <v/>
      </c>
      <c r="BT45" s="568">
        <v>0.0</v>
      </c>
      <c r="BU45" s="569">
        <v>0.0</v>
      </c>
      <c r="BV45" s="570">
        <v>0.0</v>
      </c>
      <c r="BW45" s="571">
        <f t="shared" si="43"/>
        <v>0.0</v>
      </c>
      <c r="BX45" s="569">
        <v>0.0</v>
      </c>
      <c r="BY45" s="571">
        <f t="shared" si="10"/>
        <v>0.0</v>
      </c>
      <c r="BZ45" s="569">
        <v>0.0</v>
      </c>
      <c r="CA45" s="571">
        <f t="shared" si="11"/>
        <v>0.0</v>
      </c>
      <c r="CB45" s="572">
        <f t="shared" si="44"/>
        <v>0.0</v>
      </c>
      <c r="CC45" s="573" t="str">
        <f t="shared" si="45"/>
        <v/>
      </c>
      <c r="CD45" s="573" t="str">
        <f t="shared" si="46"/>
        <v/>
      </c>
      <c r="CE45" s="574" t="str">
        <f t="shared" si="47"/>
        <v/>
      </c>
      <c r="CF45" s="603">
        <v>0.0</v>
      </c>
      <c r="CG45" s="604">
        <v>0.0</v>
      </c>
      <c r="CH45" s="605">
        <v>0.0</v>
      </c>
      <c r="CI45" s="606">
        <f t="shared" si="48"/>
        <v>0.0</v>
      </c>
      <c r="CJ45" s="604">
        <v>0.0</v>
      </c>
      <c r="CK45" s="606">
        <f t="shared" si="12"/>
        <v>0.0</v>
      </c>
      <c r="CL45" s="604">
        <v>0.0</v>
      </c>
      <c r="CM45" s="606">
        <f t="shared" si="13"/>
        <v>0.0</v>
      </c>
      <c r="CN45" s="607">
        <f t="shared" si="49"/>
        <v>0.0</v>
      </c>
      <c r="CO45" s="548" t="str">
        <f t="shared" si="50"/>
        <v/>
      </c>
      <c r="CP45" s="548" t="str">
        <f t="shared" si="51"/>
        <v/>
      </c>
      <c r="CQ45" s="608" t="str">
        <f t="shared" si="52"/>
        <v/>
      </c>
      <c r="CR45" s="609">
        <v>0.0</v>
      </c>
      <c r="CS45" s="610">
        <v>0.0</v>
      </c>
      <c r="CT45" s="611"/>
      <c r="CU45" s="612">
        <f t="shared" si="117"/>
        <v>0.0</v>
      </c>
      <c r="CV45" s="525">
        <v>0.0</v>
      </c>
      <c r="CW45" s="613">
        <v>0.0</v>
      </c>
      <c r="CX45" s="614">
        <f t="shared" si="150"/>
        <v>0.0</v>
      </c>
      <c r="CY45" s="615">
        <v>0.0</v>
      </c>
      <c r="CZ45" s="616">
        <f t="shared" si="208" ref="CZ45">IF($S$7="NA","NA",0)</f>
        <v>0.0</v>
      </c>
      <c r="DA45" s="617">
        <f t="shared" si="118"/>
        <v>0.0</v>
      </c>
      <c r="DB45" s="618">
        <f t="shared" si="119"/>
        <v>0.0</v>
      </c>
      <c r="DC45" s="619">
        <f t="shared" si="120"/>
        <v>0.0</v>
      </c>
      <c r="DD45" s="620" t="str">
        <f t="shared" si="121"/>
        <v/>
      </c>
      <c r="DE45" s="603">
        <v>0.0</v>
      </c>
      <c r="DF45" s="622">
        <v>0.0</v>
      </c>
      <c r="DG45" s="623">
        <f t="shared" si="122"/>
        <v>0.0</v>
      </c>
      <c r="DH45" s="604">
        <v>0.0</v>
      </c>
      <c r="DI45" s="625"/>
      <c r="DJ45" s="623">
        <f t="shared" si="123"/>
        <v>0.0</v>
      </c>
      <c r="DK45" s="625"/>
      <c r="DL45" s="625"/>
      <c r="DM45" s="623" t="str">
        <f t="shared" si="124"/>
        <v/>
      </c>
      <c r="DN45" s="626">
        <f t="shared" si="125"/>
        <v>0.0</v>
      </c>
      <c r="DO45" s="627">
        <f t="shared" si="126"/>
        <v>0.0</v>
      </c>
      <c r="DP45" s="628">
        <f t="shared" si="127"/>
        <v>0.0</v>
      </c>
      <c r="DQ45" s="541">
        <v>0.0</v>
      </c>
      <c r="DR45" s="629">
        <v>0.0</v>
      </c>
      <c r="DS45" s="623">
        <f t="shared" si="128"/>
        <v>0.0</v>
      </c>
      <c r="DT45" s="630">
        <v>0.0</v>
      </c>
      <c r="DU45" s="631">
        <f t="shared" si="209" ref="DU45">IF($S$7="NA","NA",0)</f>
        <v>0.0</v>
      </c>
      <c r="DV45" s="623">
        <f t="shared" si="129"/>
        <v>0.0</v>
      </c>
      <c r="DW45" s="632">
        <f t="shared" si="130"/>
        <v>0.0</v>
      </c>
      <c r="DX45" s="633">
        <f t="shared" si="131"/>
        <v>0.0</v>
      </c>
      <c r="DY45" s="634">
        <f t="shared" si="132"/>
        <v>0.0</v>
      </c>
      <c r="DZ45" s="607">
        <f t="shared" si="133"/>
        <v>0.0</v>
      </c>
      <c r="EA45" s="635" t="str">
        <f t="shared" si="134"/>
        <v/>
      </c>
      <c r="EB45" s="636">
        <v>0.0</v>
      </c>
      <c r="EC45" s="637">
        <v>0.0</v>
      </c>
      <c r="ED45" s="638">
        <v>0.0</v>
      </c>
      <c r="EE45" s="639">
        <f t="shared" si="184"/>
        <v>0.0</v>
      </c>
      <c r="EF45" s="640">
        <f t="shared" si="185"/>
        <v>0.0</v>
      </c>
      <c r="EG45" s="641" t="str">
        <f t="shared" si="186"/>
        <v/>
      </c>
      <c r="EH45" s="642">
        <v>0.0</v>
      </c>
      <c r="EI45" s="564">
        <v>0.0</v>
      </c>
      <c r="EJ45" s="564">
        <v>0.0</v>
      </c>
      <c r="EK45" s="532">
        <f t="shared" si="170"/>
        <v>0.0</v>
      </c>
      <c r="EL45" s="619">
        <f t="shared" si="171"/>
        <v>0.0</v>
      </c>
      <c r="EM45" s="620" t="str">
        <f t="shared" si="172"/>
        <v/>
      </c>
      <c r="EN45" s="603">
        <v>0.0</v>
      </c>
      <c r="EO45" s="604">
        <v>0.0</v>
      </c>
      <c r="EP45" s="643">
        <v>0.0</v>
      </c>
      <c r="EQ45" s="644">
        <f t="shared" si="153"/>
        <v>0.0</v>
      </c>
      <c r="ER45" s="629">
        <v>0.0</v>
      </c>
      <c r="ES45" s="645">
        <f t="shared" si="141"/>
        <v>0.0</v>
      </c>
      <c r="ET45" s="630">
        <v>0.0</v>
      </c>
      <c r="EU45" s="646">
        <f t="shared" si="142"/>
        <v>0.0</v>
      </c>
      <c r="EV45" s="607">
        <f t="shared" si="143"/>
        <v>0.0</v>
      </c>
      <c r="EW45" s="635" t="str">
        <f t="shared" si="144"/>
        <v/>
      </c>
      <c r="EX45" s="669"/>
      <c r="EY45" s="666"/>
      <c r="EZ45" s="670" t="str">
        <f t="shared" si="145"/>
        <v/>
      </c>
      <c r="FA45" s="649" t="str">
        <f t="shared" si="80"/>
        <v/>
      </c>
      <c r="FB45" s="650" t="str">
        <f t="shared" si="199"/>
        <v/>
      </c>
      <c r="FC45" s="651" t="str">
        <f t="shared" si="200"/>
        <v/>
      </c>
      <c r="FD45" s="652" t="str">
        <f t="shared" si="83"/>
        <v/>
      </c>
      <c r="FE45" s="652" t="str">
        <f>IF($G45="NSO","NSO",IF($G45="TC","Transferred",IF(OR($G45="",$G45=0,P45="",AB45="",AN45="",AZ45="",BL45="",BX45="",CJ43=""),"",IF(OR(FP45&gt;0,(FQ45+FR45+FS45)&gt;2),"FAILED",IF(OR(FQ45&gt;0,FR45&gt;1),"SUPP.",IF(AND(FR45&gt;0,FS45&gt;0),"SUPP.",IF((FR45+FS45),"Passed With G","Passed")))))))</f>
        <v/>
      </c>
      <c r="FF45" s="653" t="str">
        <f t="shared" si="201"/>
        <v/>
      </c>
      <c r="FG45" s="654" t="str">
        <f t="shared" si="85"/>
        <v/>
      </c>
      <c r="FH45" s="655" t="str">
        <f t="shared" si="86"/>
        <v/>
      </c>
      <c r="FI45" s="656" t="str">
        <f t="shared" si="157"/>
        <v/>
      </c>
      <c r="FJ45" s="657" t="str">
        <f t="shared" si="158"/>
        <v/>
      </c>
      <c r="FK45" s="657" t="str">
        <f t="shared" si="159"/>
        <v/>
      </c>
      <c r="FL45" s="657" t="str">
        <f t="shared" si="160"/>
        <v/>
      </c>
      <c r="FM45" s="657" t="str">
        <f t="shared" si="161"/>
        <v/>
      </c>
      <c r="FN45" s="658" t="str">
        <f t="shared" si="162"/>
        <v/>
      </c>
      <c r="FO45" s="659" t="str">
        <f t="shared" si="163"/>
        <v/>
      </c>
      <c r="FP45" s="656">
        <f t="shared" si="94"/>
        <v>0.0</v>
      </c>
      <c r="FQ45" s="657">
        <f t="shared" si="95"/>
        <v>0.0</v>
      </c>
      <c r="FR45" s="657">
        <f t="shared" si="96"/>
        <v>0.0</v>
      </c>
      <c r="FS45" s="657">
        <f t="shared" si="97"/>
        <v>0.0</v>
      </c>
      <c r="FT45" s="659"/>
      <c r="FU45" s="117"/>
      <c r="FV45" s="117"/>
      <c r="FW45" s="660">
        <f t="shared" si="98"/>
        <v>0.0</v>
      </c>
      <c r="FX45" s="660" t="s">
        <v>163</v>
      </c>
      <c r="FY45" s="660">
        <f t="shared" si="99"/>
        <v>200.0</v>
      </c>
      <c r="FZ45" s="660" t="str">
        <f t="shared" si="100"/>
        <v>0/200</v>
      </c>
      <c r="GA45" s="660">
        <f t="shared" si="101"/>
        <v>0.0</v>
      </c>
      <c r="GB45" s="660" t="s">
        <v>163</v>
      </c>
      <c r="GC45" s="660">
        <f t="shared" si="102"/>
        <v>230.0</v>
      </c>
      <c r="GD45" s="660" t="str">
        <f t="shared" si="103"/>
        <v>0/230</v>
      </c>
      <c r="GE45" s="660">
        <f t="shared" si="104"/>
        <v>0.0</v>
      </c>
      <c r="GF45" s="660" t="s">
        <v>163</v>
      </c>
      <c r="GG45" s="660">
        <f t="shared" si="105"/>
        <v>100.0</v>
      </c>
      <c r="GH45" s="660" t="str">
        <f t="shared" si="106"/>
        <v>0/100</v>
      </c>
      <c r="GI45" s="660">
        <f t="shared" si="107"/>
        <v>0.0</v>
      </c>
      <c r="GJ45" s="660" t="s">
        <v>163</v>
      </c>
      <c r="GK45" s="660">
        <f t="shared" si="108"/>
        <v>100.0</v>
      </c>
      <c r="GL45" s="660" t="str">
        <f t="shared" si="109"/>
        <v>0/100</v>
      </c>
      <c r="GM45" s="660">
        <f t="shared" si="110"/>
        <v>0.0</v>
      </c>
      <c r="GN45" s="660" t="s">
        <v>163</v>
      </c>
      <c r="GO45" s="660">
        <f t="shared" si="111"/>
        <v>200.0</v>
      </c>
      <c r="GP45" s="660" t="str">
        <f t="shared" si="112"/>
        <v>0/200</v>
      </c>
    </row>
    <row r="46" spans="8:8" ht="21.75" customHeight="1">
      <c r="A46" s="24">
        <f t="shared" si="19"/>
        <v>0.0</v>
      </c>
      <c r="B46" s="562">
        <f t="shared" si="20"/>
        <v>0.0</v>
      </c>
      <c r="C46" s="661">
        <v>38.0</v>
      </c>
      <c r="D46" s="564"/>
      <c r="E46" s="662"/>
      <c r="F46" s="663"/>
      <c r="G46" s="662"/>
      <c r="H46" s="662"/>
      <c r="I46" s="662"/>
      <c r="J46" s="662"/>
      <c r="K46" s="664"/>
      <c r="L46" s="568">
        <v>0.0</v>
      </c>
      <c r="M46" s="569">
        <v>0.0</v>
      </c>
      <c r="N46" s="570">
        <v>0.0</v>
      </c>
      <c r="O46" s="571">
        <f t="shared" si="168"/>
        <v>0.0</v>
      </c>
      <c r="P46" s="569">
        <v>0.0</v>
      </c>
      <c r="Q46" s="571">
        <f>SUM(O46,P46)</f>
        <v>0.0</v>
      </c>
      <c r="R46" s="569">
        <v>0.0</v>
      </c>
      <c r="S46" s="571">
        <f>SUM(Q46,R46)</f>
        <v>0.0</v>
      </c>
      <c r="T46" s="572">
        <f>IF(OR(P46="",R46=""),"",S46/S$7*100)</f>
        <v>0.0</v>
      </c>
      <c r="U46" s="573" t="str">
        <f>IF(R46="AB","AB",IF(AND(OR(L46="ab",L46="ml"),OR(M46="ab",M46="ml"),OR(O46="ab",O46="ml")),"AB",IF(AND(OR(L46="ab",L46="ml"),OR(O46="ab",O46="ml")),"AB","")))</f>
        <v/>
      </c>
      <c r="V46" s="573" t="str">
        <f>IF(OR($G46="NSO",$G46="",R46=""),"",IF(OR(U46="AB",R46="ab"),"AB",IF(AND(T46&gt;=36,R46&gt;=20),"P",IF(AND(T46&gt;=34,R46&gt;=20,COUNTIF(N46:R46,"ml")=0),"G2",IF(AND(T46&gt;=31,R46&gt;=20,COUNTIF(N46:R46,"ml")=0),"G1",IF(T46&gt;=25,"S","F"))))))</f>
        <v/>
      </c>
      <c r="W46" s="574" t="str">
        <f t="shared" si="169"/>
        <v/>
      </c>
      <c r="X46" s="575">
        <v>0.0</v>
      </c>
      <c r="Y46" s="576">
        <v>0.0</v>
      </c>
      <c r="Z46" s="577">
        <v>0.0</v>
      </c>
      <c r="AA46" s="578">
        <f t="shared" si="23"/>
        <v>0.0</v>
      </c>
      <c r="AB46" s="576">
        <v>0.0</v>
      </c>
      <c r="AC46" s="578">
        <f t="shared" si="2"/>
        <v>0.0</v>
      </c>
      <c r="AD46" s="576">
        <v>0.0</v>
      </c>
      <c r="AE46" s="578">
        <f t="shared" si="3"/>
        <v>0.0</v>
      </c>
      <c r="AF46" s="579">
        <f t="shared" si="24"/>
        <v>0.0</v>
      </c>
      <c r="AG46" s="580" t="str">
        <f t="shared" si="25"/>
        <v/>
      </c>
      <c r="AH46" s="580" t="str">
        <f t="shared" si="26"/>
        <v/>
      </c>
      <c r="AI46" s="581" t="str">
        <f t="shared" si="27"/>
        <v/>
      </c>
      <c r="AJ46" s="582">
        <v>0.0</v>
      </c>
      <c r="AK46" s="583">
        <v>0.0</v>
      </c>
      <c r="AL46" s="584">
        <v>0.0</v>
      </c>
      <c r="AM46" s="585">
        <f t="shared" si="28"/>
        <v>0.0</v>
      </c>
      <c r="AN46" s="583">
        <v>0.0</v>
      </c>
      <c r="AO46" s="585">
        <f t="shared" si="4"/>
        <v>0.0</v>
      </c>
      <c r="AP46" s="583">
        <v>0.0</v>
      </c>
      <c r="AQ46" s="585">
        <f t="shared" si="5"/>
        <v>0.0</v>
      </c>
      <c r="AR46" s="586">
        <f t="shared" si="29"/>
        <v>0.0</v>
      </c>
      <c r="AS46" s="587" t="str">
        <f t="shared" si="30"/>
        <v/>
      </c>
      <c r="AT46" s="587" t="str">
        <f t="shared" si="31"/>
        <v/>
      </c>
      <c r="AU46" s="588" t="str">
        <f t="shared" si="32"/>
        <v/>
      </c>
      <c r="AV46" s="589">
        <v>0.0</v>
      </c>
      <c r="AW46" s="590">
        <v>0.0</v>
      </c>
      <c r="AX46" s="591">
        <v>0.0</v>
      </c>
      <c r="AY46" s="592">
        <f t="shared" si="33"/>
        <v>0.0</v>
      </c>
      <c r="AZ46" s="590">
        <v>0.0</v>
      </c>
      <c r="BA46" s="592">
        <f t="shared" si="6"/>
        <v>0.0</v>
      </c>
      <c r="BB46" s="590">
        <v>0.0</v>
      </c>
      <c r="BC46" s="592">
        <f t="shared" si="7"/>
        <v>0.0</v>
      </c>
      <c r="BD46" s="593">
        <f t="shared" si="34"/>
        <v>0.0</v>
      </c>
      <c r="BE46" s="594" t="str">
        <f t="shared" si="35"/>
        <v/>
      </c>
      <c r="BF46" s="594" t="str">
        <f t="shared" si="36"/>
        <v/>
      </c>
      <c r="BG46" s="595" t="str">
        <f t="shared" si="37"/>
        <v/>
      </c>
      <c r="BH46" s="596">
        <v>0.0</v>
      </c>
      <c r="BI46" s="597">
        <v>0.0</v>
      </c>
      <c r="BJ46" s="598">
        <v>0.0</v>
      </c>
      <c r="BK46" s="599">
        <f t="shared" si="38"/>
        <v>0.0</v>
      </c>
      <c r="BL46" s="597">
        <v>0.0</v>
      </c>
      <c r="BM46" s="599">
        <f t="shared" si="8"/>
        <v>0.0</v>
      </c>
      <c r="BN46" s="597">
        <v>0.0</v>
      </c>
      <c r="BO46" s="599">
        <f t="shared" si="9"/>
        <v>0.0</v>
      </c>
      <c r="BP46" s="600">
        <f t="shared" si="39"/>
        <v>0.0</v>
      </c>
      <c r="BQ46" s="601" t="str">
        <f t="shared" si="40"/>
        <v/>
      </c>
      <c r="BR46" s="601" t="str">
        <f t="shared" si="41"/>
        <v/>
      </c>
      <c r="BS46" s="602" t="str">
        <f t="shared" si="42"/>
        <v/>
      </c>
      <c r="BT46" s="568">
        <v>0.0</v>
      </c>
      <c r="BU46" s="569">
        <v>0.0</v>
      </c>
      <c r="BV46" s="570">
        <v>0.0</v>
      </c>
      <c r="BW46" s="571">
        <f t="shared" si="43"/>
        <v>0.0</v>
      </c>
      <c r="BX46" s="569">
        <v>0.0</v>
      </c>
      <c r="BY46" s="571">
        <f t="shared" si="10"/>
        <v>0.0</v>
      </c>
      <c r="BZ46" s="569">
        <v>0.0</v>
      </c>
      <c r="CA46" s="571">
        <f t="shared" si="11"/>
        <v>0.0</v>
      </c>
      <c r="CB46" s="572">
        <f t="shared" si="44"/>
        <v>0.0</v>
      </c>
      <c r="CC46" s="573" t="str">
        <f t="shared" si="45"/>
        <v/>
      </c>
      <c r="CD46" s="573" t="str">
        <f t="shared" si="46"/>
        <v/>
      </c>
      <c r="CE46" s="574" t="str">
        <f t="shared" si="47"/>
        <v/>
      </c>
      <c r="CF46" s="603">
        <v>0.0</v>
      </c>
      <c r="CG46" s="604">
        <v>0.0</v>
      </c>
      <c r="CH46" s="605">
        <v>0.0</v>
      </c>
      <c r="CI46" s="606">
        <f t="shared" si="48"/>
        <v>0.0</v>
      </c>
      <c r="CJ46" s="604">
        <v>0.0</v>
      </c>
      <c r="CK46" s="606">
        <f t="shared" si="12"/>
        <v>0.0</v>
      </c>
      <c r="CL46" s="604">
        <v>0.0</v>
      </c>
      <c r="CM46" s="606">
        <f t="shared" si="13"/>
        <v>0.0</v>
      </c>
      <c r="CN46" s="607">
        <f t="shared" si="49"/>
        <v>0.0</v>
      </c>
      <c r="CO46" s="548" t="str">
        <f t="shared" si="50"/>
        <v/>
      </c>
      <c r="CP46" s="548" t="str">
        <f t="shared" si="51"/>
        <v/>
      </c>
      <c r="CQ46" s="608" t="str">
        <f t="shared" si="52"/>
        <v/>
      </c>
      <c r="CR46" s="609">
        <v>0.0</v>
      </c>
      <c r="CS46" s="610">
        <v>0.0</v>
      </c>
      <c r="CT46" s="611"/>
      <c r="CU46" s="612">
        <f t="shared" si="117"/>
        <v>0.0</v>
      </c>
      <c r="CV46" s="525">
        <v>0.0</v>
      </c>
      <c r="CW46" s="613">
        <v>0.0</v>
      </c>
      <c r="CX46" s="614">
        <f t="shared" si="150"/>
        <v>0.0</v>
      </c>
      <c r="CY46" s="615">
        <v>0.0</v>
      </c>
      <c r="CZ46" s="616">
        <v>0.0</v>
      </c>
      <c r="DA46" s="617">
        <f t="shared" si="118"/>
        <v>0.0</v>
      </c>
      <c r="DB46" s="618">
        <f t="shared" si="119"/>
        <v>0.0</v>
      </c>
      <c r="DC46" s="619">
        <f t="shared" si="120"/>
        <v>0.0</v>
      </c>
      <c r="DD46" s="620" t="str">
        <f t="shared" si="121"/>
        <v/>
      </c>
      <c r="DE46" s="603">
        <v>0.0</v>
      </c>
      <c r="DF46" s="622">
        <v>0.0</v>
      </c>
      <c r="DG46" s="623">
        <f t="shared" si="122"/>
        <v>0.0</v>
      </c>
      <c r="DH46" s="604">
        <v>0.0</v>
      </c>
      <c r="DI46" s="625"/>
      <c r="DJ46" s="623">
        <f t="shared" si="123"/>
        <v>0.0</v>
      </c>
      <c r="DK46" s="625"/>
      <c r="DL46" s="625"/>
      <c r="DM46" s="623" t="str">
        <f t="shared" si="124"/>
        <v/>
      </c>
      <c r="DN46" s="626">
        <f t="shared" si="125"/>
        <v>0.0</v>
      </c>
      <c r="DO46" s="627">
        <f t="shared" si="126"/>
        <v>0.0</v>
      </c>
      <c r="DP46" s="628">
        <f t="shared" si="127"/>
        <v>0.0</v>
      </c>
      <c r="DQ46" s="541">
        <v>0.0</v>
      </c>
      <c r="DR46" s="629">
        <v>0.0</v>
      </c>
      <c r="DS46" s="623">
        <f t="shared" si="128"/>
        <v>0.0</v>
      </c>
      <c r="DT46" s="630">
        <v>0.0</v>
      </c>
      <c r="DU46" s="631">
        <v>0.0</v>
      </c>
      <c r="DV46" s="623">
        <f t="shared" si="129"/>
        <v>0.0</v>
      </c>
      <c r="DW46" s="632">
        <f t="shared" si="130"/>
        <v>0.0</v>
      </c>
      <c r="DX46" s="633">
        <f t="shared" si="131"/>
        <v>0.0</v>
      </c>
      <c r="DY46" s="634">
        <f t="shared" si="132"/>
        <v>0.0</v>
      </c>
      <c r="DZ46" s="607">
        <f t="shared" si="133"/>
        <v>0.0</v>
      </c>
      <c r="EA46" s="635" t="str">
        <f t="shared" si="134"/>
        <v/>
      </c>
      <c r="EB46" s="665">
        <v>0.0</v>
      </c>
      <c r="EC46" s="666">
        <v>0.0</v>
      </c>
      <c r="ED46" s="666">
        <v>0.0</v>
      </c>
      <c r="EE46" s="639">
        <f t="shared" si="184"/>
        <v>0.0</v>
      </c>
      <c r="EF46" s="640">
        <f t="shared" si="185"/>
        <v>0.0</v>
      </c>
      <c r="EG46" s="641" t="str">
        <f t="shared" si="186"/>
        <v/>
      </c>
      <c r="EH46" s="667">
        <v>0.0</v>
      </c>
      <c r="EI46" s="668">
        <v>0.0</v>
      </c>
      <c r="EJ46" s="668">
        <v>0.0</v>
      </c>
      <c r="EK46" s="532">
        <f t="shared" si="170"/>
        <v>0.0</v>
      </c>
      <c r="EL46" s="619">
        <f t="shared" si="171"/>
        <v>0.0</v>
      </c>
      <c r="EM46" s="620" t="str">
        <f t="shared" si="172"/>
        <v/>
      </c>
      <c r="EN46" s="603">
        <v>0.0</v>
      </c>
      <c r="EO46" s="604">
        <v>0.0</v>
      </c>
      <c r="EP46" s="643">
        <v>0.0</v>
      </c>
      <c r="EQ46" s="644">
        <f t="shared" si="153"/>
        <v>0.0</v>
      </c>
      <c r="ER46" s="629">
        <v>0.0</v>
      </c>
      <c r="ES46" s="645">
        <f t="shared" si="141"/>
        <v>0.0</v>
      </c>
      <c r="ET46" s="630">
        <v>0.0</v>
      </c>
      <c r="EU46" s="646">
        <f t="shared" si="142"/>
        <v>0.0</v>
      </c>
      <c r="EV46" s="607">
        <f t="shared" si="143"/>
        <v>0.0</v>
      </c>
      <c r="EW46" s="635" t="str">
        <f t="shared" si="144"/>
        <v/>
      </c>
      <c r="EX46" s="669"/>
      <c r="EY46" s="666"/>
      <c r="EZ46" s="670" t="str">
        <f t="shared" si="145"/>
        <v/>
      </c>
      <c r="FA46" s="649" t="str">
        <f t="shared" si="80"/>
        <v/>
      </c>
      <c r="FB46" s="650" t="str">
        <f t="shared" si="199"/>
        <v/>
      </c>
      <c r="FC46" s="651" t="str">
        <f t="shared" si="200"/>
        <v/>
      </c>
      <c r="FD46" s="652" t="str">
        <f t="shared" si="83"/>
        <v/>
      </c>
      <c r="FE46" s="652" t="str">
        <f>IF($G46="NSO","NSO",IF($G46="TC","Transferred",IF(OR($G46="",$G46=0,P46="",AB46="",AN46="",AZ46="",BL46="",BX46="",CJ44=""),"",IF(OR(FP46&gt;0,(FQ46+FR46+FS46)&gt;2),"FAILED",IF(OR(FQ46&gt;0,FR46&gt;1),"SUPP.",IF(AND(FR46&gt;0,FS46&gt;0),"SUPP.",IF((FR46+FS46),"Passed With G","Passed")))))))</f>
        <v/>
      </c>
      <c r="FF46" s="653" t="str">
        <f t="shared" si="201"/>
        <v/>
      </c>
      <c r="FG46" s="654" t="str">
        <f t="shared" si="85"/>
        <v/>
      </c>
      <c r="FH46" s="655" t="str">
        <f t="shared" si="86"/>
        <v/>
      </c>
      <c r="FI46" s="656" t="str">
        <f t="shared" si="157"/>
        <v/>
      </c>
      <c r="FJ46" s="657" t="str">
        <f t="shared" si="158"/>
        <v/>
      </c>
      <c r="FK46" s="657" t="str">
        <f t="shared" si="159"/>
        <v/>
      </c>
      <c r="FL46" s="657" t="str">
        <f t="shared" si="160"/>
        <v/>
      </c>
      <c r="FM46" s="657" t="str">
        <f t="shared" si="161"/>
        <v/>
      </c>
      <c r="FN46" s="658" t="str">
        <f t="shared" si="162"/>
        <v/>
      </c>
      <c r="FO46" s="659" t="str">
        <f t="shared" si="163"/>
        <v/>
      </c>
      <c r="FP46" s="656">
        <f t="shared" si="94"/>
        <v>0.0</v>
      </c>
      <c r="FQ46" s="657">
        <f t="shared" si="95"/>
        <v>0.0</v>
      </c>
      <c r="FR46" s="657">
        <f t="shared" si="96"/>
        <v>0.0</v>
      </c>
      <c r="FS46" s="657">
        <f t="shared" si="97"/>
        <v>0.0</v>
      </c>
      <c r="FT46" s="659"/>
      <c r="FU46" s="117"/>
      <c r="FV46" s="117"/>
      <c r="FW46" s="660">
        <f t="shared" si="98"/>
        <v>0.0</v>
      </c>
      <c r="FX46" s="660" t="s">
        <v>163</v>
      </c>
      <c r="FY46" s="660">
        <f t="shared" si="99"/>
        <v>200.0</v>
      </c>
      <c r="FZ46" s="660" t="str">
        <f t="shared" si="100"/>
        <v>0/200</v>
      </c>
      <c r="GA46" s="660">
        <f t="shared" si="101"/>
        <v>0.0</v>
      </c>
      <c r="GB46" s="660" t="s">
        <v>163</v>
      </c>
      <c r="GC46" s="660">
        <f t="shared" si="102"/>
        <v>230.0</v>
      </c>
      <c r="GD46" s="660" t="str">
        <f t="shared" si="103"/>
        <v>0/230</v>
      </c>
      <c r="GE46" s="660">
        <f t="shared" si="104"/>
        <v>0.0</v>
      </c>
      <c r="GF46" s="660" t="s">
        <v>163</v>
      </c>
      <c r="GG46" s="660">
        <f t="shared" si="105"/>
        <v>100.0</v>
      </c>
      <c r="GH46" s="660" t="str">
        <f t="shared" si="106"/>
        <v>0/100</v>
      </c>
      <c r="GI46" s="660">
        <f t="shared" si="107"/>
        <v>0.0</v>
      </c>
      <c r="GJ46" s="660" t="s">
        <v>163</v>
      </c>
      <c r="GK46" s="660">
        <f t="shared" si="108"/>
        <v>100.0</v>
      </c>
      <c r="GL46" s="660" t="str">
        <f t="shared" si="109"/>
        <v>0/100</v>
      </c>
      <c r="GM46" s="660">
        <f t="shared" si="110"/>
        <v>0.0</v>
      </c>
      <c r="GN46" s="660" t="s">
        <v>163</v>
      </c>
      <c r="GO46" s="660">
        <f t="shared" si="111"/>
        <v>200.0</v>
      </c>
      <c r="GP46" s="660" t="str">
        <f t="shared" si="112"/>
        <v>0/200</v>
      </c>
    </row>
    <row r="47" spans="8:8" ht="21.75" customHeight="1">
      <c r="A47" s="24">
        <f t="shared" si="19"/>
        <v>0.0</v>
      </c>
      <c r="B47" s="562">
        <f t="shared" si="20"/>
        <v>0.0</v>
      </c>
      <c r="C47" s="563">
        <v>39.0</v>
      </c>
      <c r="D47" s="564"/>
      <c r="E47" s="662"/>
      <c r="F47" s="663"/>
      <c r="G47" s="565"/>
      <c r="H47" s="662"/>
      <c r="I47" s="662"/>
      <c r="J47" s="662"/>
      <c r="K47" s="664"/>
      <c r="L47" s="568">
        <v>0.0</v>
      </c>
      <c r="M47" s="569">
        <v>0.0</v>
      </c>
      <c r="N47" s="570">
        <v>0.0</v>
      </c>
      <c r="O47" s="571">
        <f t="shared" si="168"/>
        <v>0.0</v>
      </c>
      <c r="P47" s="569">
        <v>0.0</v>
      </c>
      <c r="Q47" s="571">
        <f>SUM(O47,P47)</f>
        <v>0.0</v>
      </c>
      <c r="R47" s="569">
        <v>0.0</v>
      </c>
      <c r="S47" s="571">
        <f>SUM(Q47,R47)</f>
        <v>0.0</v>
      </c>
      <c r="T47" s="572">
        <f>IF(OR(P47="",R47=""),"",S47/S$7*100)</f>
        <v>0.0</v>
      </c>
      <c r="U47" s="573" t="str">
        <f>IF(R47="AB","AB",IF(AND(OR(L47="ab",L47="ml"),OR(M47="ab",M47="ml"),OR(O47="ab",O47="ml")),"AB",IF(AND(OR(L47="ab",L47="ml"),OR(O47="ab",O47="ml")),"AB","")))</f>
        <v/>
      </c>
      <c r="V47" s="573" t="str">
        <f>IF(OR($G47="NSO",$G47="",R47=""),"",IF(OR(U47="AB",R47="ab"),"AB",IF(AND(T47&gt;=36,R47&gt;=20),"P",IF(AND(T47&gt;=34,R47&gt;=20,COUNTIF(N47:R47,"ml")=0),"G2",IF(AND(T47&gt;=31,R47&gt;=20,COUNTIF(N47:R47,"ml")=0),"G1",IF(T47&gt;=25,"S","F"))))))</f>
        <v/>
      </c>
      <c r="W47" s="574" t="str">
        <f t="shared" si="169"/>
        <v/>
      </c>
      <c r="X47" s="575">
        <v>0.0</v>
      </c>
      <c r="Y47" s="576">
        <v>0.0</v>
      </c>
      <c r="Z47" s="577">
        <v>0.0</v>
      </c>
      <c r="AA47" s="578">
        <f t="shared" si="23"/>
        <v>0.0</v>
      </c>
      <c r="AB47" s="576">
        <v>0.0</v>
      </c>
      <c r="AC47" s="578">
        <f t="shared" si="2"/>
        <v>0.0</v>
      </c>
      <c r="AD47" s="576">
        <v>0.0</v>
      </c>
      <c r="AE47" s="578">
        <f t="shared" si="3"/>
        <v>0.0</v>
      </c>
      <c r="AF47" s="579">
        <f t="shared" si="24"/>
        <v>0.0</v>
      </c>
      <c r="AG47" s="580" t="str">
        <f t="shared" si="25"/>
        <v/>
      </c>
      <c r="AH47" s="580" t="str">
        <f t="shared" si="26"/>
        <v/>
      </c>
      <c r="AI47" s="581" t="str">
        <f t="shared" si="27"/>
        <v/>
      </c>
      <c r="AJ47" s="582">
        <v>0.0</v>
      </c>
      <c r="AK47" s="583">
        <v>0.0</v>
      </c>
      <c r="AL47" s="584">
        <v>0.0</v>
      </c>
      <c r="AM47" s="585">
        <f t="shared" si="28"/>
        <v>0.0</v>
      </c>
      <c r="AN47" s="583">
        <v>0.0</v>
      </c>
      <c r="AO47" s="585">
        <f t="shared" si="4"/>
        <v>0.0</v>
      </c>
      <c r="AP47" s="583">
        <v>0.0</v>
      </c>
      <c r="AQ47" s="585">
        <f t="shared" si="5"/>
        <v>0.0</v>
      </c>
      <c r="AR47" s="586">
        <f t="shared" si="29"/>
        <v>0.0</v>
      </c>
      <c r="AS47" s="587" t="str">
        <f t="shared" si="30"/>
        <v/>
      </c>
      <c r="AT47" s="587" t="str">
        <f t="shared" si="31"/>
        <v/>
      </c>
      <c r="AU47" s="588" t="str">
        <f t="shared" si="32"/>
        <v/>
      </c>
      <c r="AV47" s="589">
        <v>0.0</v>
      </c>
      <c r="AW47" s="590">
        <v>0.0</v>
      </c>
      <c r="AX47" s="591">
        <v>0.0</v>
      </c>
      <c r="AY47" s="592">
        <f t="shared" si="33"/>
        <v>0.0</v>
      </c>
      <c r="AZ47" s="590">
        <v>0.0</v>
      </c>
      <c r="BA47" s="592">
        <f t="shared" si="6"/>
        <v>0.0</v>
      </c>
      <c r="BB47" s="590">
        <v>0.0</v>
      </c>
      <c r="BC47" s="592">
        <f t="shared" si="7"/>
        <v>0.0</v>
      </c>
      <c r="BD47" s="593">
        <f t="shared" si="34"/>
        <v>0.0</v>
      </c>
      <c r="BE47" s="594" t="str">
        <f t="shared" si="35"/>
        <v/>
      </c>
      <c r="BF47" s="594" t="str">
        <f t="shared" si="36"/>
        <v/>
      </c>
      <c r="BG47" s="595" t="str">
        <f t="shared" si="37"/>
        <v/>
      </c>
      <c r="BH47" s="596">
        <v>0.0</v>
      </c>
      <c r="BI47" s="597">
        <v>0.0</v>
      </c>
      <c r="BJ47" s="598">
        <v>0.0</v>
      </c>
      <c r="BK47" s="599">
        <f t="shared" si="38"/>
        <v>0.0</v>
      </c>
      <c r="BL47" s="597">
        <v>0.0</v>
      </c>
      <c r="BM47" s="599">
        <f t="shared" si="8"/>
        <v>0.0</v>
      </c>
      <c r="BN47" s="597">
        <v>0.0</v>
      </c>
      <c r="BO47" s="599">
        <f t="shared" si="9"/>
        <v>0.0</v>
      </c>
      <c r="BP47" s="600">
        <f t="shared" si="39"/>
        <v>0.0</v>
      </c>
      <c r="BQ47" s="601" t="str">
        <f t="shared" si="40"/>
        <v/>
      </c>
      <c r="BR47" s="601" t="str">
        <f t="shared" si="41"/>
        <v/>
      </c>
      <c r="BS47" s="602" t="str">
        <f t="shared" si="42"/>
        <v/>
      </c>
      <c r="BT47" s="568">
        <v>0.0</v>
      </c>
      <c r="BU47" s="569">
        <v>0.0</v>
      </c>
      <c r="BV47" s="570">
        <v>0.0</v>
      </c>
      <c r="BW47" s="571">
        <f t="shared" si="43"/>
        <v>0.0</v>
      </c>
      <c r="BX47" s="569">
        <v>0.0</v>
      </c>
      <c r="BY47" s="571">
        <f t="shared" si="10"/>
        <v>0.0</v>
      </c>
      <c r="BZ47" s="569">
        <v>0.0</v>
      </c>
      <c r="CA47" s="571">
        <f t="shared" si="11"/>
        <v>0.0</v>
      </c>
      <c r="CB47" s="572">
        <f t="shared" si="44"/>
        <v>0.0</v>
      </c>
      <c r="CC47" s="573" t="str">
        <f t="shared" si="45"/>
        <v/>
      </c>
      <c r="CD47" s="573" t="str">
        <f t="shared" si="46"/>
        <v/>
      </c>
      <c r="CE47" s="574" t="str">
        <f t="shared" si="47"/>
        <v/>
      </c>
      <c r="CF47" s="603">
        <v>0.0</v>
      </c>
      <c r="CG47" s="604">
        <v>0.0</v>
      </c>
      <c r="CH47" s="605">
        <v>0.0</v>
      </c>
      <c r="CI47" s="606">
        <f t="shared" si="48"/>
        <v>0.0</v>
      </c>
      <c r="CJ47" s="604">
        <v>0.0</v>
      </c>
      <c r="CK47" s="606">
        <f t="shared" si="12"/>
        <v>0.0</v>
      </c>
      <c r="CL47" s="604">
        <v>0.0</v>
      </c>
      <c r="CM47" s="606">
        <f t="shared" si="13"/>
        <v>0.0</v>
      </c>
      <c r="CN47" s="607">
        <f t="shared" si="49"/>
        <v>0.0</v>
      </c>
      <c r="CO47" s="548" t="str">
        <f t="shared" si="50"/>
        <v/>
      </c>
      <c r="CP47" s="548" t="str">
        <f t="shared" si="51"/>
        <v/>
      </c>
      <c r="CQ47" s="608" t="str">
        <f t="shared" si="52"/>
        <v/>
      </c>
      <c r="CR47" s="609">
        <v>0.0</v>
      </c>
      <c r="CS47" s="610">
        <v>0.0</v>
      </c>
      <c r="CT47" s="611"/>
      <c r="CU47" s="612">
        <f t="shared" si="117"/>
        <v>0.0</v>
      </c>
      <c r="CV47" s="525">
        <v>0.0</v>
      </c>
      <c r="CW47" s="613">
        <v>0.0</v>
      </c>
      <c r="CX47" s="614">
        <f t="shared" si="150"/>
        <v>0.0</v>
      </c>
      <c r="CY47" s="615">
        <v>0.0</v>
      </c>
      <c r="CZ47" s="616">
        <f t="shared" si="210" ref="CZ47">IF($S$7="NA","NA",0)</f>
        <v>0.0</v>
      </c>
      <c r="DA47" s="617">
        <f t="shared" si="118"/>
        <v>0.0</v>
      </c>
      <c r="DB47" s="618">
        <f t="shared" si="119"/>
        <v>0.0</v>
      </c>
      <c r="DC47" s="619">
        <f t="shared" si="120"/>
        <v>0.0</v>
      </c>
      <c r="DD47" s="620" t="str">
        <f t="shared" si="121"/>
        <v/>
      </c>
      <c r="DE47" s="603">
        <v>0.0</v>
      </c>
      <c r="DF47" s="622">
        <v>0.0</v>
      </c>
      <c r="DG47" s="623">
        <f t="shared" si="122"/>
        <v>0.0</v>
      </c>
      <c r="DH47" s="604">
        <v>0.0</v>
      </c>
      <c r="DI47" s="625"/>
      <c r="DJ47" s="623">
        <f t="shared" si="123"/>
        <v>0.0</v>
      </c>
      <c r="DK47" s="625"/>
      <c r="DL47" s="625"/>
      <c r="DM47" s="623" t="str">
        <f t="shared" si="124"/>
        <v/>
      </c>
      <c r="DN47" s="626">
        <f t="shared" si="125"/>
        <v>0.0</v>
      </c>
      <c r="DO47" s="627">
        <f t="shared" si="126"/>
        <v>0.0</v>
      </c>
      <c r="DP47" s="628">
        <f t="shared" si="127"/>
        <v>0.0</v>
      </c>
      <c r="DQ47" s="541">
        <v>0.0</v>
      </c>
      <c r="DR47" s="629">
        <v>0.0</v>
      </c>
      <c r="DS47" s="623">
        <f t="shared" si="128"/>
        <v>0.0</v>
      </c>
      <c r="DT47" s="630">
        <v>0.0</v>
      </c>
      <c r="DU47" s="631">
        <f t="shared" si="211" ref="DU47">IF($S$7="NA","NA",0)</f>
        <v>0.0</v>
      </c>
      <c r="DV47" s="623">
        <f t="shared" si="129"/>
        <v>0.0</v>
      </c>
      <c r="DW47" s="632">
        <f t="shared" si="130"/>
        <v>0.0</v>
      </c>
      <c r="DX47" s="633">
        <f t="shared" si="131"/>
        <v>0.0</v>
      </c>
      <c r="DY47" s="634">
        <f t="shared" si="132"/>
        <v>0.0</v>
      </c>
      <c r="DZ47" s="607">
        <f t="shared" si="133"/>
        <v>0.0</v>
      </c>
      <c r="EA47" s="635" t="str">
        <f t="shared" si="134"/>
        <v/>
      </c>
      <c r="EB47" s="636">
        <v>0.0</v>
      </c>
      <c r="EC47" s="637">
        <v>0.0</v>
      </c>
      <c r="ED47" s="638">
        <v>0.0</v>
      </c>
      <c r="EE47" s="639">
        <f t="shared" si="184"/>
        <v>0.0</v>
      </c>
      <c r="EF47" s="640">
        <f t="shared" si="185"/>
        <v>0.0</v>
      </c>
      <c r="EG47" s="641" t="str">
        <f t="shared" si="186"/>
        <v/>
      </c>
      <c r="EH47" s="642">
        <v>0.0</v>
      </c>
      <c r="EI47" s="564">
        <v>0.0</v>
      </c>
      <c r="EJ47" s="564">
        <v>0.0</v>
      </c>
      <c r="EK47" s="532">
        <f t="shared" si="170"/>
        <v>0.0</v>
      </c>
      <c r="EL47" s="619">
        <f t="shared" si="171"/>
        <v>0.0</v>
      </c>
      <c r="EM47" s="620" t="str">
        <f t="shared" si="172"/>
        <v/>
      </c>
      <c r="EN47" s="603">
        <v>0.0</v>
      </c>
      <c r="EO47" s="604">
        <v>0.0</v>
      </c>
      <c r="EP47" s="643">
        <v>0.0</v>
      </c>
      <c r="EQ47" s="644">
        <f t="shared" si="153"/>
        <v>0.0</v>
      </c>
      <c r="ER47" s="629">
        <v>0.0</v>
      </c>
      <c r="ES47" s="645">
        <f t="shared" si="141"/>
        <v>0.0</v>
      </c>
      <c r="ET47" s="630">
        <v>0.0</v>
      </c>
      <c r="EU47" s="646">
        <f t="shared" si="142"/>
        <v>0.0</v>
      </c>
      <c r="EV47" s="607">
        <f t="shared" si="143"/>
        <v>0.0</v>
      </c>
      <c r="EW47" s="635" t="str">
        <f t="shared" si="144"/>
        <v/>
      </c>
      <c r="EX47" s="669"/>
      <c r="EY47" s="666"/>
      <c r="EZ47" s="670" t="str">
        <f t="shared" si="145"/>
        <v/>
      </c>
      <c r="FA47" s="649" t="str">
        <f t="shared" si="80"/>
        <v/>
      </c>
      <c r="FB47" s="650" t="str">
        <f t="shared" si="199"/>
        <v/>
      </c>
      <c r="FC47" s="651" t="str">
        <f t="shared" si="200"/>
        <v/>
      </c>
      <c r="FD47" s="652" t="str">
        <f t="shared" si="83"/>
        <v/>
      </c>
      <c r="FE47" s="652" t="str">
        <f>IF($G47="NSO","NSO",IF($G47="TC","Transferred",IF(OR($G47="",$G47=0,P47="",AB47="",AN47="",AZ47="",BL47="",BX47="",CJ45=""),"",IF(OR(FP47&gt;0,(FQ47+FR47+FS47)&gt;2),"FAILED",IF(OR(FQ47&gt;0,FR47&gt;1),"SUPP.",IF(AND(FR47&gt;0,FS47&gt;0),"SUPP.",IF((FR47+FS47),"Passed With G","Passed")))))))</f>
        <v/>
      </c>
      <c r="FF47" s="653" t="str">
        <f t="shared" si="201"/>
        <v/>
      </c>
      <c r="FG47" s="654" t="str">
        <f t="shared" si="85"/>
        <v/>
      </c>
      <c r="FH47" s="655" t="str">
        <f t="shared" si="86"/>
        <v/>
      </c>
      <c r="FI47" s="656" t="str">
        <f t="shared" si="157"/>
        <v/>
      </c>
      <c r="FJ47" s="657" t="str">
        <f t="shared" si="158"/>
        <v/>
      </c>
      <c r="FK47" s="657" t="str">
        <f t="shared" si="159"/>
        <v/>
      </c>
      <c r="FL47" s="657" t="str">
        <f t="shared" si="160"/>
        <v/>
      </c>
      <c r="FM47" s="657" t="str">
        <f t="shared" si="161"/>
        <v/>
      </c>
      <c r="FN47" s="658" t="str">
        <f t="shared" si="162"/>
        <v/>
      </c>
      <c r="FO47" s="659" t="str">
        <f t="shared" si="163"/>
        <v/>
      </c>
      <c r="FP47" s="656">
        <f t="shared" si="94"/>
        <v>0.0</v>
      </c>
      <c r="FQ47" s="657">
        <f t="shared" si="95"/>
        <v>0.0</v>
      </c>
      <c r="FR47" s="657">
        <f t="shared" si="96"/>
        <v>0.0</v>
      </c>
      <c r="FS47" s="657">
        <f t="shared" si="97"/>
        <v>0.0</v>
      </c>
      <c r="FT47" s="659"/>
      <c r="FU47" s="117"/>
      <c r="FV47" s="117"/>
      <c r="FW47" s="660">
        <f t="shared" si="98"/>
        <v>0.0</v>
      </c>
      <c r="FX47" s="660" t="s">
        <v>163</v>
      </c>
      <c r="FY47" s="660">
        <f t="shared" si="99"/>
        <v>200.0</v>
      </c>
      <c r="FZ47" s="660" t="str">
        <f t="shared" si="100"/>
        <v>0/200</v>
      </c>
      <c r="GA47" s="660">
        <f t="shared" si="101"/>
        <v>0.0</v>
      </c>
      <c r="GB47" s="660" t="s">
        <v>163</v>
      </c>
      <c r="GC47" s="660">
        <f t="shared" si="102"/>
        <v>230.0</v>
      </c>
      <c r="GD47" s="660" t="str">
        <f t="shared" si="103"/>
        <v>0/230</v>
      </c>
      <c r="GE47" s="660">
        <f t="shared" si="104"/>
        <v>0.0</v>
      </c>
      <c r="GF47" s="660" t="s">
        <v>163</v>
      </c>
      <c r="GG47" s="660">
        <f t="shared" si="105"/>
        <v>100.0</v>
      </c>
      <c r="GH47" s="660" t="str">
        <f t="shared" si="106"/>
        <v>0/100</v>
      </c>
      <c r="GI47" s="660">
        <f t="shared" si="107"/>
        <v>0.0</v>
      </c>
      <c r="GJ47" s="660" t="s">
        <v>163</v>
      </c>
      <c r="GK47" s="660">
        <f t="shared" si="108"/>
        <v>100.0</v>
      </c>
      <c r="GL47" s="660" t="str">
        <f t="shared" si="109"/>
        <v>0/100</v>
      </c>
      <c r="GM47" s="660">
        <f t="shared" si="110"/>
        <v>0.0</v>
      </c>
      <c r="GN47" s="660" t="s">
        <v>163</v>
      </c>
      <c r="GO47" s="660">
        <f t="shared" si="111"/>
        <v>200.0</v>
      </c>
      <c r="GP47" s="660" t="str">
        <f t="shared" si="112"/>
        <v>0/200</v>
      </c>
    </row>
    <row r="48" spans="8:8" ht="21.75" customHeight="1">
      <c r="A48" s="24">
        <f t="shared" si="19"/>
        <v>0.0</v>
      </c>
      <c r="B48" s="562">
        <f t="shared" si="20"/>
        <v>0.0</v>
      </c>
      <c r="C48" s="661">
        <v>40.0</v>
      </c>
      <c r="D48" s="564"/>
      <c r="E48" s="662"/>
      <c r="F48" s="663"/>
      <c r="G48" s="662"/>
      <c r="H48" s="662"/>
      <c r="I48" s="662"/>
      <c r="J48" s="662"/>
      <c r="K48" s="664"/>
      <c r="L48" s="568">
        <v>0.0</v>
      </c>
      <c r="M48" s="569">
        <v>0.0</v>
      </c>
      <c r="N48" s="570">
        <v>0.0</v>
      </c>
      <c r="O48" s="571">
        <f t="shared" si="168"/>
        <v>0.0</v>
      </c>
      <c r="P48" s="569">
        <v>0.0</v>
      </c>
      <c r="Q48" s="571">
        <f>SUM(O48,P48)</f>
        <v>0.0</v>
      </c>
      <c r="R48" s="569">
        <v>0.0</v>
      </c>
      <c r="S48" s="571">
        <f>SUM(Q48,R48)</f>
        <v>0.0</v>
      </c>
      <c r="T48" s="572">
        <f>IF(OR(P48="",R48=""),"",S48/S$7*100)</f>
        <v>0.0</v>
      </c>
      <c r="U48" s="573" t="str">
        <f>IF(R48="AB","AB",IF(AND(OR(L48="ab",L48="ml"),OR(M48="ab",M48="ml"),OR(O48="ab",O48="ml")),"AB",IF(AND(OR(L48="ab",L48="ml"),OR(O48="ab",O48="ml")),"AB","")))</f>
        <v/>
      </c>
      <c r="V48" s="573" t="str">
        <f>IF(OR($G48="NSO",$G48="",R48=""),"",IF(OR(U48="AB",R48="ab"),"AB",IF(AND(T48&gt;=36,R48&gt;=20),"P",IF(AND(T48&gt;=34,R48&gt;=20,COUNTIF(N48:R48,"ml")=0),"G2",IF(AND(T48&gt;=31,R48&gt;=20,COUNTIF(N48:R48,"ml")=0),"G1",IF(T48&gt;=25,"S","F"))))))</f>
        <v/>
      </c>
      <c r="W48" s="574" t="str">
        <f t="shared" si="169"/>
        <v/>
      </c>
      <c r="X48" s="575">
        <v>0.0</v>
      </c>
      <c r="Y48" s="576">
        <v>0.0</v>
      </c>
      <c r="Z48" s="577">
        <v>0.0</v>
      </c>
      <c r="AA48" s="578">
        <f t="shared" si="23"/>
        <v>0.0</v>
      </c>
      <c r="AB48" s="576">
        <v>0.0</v>
      </c>
      <c r="AC48" s="578">
        <f t="shared" si="2"/>
        <v>0.0</v>
      </c>
      <c r="AD48" s="576">
        <v>0.0</v>
      </c>
      <c r="AE48" s="578">
        <f t="shared" si="3"/>
        <v>0.0</v>
      </c>
      <c r="AF48" s="579">
        <f t="shared" si="24"/>
        <v>0.0</v>
      </c>
      <c r="AG48" s="580" t="str">
        <f t="shared" si="25"/>
        <v/>
      </c>
      <c r="AH48" s="580" t="str">
        <f t="shared" si="26"/>
        <v/>
      </c>
      <c r="AI48" s="581" t="str">
        <f t="shared" si="27"/>
        <v/>
      </c>
      <c r="AJ48" s="582">
        <v>0.0</v>
      </c>
      <c r="AK48" s="583">
        <v>0.0</v>
      </c>
      <c r="AL48" s="584">
        <v>0.0</v>
      </c>
      <c r="AM48" s="585">
        <f t="shared" si="28"/>
        <v>0.0</v>
      </c>
      <c r="AN48" s="583">
        <v>0.0</v>
      </c>
      <c r="AO48" s="585">
        <f t="shared" si="4"/>
        <v>0.0</v>
      </c>
      <c r="AP48" s="583">
        <v>0.0</v>
      </c>
      <c r="AQ48" s="585">
        <f t="shared" si="5"/>
        <v>0.0</v>
      </c>
      <c r="AR48" s="586">
        <f t="shared" si="29"/>
        <v>0.0</v>
      </c>
      <c r="AS48" s="587" t="str">
        <f t="shared" si="30"/>
        <v/>
      </c>
      <c r="AT48" s="587" t="str">
        <f t="shared" si="31"/>
        <v/>
      </c>
      <c r="AU48" s="588" t="str">
        <f t="shared" si="32"/>
        <v/>
      </c>
      <c r="AV48" s="589">
        <v>0.0</v>
      </c>
      <c r="AW48" s="590">
        <v>0.0</v>
      </c>
      <c r="AX48" s="591">
        <v>0.0</v>
      </c>
      <c r="AY48" s="592">
        <f t="shared" si="33"/>
        <v>0.0</v>
      </c>
      <c r="AZ48" s="590">
        <v>0.0</v>
      </c>
      <c r="BA48" s="592">
        <f t="shared" si="6"/>
        <v>0.0</v>
      </c>
      <c r="BB48" s="590">
        <v>0.0</v>
      </c>
      <c r="BC48" s="592">
        <f t="shared" si="7"/>
        <v>0.0</v>
      </c>
      <c r="BD48" s="593">
        <f t="shared" si="34"/>
        <v>0.0</v>
      </c>
      <c r="BE48" s="594" t="str">
        <f t="shared" si="35"/>
        <v/>
      </c>
      <c r="BF48" s="594" t="str">
        <f t="shared" si="36"/>
        <v/>
      </c>
      <c r="BG48" s="595" t="str">
        <f t="shared" si="37"/>
        <v/>
      </c>
      <c r="BH48" s="596">
        <v>0.0</v>
      </c>
      <c r="BI48" s="597">
        <v>0.0</v>
      </c>
      <c r="BJ48" s="598">
        <v>0.0</v>
      </c>
      <c r="BK48" s="599">
        <f t="shared" si="38"/>
        <v>0.0</v>
      </c>
      <c r="BL48" s="597">
        <v>0.0</v>
      </c>
      <c r="BM48" s="599">
        <f t="shared" si="8"/>
        <v>0.0</v>
      </c>
      <c r="BN48" s="597">
        <v>0.0</v>
      </c>
      <c r="BO48" s="599">
        <f t="shared" si="9"/>
        <v>0.0</v>
      </c>
      <c r="BP48" s="600">
        <f t="shared" si="39"/>
        <v>0.0</v>
      </c>
      <c r="BQ48" s="601" t="str">
        <f t="shared" si="40"/>
        <v/>
      </c>
      <c r="BR48" s="601" t="str">
        <f t="shared" si="41"/>
        <v/>
      </c>
      <c r="BS48" s="602" t="str">
        <f t="shared" si="42"/>
        <v/>
      </c>
      <c r="BT48" s="568">
        <v>0.0</v>
      </c>
      <c r="BU48" s="569">
        <v>0.0</v>
      </c>
      <c r="BV48" s="570">
        <v>0.0</v>
      </c>
      <c r="BW48" s="571">
        <f t="shared" si="43"/>
        <v>0.0</v>
      </c>
      <c r="BX48" s="569">
        <v>0.0</v>
      </c>
      <c r="BY48" s="571">
        <f t="shared" si="10"/>
        <v>0.0</v>
      </c>
      <c r="BZ48" s="569">
        <v>0.0</v>
      </c>
      <c r="CA48" s="571">
        <f t="shared" si="11"/>
        <v>0.0</v>
      </c>
      <c r="CB48" s="572">
        <f t="shared" si="44"/>
        <v>0.0</v>
      </c>
      <c r="CC48" s="573" t="str">
        <f t="shared" si="45"/>
        <v/>
      </c>
      <c r="CD48" s="573" t="str">
        <f t="shared" si="46"/>
        <v/>
      </c>
      <c r="CE48" s="574" t="str">
        <f t="shared" si="47"/>
        <v/>
      </c>
      <c r="CF48" s="603">
        <v>0.0</v>
      </c>
      <c r="CG48" s="604">
        <v>0.0</v>
      </c>
      <c r="CH48" s="605">
        <v>0.0</v>
      </c>
      <c r="CI48" s="606">
        <f t="shared" si="48"/>
        <v>0.0</v>
      </c>
      <c r="CJ48" s="604">
        <v>0.0</v>
      </c>
      <c r="CK48" s="606">
        <f t="shared" si="12"/>
        <v>0.0</v>
      </c>
      <c r="CL48" s="604">
        <v>0.0</v>
      </c>
      <c r="CM48" s="606">
        <f t="shared" si="13"/>
        <v>0.0</v>
      </c>
      <c r="CN48" s="607">
        <f t="shared" si="49"/>
        <v>0.0</v>
      </c>
      <c r="CO48" s="548" t="str">
        <f t="shared" si="50"/>
        <v/>
      </c>
      <c r="CP48" s="548" t="str">
        <f t="shared" si="51"/>
        <v/>
      </c>
      <c r="CQ48" s="608" t="str">
        <f t="shared" si="52"/>
        <v/>
      </c>
      <c r="CR48" s="609">
        <v>0.0</v>
      </c>
      <c r="CS48" s="610">
        <v>0.0</v>
      </c>
      <c r="CT48" s="611"/>
      <c r="CU48" s="612">
        <f t="shared" si="117"/>
        <v>0.0</v>
      </c>
      <c r="CV48" s="525">
        <v>0.0</v>
      </c>
      <c r="CW48" s="613">
        <v>0.0</v>
      </c>
      <c r="CX48" s="614">
        <f t="shared" si="150"/>
        <v>0.0</v>
      </c>
      <c r="CY48" s="615">
        <v>0.0</v>
      </c>
      <c r="CZ48" s="616">
        <v>0.0</v>
      </c>
      <c r="DA48" s="617">
        <f t="shared" si="118"/>
        <v>0.0</v>
      </c>
      <c r="DB48" s="618">
        <f t="shared" si="119"/>
        <v>0.0</v>
      </c>
      <c r="DC48" s="619">
        <f t="shared" si="120"/>
        <v>0.0</v>
      </c>
      <c r="DD48" s="620" t="str">
        <f t="shared" si="121"/>
        <v/>
      </c>
      <c r="DE48" s="603">
        <v>0.0</v>
      </c>
      <c r="DF48" s="622">
        <v>0.0</v>
      </c>
      <c r="DG48" s="623">
        <f t="shared" si="122"/>
        <v>0.0</v>
      </c>
      <c r="DH48" s="604">
        <v>0.0</v>
      </c>
      <c r="DI48" s="625"/>
      <c r="DJ48" s="623">
        <f t="shared" si="123"/>
        <v>0.0</v>
      </c>
      <c r="DK48" s="625"/>
      <c r="DL48" s="625"/>
      <c r="DM48" s="623" t="str">
        <f t="shared" si="124"/>
        <v/>
      </c>
      <c r="DN48" s="626">
        <f t="shared" si="125"/>
        <v>0.0</v>
      </c>
      <c r="DO48" s="627">
        <f t="shared" si="126"/>
        <v>0.0</v>
      </c>
      <c r="DP48" s="628">
        <f t="shared" si="127"/>
        <v>0.0</v>
      </c>
      <c r="DQ48" s="541">
        <v>0.0</v>
      </c>
      <c r="DR48" s="629">
        <v>0.0</v>
      </c>
      <c r="DS48" s="623">
        <f t="shared" si="128"/>
        <v>0.0</v>
      </c>
      <c r="DT48" s="630">
        <v>0.0</v>
      </c>
      <c r="DU48" s="631">
        <v>0.0</v>
      </c>
      <c r="DV48" s="623">
        <f t="shared" si="129"/>
        <v>0.0</v>
      </c>
      <c r="DW48" s="632">
        <f t="shared" si="130"/>
        <v>0.0</v>
      </c>
      <c r="DX48" s="633">
        <f t="shared" si="131"/>
        <v>0.0</v>
      </c>
      <c r="DY48" s="634">
        <f t="shared" si="132"/>
        <v>0.0</v>
      </c>
      <c r="DZ48" s="607">
        <f t="shared" si="133"/>
        <v>0.0</v>
      </c>
      <c r="EA48" s="635" t="str">
        <f t="shared" si="134"/>
        <v/>
      </c>
      <c r="EB48" s="665">
        <v>0.0</v>
      </c>
      <c r="EC48" s="666">
        <v>0.0</v>
      </c>
      <c r="ED48" s="666">
        <v>0.0</v>
      </c>
      <c r="EE48" s="639">
        <f t="shared" si="184"/>
        <v>0.0</v>
      </c>
      <c r="EF48" s="640">
        <f t="shared" si="185"/>
        <v>0.0</v>
      </c>
      <c r="EG48" s="641" t="str">
        <f t="shared" si="186"/>
        <v/>
      </c>
      <c r="EH48" s="667">
        <v>0.0</v>
      </c>
      <c r="EI48" s="668">
        <v>0.0</v>
      </c>
      <c r="EJ48" s="668">
        <v>0.0</v>
      </c>
      <c r="EK48" s="532">
        <f t="shared" si="170"/>
        <v>0.0</v>
      </c>
      <c r="EL48" s="619">
        <f t="shared" si="171"/>
        <v>0.0</v>
      </c>
      <c r="EM48" s="620" t="str">
        <f t="shared" si="172"/>
        <v/>
      </c>
      <c r="EN48" s="603">
        <v>0.0</v>
      </c>
      <c r="EO48" s="604">
        <v>0.0</v>
      </c>
      <c r="EP48" s="643">
        <v>0.0</v>
      </c>
      <c r="EQ48" s="644">
        <f t="shared" si="153"/>
        <v>0.0</v>
      </c>
      <c r="ER48" s="629">
        <v>0.0</v>
      </c>
      <c r="ES48" s="645">
        <f t="shared" si="141"/>
        <v>0.0</v>
      </c>
      <c r="ET48" s="630">
        <v>0.0</v>
      </c>
      <c r="EU48" s="646">
        <f t="shared" si="142"/>
        <v>0.0</v>
      </c>
      <c r="EV48" s="607">
        <f t="shared" si="143"/>
        <v>0.0</v>
      </c>
      <c r="EW48" s="635" t="str">
        <f t="shared" si="144"/>
        <v/>
      </c>
      <c r="EX48" s="669"/>
      <c r="EY48" s="666"/>
      <c r="EZ48" s="670" t="str">
        <f t="shared" si="145"/>
        <v/>
      </c>
      <c r="FA48" s="649" t="str">
        <f t="shared" si="80"/>
        <v/>
      </c>
      <c r="FB48" s="650" t="str">
        <f t="shared" si="199"/>
        <v/>
      </c>
      <c r="FC48" s="651" t="str">
        <f t="shared" si="200"/>
        <v/>
      </c>
      <c r="FD48" s="652" t="str">
        <f t="shared" si="83"/>
        <v/>
      </c>
      <c r="FE48" s="652" t="str">
        <f>IF($G48="NSO","NSO",IF($G48="TC","Transferred",IF(OR($G48="",$G48=0,P48="",AB48="",AN48="",AZ48="",BL48="",BX48="",CJ46=""),"",IF(OR(FP48&gt;0,(FQ48+FR48+FS48)&gt;2),"FAILED",IF(OR(FQ48&gt;0,FR48&gt;1),"SUPP.",IF(AND(FR48&gt;0,FS48&gt;0),"SUPP.",IF((FR48+FS48),"Passed With G","Passed")))))))</f>
        <v/>
      </c>
      <c r="FF48" s="653" t="str">
        <f t="shared" si="201"/>
        <v/>
      </c>
      <c r="FG48" s="654" t="str">
        <f t="shared" si="85"/>
        <v/>
      </c>
      <c r="FH48" s="655" t="str">
        <f t="shared" si="86"/>
        <v/>
      </c>
      <c r="FI48" s="656" t="str">
        <f t="shared" si="157"/>
        <v/>
      </c>
      <c r="FJ48" s="657" t="str">
        <f t="shared" si="158"/>
        <v/>
      </c>
      <c r="FK48" s="657" t="str">
        <f t="shared" si="159"/>
        <v/>
      </c>
      <c r="FL48" s="657" t="str">
        <f t="shared" si="160"/>
        <v/>
      </c>
      <c r="FM48" s="657" t="str">
        <f t="shared" si="161"/>
        <v/>
      </c>
      <c r="FN48" s="658" t="str">
        <f t="shared" si="162"/>
        <v/>
      </c>
      <c r="FO48" s="659" t="str">
        <f t="shared" si="163"/>
        <v/>
      </c>
      <c r="FP48" s="656">
        <f t="shared" si="94"/>
        <v>0.0</v>
      </c>
      <c r="FQ48" s="657">
        <f t="shared" si="95"/>
        <v>0.0</v>
      </c>
      <c r="FR48" s="657">
        <f t="shared" si="96"/>
        <v>0.0</v>
      </c>
      <c r="FS48" s="657">
        <f t="shared" si="97"/>
        <v>0.0</v>
      </c>
      <c r="FT48" s="659"/>
      <c r="FU48" s="117"/>
      <c r="FV48" s="117"/>
      <c r="FW48" s="660">
        <f t="shared" si="98"/>
        <v>0.0</v>
      </c>
      <c r="FX48" s="660" t="s">
        <v>163</v>
      </c>
      <c r="FY48" s="660">
        <f t="shared" si="99"/>
        <v>200.0</v>
      </c>
      <c r="FZ48" s="660" t="str">
        <f t="shared" si="100"/>
        <v>0/200</v>
      </c>
      <c r="GA48" s="660">
        <f t="shared" si="101"/>
        <v>0.0</v>
      </c>
      <c r="GB48" s="660" t="s">
        <v>163</v>
      </c>
      <c r="GC48" s="660">
        <f t="shared" si="102"/>
        <v>230.0</v>
      </c>
      <c r="GD48" s="660" t="str">
        <f t="shared" si="103"/>
        <v>0/230</v>
      </c>
      <c r="GE48" s="660">
        <f t="shared" si="104"/>
        <v>0.0</v>
      </c>
      <c r="GF48" s="660" t="s">
        <v>163</v>
      </c>
      <c r="GG48" s="660">
        <f t="shared" si="105"/>
        <v>100.0</v>
      </c>
      <c r="GH48" s="660" t="str">
        <f t="shared" si="106"/>
        <v>0/100</v>
      </c>
      <c r="GI48" s="660">
        <f t="shared" si="107"/>
        <v>0.0</v>
      </c>
      <c r="GJ48" s="660" t="s">
        <v>163</v>
      </c>
      <c r="GK48" s="660">
        <f t="shared" si="108"/>
        <v>100.0</v>
      </c>
      <c r="GL48" s="660" t="str">
        <f t="shared" si="109"/>
        <v>0/100</v>
      </c>
      <c r="GM48" s="660">
        <f t="shared" si="110"/>
        <v>0.0</v>
      </c>
      <c r="GN48" s="660" t="s">
        <v>163</v>
      </c>
      <c r="GO48" s="660">
        <f t="shared" si="111"/>
        <v>200.0</v>
      </c>
      <c r="GP48" s="660" t="str">
        <f t="shared" si="112"/>
        <v>0/200</v>
      </c>
    </row>
    <row r="49" spans="8:8" ht="21.75" customHeight="1">
      <c r="A49" s="24">
        <f t="shared" si="19"/>
        <v>0.0</v>
      </c>
      <c r="B49" s="562">
        <f t="shared" si="20"/>
        <v>0.0</v>
      </c>
      <c r="C49" s="563">
        <v>41.0</v>
      </c>
      <c r="D49" s="564"/>
      <c r="E49" s="662"/>
      <c r="F49" s="663"/>
      <c r="G49" s="565"/>
      <c r="H49" s="662"/>
      <c r="I49" s="662"/>
      <c r="J49" s="662"/>
      <c r="K49" s="664"/>
      <c r="L49" s="568">
        <v>0.0</v>
      </c>
      <c r="M49" s="569">
        <v>0.0</v>
      </c>
      <c r="N49" s="570">
        <v>0.0</v>
      </c>
      <c r="O49" s="571">
        <f t="shared" si="168"/>
        <v>0.0</v>
      </c>
      <c r="P49" s="569">
        <v>0.0</v>
      </c>
      <c r="Q49" s="571">
        <f>SUM(O49,P49)</f>
        <v>0.0</v>
      </c>
      <c r="R49" s="569">
        <v>0.0</v>
      </c>
      <c r="S49" s="571">
        <f>SUM(Q49,R49)</f>
        <v>0.0</v>
      </c>
      <c r="T49" s="572">
        <f>IF(OR(P49="",R49=""),"",S49/S$7*100)</f>
        <v>0.0</v>
      </c>
      <c r="U49" s="573" t="str">
        <f>IF(R49="AB","AB",IF(AND(OR(L49="ab",L49="ml"),OR(M49="ab",M49="ml"),OR(O49="ab",O49="ml")),"AB",IF(AND(OR(L49="ab",L49="ml"),OR(O49="ab",O49="ml")),"AB","")))</f>
        <v/>
      </c>
      <c r="V49" s="573" t="str">
        <f>IF(OR($G49="NSO",$G49="",R49=""),"",IF(OR(U49="AB",R49="ab"),"AB",IF(AND(T49&gt;=36,R49&gt;=20),"P",IF(AND(T49&gt;=34,R49&gt;=20,COUNTIF(N49:R49,"ml")=0),"G2",IF(AND(T49&gt;=31,R49&gt;=20,COUNTIF(N49:R49,"ml")=0),"G1",IF(T49&gt;=25,"S","F"))))))</f>
        <v/>
      </c>
      <c r="W49" s="574" t="str">
        <f t="shared" si="169"/>
        <v/>
      </c>
      <c r="X49" s="575">
        <v>0.0</v>
      </c>
      <c r="Y49" s="576">
        <v>0.0</v>
      </c>
      <c r="Z49" s="577">
        <v>0.0</v>
      </c>
      <c r="AA49" s="578">
        <f t="shared" si="23"/>
        <v>0.0</v>
      </c>
      <c r="AB49" s="576">
        <v>0.0</v>
      </c>
      <c r="AC49" s="578">
        <f t="shared" si="2"/>
        <v>0.0</v>
      </c>
      <c r="AD49" s="576">
        <v>0.0</v>
      </c>
      <c r="AE49" s="578">
        <f t="shared" si="3"/>
        <v>0.0</v>
      </c>
      <c r="AF49" s="579">
        <f t="shared" si="24"/>
        <v>0.0</v>
      </c>
      <c r="AG49" s="580" t="str">
        <f t="shared" si="25"/>
        <v/>
      </c>
      <c r="AH49" s="580" t="str">
        <f t="shared" si="26"/>
        <v/>
      </c>
      <c r="AI49" s="581" t="str">
        <f t="shared" si="27"/>
        <v/>
      </c>
      <c r="AJ49" s="582">
        <v>0.0</v>
      </c>
      <c r="AK49" s="583">
        <v>0.0</v>
      </c>
      <c r="AL49" s="584">
        <v>0.0</v>
      </c>
      <c r="AM49" s="585">
        <f t="shared" si="28"/>
        <v>0.0</v>
      </c>
      <c r="AN49" s="583">
        <v>0.0</v>
      </c>
      <c r="AO49" s="585">
        <f t="shared" si="4"/>
        <v>0.0</v>
      </c>
      <c r="AP49" s="583">
        <v>0.0</v>
      </c>
      <c r="AQ49" s="585">
        <f t="shared" si="5"/>
        <v>0.0</v>
      </c>
      <c r="AR49" s="586">
        <f t="shared" si="29"/>
        <v>0.0</v>
      </c>
      <c r="AS49" s="587" t="str">
        <f t="shared" si="30"/>
        <v/>
      </c>
      <c r="AT49" s="587" t="str">
        <f t="shared" si="31"/>
        <v/>
      </c>
      <c r="AU49" s="588" t="str">
        <f t="shared" si="32"/>
        <v/>
      </c>
      <c r="AV49" s="589">
        <v>0.0</v>
      </c>
      <c r="AW49" s="590">
        <v>0.0</v>
      </c>
      <c r="AX49" s="591">
        <v>0.0</v>
      </c>
      <c r="AY49" s="592">
        <f t="shared" si="33"/>
        <v>0.0</v>
      </c>
      <c r="AZ49" s="590">
        <v>0.0</v>
      </c>
      <c r="BA49" s="592">
        <f t="shared" si="6"/>
        <v>0.0</v>
      </c>
      <c r="BB49" s="590">
        <v>0.0</v>
      </c>
      <c r="BC49" s="592">
        <f t="shared" si="7"/>
        <v>0.0</v>
      </c>
      <c r="BD49" s="593">
        <f t="shared" si="34"/>
        <v>0.0</v>
      </c>
      <c r="BE49" s="594" t="str">
        <f t="shared" si="35"/>
        <v/>
      </c>
      <c r="BF49" s="594" t="str">
        <f t="shared" si="36"/>
        <v/>
      </c>
      <c r="BG49" s="595" t="str">
        <f t="shared" si="37"/>
        <v/>
      </c>
      <c r="BH49" s="596">
        <v>0.0</v>
      </c>
      <c r="BI49" s="597">
        <v>0.0</v>
      </c>
      <c r="BJ49" s="598">
        <v>0.0</v>
      </c>
      <c r="BK49" s="599">
        <f t="shared" si="38"/>
        <v>0.0</v>
      </c>
      <c r="BL49" s="597">
        <v>0.0</v>
      </c>
      <c r="BM49" s="599">
        <f t="shared" si="8"/>
        <v>0.0</v>
      </c>
      <c r="BN49" s="597">
        <v>0.0</v>
      </c>
      <c r="BO49" s="599">
        <f t="shared" si="9"/>
        <v>0.0</v>
      </c>
      <c r="BP49" s="600">
        <f t="shared" si="39"/>
        <v>0.0</v>
      </c>
      <c r="BQ49" s="601" t="str">
        <f t="shared" si="40"/>
        <v/>
      </c>
      <c r="BR49" s="601" t="str">
        <f t="shared" si="41"/>
        <v/>
      </c>
      <c r="BS49" s="602" t="str">
        <f t="shared" si="42"/>
        <v/>
      </c>
      <c r="BT49" s="568">
        <v>0.0</v>
      </c>
      <c r="BU49" s="569">
        <v>0.0</v>
      </c>
      <c r="BV49" s="570">
        <v>0.0</v>
      </c>
      <c r="BW49" s="571">
        <f t="shared" si="43"/>
        <v>0.0</v>
      </c>
      <c r="BX49" s="569">
        <v>0.0</v>
      </c>
      <c r="BY49" s="571">
        <f t="shared" si="10"/>
        <v>0.0</v>
      </c>
      <c r="BZ49" s="569">
        <v>0.0</v>
      </c>
      <c r="CA49" s="571">
        <f t="shared" si="11"/>
        <v>0.0</v>
      </c>
      <c r="CB49" s="572">
        <f t="shared" si="44"/>
        <v>0.0</v>
      </c>
      <c r="CC49" s="573" t="str">
        <f t="shared" si="45"/>
        <v/>
      </c>
      <c r="CD49" s="573" t="str">
        <f t="shared" si="46"/>
        <v/>
      </c>
      <c r="CE49" s="574" t="str">
        <f t="shared" si="47"/>
        <v/>
      </c>
      <c r="CF49" s="603">
        <v>0.0</v>
      </c>
      <c r="CG49" s="604">
        <v>0.0</v>
      </c>
      <c r="CH49" s="605">
        <v>0.0</v>
      </c>
      <c r="CI49" s="606">
        <f t="shared" si="48"/>
        <v>0.0</v>
      </c>
      <c r="CJ49" s="604">
        <v>0.0</v>
      </c>
      <c r="CK49" s="606">
        <f t="shared" si="12"/>
        <v>0.0</v>
      </c>
      <c r="CL49" s="604">
        <v>0.0</v>
      </c>
      <c r="CM49" s="606">
        <f t="shared" si="13"/>
        <v>0.0</v>
      </c>
      <c r="CN49" s="607">
        <f t="shared" si="49"/>
        <v>0.0</v>
      </c>
      <c r="CO49" s="548" t="str">
        <f t="shared" si="50"/>
        <v/>
      </c>
      <c r="CP49" s="548" t="str">
        <f t="shared" si="51"/>
        <v/>
      </c>
      <c r="CQ49" s="608" t="str">
        <f t="shared" si="52"/>
        <v/>
      </c>
      <c r="CR49" s="609">
        <v>0.0</v>
      </c>
      <c r="CS49" s="610">
        <v>0.0</v>
      </c>
      <c r="CT49" s="611"/>
      <c r="CU49" s="612">
        <f t="shared" si="117"/>
        <v>0.0</v>
      </c>
      <c r="CV49" s="525">
        <v>0.0</v>
      </c>
      <c r="CW49" s="613">
        <v>0.0</v>
      </c>
      <c r="CX49" s="614">
        <f t="shared" si="150"/>
        <v>0.0</v>
      </c>
      <c r="CY49" s="615">
        <v>0.0</v>
      </c>
      <c r="CZ49" s="616">
        <f t="shared" si="212" ref="CZ49">IF($S$7="NA","NA",0)</f>
        <v>0.0</v>
      </c>
      <c r="DA49" s="617">
        <f t="shared" si="118"/>
        <v>0.0</v>
      </c>
      <c r="DB49" s="618">
        <f t="shared" si="119"/>
        <v>0.0</v>
      </c>
      <c r="DC49" s="619">
        <f t="shared" si="120"/>
        <v>0.0</v>
      </c>
      <c r="DD49" s="620" t="str">
        <f t="shared" si="121"/>
        <v/>
      </c>
      <c r="DE49" s="603">
        <v>0.0</v>
      </c>
      <c r="DF49" s="622">
        <v>0.0</v>
      </c>
      <c r="DG49" s="623">
        <f t="shared" si="122"/>
        <v>0.0</v>
      </c>
      <c r="DH49" s="604">
        <v>0.0</v>
      </c>
      <c r="DI49" s="625"/>
      <c r="DJ49" s="623">
        <f t="shared" si="123"/>
        <v>0.0</v>
      </c>
      <c r="DK49" s="625"/>
      <c r="DL49" s="625"/>
      <c r="DM49" s="623" t="str">
        <f t="shared" si="124"/>
        <v/>
      </c>
      <c r="DN49" s="626">
        <f t="shared" si="125"/>
        <v>0.0</v>
      </c>
      <c r="DO49" s="627">
        <f t="shared" si="126"/>
        <v>0.0</v>
      </c>
      <c r="DP49" s="628">
        <f t="shared" si="127"/>
        <v>0.0</v>
      </c>
      <c r="DQ49" s="541">
        <v>0.0</v>
      </c>
      <c r="DR49" s="629">
        <v>0.0</v>
      </c>
      <c r="DS49" s="623">
        <f t="shared" si="128"/>
        <v>0.0</v>
      </c>
      <c r="DT49" s="630">
        <v>0.0</v>
      </c>
      <c r="DU49" s="631">
        <f t="shared" si="213" ref="DU49">IF($S$7="NA","NA",0)</f>
        <v>0.0</v>
      </c>
      <c r="DV49" s="623">
        <f t="shared" si="129"/>
        <v>0.0</v>
      </c>
      <c r="DW49" s="632">
        <f t="shared" si="130"/>
        <v>0.0</v>
      </c>
      <c r="DX49" s="633">
        <f t="shared" si="131"/>
        <v>0.0</v>
      </c>
      <c r="DY49" s="634">
        <f t="shared" si="132"/>
        <v>0.0</v>
      </c>
      <c r="DZ49" s="607">
        <f t="shared" si="133"/>
        <v>0.0</v>
      </c>
      <c r="EA49" s="635" t="str">
        <f t="shared" si="134"/>
        <v/>
      </c>
      <c r="EB49" s="636">
        <v>0.0</v>
      </c>
      <c r="EC49" s="637">
        <v>0.0</v>
      </c>
      <c r="ED49" s="638">
        <v>0.0</v>
      </c>
      <c r="EE49" s="639">
        <f t="shared" si="184"/>
        <v>0.0</v>
      </c>
      <c r="EF49" s="640">
        <f t="shared" si="185"/>
        <v>0.0</v>
      </c>
      <c r="EG49" s="641" t="str">
        <f t="shared" si="186"/>
        <v/>
      </c>
      <c r="EH49" s="642">
        <v>0.0</v>
      </c>
      <c r="EI49" s="564">
        <v>0.0</v>
      </c>
      <c r="EJ49" s="564">
        <v>0.0</v>
      </c>
      <c r="EK49" s="532">
        <f t="shared" si="170"/>
        <v>0.0</v>
      </c>
      <c r="EL49" s="619">
        <f t="shared" si="171"/>
        <v>0.0</v>
      </c>
      <c r="EM49" s="620" t="str">
        <f t="shared" si="172"/>
        <v/>
      </c>
      <c r="EN49" s="603">
        <v>0.0</v>
      </c>
      <c r="EO49" s="604">
        <v>0.0</v>
      </c>
      <c r="EP49" s="643">
        <v>0.0</v>
      </c>
      <c r="EQ49" s="644">
        <f t="shared" si="153"/>
        <v>0.0</v>
      </c>
      <c r="ER49" s="629">
        <v>0.0</v>
      </c>
      <c r="ES49" s="645">
        <f t="shared" si="141"/>
        <v>0.0</v>
      </c>
      <c r="ET49" s="630">
        <v>0.0</v>
      </c>
      <c r="EU49" s="646">
        <f t="shared" si="142"/>
        <v>0.0</v>
      </c>
      <c r="EV49" s="607">
        <f t="shared" si="143"/>
        <v>0.0</v>
      </c>
      <c r="EW49" s="635" t="str">
        <f t="shared" si="144"/>
        <v/>
      </c>
      <c r="EX49" s="669"/>
      <c r="EY49" s="666"/>
      <c r="EZ49" s="670" t="str">
        <f t="shared" si="145"/>
        <v/>
      </c>
      <c r="FA49" s="649" t="str">
        <f t="shared" si="80"/>
        <v/>
      </c>
      <c r="FB49" s="650" t="str">
        <f t="shared" si="199"/>
        <v/>
      </c>
      <c r="FC49" s="651" t="str">
        <f t="shared" si="200"/>
        <v/>
      </c>
      <c r="FD49" s="652" t="str">
        <f t="shared" si="83"/>
        <v/>
      </c>
      <c r="FE49" s="652" t="str">
        <f>IF($G49="NSO","NSO",IF($G49="TC","Transferred",IF(OR($G49="",$G49=0,P49="",AB49="",AN49="",AZ49="",BL49="",BX49="",CJ47=""),"",IF(OR(FP49&gt;0,(FQ49+FR49+FS49)&gt;2),"FAILED",IF(OR(FQ49&gt;0,FR49&gt;1),"SUPP.",IF(AND(FR49&gt;0,FS49&gt;0),"SUPP.",IF((FR49+FS49),"Passed With G","Passed")))))))</f>
        <v/>
      </c>
      <c r="FF49" s="653" t="str">
        <f t="shared" si="201"/>
        <v/>
      </c>
      <c r="FG49" s="654" t="str">
        <f t="shared" si="85"/>
        <v/>
      </c>
      <c r="FH49" s="655" t="str">
        <f t="shared" si="86"/>
        <v/>
      </c>
      <c r="FI49" s="656" t="str">
        <f t="shared" si="157"/>
        <v/>
      </c>
      <c r="FJ49" s="657" t="str">
        <f t="shared" si="158"/>
        <v/>
      </c>
      <c r="FK49" s="657" t="str">
        <f t="shared" si="159"/>
        <v/>
      </c>
      <c r="FL49" s="657" t="str">
        <f t="shared" si="160"/>
        <v/>
      </c>
      <c r="FM49" s="657" t="str">
        <f t="shared" si="161"/>
        <v/>
      </c>
      <c r="FN49" s="658" t="str">
        <f t="shared" si="162"/>
        <v/>
      </c>
      <c r="FO49" s="659" t="str">
        <f t="shared" si="163"/>
        <v/>
      </c>
      <c r="FP49" s="656">
        <f t="shared" si="94"/>
        <v>0.0</v>
      </c>
      <c r="FQ49" s="657">
        <f t="shared" si="95"/>
        <v>0.0</v>
      </c>
      <c r="FR49" s="657">
        <f t="shared" si="96"/>
        <v>0.0</v>
      </c>
      <c r="FS49" s="657">
        <f t="shared" si="97"/>
        <v>0.0</v>
      </c>
      <c r="FT49" s="659"/>
      <c r="FU49" s="117"/>
      <c r="FV49" s="117"/>
      <c r="FW49" s="660">
        <f t="shared" si="98"/>
        <v>0.0</v>
      </c>
      <c r="FX49" s="660" t="s">
        <v>163</v>
      </c>
      <c r="FY49" s="660">
        <f t="shared" si="99"/>
        <v>200.0</v>
      </c>
      <c r="FZ49" s="660" t="str">
        <f t="shared" si="100"/>
        <v>0/200</v>
      </c>
      <c r="GA49" s="660">
        <f t="shared" si="101"/>
        <v>0.0</v>
      </c>
      <c r="GB49" s="660" t="s">
        <v>163</v>
      </c>
      <c r="GC49" s="660">
        <f t="shared" si="102"/>
        <v>230.0</v>
      </c>
      <c r="GD49" s="660" t="str">
        <f t="shared" si="103"/>
        <v>0/230</v>
      </c>
      <c r="GE49" s="660">
        <f t="shared" si="104"/>
        <v>0.0</v>
      </c>
      <c r="GF49" s="660" t="s">
        <v>163</v>
      </c>
      <c r="GG49" s="660">
        <f t="shared" si="105"/>
        <v>100.0</v>
      </c>
      <c r="GH49" s="660" t="str">
        <f t="shared" si="106"/>
        <v>0/100</v>
      </c>
      <c r="GI49" s="660">
        <f t="shared" si="107"/>
        <v>0.0</v>
      </c>
      <c r="GJ49" s="660" t="s">
        <v>163</v>
      </c>
      <c r="GK49" s="660">
        <f t="shared" si="108"/>
        <v>100.0</v>
      </c>
      <c r="GL49" s="660" t="str">
        <f t="shared" si="109"/>
        <v>0/100</v>
      </c>
      <c r="GM49" s="660">
        <f t="shared" si="110"/>
        <v>0.0</v>
      </c>
      <c r="GN49" s="660" t="s">
        <v>163</v>
      </c>
      <c r="GO49" s="660">
        <f t="shared" si="111"/>
        <v>200.0</v>
      </c>
      <c r="GP49" s="660" t="str">
        <f t="shared" si="112"/>
        <v>0/200</v>
      </c>
    </row>
    <row r="50" spans="8:8" ht="21.75" customHeight="1">
      <c r="A50" s="24">
        <f t="shared" si="19"/>
        <v>0.0</v>
      </c>
      <c r="B50" s="562">
        <f t="shared" si="20"/>
        <v>0.0</v>
      </c>
      <c r="C50" s="661">
        <v>42.0</v>
      </c>
      <c r="D50" s="564"/>
      <c r="E50" s="662"/>
      <c r="F50" s="663"/>
      <c r="G50" s="662"/>
      <c r="H50" s="662"/>
      <c r="I50" s="662"/>
      <c r="J50" s="662"/>
      <c r="K50" s="664"/>
      <c r="L50" s="568">
        <v>0.0</v>
      </c>
      <c r="M50" s="569">
        <v>0.0</v>
      </c>
      <c r="N50" s="570">
        <v>0.0</v>
      </c>
      <c r="O50" s="571">
        <f t="shared" si="168"/>
        <v>0.0</v>
      </c>
      <c r="P50" s="569">
        <v>0.0</v>
      </c>
      <c r="Q50" s="571">
        <f>SUM(O50,P50)</f>
        <v>0.0</v>
      </c>
      <c r="R50" s="569">
        <v>0.0</v>
      </c>
      <c r="S50" s="571">
        <f>SUM(Q50,R50)</f>
        <v>0.0</v>
      </c>
      <c r="T50" s="572">
        <f>IF(OR(P50="",R50=""),"",S50/S$7*100)</f>
        <v>0.0</v>
      </c>
      <c r="U50" s="573" t="str">
        <f>IF(R50="AB","AB",IF(AND(OR(L50="ab",L50="ml"),OR(M50="ab",M50="ml"),OR(O50="ab",O50="ml")),"AB",IF(AND(OR(L50="ab",L50="ml"),OR(O50="ab",O50="ml")),"AB","")))</f>
        <v/>
      </c>
      <c r="V50" s="573" t="str">
        <f>IF(OR($G50="NSO",$G50="",R50=""),"",IF(OR(U50="AB",R50="ab"),"AB",IF(AND(T50&gt;=36,R50&gt;=20),"P",IF(AND(T50&gt;=34,R50&gt;=20,COUNTIF(N50:R50,"ml")=0),"G2",IF(AND(T50&gt;=31,R50&gt;=20,COUNTIF(N50:R50,"ml")=0),"G1",IF(T50&gt;=25,"S","F"))))))</f>
        <v/>
      </c>
      <c r="W50" s="574" t="str">
        <f t="shared" si="169"/>
        <v/>
      </c>
      <c r="X50" s="575">
        <v>0.0</v>
      </c>
      <c r="Y50" s="576">
        <v>0.0</v>
      </c>
      <c r="Z50" s="577">
        <v>0.0</v>
      </c>
      <c r="AA50" s="578">
        <f t="shared" si="23"/>
        <v>0.0</v>
      </c>
      <c r="AB50" s="576">
        <v>0.0</v>
      </c>
      <c r="AC50" s="578">
        <f t="shared" si="2"/>
        <v>0.0</v>
      </c>
      <c r="AD50" s="576">
        <v>0.0</v>
      </c>
      <c r="AE50" s="578">
        <f t="shared" si="3"/>
        <v>0.0</v>
      </c>
      <c r="AF50" s="579">
        <f t="shared" si="24"/>
        <v>0.0</v>
      </c>
      <c r="AG50" s="580" t="str">
        <f t="shared" si="25"/>
        <v/>
      </c>
      <c r="AH50" s="580" t="str">
        <f t="shared" si="26"/>
        <v/>
      </c>
      <c r="AI50" s="581" t="str">
        <f t="shared" si="27"/>
        <v/>
      </c>
      <c r="AJ50" s="582">
        <v>0.0</v>
      </c>
      <c r="AK50" s="583">
        <v>0.0</v>
      </c>
      <c r="AL50" s="584">
        <v>0.0</v>
      </c>
      <c r="AM50" s="585">
        <f t="shared" si="28"/>
        <v>0.0</v>
      </c>
      <c r="AN50" s="583">
        <v>0.0</v>
      </c>
      <c r="AO50" s="585">
        <f t="shared" si="4"/>
        <v>0.0</v>
      </c>
      <c r="AP50" s="583">
        <v>0.0</v>
      </c>
      <c r="AQ50" s="585">
        <f t="shared" si="5"/>
        <v>0.0</v>
      </c>
      <c r="AR50" s="586">
        <f t="shared" si="29"/>
        <v>0.0</v>
      </c>
      <c r="AS50" s="587" t="str">
        <f t="shared" si="30"/>
        <v/>
      </c>
      <c r="AT50" s="587" t="str">
        <f t="shared" si="31"/>
        <v/>
      </c>
      <c r="AU50" s="588" t="str">
        <f t="shared" si="32"/>
        <v/>
      </c>
      <c r="AV50" s="589">
        <v>0.0</v>
      </c>
      <c r="AW50" s="590">
        <v>0.0</v>
      </c>
      <c r="AX50" s="591">
        <v>0.0</v>
      </c>
      <c r="AY50" s="592">
        <f t="shared" si="33"/>
        <v>0.0</v>
      </c>
      <c r="AZ50" s="590">
        <v>0.0</v>
      </c>
      <c r="BA50" s="592">
        <f t="shared" si="6"/>
        <v>0.0</v>
      </c>
      <c r="BB50" s="590">
        <v>0.0</v>
      </c>
      <c r="BC50" s="592">
        <f t="shared" si="7"/>
        <v>0.0</v>
      </c>
      <c r="BD50" s="593">
        <f t="shared" si="34"/>
        <v>0.0</v>
      </c>
      <c r="BE50" s="594" t="str">
        <f t="shared" si="35"/>
        <v/>
      </c>
      <c r="BF50" s="594" t="str">
        <f t="shared" si="36"/>
        <v/>
      </c>
      <c r="BG50" s="595" t="str">
        <f t="shared" si="37"/>
        <v/>
      </c>
      <c r="BH50" s="596">
        <v>0.0</v>
      </c>
      <c r="BI50" s="597">
        <v>0.0</v>
      </c>
      <c r="BJ50" s="598">
        <v>0.0</v>
      </c>
      <c r="BK50" s="599">
        <f t="shared" si="38"/>
        <v>0.0</v>
      </c>
      <c r="BL50" s="597">
        <v>0.0</v>
      </c>
      <c r="BM50" s="599">
        <f t="shared" si="8"/>
        <v>0.0</v>
      </c>
      <c r="BN50" s="597">
        <v>0.0</v>
      </c>
      <c r="BO50" s="599">
        <f t="shared" si="9"/>
        <v>0.0</v>
      </c>
      <c r="BP50" s="600">
        <f t="shared" si="39"/>
        <v>0.0</v>
      </c>
      <c r="BQ50" s="601" t="str">
        <f t="shared" si="40"/>
        <v/>
      </c>
      <c r="BR50" s="601" t="str">
        <f t="shared" si="41"/>
        <v/>
      </c>
      <c r="BS50" s="602" t="str">
        <f t="shared" si="42"/>
        <v/>
      </c>
      <c r="BT50" s="568">
        <v>0.0</v>
      </c>
      <c r="BU50" s="569">
        <v>0.0</v>
      </c>
      <c r="BV50" s="570">
        <v>0.0</v>
      </c>
      <c r="BW50" s="571">
        <f t="shared" si="43"/>
        <v>0.0</v>
      </c>
      <c r="BX50" s="569">
        <v>0.0</v>
      </c>
      <c r="BY50" s="571">
        <f t="shared" si="10"/>
        <v>0.0</v>
      </c>
      <c r="BZ50" s="569">
        <v>0.0</v>
      </c>
      <c r="CA50" s="571">
        <f t="shared" si="11"/>
        <v>0.0</v>
      </c>
      <c r="CB50" s="572">
        <f t="shared" si="44"/>
        <v>0.0</v>
      </c>
      <c r="CC50" s="573" t="str">
        <f t="shared" si="45"/>
        <v/>
      </c>
      <c r="CD50" s="573" t="str">
        <f t="shared" si="46"/>
        <v/>
      </c>
      <c r="CE50" s="574" t="str">
        <f t="shared" si="47"/>
        <v/>
      </c>
      <c r="CF50" s="603">
        <v>0.0</v>
      </c>
      <c r="CG50" s="604">
        <v>0.0</v>
      </c>
      <c r="CH50" s="605">
        <v>0.0</v>
      </c>
      <c r="CI50" s="606">
        <f t="shared" si="48"/>
        <v>0.0</v>
      </c>
      <c r="CJ50" s="604">
        <v>0.0</v>
      </c>
      <c r="CK50" s="606">
        <f t="shared" si="12"/>
        <v>0.0</v>
      </c>
      <c r="CL50" s="604">
        <v>0.0</v>
      </c>
      <c r="CM50" s="606">
        <f t="shared" si="13"/>
        <v>0.0</v>
      </c>
      <c r="CN50" s="607">
        <f t="shared" si="49"/>
        <v>0.0</v>
      </c>
      <c r="CO50" s="548" t="str">
        <f t="shared" si="50"/>
        <v/>
      </c>
      <c r="CP50" s="548" t="str">
        <f t="shared" si="51"/>
        <v/>
      </c>
      <c r="CQ50" s="608" t="str">
        <f t="shared" si="52"/>
        <v/>
      </c>
      <c r="CR50" s="609">
        <v>0.0</v>
      </c>
      <c r="CS50" s="610">
        <v>0.0</v>
      </c>
      <c r="CT50" s="611"/>
      <c r="CU50" s="612">
        <f t="shared" si="117"/>
        <v>0.0</v>
      </c>
      <c r="CV50" s="525">
        <v>0.0</v>
      </c>
      <c r="CW50" s="613">
        <v>0.0</v>
      </c>
      <c r="CX50" s="614">
        <f t="shared" si="150"/>
        <v>0.0</v>
      </c>
      <c r="CY50" s="615">
        <v>0.0</v>
      </c>
      <c r="CZ50" s="616">
        <v>0.0</v>
      </c>
      <c r="DA50" s="617">
        <f t="shared" si="118"/>
        <v>0.0</v>
      </c>
      <c r="DB50" s="618">
        <f t="shared" si="119"/>
        <v>0.0</v>
      </c>
      <c r="DC50" s="619">
        <f t="shared" si="120"/>
        <v>0.0</v>
      </c>
      <c r="DD50" s="620" t="str">
        <f t="shared" si="121"/>
        <v/>
      </c>
      <c r="DE50" s="603">
        <v>0.0</v>
      </c>
      <c r="DF50" s="622">
        <v>0.0</v>
      </c>
      <c r="DG50" s="623">
        <f t="shared" si="122"/>
        <v>0.0</v>
      </c>
      <c r="DH50" s="604">
        <v>0.0</v>
      </c>
      <c r="DI50" s="625"/>
      <c r="DJ50" s="623">
        <f t="shared" si="123"/>
        <v>0.0</v>
      </c>
      <c r="DK50" s="625"/>
      <c r="DL50" s="625"/>
      <c r="DM50" s="623" t="str">
        <f t="shared" si="124"/>
        <v/>
      </c>
      <c r="DN50" s="626">
        <f t="shared" si="125"/>
        <v>0.0</v>
      </c>
      <c r="DO50" s="627">
        <f t="shared" si="126"/>
        <v>0.0</v>
      </c>
      <c r="DP50" s="628">
        <f t="shared" si="127"/>
        <v>0.0</v>
      </c>
      <c r="DQ50" s="541">
        <v>0.0</v>
      </c>
      <c r="DR50" s="629">
        <v>0.0</v>
      </c>
      <c r="DS50" s="623">
        <f t="shared" si="128"/>
        <v>0.0</v>
      </c>
      <c r="DT50" s="630">
        <v>0.0</v>
      </c>
      <c r="DU50" s="631">
        <v>0.0</v>
      </c>
      <c r="DV50" s="623">
        <f t="shared" si="129"/>
        <v>0.0</v>
      </c>
      <c r="DW50" s="632">
        <f t="shared" si="130"/>
        <v>0.0</v>
      </c>
      <c r="DX50" s="633">
        <f t="shared" si="131"/>
        <v>0.0</v>
      </c>
      <c r="DY50" s="634">
        <f t="shared" si="132"/>
        <v>0.0</v>
      </c>
      <c r="DZ50" s="607">
        <f t="shared" si="133"/>
        <v>0.0</v>
      </c>
      <c r="EA50" s="635" t="str">
        <f t="shared" si="134"/>
        <v/>
      </c>
      <c r="EB50" s="665">
        <v>0.0</v>
      </c>
      <c r="EC50" s="666">
        <v>0.0</v>
      </c>
      <c r="ED50" s="666">
        <v>0.0</v>
      </c>
      <c r="EE50" s="639">
        <f t="shared" si="184"/>
        <v>0.0</v>
      </c>
      <c r="EF50" s="640">
        <f t="shared" si="185"/>
        <v>0.0</v>
      </c>
      <c r="EG50" s="641" t="str">
        <f t="shared" si="186"/>
        <v/>
      </c>
      <c r="EH50" s="667">
        <v>0.0</v>
      </c>
      <c r="EI50" s="668">
        <v>0.0</v>
      </c>
      <c r="EJ50" s="668">
        <v>0.0</v>
      </c>
      <c r="EK50" s="532">
        <f t="shared" si="170"/>
        <v>0.0</v>
      </c>
      <c r="EL50" s="619">
        <f t="shared" si="171"/>
        <v>0.0</v>
      </c>
      <c r="EM50" s="620" t="str">
        <f t="shared" si="172"/>
        <v/>
      </c>
      <c r="EN50" s="603">
        <v>0.0</v>
      </c>
      <c r="EO50" s="604">
        <v>0.0</v>
      </c>
      <c r="EP50" s="643">
        <v>0.0</v>
      </c>
      <c r="EQ50" s="644">
        <f t="shared" si="153"/>
        <v>0.0</v>
      </c>
      <c r="ER50" s="629">
        <v>0.0</v>
      </c>
      <c r="ES50" s="645">
        <f t="shared" si="141"/>
        <v>0.0</v>
      </c>
      <c r="ET50" s="630">
        <v>0.0</v>
      </c>
      <c r="EU50" s="646">
        <f t="shared" si="142"/>
        <v>0.0</v>
      </c>
      <c r="EV50" s="607">
        <f t="shared" si="143"/>
        <v>0.0</v>
      </c>
      <c r="EW50" s="635" t="str">
        <f t="shared" si="144"/>
        <v/>
      </c>
      <c r="EX50" s="669"/>
      <c r="EY50" s="666"/>
      <c r="EZ50" s="670" t="str">
        <f t="shared" si="214" ref="EZ50:EZ108">IF(OR(EX50="",EY50=""),"",EY50/EX50*100)</f>
        <v/>
      </c>
      <c r="FA50" s="649" t="str">
        <f t="shared" si="80"/>
        <v/>
      </c>
      <c r="FB50" s="650" t="str">
        <f t="shared" si="199"/>
        <v/>
      </c>
      <c r="FC50" s="651" t="str">
        <f t="shared" si="200"/>
        <v/>
      </c>
      <c r="FD50" s="652" t="str">
        <f t="shared" si="83"/>
        <v/>
      </c>
      <c r="FE50" s="652" t="str">
        <f>IF($G50="NSO","NSO",IF($G50="TC","Transferred",IF(OR($G50="",$G50=0,P50="",AB50="",AN50="",AZ50="",BL50="",BX50="",CJ48=""),"",IF(OR(FP50&gt;0,(FQ50+FR50+FS50)&gt;2),"FAILED",IF(OR(FQ50&gt;0,FR50&gt;1),"SUPP.",IF(AND(FR50&gt;0,FS50&gt;0),"SUPP.",IF((FR50+FS50),"Passed With G","Passed")))))))</f>
        <v/>
      </c>
      <c r="FF50" s="653" t="str">
        <f t="shared" si="201"/>
        <v/>
      </c>
      <c r="FG50" s="654" t="str">
        <f t="shared" si="85"/>
        <v/>
      </c>
      <c r="FH50" s="655" t="str">
        <f t="shared" si="86"/>
        <v/>
      </c>
      <c r="FI50" s="656" t="str">
        <f t="shared" si="157"/>
        <v/>
      </c>
      <c r="FJ50" s="657" t="str">
        <f t="shared" si="158"/>
        <v/>
      </c>
      <c r="FK50" s="657" t="str">
        <f t="shared" si="159"/>
        <v/>
      </c>
      <c r="FL50" s="657" t="str">
        <f t="shared" si="160"/>
        <v/>
      </c>
      <c r="FM50" s="657" t="str">
        <f t="shared" si="161"/>
        <v/>
      </c>
      <c r="FN50" s="658" t="str">
        <f t="shared" si="162"/>
        <v/>
      </c>
      <c r="FO50" s="659" t="str">
        <f t="shared" si="163"/>
        <v/>
      </c>
      <c r="FP50" s="656">
        <f t="shared" si="94"/>
        <v>0.0</v>
      </c>
      <c r="FQ50" s="657">
        <f t="shared" si="95"/>
        <v>0.0</v>
      </c>
      <c r="FR50" s="657">
        <f t="shared" si="96"/>
        <v>0.0</v>
      </c>
      <c r="FS50" s="657">
        <f t="shared" si="97"/>
        <v>0.0</v>
      </c>
      <c r="FT50" s="659"/>
      <c r="FU50" s="117"/>
      <c r="FV50" s="117"/>
      <c r="FW50" s="660">
        <f t="shared" si="98"/>
        <v>0.0</v>
      </c>
      <c r="FX50" s="660" t="s">
        <v>163</v>
      </c>
      <c r="FY50" s="660">
        <f t="shared" si="99"/>
        <v>200.0</v>
      </c>
      <c r="FZ50" s="660" t="str">
        <f t="shared" si="100"/>
        <v>0/200</v>
      </c>
      <c r="GA50" s="660">
        <f t="shared" si="101"/>
        <v>0.0</v>
      </c>
      <c r="GB50" s="660" t="s">
        <v>163</v>
      </c>
      <c r="GC50" s="660">
        <f t="shared" si="102"/>
        <v>230.0</v>
      </c>
      <c r="GD50" s="660" t="str">
        <f t="shared" si="103"/>
        <v>0/230</v>
      </c>
      <c r="GE50" s="660">
        <f t="shared" si="104"/>
        <v>0.0</v>
      </c>
      <c r="GF50" s="660" t="s">
        <v>163</v>
      </c>
      <c r="GG50" s="660">
        <f t="shared" si="105"/>
        <v>100.0</v>
      </c>
      <c r="GH50" s="660" t="str">
        <f t="shared" si="106"/>
        <v>0/100</v>
      </c>
      <c r="GI50" s="660">
        <f t="shared" si="107"/>
        <v>0.0</v>
      </c>
      <c r="GJ50" s="660" t="s">
        <v>163</v>
      </c>
      <c r="GK50" s="660">
        <f t="shared" si="108"/>
        <v>100.0</v>
      </c>
      <c r="GL50" s="660" t="str">
        <f t="shared" si="109"/>
        <v>0/100</v>
      </c>
      <c r="GM50" s="660">
        <f t="shared" si="110"/>
        <v>0.0</v>
      </c>
      <c r="GN50" s="660" t="s">
        <v>163</v>
      </c>
      <c r="GO50" s="660">
        <f t="shared" si="111"/>
        <v>200.0</v>
      </c>
      <c r="GP50" s="660" t="str">
        <f t="shared" si="112"/>
        <v>0/200</v>
      </c>
    </row>
    <row r="51" spans="8:8" ht="21.75" customHeight="1">
      <c r="A51" s="24">
        <f t="shared" si="19"/>
        <v>0.0</v>
      </c>
      <c r="B51" s="562">
        <f t="shared" si="20"/>
        <v>0.0</v>
      </c>
      <c r="C51" s="563">
        <v>43.0</v>
      </c>
      <c r="D51" s="564"/>
      <c r="E51" s="662"/>
      <c r="F51" s="663"/>
      <c r="G51" s="565"/>
      <c r="H51" s="662"/>
      <c r="I51" s="662"/>
      <c r="J51" s="662"/>
      <c r="K51" s="664"/>
      <c r="L51" s="568">
        <v>0.0</v>
      </c>
      <c r="M51" s="569">
        <v>0.0</v>
      </c>
      <c r="N51" s="570">
        <v>0.0</v>
      </c>
      <c r="O51" s="571">
        <f t="shared" si="168"/>
        <v>0.0</v>
      </c>
      <c r="P51" s="569">
        <v>0.0</v>
      </c>
      <c r="Q51" s="571">
        <f>SUM(O51,P51)</f>
        <v>0.0</v>
      </c>
      <c r="R51" s="569">
        <v>0.0</v>
      </c>
      <c r="S51" s="571">
        <f>SUM(Q51,R51)</f>
        <v>0.0</v>
      </c>
      <c r="T51" s="572">
        <f>IF(OR(P51="",R51=""),"",S51/S$7*100)</f>
        <v>0.0</v>
      </c>
      <c r="U51" s="573" t="str">
        <f>IF(R51="AB","AB",IF(AND(OR(L51="ab",L51="ml"),OR(M51="ab",M51="ml"),OR(O51="ab",O51="ml")),"AB",IF(AND(OR(L51="ab",L51="ml"),OR(O51="ab",O51="ml")),"AB","")))</f>
        <v/>
      </c>
      <c r="V51" s="573" t="str">
        <f>IF(OR($G51="NSO",$G51="",R51=""),"",IF(OR(U51="AB",R51="ab"),"AB",IF(AND(T51&gt;=36,R51&gt;=20),"P",IF(AND(T51&gt;=34,R51&gt;=20,COUNTIF(N51:R51,"ml")=0),"G2",IF(AND(T51&gt;=31,R51&gt;=20,COUNTIF(N51:R51,"ml")=0),"G1",IF(T51&gt;=25,"S","F"))))))</f>
        <v/>
      </c>
      <c r="W51" s="574" t="str">
        <f t="shared" si="169"/>
        <v/>
      </c>
      <c r="X51" s="575">
        <v>0.0</v>
      </c>
      <c r="Y51" s="576">
        <v>0.0</v>
      </c>
      <c r="Z51" s="577">
        <v>0.0</v>
      </c>
      <c r="AA51" s="578">
        <f t="shared" si="23"/>
        <v>0.0</v>
      </c>
      <c r="AB51" s="576">
        <v>0.0</v>
      </c>
      <c r="AC51" s="578">
        <f t="shared" si="2"/>
        <v>0.0</v>
      </c>
      <c r="AD51" s="576">
        <v>0.0</v>
      </c>
      <c r="AE51" s="578">
        <f t="shared" si="3"/>
        <v>0.0</v>
      </c>
      <c r="AF51" s="579">
        <f t="shared" si="24"/>
        <v>0.0</v>
      </c>
      <c r="AG51" s="580" t="str">
        <f t="shared" si="25"/>
        <v/>
      </c>
      <c r="AH51" s="580" t="str">
        <f t="shared" si="26"/>
        <v/>
      </c>
      <c r="AI51" s="581" t="str">
        <f t="shared" si="27"/>
        <v/>
      </c>
      <c r="AJ51" s="582">
        <v>0.0</v>
      </c>
      <c r="AK51" s="583">
        <v>0.0</v>
      </c>
      <c r="AL51" s="584">
        <v>0.0</v>
      </c>
      <c r="AM51" s="585">
        <f t="shared" si="28"/>
        <v>0.0</v>
      </c>
      <c r="AN51" s="583">
        <v>0.0</v>
      </c>
      <c r="AO51" s="585">
        <f t="shared" si="4"/>
        <v>0.0</v>
      </c>
      <c r="AP51" s="583">
        <v>0.0</v>
      </c>
      <c r="AQ51" s="585">
        <f t="shared" si="5"/>
        <v>0.0</v>
      </c>
      <c r="AR51" s="586">
        <f t="shared" si="29"/>
        <v>0.0</v>
      </c>
      <c r="AS51" s="587" t="str">
        <f t="shared" si="30"/>
        <v/>
      </c>
      <c r="AT51" s="587" t="str">
        <f t="shared" si="31"/>
        <v/>
      </c>
      <c r="AU51" s="588" t="str">
        <f t="shared" si="32"/>
        <v/>
      </c>
      <c r="AV51" s="589">
        <v>0.0</v>
      </c>
      <c r="AW51" s="590">
        <v>0.0</v>
      </c>
      <c r="AX51" s="591">
        <v>0.0</v>
      </c>
      <c r="AY51" s="592">
        <f t="shared" si="33"/>
        <v>0.0</v>
      </c>
      <c r="AZ51" s="590">
        <v>0.0</v>
      </c>
      <c r="BA51" s="592">
        <f t="shared" si="6"/>
        <v>0.0</v>
      </c>
      <c r="BB51" s="590">
        <v>0.0</v>
      </c>
      <c r="BC51" s="592">
        <f t="shared" si="7"/>
        <v>0.0</v>
      </c>
      <c r="BD51" s="593">
        <f t="shared" si="34"/>
        <v>0.0</v>
      </c>
      <c r="BE51" s="594" t="str">
        <f t="shared" si="35"/>
        <v/>
      </c>
      <c r="BF51" s="594" t="str">
        <f t="shared" si="36"/>
        <v/>
      </c>
      <c r="BG51" s="595" t="str">
        <f t="shared" si="37"/>
        <v/>
      </c>
      <c r="BH51" s="596">
        <v>0.0</v>
      </c>
      <c r="BI51" s="597">
        <v>0.0</v>
      </c>
      <c r="BJ51" s="598">
        <v>0.0</v>
      </c>
      <c r="BK51" s="599">
        <f t="shared" si="38"/>
        <v>0.0</v>
      </c>
      <c r="BL51" s="597">
        <v>0.0</v>
      </c>
      <c r="BM51" s="599">
        <f t="shared" si="8"/>
        <v>0.0</v>
      </c>
      <c r="BN51" s="597">
        <v>0.0</v>
      </c>
      <c r="BO51" s="599">
        <f t="shared" si="9"/>
        <v>0.0</v>
      </c>
      <c r="BP51" s="600">
        <f t="shared" si="39"/>
        <v>0.0</v>
      </c>
      <c r="BQ51" s="601" t="str">
        <f t="shared" si="40"/>
        <v/>
      </c>
      <c r="BR51" s="601" t="str">
        <f t="shared" si="41"/>
        <v/>
      </c>
      <c r="BS51" s="602" t="str">
        <f t="shared" si="42"/>
        <v/>
      </c>
      <c r="BT51" s="568">
        <v>0.0</v>
      </c>
      <c r="BU51" s="569">
        <v>0.0</v>
      </c>
      <c r="BV51" s="570">
        <v>0.0</v>
      </c>
      <c r="BW51" s="571">
        <f t="shared" si="43"/>
        <v>0.0</v>
      </c>
      <c r="BX51" s="569">
        <v>0.0</v>
      </c>
      <c r="BY51" s="571">
        <f t="shared" si="10"/>
        <v>0.0</v>
      </c>
      <c r="BZ51" s="569">
        <v>0.0</v>
      </c>
      <c r="CA51" s="571">
        <f t="shared" si="11"/>
        <v>0.0</v>
      </c>
      <c r="CB51" s="572">
        <f t="shared" si="44"/>
        <v>0.0</v>
      </c>
      <c r="CC51" s="573" t="str">
        <f t="shared" si="45"/>
        <v/>
      </c>
      <c r="CD51" s="573" t="str">
        <f t="shared" si="46"/>
        <v/>
      </c>
      <c r="CE51" s="574" t="str">
        <f t="shared" si="47"/>
        <v/>
      </c>
      <c r="CF51" s="603">
        <v>0.0</v>
      </c>
      <c r="CG51" s="604">
        <v>0.0</v>
      </c>
      <c r="CH51" s="605">
        <v>0.0</v>
      </c>
      <c r="CI51" s="606">
        <f t="shared" si="48"/>
        <v>0.0</v>
      </c>
      <c r="CJ51" s="604">
        <v>0.0</v>
      </c>
      <c r="CK51" s="606">
        <f t="shared" si="12"/>
        <v>0.0</v>
      </c>
      <c r="CL51" s="604">
        <v>0.0</v>
      </c>
      <c r="CM51" s="606">
        <f t="shared" si="13"/>
        <v>0.0</v>
      </c>
      <c r="CN51" s="607">
        <f t="shared" si="49"/>
        <v>0.0</v>
      </c>
      <c r="CO51" s="548" t="str">
        <f t="shared" si="50"/>
        <v/>
      </c>
      <c r="CP51" s="548" t="str">
        <f t="shared" si="51"/>
        <v/>
      </c>
      <c r="CQ51" s="608" t="str">
        <f t="shared" si="52"/>
        <v/>
      </c>
      <c r="CR51" s="609">
        <v>0.0</v>
      </c>
      <c r="CS51" s="610">
        <v>0.0</v>
      </c>
      <c r="CT51" s="611"/>
      <c r="CU51" s="612">
        <f t="shared" si="117"/>
        <v>0.0</v>
      </c>
      <c r="CV51" s="525">
        <v>0.0</v>
      </c>
      <c r="CW51" s="613">
        <v>0.0</v>
      </c>
      <c r="CX51" s="614">
        <f t="shared" si="150"/>
        <v>0.0</v>
      </c>
      <c r="CY51" s="615">
        <v>0.0</v>
      </c>
      <c r="CZ51" s="616">
        <f t="shared" si="215" ref="CZ51">IF($S$7="NA","NA",0)</f>
        <v>0.0</v>
      </c>
      <c r="DA51" s="617">
        <f t="shared" si="118"/>
        <v>0.0</v>
      </c>
      <c r="DB51" s="618">
        <f t="shared" si="119"/>
        <v>0.0</v>
      </c>
      <c r="DC51" s="619">
        <f t="shared" si="120"/>
        <v>0.0</v>
      </c>
      <c r="DD51" s="620" t="str">
        <f t="shared" si="121"/>
        <v/>
      </c>
      <c r="DE51" s="603">
        <v>0.0</v>
      </c>
      <c r="DF51" s="622">
        <v>0.0</v>
      </c>
      <c r="DG51" s="623">
        <f t="shared" si="122"/>
        <v>0.0</v>
      </c>
      <c r="DH51" s="604">
        <v>0.0</v>
      </c>
      <c r="DI51" s="625"/>
      <c r="DJ51" s="623">
        <f t="shared" si="123"/>
        <v>0.0</v>
      </c>
      <c r="DK51" s="625"/>
      <c r="DL51" s="625"/>
      <c r="DM51" s="623" t="str">
        <f t="shared" si="124"/>
        <v/>
      </c>
      <c r="DN51" s="626">
        <f t="shared" si="125"/>
        <v>0.0</v>
      </c>
      <c r="DO51" s="627">
        <f t="shared" si="126"/>
        <v>0.0</v>
      </c>
      <c r="DP51" s="628">
        <f t="shared" si="127"/>
        <v>0.0</v>
      </c>
      <c r="DQ51" s="541">
        <v>0.0</v>
      </c>
      <c r="DR51" s="629">
        <v>0.0</v>
      </c>
      <c r="DS51" s="623">
        <f t="shared" si="128"/>
        <v>0.0</v>
      </c>
      <c r="DT51" s="630">
        <v>0.0</v>
      </c>
      <c r="DU51" s="631">
        <f t="shared" si="216" ref="DU51">IF($S$7="NA","NA",0)</f>
        <v>0.0</v>
      </c>
      <c r="DV51" s="623">
        <f t="shared" si="129"/>
        <v>0.0</v>
      </c>
      <c r="DW51" s="632">
        <f t="shared" si="130"/>
        <v>0.0</v>
      </c>
      <c r="DX51" s="633">
        <f t="shared" si="131"/>
        <v>0.0</v>
      </c>
      <c r="DY51" s="634">
        <f t="shared" si="132"/>
        <v>0.0</v>
      </c>
      <c r="DZ51" s="607">
        <f t="shared" si="133"/>
        <v>0.0</v>
      </c>
      <c r="EA51" s="635" t="str">
        <f t="shared" si="134"/>
        <v/>
      </c>
      <c r="EB51" s="636">
        <v>0.0</v>
      </c>
      <c r="EC51" s="637">
        <v>0.0</v>
      </c>
      <c r="ED51" s="638">
        <v>0.0</v>
      </c>
      <c r="EE51" s="639">
        <f t="shared" si="184"/>
        <v>0.0</v>
      </c>
      <c r="EF51" s="640">
        <f t="shared" si="185"/>
        <v>0.0</v>
      </c>
      <c r="EG51" s="641" t="str">
        <f t="shared" si="186"/>
        <v/>
      </c>
      <c r="EH51" s="642">
        <v>0.0</v>
      </c>
      <c r="EI51" s="564">
        <v>0.0</v>
      </c>
      <c r="EJ51" s="564">
        <v>0.0</v>
      </c>
      <c r="EK51" s="532">
        <f t="shared" si="170"/>
        <v>0.0</v>
      </c>
      <c r="EL51" s="619">
        <f t="shared" si="171"/>
        <v>0.0</v>
      </c>
      <c r="EM51" s="620" t="str">
        <f t="shared" si="172"/>
        <v/>
      </c>
      <c r="EN51" s="603">
        <v>0.0</v>
      </c>
      <c r="EO51" s="604">
        <v>0.0</v>
      </c>
      <c r="EP51" s="643">
        <v>0.0</v>
      </c>
      <c r="EQ51" s="644">
        <f t="shared" si="153"/>
        <v>0.0</v>
      </c>
      <c r="ER51" s="629">
        <v>0.0</v>
      </c>
      <c r="ES51" s="645">
        <f t="shared" si="141"/>
        <v>0.0</v>
      </c>
      <c r="ET51" s="630">
        <v>0.0</v>
      </c>
      <c r="EU51" s="646">
        <f t="shared" si="142"/>
        <v>0.0</v>
      </c>
      <c r="EV51" s="607">
        <f t="shared" si="143"/>
        <v>0.0</v>
      </c>
      <c r="EW51" s="635" t="str">
        <f t="shared" si="144"/>
        <v/>
      </c>
      <c r="EX51" s="669"/>
      <c r="EY51" s="666"/>
      <c r="EZ51" s="670" t="str">
        <f t="shared" si="214"/>
        <v/>
      </c>
      <c r="FA51" s="649" t="str">
        <f t="shared" si="80"/>
        <v/>
      </c>
      <c r="FB51" s="650" t="str">
        <f t="shared" si="199"/>
        <v/>
      </c>
      <c r="FC51" s="651" t="str">
        <f t="shared" si="200"/>
        <v/>
      </c>
      <c r="FD51" s="652" t="str">
        <f t="shared" si="83"/>
        <v/>
      </c>
      <c r="FE51" s="652" t="str">
        <f>IF($G51="NSO","NSO",IF($G51="TC","Transferred",IF(OR($G51="",$G51=0,P51="",AB51="",AN51="",AZ51="",BL51="",BX51="",CJ49=""),"",IF(OR(FP51&gt;0,(FQ51+FR51+FS51)&gt;2),"FAILED",IF(OR(FQ51&gt;0,FR51&gt;1),"SUPP.",IF(AND(FR51&gt;0,FS51&gt;0),"SUPP.",IF((FR51+FS51),"Passed With G","Passed")))))))</f>
        <v/>
      </c>
      <c r="FF51" s="653" t="str">
        <f t="shared" si="201"/>
        <v/>
      </c>
      <c r="FG51" s="654" t="str">
        <f t="shared" si="85"/>
        <v/>
      </c>
      <c r="FH51" s="655" t="str">
        <f t="shared" si="86"/>
        <v/>
      </c>
      <c r="FI51" s="656" t="str">
        <f t="shared" si="157"/>
        <v/>
      </c>
      <c r="FJ51" s="657" t="str">
        <f t="shared" si="158"/>
        <v/>
      </c>
      <c r="FK51" s="657" t="str">
        <f t="shared" si="159"/>
        <v/>
      </c>
      <c r="FL51" s="657" t="str">
        <f t="shared" si="160"/>
        <v/>
      </c>
      <c r="FM51" s="657" t="str">
        <f t="shared" si="161"/>
        <v/>
      </c>
      <c r="FN51" s="658" t="str">
        <f t="shared" si="162"/>
        <v/>
      </c>
      <c r="FO51" s="659" t="str">
        <f t="shared" si="163"/>
        <v/>
      </c>
      <c r="FP51" s="656">
        <f t="shared" si="94"/>
        <v>0.0</v>
      </c>
      <c r="FQ51" s="657">
        <f t="shared" si="95"/>
        <v>0.0</v>
      </c>
      <c r="FR51" s="657">
        <f t="shared" si="96"/>
        <v>0.0</v>
      </c>
      <c r="FS51" s="657">
        <f t="shared" si="97"/>
        <v>0.0</v>
      </c>
      <c r="FT51" s="659"/>
      <c r="FU51" s="117"/>
      <c r="FV51" s="117"/>
      <c r="FW51" s="660">
        <f t="shared" si="98"/>
        <v>0.0</v>
      </c>
      <c r="FX51" s="660" t="s">
        <v>163</v>
      </c>
      <c r="FY51" s="660">
        <f t="shared" si="99"/>
        <v>200.0</v>
      </c>
      <c r="FZ51" s="660" t="str">
        <f t="shared" si="100"/>
        <v>0/200</v>
      </c>
      <c r="GA51" s="660">
        <f t="shared" si="101"/>
        <v>0.0</v>
      </c>
      <c r="GB51" s="660" t="s">
        <v>163</v>
      </c>
      <c r="GC51" s="660">
        <f t="shared" si="102"/>
        <v>230.0</v>
      </c>
      <c r="GD51" s="660" t="str">
        <f t="shared" si="103"/>
        <v>0/230</v>
      </c>
      <c r="GE51" s="660">
        <f t="shared" si="104"/>
        <v>0.0</v>
      </c>
      <c r="GF51" s="660" t="s">
        <v>163</v>
      </c>
      <c r="GG51" s="660">
        <f t="shared" si="105"/>
        <v>100.0</v>
      </c>
      <c r="GH51" s="660" t="str">
        <f t="shared" si="106"/>
        <v>0/100</v>
      </c>
      <c r="GI51" s="660">
        <f t="shared" si="107"/>
        <v>0.0</v>
      </c>
      <c r="GJ51" s="660" t="s">
        <v>163</v>
      </c>
      <c r="GK51" s="660">
        <f t="shared" si="108"/>
        <v>100.0</v>
      </c>
      <c r="GL51" s="660" t="str">
        <f t="shared" si="109"/>
        <v>0/100</v>
      </c>
      <c r="GM51" s="660">
        <f t="shared" si="110"/>
        <v>0.0</v>
      </c>
      <c r="GN51" s="660" t="s">
        <v>163</v>
      </c>
      <c r="GO51" s="660">
        <f t="shared" si="111"/>
        <v>200.0</v>
      </c>
      <c r="GP51" s="660" t="str">
        <f t="shared" si="112"/>
        <v>0/200</v>
      </c>
    </row>
    <row r="52" spans="8:8" ht="21.75" customHeight="1">
      <c r="A52" s="24">
        <f t="shared" si="19"/>
        <v>0.0</v>
      </c>
      <c r="B52" s="562">
        <f t="shared" si="20"/>
        <v>0.0</v>
      </c>
      <c r="C52" s="661">
        <v>44.0</v>
      </c>
      <c r="D52" s="564"/>
      <c r="E52" s="662"/>
      <c r="F52" s="663"/>
      <c r="G52" s="662"/>
      <c r="H52" s="662"/>
      <c r="I52" s="662"/>
      <c r="J52" s="662"/>
      <c r="K52" s="664"/>
      <c r="L52" s="568">
        <v>0.0</v>
      </c>
      <c r="M52" s="569">
        <v>0.0</v>
      </c>
      <c r="N52" s="570">
        <v>0.0</v>
      </c>
      <c r="O52" s="571">
        <f t="shared" si="168"/>
        <v>0.0</v>
      </c>
      <c r="P52" s="569">
        <v>0.0</v>
      </c>
      <c r="Q52" s="571">
        <f>SUM(O52,P52)</f>
        <v>0.0</v>
      </c>
      <c r="R52" s="569">
        <v>0.0</v>
      </c>
      <c r="S52" s="571">
        <f>SUM(Q52,R52)</f>
        <v>0.0</v>
      </c>
      <c r="T52" s="572">
        <f>IF(OR(P52="",R52=""),"",S52/S$7*100)</f>
        <v>0.0</v>
      </c>
      <c r="U52" s="573" t="str">
        <f>IF(R52="AB","AB",IF(AND(OR(L52="ab",L52="ml"),OR(M52="ab",M52="ml"),OR(O52="ab",O52="ml")),"AB",IF(AND(OR(L52="ab",L52="ml"),OR(O52="ab",O52="ml")),"AB","")))</f>
        <v/>
      </c>
      <c r="V52" s="573" t="str">
        <f>IF(OR($G52="NSO",$G52="",R52=""),"",IF(OR(U52="AB",R52="ab"),"AB",IF(AND(T52&gt;=36,R52&gt;=20),"P",IF(AND(T52&gt;=34,R52&gt;=20,COUNTIF(N52:R52,"ml")=0),"G2",IF(AND(T52&gt;=31,R52&gt;=20,COUNTIF(N52:R52,"ml")=0),"G1",IF(T52&gt;=25,"S","F"))))))</f>
        <v/>
      </c>
      <c r="W52" s="574" t="str">
        <f t="shared" si="169"/>
        <v/>
      </c>
      <c r="X52" s="575">
        <v>0.0</v>
      </c>
      <c r="Y52" s="576">
        <v>0.0</v>
      </c>
      <c r="Z52" s="577">
        <v>0.0</v>
      </c>
      <c r="AA52" s="578">
        <f t="shared" si="23"/>
        <v>0.0</v>
      </c>
      <c r="AB52" s="576">
        <v>0.0</v>
      </c>
      <c r="AC52" s="578">
        <f t="shared" si="2"/>
        <v>0.0</v>
      </c>
      <c r="AD52" s="576">
        <v>0.0</v>
      </c>
      <c r="AE52" s="578">
        <f t="shared" si="3"/>
        <v>0.0</v>
      </c>
      <c r="AF52" s="579">
        <f t="shared" si="24"/>
        <v>0.0</v>
      </c>
      <c r="AG52" s="580" t="str">
        <f t="shared" si="25"/>
        <v/>
      </c>
      <c r="AH52" s="580" t="str">
        <f t="shared" si="26"/>
        <v/>
      </c>
      <c r="AI52" s="581" t="str">
        <f t="shared" si="27"/>
        <v/>
      </c>
      <c r="AJ52" s="582">
        <v>0.0</v>
      </c>
      <c r="AK52" s="583">
        <v>0.0</v>
      </c>
      <c r="AL52" s="584">
        <v>0.0</v>
      </c>
      <c r="AM52" s="585">
        <f t="shared" si="28"/>
        <v>0.0</v>
      </c>
      <c r="AN52" s="583">
        <v>0.0</v>
      </c>
      <c r="AO52" s="585">
        <f t="shared" si="4"/>
        <v>0.0</v>
      </c>
      <c r="AP52" s="583">
        <v>0.0</v>
      </c>
      <c r="AQ52" s="585">
        <f t="shared" si="5"/>
        <v>0.0</v>
      </c>
      <c r="AR52" s="586">
        <f t="shared" si="29"/>
        <v>0.0</v>
      </c>
      <c r="AS52" s="587" t="str">
        <f t="shared" si="30"/>
        <v/>
      </c>
      <c r="AT52" s="587" t="str">
        <f t="shared" si="31"/>
        <v/>
      </c>
      <c r="AU52" s="588" t="str">
        <f t="shared" si="32"/>
        <v/>
      </c>
      <c r="AV52" s="589">
        <v>0.0</v>
      </c>
      <c r="AW52" s="590">
        <v>0.0</v>
      </c>
      <c r="AX52" s="591">
        <v>0.0</v>
      </c>
      <c r="AY52" s="592">
        <f t="shared" si="33"/>
        <v>0.0</v>
      </c>
      <c r="AZ52" s="590">
        <v>0.0</v>
      </c>
      <c r="BA52" s="592">
        <f t="shared" si="6"/>
        <v>0.0</v>
      </c>
      <c r="BB52" s="590">
        <v>0.0</v>
      </c>
      <c r="BC52" s="592">
        <f t="shared" si="7"/>
        <v>0.0</v>
      </c>
      <c r="BD52" s="593">
        <f t="shared" si="34"/>
        <v>0.0</v>
      </c>
      <c r="BE52" s="594" t="str">
        <f t="shared" si="35"/>
        <v/>
      </c>
      <c r="BF52" s="594" t="str">
        <f t="shared" si="36"/>
        <v/>
      </c>
      <c r="BG52" s="595" t="str">
        <f t="shared" si="37"/>
        <v/>
      </c>
      <c r="BH52" s="596">
        <v>0.0</v>
      </c>
      <c r="BI52" s="597">
        <v>0.0</v>
      </c>
      <c r="BJ52" s="598">
        <v>0.0</v>
      </c>
      <c r="BK52" s="599">
        <f t="shared" si="38"/>
        <v>0.0</v>
      </c>
      <c r="BL52" s="597">
        <v>0.0</v>
      </c>
      <c r="BM52" s="599">
        <f t="shared" si="8"/>
        <v>0.0</v>
      </c>
      <c r="BN52" s="597">
        <v>0.0</v>
      </c>
      <c r="BO52" s="599">
        <f t="shared" si="9"/>
        <v>0.0</v>
      </c>
      <c r="BP52" s="600">
        <f t="shared" si="39"/>
        <v>0.0</v>
      </c>
      <c r="BQ52" s="601" t="str">
        <f t="shared" si="40"/>
        <v/>
      </c>
      <c r="BR52" s="601" t="str">
        <f t="shared" si="41"/>
        <v/>
      </c>
      <c r="BS52" s="602" t="str">
        <f t="shared" si="42"/>
        <v/>
      </c>
      <c r="BT52" s="568">
        <v>0.0</v>
      </c>
      <c r="BU52" s="569">
        <v>0.0</v>
      </c>
      <c r="BV52" s="570">
        <v>0.0</v>
      </c>
      <c r="BW52" s="571">
        <f t="shared" si="43"/>
        <v>0.0</v>
      </c>
      <c r="BX52" s="569">
        <v>0.0</v>
      </c>
      <c r="BY52" s="571">
        <f t="shared" si="10"/>
        <v>0.0</v>
      </c>
      <c r="BZ52" s="569">
        <v>0.0</v>
      </c>
      <c r="CA52" s="571">
        <f t="shared" si="11"/>
        <v>0.0</v>
      </c>
      <c r="CB52" s="572">
        <f t="shared" si="44"/>
        <v>0.0</v>
      </c>
      <c r="CC52" s="573" t="str">
        <f t="shared" si="45"/>
        <v/>
      </c>
      <c r="CD52" s="573" t="str">
        <f t="shared" si="46"/>
        <v/>
      </c>
      <c r="CE52" s="574" t="str">
        <f t="shared" si="47"/>
        <v/>
      </c>
      <c r="CF52" s="603">
        <v>0.0</v>
      </c>
      <c r="CG52" s="604">
        <v>0.0</v>
      </c>
      <c r="CH52" s="605">
        <v>0.0</v>
      </c>
      <c r="CI52" s="606">
        <f t="shared" si="48"/>
        <v>0.0</v>
      </c>
      <c r="CJ52" s="604">
        <v>0.0</v>
      </c>
      <c r="CK52" s="606">
        <f t="shared" si="12"/>
        <v>0.0</v>
      </c>
      <c r="CL52" s="604">
        <v>0.0</v>
      </c>
      <c r="CM52" s="606">
        <f t="shared" si="13"/>
        <v>0.0</v>
      </c>
      <c r="CN52" s="607">
        <f t="shared" si="49"/>
        <v>0.0</v>
      </c>
      <c r="CO52" s="548" t="str">
        <f t="shared" si="50"/>
        <v/>
      </c>
      <c r="CP52" s="548" t="str">
        <f t="shared" si="51"/>
        <v/>
      </c>
      <c r="CQ52" s="608" t="str">
        <f t="shared" si="52"/>
        <v/>
      </c>
      <c r="CR52" s="609">
        <v>0.0</v>
      </c>
      <c r="CS52" s="610">
        <v>0.0</v>
      </c>
      <c r="CT52" s="611"/>
      <c r="CU52" s="612">
        <f t="shared" si="117"/>
        <v>0.0</v>
      </c>
      <c r="CV52" s="525">
        <v>0.0</v>
      </c>
      <c r="CW52" s="613">
        <v>0.0</v>
      </c>
      <c r="CX52" s="614">
        <f t="shared" si="150"/>
        <v>0.0</v>
      </c>
      <c r="CY52" s="615">
        <v>0.0</v>
      </c>
      <c r="CZ52" s="616">
        <v>0.0</v>
      </c>
      <c r="DA52" s="617">
        <f t="shared" si="118"/>
        <v>0.0</v>
      </c>
      <c r="DB52" s="618">
        <f t="shared" si="119"/>
        <v>0.0</v>
      </c>
      <c r="DC52" s="619">
        <f t="shared" si="120"/>
        <v>0.0</v>
      </c>
      <c r="DD52" s="620" t="str">
        <f t="shared" si="121"/>
        <v/>
      </c>
      <c r="DE52" s="603">
        <v>0.0</v>
      </c>
      <c r="DF52" s="622">
        <v>0.0</v>
      </c>
      <c r="DG52" s="623">
        <f t="shared" si="122"/>
        <v>0.0</v>
      </c>
      <c r="DH52" s="604">
        <v>0.0</v>
      </c>
      <c r="DI52" s="625"/>
      <c r="DJ52" s="623">
        <f t="shared" si="123"/>
        <v>0.0</v>
      </c>
      <c r="DK52" s="625"/>
      <c r="DL52" s="625"/>
      <c r="DM52" s="623" t="str">
        <f t="shared" si="124"/>
        <v/>
      </c>
      <c r="DN52" s="626">
        <f t="shared" si="125"/>
        <v>0.0</v>
      </c>
      <c r="DO52" s="627">
        <f t="shared" si="126"/>
        <v>0.0</v>
      </c>
      <c r="DP52" s="628">
        <f t="shared" si="127"/>
        <v>0.0</v>
      </c>
      <c r="DQ52" s="541">
        <v>0.0</v>
      </c>
      <c r="DR52" s="629">
        <v>0.0</v>
      </c>
      <c r="DS52" s="623">
        <f t="shared" si="128"/>
        <v>0.0</v>
      </c>
      <c r="DT52" s="630">
        <v>0.0</v>
      </c>
      <c r="DU52" s="631">
        <v>0.0</v>
      </c>
      <c r="DV52" s="623">
        <f t="shared" si="129"/>
        <v>0.0</v>
      </c>
      <c r="DW52" s="632">
        <f t="shared" si="130"/>
        <v>0.0</v>
      </c>
      <c r="DX52" s="633">
        <f t="shared" si="131"/>
        <v>0.0</v>
      </c>
      <c r="DY52" s="634">
        <f t="shared" si="132"/>
        <v>0.0</v>
      </c>
      <c r="DZ52" s="607">
        <f t="shared" si="133"/>
        <v>0.0</v>
      </c>
      <c r="EA52" s="635" t="str">
        <f t="shared" si="134"/>
        <v/>
      </c>
      <c r="EB52" s="665">
        <v>0.0</v>
      </c>
      <c r="EC52" s="666">
        <v>0.0</v>
      </c>
      <c r="ED52" s="666">
        <v>0.0</v>
      </c>
      <c r="EE52" s="639">
        <f t="shared" si="184"/>
        <v>0.0</v>
      </c>
      <c r="EF52" s="640">
        <f t="shared" si="185"/>
        <v>0.0</v>
      </c>
      <c r="EG52" s="641" t="str">
        <f t="shared" si="186"/>
        <v/>
      </c>
      <c r="EH52" s="667">
        <v>0.0</v>
      </c>
      <c r="EI52" s="668">
        <v>0.0</v>
      </c>
      <c r="EJ52" s="668">
        <v>0.0</v>
      </c>
      <c r="EK52" s="532">
        <f t="shared" si="170"/>
        <v>0.0</v>
      </c>
      <c r="EL52" s="619">
        <f t="shared" si="171"/>
        <v>0.0</v>
      </c>
      <c r="EM52" s="620" t="str">
        <f t="shared" si="172"/>
        <v/>
      </c>
      <c r="EN52" s="603">
        <v>0.0</v>
      </c>
      <c r="EO52" s="604">
        <v>0.0</v>
      </c>
      <c r="EP52" s="643">
        <v>0.0</v>
      </c>
      <c r="EQ52" s="644">
        <f t="shared" si="153"/>
        <v>0.0</v>
      </c>
      <c r="ER52" s="629">
        <v>0.0</v>
      </c>
      <c r="ES52" s="645">
        <f t="shared" si="141"/>
        <v>0.0</v>
      </c>
      <c r="ET52" s="630">
        <v>0.0</v>
      </c>
      <c r="EU52" s="646">
        <f t="shared" si="142"/>
        <v>0.0</v>
      </c>
      <c r="EV52" s="607">
        <f t="shared" si="143"/>
        <v>0.0</v>
      </c>
      <c r="EW52" s="635" t="str">
        <f t="shared" si="144"/>
        <v/>
      </c>
      <c r="EX52" s="669"/>
      <c r="EY52" s="666"/>
      <c r="EZ52" s="670" t="str">
        <f t="shared" si="214"/>
        <v/>
      </c>
      <c r="FA52" s="649" t="str">
        <f t="shared" si="80"/>
        <v/>
      </c>
      <c r="FB52" s="650" t="str">
        <f t="shared" si="199"/>
        <v/>
      </c>
      <c r="FC52" s="651" t="str">
        <f t="shared" si="200"/>
        <v/>
      </c>
      <c r="FD52" s="652" t="str">
        <f t="shared" si="83"/>
        <v/>
      </c>
      <c r="FE52" s="652" t="str">
        <f>IF($G52="NSO","NSO",IF($G52="TC","Transferred",IF(OR($G52="",$G52=0,P52="",AB52="",AN52="",AZ52="",BL52="",BX52="",CJ50=""),"",IF(OR(FP52&gt;0,(FQ52+FR52+FS52)&gt;2),"FAILED",IF(OR(FQ52&gt;0,FR52&gt;1),"SUPP.",IF(AND(FR52&gt;0,FS52&gt;0),"SUPP.",IF((FR52+FS52),"Passed With G","Passed")))))))</f>
        <v/>
      </c>
      <c r="FF52" s="653" t="str">
        <f t="shared" si="201"/>
        <v/>
      </c>
      <c r="FG52" s="654" t="str">
        <f t="shared" si="85"/>
        <v/>
      </c>
      <c r="FH52" s="655" t="str">
        <f t="shared" si="86"/>
        <v/>
      </c>
      <c r="FI52" s="656" t="str">
        <f t="shared" si="157"/>
        <v/>
      </c>
      <c r="FJ52" s="657" t="str">
        <f t="shared" si="158"/>
        <v/>
      </c>
      <c r="FK52" s="657" t="str">
        <f t="shared" si="159"/>
        <v/>
      </c>
      <c r="FL52" s="657" t="str">
        <f t="shared" si="160"/>
        <v/>
      </c>
      <c r="FM52" s="657" t="str">
        <f t="shared" si="161"/>
        <v/>
      </c>
      <c r="FN52" s="658" t="str">
        <f t="shared" si="162"/>
        <v/>
      </c>
      <c r="FO52" s="659" t="str">
        <f t="shared" si="163"/>
        <v/>
      </c>
      <c r="FP52" s="656">
        <f t="shared" si="94"/>
        <v>0.0</v>
      </c>
      <c r="FQ52" s="657">
        <f t="shared" si="95"/>
        <v>0.0</v>
      </c>
      <c r="FR52" s="657">
        <f t="shared" si="96"/>
        <v>0.0</v>
      </c>
      <c r="FS52" s="657">
        <f t="shared" si="97"/>
        <v>0.0</v>
      </c>
      <c r="FT52" s="659"/>
      <c r="FU52" s="117"/>
      <c r="FV52" s="117"/>
      <c r="FW52" s="660">
        <f t="shared" si="98"/>
        <v>0.0</v>
      </c>
      <c r="FX52" s="660" t="s">
        <v>163</v>
      </c>
      <c r="FY52" s="660">
        <f t="shared" si="99"/>
        <v>200.0</v>
      </c>
      <c r="FZ52" s="660" t="str">
        <f t="shared" si="100"/>
        <v>0/200</v>
      </c>
      <c r="GA52" s="660">
        <f t="shared" si="101"/>
        <v>0.0</v>
      </c>
      <c r="GB52" s="660" t="s">
        <v>163</v>
      </c>
      <c r="GC52" s="660">
        <f t="shared" si="102"/>
        <v>230.0</v>
      </c>
      <c r="GD52" s="660" t="str">
        <f t="shared" si="103"/>
        <v>0/230</v>
      </c>
      <c r="GE52" s="660">
        <f t="shared" si="104"/>
        <v>0.0</v>
      </c>
      <c r="GF52" s="660" t="s">
        <v>163</v>
      </c>
      <c r="GG52" s="660">
        <f t="shared" si="105"/>
        <v>100.0</v>
      </c>
      <c r="GH52" s="660" t="str">
        <f t="shared" si="106"/>
        <v>0/100</v>
      </c>
      <c r="GI52" s="660">
        <f t="shared" si="107"/>
        <v>0.0</v>
      </c>
      <c r="GJ52" s="660" t="s">
        <v>163</v>
      </c>
      <c r="GK52" s="660">
        <f t="shared" si="108"/>
        <v>100.0</v>
      </c>
      <c r="GL52" s="660" t="str">
        <f t="shared" si="109"/>
        <v>0/100</v>
      </c>
      <c r="GM52" s="660">
        <f t="shared" si="110"/>
        <v>0.0</v>
      </c>
      <c r="GN52" s="660" t="s">
        <v>163</v>
      </c>
      <c r="GO52" s="660">
        <f t="shared" si="111"/>
        <v>200.0</v>
      </c>
      <c r="GP52" s="660" t="str">
        <f t="shared" si="112"/>
        <v>0/200</v>
      </c>
    </row>
    <row r="53" spans="8:8" ht="21.75" customHeight="1">
      <c r="A53" s="24">
        <f t="shared" si="19"/>
        <v>0.0</v>
      </c>
      <c r="B53" s="562">
        <f t="shared" si="20"/>
        <v>0.0</v>
      </c>
      <c r="C53" s="563">
        <v>45.0</v>
      </c>
      <c r="D53" s="564"/>
      <c r="E53" s="662"/>
      <c r="F53" s="663"/>
      <c r="G53" s="565"/>
      <c r="H53" s="662"/>
      <c r="I53" s="662"/>
      <c r="J53" s="662"/>
      <c r="K53" s="664"/>
      <c r="L53" s="568">
        <v>0.0</v>
      </c>
      <c r="M53" s="569">
        <v>0.0</v>
      </c>
      <c r="N53" s="570">
        <v>0.0</v>
      </c>
      <c r="O53" s="571">
        <f t="shared" si="168"/>
        <v>0.0</v>
      </c>
      <c r="P53" s="569">
        <v>0.0</v>
      </c>
      <c r="Q53" s="571">
        <f>SUM(O53,P53)</f>
        <v>0.0</v>
      </c>
      <c r="R53" s="569">
        <v>0.0</v>
      </c>
      <c r="S53" s="571">
        <f>SUM(Q53,R53)</f>
        <v>0.0</v>
      </c>
      <c r="T53" s="572">
        <f>IF(OR(P53="",R53=""),"",S53/S$7*100)</f>
        <v>0.0</v>
      </c>
      <c r="U53" s="573" t="str">
        <f>IF(R53="AB","AB",IF(AND(OR(L53="ab",L53="ml"),OR(M53="ab",M53="ml"),OR(O53="ab",O53="ml")),"AB",IF(AND(OR(L53="ab",L53="ml"),OR(O53="ab",O53="ml")),"AB","")))</f>
        <v/>
      </c>
      <c r="V53" s="573" t="str">
        <f>IF(OR($G53="NSO",$G53="",R53=""),"",IF(OR(U53="AB",R53="ab"),"AB",IF(AND(T53&gt;=36,R53&gt;=20),"P",IF(AND(T53&gt;=34,R53&gt;=20,COUNTIF(N53:R53,"ml")=0),"G2",IF(AND(T53&gt;=31,R53&gt;=20,COUNTIF(N53:R53,"ml")=0),"G1",IF(T53&gt;=25,"S","F"))))))</f>
        <v/>
      </c>
      <c r="W53" s="574" t="str">
        <f t="shared" si="169"/>
        <v/>
      </c>
      <c r="X53" s="575">
        <v>0.0</v>
      </c>
      <c r="Y53" s="576">
        <v>0.0</v>
      </c>
      <c r="Z53" s="577">
        <v>0.0</v>
      </c>
      <c r="AA53" s="578">
        <f t="shared" si="23"/>
        <v>0.0</v>
      </c>
      <c r="AB53" s="576">
        <v>0.0</v>
      </c>
      <c r="AC53" s="578">
        <f t="shared" si="2"/>
        <v>0.0</v>
      </c>
      <c r="AD53" s="576">
        <v>0.0</v>
      </c>
      <c r="AE53" s="578">
        <f t="shared" si="3"/>
        <v>0.0</v>
      </c>
      <c r="AF53" s="579">
        <f t="shared" si="24"/>
        <v>0.0</v>
      </c>
      <c r="AG53" s="580" t="str">
        <f t="shared" si="25"/>
        <v/>
      </c>
      <c r="AH53" s="580" t="str">
        <f t="shared" si="26"/>
        <v/>
      </c>
      <c r="AI53" s="581" t="str">
        <f t="shared" si="27"/>
        <v/>
      </c>
      <c r="AJ53" s="582">
        <v>0.0</v>
      </c>
      <c r="AK53" s="583">
        <v>0.0</v>
      </c>
      <c r="AL53" s="584">
        <v>0.0</v>
      </c>
      <c r="AM53" s="585">
        <f t="shared" si="28"/>
        <v>0.0</v>
      </c>
      <c r="AN53" s="583">
        <v>0.0</v>
      </c>
      <c r="AO53" s="585">
        <f t="shared" si="4"/>
        <v>0.0</v>
      </c>
      <c r="AP53" s="583">
        <v>0.0</v>
      </c>
      <c r="AQ53" s="585">
        <f t="shared" si="5"/>
        <v>0.0</v>
      </c>
      <c r="AR53" s="586">
        <f t="shared" si="29"/>
        <v>0.0</v>
      </c>
      <c r="AS53" s="587" t="str">
        <f t="shared" si="30"/>
        <v/>
      </c>
      <c r="AT53" s="587" t="str">
        <f t="shared" si="31"/>
        <v/>
      </c>
      <c r="AU53" s="588" t="str">
        <f t="shared" si="32"/>
        <v/>
      </c>
      <c r="AV53" s="589">
        <v>0.0</v>
      </c>
      <c r="AW53" s="590">
        <v>0.0</v>
      </c>
      <c r="AX53" s="591">
        <v>0.0</v>
      </c>
      <c r="AY53" s="592">
        <f t="shared" si="33"/>
        <v>0.0</v>
      </c>
      <c r="AZ53" s="590">
        <v>0.0</v>
      </c>
      <c r="BA53" s="592">
        <f t="shared" si="6"/>
        <v>0.0</v>
      </c>
      <c r="BB53" s="590">
        <v>0.0</v>
      </c>
      <c r="BC53" s="592">
        <f t="shared" si="7"/>
        <v>0.0</v>
      </c>
      <c r="BD53" s="593">
        <f t="shared" si="34"/>
        <v>0.0</v>
      </c>
      <c r="BE53" s="594" t="str">
        <f t="shared" si="35"/>
        <v/>
      </c>
      <c r="BF53" s="594" t="str">
        <f t="shared" si="36"/>
        <v/>
      </c>
      <c r="BG53" s="595" t="str">
        <f t="shared" si="37"/>
        <v/>
      </c>
      <c r="BH53" s="596">
        <v>0.0</v>
      </c>
      <c r="BI53" s="597">
        <v>0.0</v>
      </c>
      <c r="BJ53" s="598">
        <v>0.0</v>
      </c>
      <c r="BK53" s="599">
        <f t="shared" si="38"/>
        <v>0.0</v>
      </c>
      <c r="BL53" s="597">
        <v>0.0</v>
      </c>
      <c r="BM53" s="599">
        <f t="shared" si="8"/>
        <v>0.0</v>
      </c>
      <c r="BN53" s="597">
        <v>0.0</v>
      </c>
      <c r="BO53" s="599">
        <f t="shared" si="9"/>
        <v>0.0</v>
      </c>
      <c r="BP53" s="600">
        <f t="shared" si="39"/>
        <v>0.0</v>
      </c>
      <c r="BQ53" s="601" t="str">
        <f t="shared" si="40"/>
        <v/>
      </c>
      <c r="BR53" s="601" t="str">
        <f t="shared" si="41"/>
        <v/>
      </c>
      <c r="BS53" s="602" t="str">
        <f t="shared" si="42"/>
        <v/>
      </c>
      <c r="BT53" s="568">
        <v>0.0</v>
      </c>
      <c r="BU53" s="569">
        <v>0.0</v>
      </c>
      <c r="BV53" s="570">
        <v>0.0</v>
      </c>
      <c r="BW53" s="571">
        <f t="shared" si="43"/>
        <v>0.0</v>
      </c>
      <c r="BX53" s="569">
        <v>0.0</v>
      </c>
      <c r="BY53" s="571">
        <f t="shared" si="10"/>
        <v>0.0</v>
      </c>
      <c r="BZ53" s="569">
        <v>0.0</v>
      </c>
      <c r="CA53" s="571">
        <f t="shared" si="11"/>
        <v>0.0</v>
      </c>
      <c r="CB53" s="572">
        <f t="shared" si="44"/>
        <v>0.0</v>
      </c>
      <c r="CC53" s="573" t="str">
        <f t="shared" si="45"/>
        <v/>
      </c>
      <c r="CD53" s="573" t="str">
        <f t="shared" si="46"/>
        <v/>
      </c>
      <c r="CE53" s="574" t="str">
        <f t="shared" si="47"/>
        <v/>
      </c>
      <c r="CF53" s="603">
        <v>0.0</v>
      </c>
      <c r="CG53" s="604">
        <v>0.0</v>
      </c>
      <c r="CH53" s="605">
        <v>0.0</v>
      </c>
      <c r="CI53" s="606">
        <f t="shared" si="48"/>
        <v>0.0</v>
      </c>
      <c r="CJ53" s="604">
        <v>0.0</v>
      </c>
      <c r="CK53" s="606">
        <f t="shared" si="12"/>
        <v>0.0</v>
      </c>
      <c r="CL53" s="604">
        <v>0.0</v>
      </c>
      <c r="CM53" s="606">
        <f t="shared" si="13"/>
        <v>0.0</v>
      </c>
      <c r="CN53" s="607">
        <f t="shared" si="49"/>
        <v>0.0</v>
      </c>
      <c r="CO53" s="548" t="str">
        <f t="shared" si="50"/>
        <v/>
      </c>
      <c r="CP53" s="548" t="str">
        <f t="shared" si="51"/>
        <v/>
      </c>
      <c r="CQ53" s="608" t="str">
        <f t="shared" si="52"/>
        <v/>
      </c>
      <c r="CR53" s="609">
        <v>0.0</v>
      </c>
      <c r="CS53" s="610">
        <v>0.0</v>
      </c>
      <c r="CT53" s="611"/>
      <c r="CU53" s="612">
        <f t="shared" si="117"/>
        <v>0.0</v>
      </c>
      <c r="CV53" s="525">
        <v>0.0</v>
      </c>
      <c r="CW53" s="613">
        <v>0.0</v>
      </c>
      <c r="CX53" s="614">
        <f t="shared" si="150"/>
        <v>0.0</v>
      </c>
      <c r="CY53" s="615">
        <v>0.0</v>
      </c>
      <c r="CZ53" s="616">
        <f t="shared" si="217" ref="CZ53">IF($S$7="NA","NA",0)</f>
        <v>0.0</v>
      </c>
      <c r="DA53" s="617">
        <f t="shared" si="118"/>
        <v>0.0</v>
      </c>
      <c r="DB53" s="618">
        <f t="shared" si="119"/>
        <v>0.0</v>
      </c>
      <c r="DC53" s="619">
        <f t="shared" si="120"/>
        <v>0.0</v>
      </c>
      <c r="DD53" s="620" t="str">
        <f t="shared" si="121"/>
        <v/>
      </c>
      <c r="DE53" s="603">
        <v>0.0</v>
      </c>
      <c r="DF53" s="622">
        <v>0.0</v>
      </c>
      <c r="DG53" s="623">
        <f t="shared" si="122"/>
        <v>0.0</v>
      </c>
      <c r="DH53" s="604">
        <v>0.0</v>
      </c>
      <c r="DI53" s="625"/>
      <c r="DJ53" s="623">
        <f t="shared" si="123"/>
        <v>0.0</v>
      </c>
      <c r="DK53" s="625"/>
      <c r="DL53" s="625"/>
      <c r="DM53" s="623" t="str">
        <f t="shared" si="124"/>
        <v/>
      </c>
      <c r="DN53" s="626">
        <f t="shared" si="125"/>
        <v>0.0</v>
      </c>
      <c r="DO53" s="627">
        <f t="shared" si="126"/>
        <v>0.0</v>
      </c>
      <c r="DP53" s="628">
        <f t="shared" si="127"/>
        <v>0.0</v>
      </c>
      <c r="DQ53" s="541">
        <v>0.0</v>
      </c>
      <c r="DR53" s="629">
        <v>0.0</v>
      </c>
      <c r="DS53" s="623">
        <f t="shared" si="128"/>
        <v>0.0</v>
      </c>
      <c r="DT53" s="630">
        <v>0.0</v>
      </c>
      <c r="DU53" s="631">
        <f t="shared" si="218" ref="DU53">IF($S$7="NA","NA",0)</f>
        <v>0.0</v>
      </c>
      <c r="DV53" s="623">
        <f t="shared" si="129"/>
        <v>0.0</v>
      </c>
      <c r="DW53" s="632">
        <f t="shared" si="130"/>
        <v>0.0</v>
      </c>
      <c r="DX53" s="633">
        <f t="shared" si="131"/>
        <v>0.0</v>
      </c>
      <c r="DY53" s="634">
        <f t="shared" si="132"/>
        <v>0.0</v>
      </c>
      <c r="DZ53" s="607">
        <f t="shared" si="133"/>
        <v>0.0</v>
      </c>
      <c r="EA53" s="635" t="str">
        <f t="shared" si="134"/>
        <v/>
      </c>
      <c r="EB53" s="636">
        <v>0.0</v>
      </c>
      <c r="EC53" s="637">
        <v>0.0</v>
      </c>
      <c r="ED53" s="638">
        <v>0.0</v>
      </c>
      <c r="EE53" s="639">
        <f t="shared" si="184"/>
        <v>0.0</v>
      </c>
      <c r="EF53" s="640">
        <f t="shared" si="185"/>
        <v>0.0</v>
      </c>
      <c r="EG53" s="641" t="str">
        <f t="shared" si="186"/>
        <v/>
      </c>
      <c r="EH53" s="642">
        <v>0.0</v>
      </c>
      <c r="EI53" s="564">
        <v>0.0</v>
      </c>
      <c r="EJ53" s="564">
        <v>0.0</v>
      </c>
      <c r="EK53" s="532">
        <f t="shared" si="170"/>
        <v>0.0</v>
      </c>
      <c r="EL53" s="619">
        <f t="shared" si="171"/>
        <v>0.0</v>
      </c>
      <c r="EM53" s="620" t="str">
        <f t="shared" si="172"/>
        <v/>
      </c>
      <c r="EN53" s="603">
        <v>0.0</v>
      </c>
      <c r="EO53" s="604">
        <v>0.0</v>
      </c>
      <c r="EP53" s="643">
        <v>0.0</v>
      </c>
      <c r="EQ53" s="644">
        <f t="shared" si="153"/>
        <v>0.0</v>
      </c>
      <c r="ER53" s="629">
        <v>0.0</v>
      </c>
      <c r="ES53" s="645">
        <f t="shared" si="141"/>
        <v>0.0</v>
      </c>
      <c r="ET53" s="630">
        <v>0.0</v>
      </c>
      <c r="EU53" s="646">
        <f t="shared" si="142"/>
        <v>0.0</v>
      </c>
      <c r="EV53" s="607">
        <f t="shared" si="143"/>
        <v>0.0</v>
      </c>
      <c r="EW53" s="635" t="str">
        <f t="shared" si="144"/>
        <v/>
      </c>
      <c r="EX53" s="669"/>
      <c r="EY53" s="666"/>
      <c r="EZ53" s="670" t="str">
        <f t="shared" si="214"/>
        <v/>
      </c>
      <c r="FA53" s="649" t="str">
        <f t="shared" si="80"/>
        <v/>
      </c>
      <c r="FB53" s="650" t="str">
        <f t="shared" si="199"/>
        <v/>
      </c>
      <c r="FC53" s="651" t="str">
        <f t="shared" si="200"/>
        <v/>
      </c>
      <c r="FD53" s="652" t="str">
        <f t="shared" si="83"/>
        <v/>
      </c>
      <c r="FE53" s="652" t="str">
        <f>IF($G53="NSO","NSO",IF($G53="TC","Transferred",IF(OR($G53="",$G53=0,P53="",AB53="",AN53="",AZ53="",BL53="",BX53="",CJ51=""),"",IF(OR(FP53&gt;0,(FQ53+FR53+FS53)&gt;2),"FAILED",IF(OR(FQ53&gt;0,FR53&gt;1),"SUPP.",IF(AND(FR53&gt;0,FS53&gt;0),"SUPP.",IF((FR53+FS53),"Passed With G","Passed")))))))</f>
        <v/>
      </c>
      <c r="FF53" s="653" t="str">
        <f t="shared" si="201"/>
        <v/>
      </c>
      <c r="FG53" s="654" t="str">
        <f t="shared" si="85"/>
        <v/>
      </c>
      <c r="FH53" s="655" t="str">
        <f t="shared" si="86"/>
        <v/>
      </c>
      <c r="FI53" s="656" t="str">
        <f t="shared" si="157"/>
        <v/>
      </c>
      <c r="FJ53" s="657" t="str">
        <f t="shared" si="158"/>
        <v/>
      </c>
      <c r="FK53" s="657" t="str">
        <f t="shared" si="159"/>
        <v/>
      </c>
      <c r="FL53" s="657" t="str">
        <f t="shared" si="160"/>
        <v/>
      </c>
      <c r="FM53" s="657" t="str">
        <f t="shared" si="161"/>
        <v/>
      </c>
      <c r="FN53" s="658" t="str">
        <f t="shared" si="162"/>
        <v/>
      </c>
      <c r="FO53" s="659" t="str">
        <f t="shared" si="163"/>
        <v/>
      </c>
      <c r="FP53" s="656">
        <f t="shared" si="94"/>
        <v>0.0</v>
      </c>
      <c r="FQ53" s="657">
        <f t="shared" si="95"/>
        <v>0.0</v>
      </c>
      <c r="FR53" s="657">
        <f t="shared" si="96"/>
        <v>0.0</v>
      </c>
      <c r="FS53" s="657">
        <f t="shared" si="97"/>
        <v>0.0</v>
      </c>
      <c r="FT53" s="659"/>
      <c r="FU53" s="117"/>
      <c r="FV53" s="117"/>
      <c r="FW53" s="660">
        <f t="shared" si="98"/>
        <v>0.0</v>
      </c>
      <c r="FX53" s="660" t="s">
        <v>163</v>
      </c>
      <c r="FY53" s="660">
        <f t="shared" si="99"/>
        <v>200.0</v>
      </c>
      <c r="FZ53" s="660" t="str">
        <f t="shared" si="100"/>
        <v>0/200</v>
      </c>
      <c r="GA53" s="660">
        <f t="shared" si="101"/>
        <v>0.0</v>
      </c>
      <c r="GB53" s="660" t="s">
        <v>163</v>
      </c>
      <c r="GC53" s="660">
        <f t="shared" si="102"/>
        <v>230.0</v>
      </c>
      <c r="GD53" s="660" t="str">
        <f t="shared" si="103"/>
        <v>0/230</v>
      </c>
      <c r="GE53" s="660">
        <f t="shared" si="104"/>
        <v>0.0</v>
      </c>
      <c r="GF53" s="660" t="s">
        <v>163</v>
      </c>
      <c r="GG53" s="660">
        <f t="shared" si="105"/>
        <v>100.0</v>
      </c>
      <c r="GH53" s="660" t="str">
        <f t="shared" si="106"/>
        <v>0/100</v>
      </c>
      <c r="GI53" s="660">
        <f t="shared" si="107"/>
        <v>0.0</v>
      </c>
      <c r="GJ53" s="660" t="s">
        <v>163</v>
      </c>
      <c r="GK53" s="660">
        <f t="shared" si="108"/>
        <v>100.0</v>
      </c>
      <c r="GL53" s="660" t="str">
        <f t="shared" si="109"/>
        <v>0/100</v>
      </c>
      <c r="GM53" s="660">
        <f t="shared" si="110"/>
        <v>0.0</v>
      </c>
      <c r="GN53" s="660" t="s">
        <v>163</v>
      </c>
      <c r="GO53" s="660">
        <f t="shared" si="111"/>
        <v>200.0</v>
      </c>
      <c r="GP53" s="660" t="str">
        <f t="shared" si="112"/>
        <v>0/200</v>
      </c>
    </row>
    <row r="54" spans="8:8" ht="21.75" customHeight="1">
      <c r="A54" s="24">
        <f t="shared" si="19"/>
        <v>0.0</v>
      </c>
      <c r="B54" s="562">
        <f t="shared" si="20"/>
        <v>0.0</v>
      </c>
      <c r="C54" s="661">
        <v>46.0</v>
      </c>
      <c r="D54" s="564"/>
      <c r="E54" s="662"/>
      <c r="F54" s="663"/>
      <c r="G54" s="662"/>
      <c r="H54" s="662"/>
      <c r="I54" s="662"/>
      <c r="J54" s="662"/>
      <c r="K54" s="664"/>
      <c r="L54" s="568">
        <v>0.0</v>
      </c>
      <c r="M54" s="569">
        <v>0.0</v>
      </c>
      <c r="N54" s="570">
        <v>0.0</v>
      </c>
      <c r="O54" s="571">
        <f t="shared" si="168"/>
        <v>0.0</v>
      </c>
      <c r="P54" s="569">
        <v>0.0</v>
      </c>
      <c r="Q54" s="571">
        <f>SUM(O54,P54)</f>
        <v>0.0</v>
      </c>
      <c r="R54" s="569">
        <v>0.0</v>
      </c>
      <c r="S54" s="571">
        <f>SUM(Q54,R54)</f>
        <v>0.0</v>
      </c>
      <c r="T54" s="572">
        <f>IF(OR(P54="",R54=""),"",S54/S$7*100)</f>
        <v>0.0</v>
      </c>
      <c r="U54" s="573" t="str">
        <f>IF(R54="AB","AB",IF(AND(OR(L54="ab",L54="ml"),OR(M54="ab",M54="ml"),OR(O54="ab",O54="ml")),"AB",IF(AND(OR(L54="ab",L54="ml"),OR(O54="ab",O54="ml")),"AB","")))</f>
        <v/>
      </c>
      <c r="V54" s="573" t="str">
        <f>IF(OR($G54="NSO",$G54="",R54=""),"",IF(OR(U54="AB",R54="ab"),"AB",IF(AND(T54&gt;=36,R54&gt;=20),"P",IF(AND(T54&gt;=34,R54&gt;=20,COUNTIF(N54:R54,"ml")=0),"G2",IF(AND(T54&gt;=31,R54&gt;=20,COUNTIF(N54:R54,"ml")=0),"G1",IF(T54&gt;=25,"S","F"))))))</f>
        <v/>
      </c>
      <c r="W54" s="574" t="str">
        <f t="shared" si="169"/>
        <v/>
      </c>
      <c r="X54" s="575">
        <v>0.0</v>
      </c>
      <c r="Y54" s="576">
        <v>0.0</v>
      </c>
      <c r="Z54" s="577">
        <v>0.0</v>
      </c>
      <c r="AA54" s="578">
        <f t="shared" si="23"/>
        <v>0.0</v>
      </c>
      <c r="AB54" s="576">
        <v>0.0</v>
      </c>
      <c r="AC54" s="578">
        <f t="shared" si="2"/>
        <v>0.0</v>
      </c>
      <c r="AD54" s="576">
        <v>0.0</v>
      </c>
      <c r="AE54" s="578">
        <f t="shared" si="3"/>
        <v>0.0</v>
      </c>
      <c r="AF54" s="579">
        <f t="shared" si="24"/>
        <v>0.0</v>
      </c>
      <c r="AG54" s="580" t="str">
        <f t="shared" si="25"/>
        <v/>
      </c>
      <c r="AH54" s="580" t="str">
        <f t="shared" si="26"/>
        <v/>
      </c>
      <c r="AI54" s="581" t="str">
        <f t="shared" si="27"/>
        <v/>
      </c>
      <c r="AJ54" s="582">
        <v>0.0</v>
      </c>
      <c r="AK54" s="583">
        <v>0.0</v>
      </c>
      <c r="AL54" s="584">
        <v>0.0</v>
      </c>
      <c r="AM54" s="585">
        <f t="shared" si="28"/>
        <v>0.0</v>
      </c>
      <c r="AN54" s="583">
        <v>0.0</v>
      </c>
      <c r="AO54" s="585">
        <f t="shared" si="4"/>
        <v>0.0</v>
      </c>
      <c r="AP54" s="583">
        <v>0.0</v>
      </c>
      <c r="AQ54" s="585">
        <f t="shared" si="5"/>
        <v>0.0</v>
      </c>
      <c r="AR54" s="586">
        <f t="shared" si="29"/>
        <v>0.0</v>
      </c>
      <c r="AS54" s="587" t="str">
        <f t="shared" si="30"/>
        <v/>
      </c>
      <c r="AT54" s="587" t="str">
        <f t="shared" si="31"/>
        <v/>
      </c>
      <c r="AU54" s="588" t="str">
        <f t="shared" si="32"/>
        <v/>
      </c>
      <c r="AV54" s="589">
        <v>0.0</v>
      </c>
      <c r="AW54" s="590">
        <v>0.0</v>
      </c>
      <c r="AX54" s="591">
        <v>0.0</v>
      </c>
      <c r="AY54" s="592">
        <f t="shared" si="33"/>
        <v>0.0</v>
      </c>
      <c r="AZ54" s="590">
        <v>0.0</v>
      </c>
      <c r="BA54" s="592">
        <f t="shared" si="6"/>
        <v>0.0</v>
      </c>
      <c r="BB54" s="590">
        <v>0.0</v>
      </c>
      <c r="BC54" s="592">
        <f t="shared" si="7"/>
        <v>0.0</v>
      </c>
      <c r="BD54" s="593">
        <f t="shared" si="34"/>
        <v>0.0</v>
      </c>
      <c r="BE54" s="594" t="str">
        <f t="shared" si="35"/>
        <v/>
      </c>
      <c r="BF54" s="594" t="str">
        <f t="shared" si="36"/>
        <v/>
      </c>
      <c r="BG54" s="595" t="str">
        <f t="shared" si="37"/>
        <v/>
      </c>
      <c r="BH54" s="596">
        <v>0.0</v>
      </c>
      <c r="BI54" s="597">
        <v>0.0</v>
      </c>
      <c r="BJ54" s="598">
        <v>0.0</v>
      </c>
      <c r="BK54" s="599">
        <f t="shared" si="38"/>
        <v>0.0</v>
      </c>
      <c r="BL54" s="597">
        <v>0.0</v>
      </c>
      <c r="BM54" s="599">
        <f t="shared" si="8"/>
        <v>0.0</v>
      </c>
      <c r="BN54" s="597">
        <v>0.0</v>
      </c>
      <c r="BO54" s="599">
        <f t="shared" si="9"/>
        <v>0.0</v>
      </c>
      <c r="BP54" s="600">
        <f t="shared" si="39"/>
        <v>0.0</v>
      </c>
      <c r="BQ54" s="601" t="str">
        <f t="shared" si="40"/>
        <v/>
      </c>
      <c r="BR54" s="601" t="str">
        <f t="shared" si="41"/>
        <v/>
      </c>
      <c r="BS54" s="602" t="str">
        <f t="shared" si="42"/>
        <v/>
      </c>
      <c r="BT54" s="568">
        <v>0.0</v>
      </c>
      <c r="BU54" s="569">
        <v>0.0</v>
      </c>
      <c r="BV54" s="570">
        <v>0.0</v>
      </c>
      <c r="BW54" s="571">
        <f t="shared" si="43"/>
        <v>0.0</v>
      </c>
      <c r="BX54" s="569">
        <v>0.0</v>
      </c>
      <c r="BY54" s="571">
        <f t="shared" si="10"/>
        <v>0.0</v>
      </c>
      <c r="BZ54" s="569">
        <v>0.0</v>
      </c>
      <c r="CA54" s="571">
        <f t="shared" si="11"/>
        <v>0.0</v>
      </c>
      <c r="CB54" s="572">
        <f t="shared" si="44"/>
        <v>0.0</v>
      </c>
      <c r="CC54" s="573" t="str">
        <f t="shared" si="45"/>
        <v/>
      </c>
      <c r="CD54" s="573" t="str">
        <f t="shared" si="46"/>
        <v/>
      </c>
      <c r="CE54" s="574" t="str">
        <f t="shared" si="47"/>
        <v/>
      </c>
      <c r="CF54" s="603">
        <v>0.0</v>
      </c>
      <c r="CG54" s="604">
        <v>0.0</v>
      </c>
      <c r="CH54" s="605">
        <v>0.0</v>
      </c>
      <c r="CI54" s="606">
        <f t="shared" si="48"/>
        <v>0.0</v>
      </c>
      <c r="CJ54" s="604">
        <v>0.0</v>
      </c>
      <c r="CK54" s="606">
        <f t="shared" si="12"/>
        <v>0.0</v>
      </c>
      <c r="CL54" s="604">
        <v>0.0</v>
      </c>
      <c r="CM54" s="606">
        <f t="shared" si="13"/>
        <v>0.0</v>
      </c>
      <c r="CN54" s="607">
        <f t="shared" si="49"/>
        <v>0.0</v>
      </c>
      <c r="CO54" s="548" t="str">
        <f t="shared" si="50"/>
        <v/>
      </c>
      <c r="CP54" s="548" t="str">
        <f t="shared" si="51"/>
        <v/>
      </c>
      <c r="CQ54" s="608" t="str">
        <f t="shared" si="52"/>
        <v/>
      </c>
      <c r="CR54" s="609">
        <v>0.0</v>
      </c>
      <c r="CS54" s="610">
        <v>0.0</v>
      </c>
      <c r="CT54" s="611"/>
      <c r="CU54" s="612">
        <f t="shared" si="117"/>
        <v>0.0</v>
      </c>
      <c r="CV54" s="525">
        <v>0.0</v>
      </c>
      <c r="CW54" s="613">
        <v>0.0</v>
      </c>
      <c r="CX54" s="614">
        <f t="shared" si="150"/>
        <v>0.0</v>
      </c>
      <c r="CY54" s="615">
        <v>0.0</v>
      </c>
      <c r="CZ54" s="616">
        <v>0.0</v>
      </c>
      <c r="DA54" s="617">
        <f t="shared" si="118"/>
        <v>0.0</v>
      </c>
      <c r="DB54" s="618">
        <f t="shared" si="119"/>
        <v>0.0</v>
      </c>
      <c r="DC54" s="619">
        <f t="shared" si="120"/>
        <v>0.0</v>
      </c>
      <c r="DD54" s="620" t="str">
        <f t="shared" si="121"/>
        <v/>
      </c>
      <c r="DE54" s="603">
        <v>0.0</v>
      </c>
      <c r="DF54" s="622">
        <v>0.0</v>
      </c>
      <c r="DG54" s="623">
        <f t="shared" si="122"/>
        <v>0.0</v>
      </c>
      <c r="DH54" s="604">
        <v>0.0</v>
      </c>
      <c r="DI54" s="625"/>
      <c r="DJ54" s="623">
        <f t="shared" si="123"/>
        <v>0.0</v>
      </c>
      <c r="DK54" s="625"/>
      <c r="DL54" s="625"/>
      <c r="DM54" s="623" t="str">
        <f t="shared" si="124"/>
        <v/>
      </c>
      <c r="DN54" s="626">
        <f t="shared" si="125"/>
        <v>0.0</v>
      </c>
      <c r="DO54" s="627">
        <f t="shared" si="126"/>
        <v>0.0</v>
      </c>
      <c r="DP54" s="628">
        <f t="shared" si="127"/>
        <v>0.0</v>
      </c>
      <c r="DQ54" s="541">
        <v>0.0</v>
      </c>
      <c r="DR54" s="629">
        <v>0.0</v>
      </c>
      <c r="DS54" s="623">
        <f t="shared" si="128"/>
        <v>0.0</v>
      </c>
      <c r="DT54" s="630">
        <v>0.0</v>
      </c>
      <c r="DU54" s="631">
        <v>0.0</v>
      </c>
      <c r="DV54" s="623">
        <f t="shared" si="129"/>
        <v>0.0</v>
      </c>
      <c r="DW54" s="632">
        <f t="shared" si="130"/>
        <v>0.0</v>
      </c>
      <c r="DX54" s="633">
        <f t="shared" si="131"/>
        <v>0.0</v>
      </c>
      <c r="DY54" s="634">
        <f t="shared" si="132"/>
        <v>0.0</v>
      </c>
      <c r="DZ54" s="607">
        <f t="shared" si="133"/>
        <v>0.0</v>
      </c>
      <c r="EA54" s="635" t="str">
        <f t="shared" si="134"/>
        <v/>
      </c>
      <c r="EB54" s="665">
        <v>0.0</v>
      </c>
      <c r="EC54" s="666">
        <v>0.0</v>
      </c>
      <c r="ED54" s="666">
        <v>0.0</v>
      </c>
      <c r="EE54" s="639">
        <f t="shared" si="184"/>
        <v>0.0</v>
      </c>
      <c r="EF54" s="640">
        <f t="shared" si="185"/>
        <v>0.0</v>
      </c>
      <c r="EG54" s="641" t="str">
        <f t="shared" si="186"/>
        <v/>
      </c>
      <c r="EH54" s="667">
        <v>0.0</v>
      </c>
      <c r="EI54" s="668">
        <v>0.0</v>
      </c>
      <c r="EJ54" s="668">
        <v>0.0</v>
      </c>
      <c r="EK54" s="532">
        <f t="shared" si="170"/>
        <v>0.0</v>
      </c>
      <c r="EL54" s="619">
        <f t="shared" si="171"/>
        <v>0.0</v>
      </c>
      <c r="EM54" s="620" t="str">
        <f t="shared" si="172"/>
        <v/>
      </c>
      <c r="EN54" s="603">
        <v>0.0</v>
      </c>
      <c r="EO54" s="604">
        <v>0.0</v>
      </c>
      <c r="EP54" s="643">
        <v>0.0</v>
      </c>
      <c r="EQ54" s="644">
        <f t="shared" si="153"/>
        <v>0.0</v>
      </c>
      <c r="ER54" s="629">
        <v>0.0</v>
      </c>
      <c r="ES54" s="645">
        <f t="shared" si="141"/>
        <v>0.0</v>
      </c>
      <c r="ET54" s="630">
        <v>0.0</v>
      </c>
      <c r="EU54" s="646">
        <f t="shared" si="142"/>
        <v>0.0</v>
      </c>
      <c r="EV54" s="607">
        <f t="shared" si="143"/>
        <v>0.0</v>
      </c>
      <c r="EW54" s="635" t="str">
        <f t="shared" si="144"/>
        <v/>
      </c>
      <c r="EX54" s="669"/>
      <c r="EY54" s="666"/>
      <c r="EZ54" s="670" t="str">
        <f t="shared" si="214"/>
        <v/>
      </c>
      <c r="FA54" s="649" t="str">
        <f t="shared" si="80"/>
        <v/>
      </c>
      <c r="FB54" s="650" t="str">
        <f t="shared" si="199"/>
        <v/>
      </c>
      <c r="FC54" s="651" t="str">
        <f t="shared" si="200"/>
        <v/>
      </c>
      <c r="FD54" s="652" t="str">
        <f t="shared" si="83"/>
        <v/>
      </c>
      <c r="FE54" s="652" t="str">
        <f>IF($G54="NSO","NSO",IF($G54="TC","Transferred",IF(OR($G54="",$G54=0,P54="",AB54="",AN54="",AZ54="",BL54="",BX54="",CJ52=""),"",IF(OR(FP54&gt;0,(FQ54+FR54+FS54)&gt;2),"FAILED",IF(OR(FQ54&gt;0,FR54&gt;1),"SUPP.",IF(AND(FR54&gt;0,FS54&gt;0),"SUPP.",IF((FR54+FS54),"Passed With G","Passed")))))))</f>
        <v/>
      </c>
      <c r="FF54" s="653" t="str">
        <f t="shared" si="201"/>
        <v/>
      </c>
      <c r="FG54" s="654" t="str">
        <f t="shared" si="85"/>
        <v/>
      </c>
      <c r="FH54" s="655" t="str">
        <f t="shared" si="86"/>
        <v/>
      </c>
      <c r="FI54" s="656" t="str">
        <f t="shared" si="157"/>
        <v/>
      </c>
      <c r="FJ54" s="657" t="str">
        <f t="shared" si="158"/>
        <v/>
      </c>
      <c r="FK54" s="657" t="str">
        <f t="shared" si="159"/>
        <v/>
      </c>
      <c r="FL54" s="657" t="str">
        <f t="shared" si="160"/>
        <v/>
      </c>
      <c r="FM54" s="657" t="str">
        <f t="shared" si="161"/>
        <v/>
      </c>
      <c r="FN54" s="658" t="str">
        <f t="shared" si="162"/>
        <v/>
      </c>
      <c r="FO54" s="659" t="str">
        <f t="shared" si="163"/>
        <v/>
      </c>
      <c r="FP54" s="656">
        <f t="shared" si="94"/>
        <v>0.0</v>
      </c>
      <c r="FQ54" s="657">
        <f t="shared" si="95"/>
        <v>0.0</v>
      </c>
      <c r="FR54" s="657">
        <f t="shared" si="96"/>
        <v>0.0</v>
      </c>
      <c r="FS54" s="657">
        <f t="shared" si="97"/>
        <v>0.0</v>
      </c>
      <c r="FT54" s="659"/>
      <c r="FU54" s="117"/>
      <c r="FV54" s="117"/>
      <c r="FW54" s="660">
        <f t="shared" si="98"/>
        <v>0.0</v>
      </c>
      <c r="FX54" s="660" t="s">
        <v>163</v>
      </c>
      <c r="FY54" s="660">
        <f t="shared" si="99"/>
        <v>200.0</v>
      </c>
      <c r="FZ54" s="660" t="str">
        <f t="shared" si="100"/>
        <v>0/200</v>
      </c>
      <c r="GA54" s="660">
        <f t="shared" si="101"/>
        <v>0.0</v>
      </c>
      <c r="GB54" s="660" t="s">
        <v>163</v>
      </c>
      <c r="GC54" s="660">
        <f t="shared" si="102"/>
        <v>230.0</v>
      </c>
      <c r="GD54" s="660" t="str">
        <f t="shared" si="103"/>
        <v>0/230</v>
      </c>
      <c r="GE54" s="660">
        <f t="shared" si="104"/>
        <v>0.0</v>
      </c>
      <c r="GF54" s="660" t="s">
        <v>163</v>
      </c>
      <c r="GG54" s="660">
        <f t="shared" si="105"/>
        <v>100.0</v>
      </c>
      <c r="GH54" s="660" t="str">
        <f t="shared" si="106"/>
        <v>0/100</v>
      </c>
      <c r="GI54" s="660">
        <f t="shared" si="107"/>
        <v>0.0</v>
      </c>
      <c r="GJ54" s="660" t="s">
        <v>163</v>
      </c>
      <c r="GK54" s="660">
        <f t="shared" si="108"/>
        <v>100.0</v>
      </c>
      <c r="GL54" s="660" t="str">
        <f t="shared" si="109"/>
        <v>0/100</v>
      </c>
      <c r="GM54" s="660">
        <f t="shared" si="110"/>
        <v>0.0</v>
      </c>
      <c r="GN54" s="660" t="s">
        <v>163</v>
      </c>
      <c r="GO54" s="660">
        <f t="shared" si="111"/>
        <v>200.0</v>
      </c>
      <c r="GP54" s="660" t="str">
        <f t="shared" si="112"/>
        <v>0/200</v>
      </c>
    </row>
    <row r="55" spans="8:8" ht="21.75" customHeight="1">
      <c r="A55" s="24">
        <f t="shared" si="19"/>
        <v>0.0</v>
      </c>
      <c r="B55" s="562">
        <f t="shared" si="20"/>
        <v>0.0</v>
      </c>
      <c r="C55" s="563">
        <v>47.0</v>
      </c>
      <c r="D55" s="564"/>
      <c r="E55" s="662"/>
      <c r="F55" s="663"/>
      <c r="G55" s="662"/>
      <c r="H55" s="662"/>
      <c r="I55" s="662"/>
      <c r="J55" s="662"/>
      <c r="K55" s="664"/>
      <c r="L55" s="568">
        <v>0.0</v>
      </c>
      <c r="M55" s="569">
        <v>0.0</v>
      </c>
      <c r="N55" s="570">
        <v>0.0</v>
      </c>
      <c r="O55" s="571">
        <f t="shared" si="168"/>
        <v>0.0</v>
      </c>
      <c r="P55" s="569">
        <v>0.0</v>
      </c>
      <c r="Q55" s="571">
        <f>SUM(O55,P55)</f>
        <v>0.0</v>
      </c>
      <c r="R55" s="569">
        <v>0.0</v>
      </c>
      <c r="S55" s="571">
        <f>SUM(Q55,R55)</f>
        <v>0.0</v>
      </c>
      <c r="T55" s="572">
        <f>IF(OR(P55="",R55=""),"",S55/S$7*100)</f>
        <v>0.0</v>
      </c>
      <c r="U55" s="573" t="str">
        <f>IF(R55="AB","AB",IF(AND(OR(L55="ab",L55="ml"),OR(M55="ab",M55="ml"),OR(O55="ab",O55="ml")),"AB",IF(AND(OR(L55="ab",L55="ml"),OR(O55="ab",O55="ml")),"AB","")))</f>
        <v/>
      </c>
      <c r="V55" s="573" t="str">
        <f>IF(OR($G55="NSO",$G55="",R55=""),"",IF(OR(U55="AB",R55="ab"),"AB",IF(AND(T55&gt;=36,R55&gt;=20),"P",IF(AND(T55&gt;=34,R55&gt;=20,COUNTIF(N55:R55,"ml")=0),"G2",IF(AND(T55&gt;=31,R55&gt;=20,COUNTIF(N55:R55,"ml")=0),"G1",IF(T55&gt;=25,"S","F"))))))</f>
        <v/>
      </c>
      <c r="W55" s="574" t="str">
        <f t="shared" si="169"/>
        <v/>
      </c>
      <c r="X55" s="575">
        <v>0.0</v>
      </c>
      <c r="Y55" s="576">
        <v>0.0</v>
      </c>
      <c r="Z55" s="577">
        <v>0.0</v>
      </c>
      <c r="AA55" s="578">
        <f t="shared" si="23"/>
        <v>0.0</v>
      </c>
      <c r="AB55" s="576">
        <v>0.0</v>
      </c>
      <c r="AC55" s="578">
        <f t="shared" si="2"/>
        <v>0.0</v>
      </c>
      <c r="AD55" s="576">
        <v>0.0</v>
      </c>
      <c r="AE55" s="578">
        <f t="shared" si="3"/>
        <v>0.0</v>
      </c>
      <c r="AF55" s="579">
        <f t="shared" si="24"/>
        <v>0.0</v>
      </c>
      <c r="AG55" s="580" t="str">
        <f t="shared" si="25"/>
        <v/>
      </c>
      <c r="AH55" s="580" t="str">
        <f t="shared" si="26"/>
        <v/>
      </c>
      <c r="AI55" s="581" t="str">
        <f t="shared" si="27"/>
        <v/>
      </c>
      <c r="AJ55" s="582">
        <v>0.0</v>
      </c>
      <c r="AK55" s="583">
        <v>0.0</v>
      </c>
      <c r="AL55" s="584">
        <v>0.0</v>
      </c>
      <c r="AM55" s="585">
        <f t="shared" si="28"/>
        <v>0.0</v>
      </c>
      <c r="AN55" s="583">
        <v>0.0</v>
      </c>
      <c r="AO55" s="585">
        <f t="shared" si="4"/>
        <v>0.0</v>
      </c>
      <c r="AP55" s="583">
        <v>0.0</v>
      </c>
      <c r="AQ55" s="585">
        <f t="shared" si="5"/>
        <v>0.0</v>
      </c>
      <c r="AR55" s="586">
        <f t="shared" si="29"/>
        <v>0.0</v>
      </c>
      <c r="AS55" s="587" t="str">
        <f t="shared" si="30"/>
        <v/>
      </c>
      <c r="AT55" s="587" t="str">
        <f t="shared" si="31"/>
        <v/>
      </c>
      <c r="AU55" s="588" t="str">
        <f t="shared" si="32"/>
        <v/>
      </c>
      <c r="AV55" s="589">
        <v>0.0</v>
      </c>
      <c r="AW55" s="590">
        <v>0.0</v>
      </c>
      <c r="AX55" s="591">
        <v>0.0</v>
      </c>
      <c r="AY55" s="592">
        <f t="shared" si="33"/>
        <v>0.0</v>
      </c>
      <c r="AZ55" s="590">
        <v>0.0</v>
      </c>
      <c r="BA55" s="592">
        <f t="shared" si="6"/>
        <v>0.0</v>
      </c>
      <c r="BB55" s="590">
        <v>0.0</v>
      </c>
      <c r="BC55" s="592">
        <f t="shared" si="7"/>
        <v>0.0</v>
      </c>
      <c r="BD55" s="593">
        <f t="shared" si="34"/>
        <v>0.0</v>
      </c>
      <c r="BE55" s="594" t="str">
        <f t="shared" si="35"/>
        <v/>
      </c>
      <c r="BF55" s="594" t="str">
        <f t="shared" si="36"/>
        <v/>
      </c>
      <c r="BG55" s="595" t="str">
        <f t="shared" si="37"/>
        <v/>
      </c>
      <c r="BH55" s="596">
        <v>0.0</v>
      </c>
      <c r="BI55" s="597">
        <v>0.0</v>
      </c>
      <c r="BJ55" s="598">
        <v>0.0</v>
      </c>
      <c r="BK55" s="599">
        <f t="shared" si="38"/>
        <v>0.0</v>
      </c>
      <c r="BL55" s="597">
        <v>0.0</v>
      </c>
      <c r="BM55" s="599">
        <f t="shared" si="8"/>
        <v>0.0</v>
      </c>
      <c r="BN55" s="597">
        <v>0.0</v>
      </c>
      <c r="BO55" s="599">
        <f t="shared" si="9"/>
        <v>0.0</v>
      </c>
      <c r="BP55" s="600">
        <f t="shared" si="39"/>
        <v>0.0</v>
      </c>
      <c r="BQ55" s="601" t="str">
        <f t="shared" si="40"/>
        <v/>
      </c>
      <c r="BR55" s="601" t="str">
        <f t="shared" si="41"/>
        <v/>
      </c>
      <c r="BS55" s="602" t="str">
        <f t="shared" si="42"/>
        <v/>
      </c>
      <c r="BT55" s="568">
        <v>0.0</v>
      </c>
      <c r="BU55" s="569">
        <v>0.0</v>
      </c>
      <c r="BV55" s="570">
        <v>0.0</v>
      </c>
      <c r="BW55" s="571">
        <f t="shared" si="43"/>
        <v>0.0</v>
      </c>
      <c r="BX55" s="569">
        <v>0.0</v>
      </c>
      <c r="BY55" s="571">
        <f t="shared" si="10"/>
        <v>0.0</v>
      </c>
      <c r="BZ55" s="569">
        <v>0.0</v>
      </c>
      <c r="CA55" s="571">
        <f t="shared" si="11"/>
        <v>0.0</v>
      </c>
      <c r="CB55" s="572">
        <f t="shared" si="44"/>
        <v>0.0</v>
      </c>
      <c r="CC55" s="573" t="str">
        <f t="shared" si="45"/>
        <v/>
      </c>
      <c r="CD55" s="573" t="str">
        <f t="shared" si="46"/>
        <v/>
      </c>
      <c r="CE55" s="574" t="str">
        <f t="shared" si="47"/>
        <v/>
      </c>
      <c r="CF55" s="603">
        <v>0.0</v>
      </c>
      <c r="CG55" s="604">
        <v>0.0</v>
      </c>
      <c r="CH55" s="605">
        <v>0.0</v>
      </c>
      <c r="CI55" s="606">
        <f t="shared" si="48"/>
        <v>0.0</v>
      </c>
      <c r="CJ55" s="604">
        <v>0.0</v>
      </c>
      <c r="CK55" s="606">
        <f t="shared" si="12"/>
        <v>0.0</v>
      </c>
      <c r="CL55" s="604">
        <v>0.0</v>
      </c>
      <c r="CM55" s="606">
        <f t="shared" si="13"/>
        <v>0.0</v>
      </c>
      <c r="CN55" s="607">
        <f t="shared" si="49"/>
        <v>0.0</v>
      </c>
      <c r="CO55" s="548" t="str">
        <f t="shared" si="50"/>
        <v/>
      </c>
      <c r="CP55" s="548" t="str">
        <f t="shared" si="51"/>
        <v/>
      </c>
      <c r="CQ55" s="608" t="str">
        <f t="shared" si="52"/>
        <v/>
      </c>
      <c r="CR55" s="609">
        <v>0.0</v>
      </c>
      <c r="CS55" s="610">
        <v>0.0</v>
      </c>
      <c r="CT55" s="611"/>
      <c r="CU55" s="612">
        <f t="shared" si="117"/>
        <v>0.0</v>
      </c>
      <c r="CV55" s="525">
        <v>0.0</v>
      </c>
      <c r="CW55" s="613">
        <v>0.0</v>
      </c>
      <c r="CX55" s="614">
        <f t="shared" si="150"/>
        <v>0.0</v>
      </c>
      <c r="CY55" s="615">
        <v>0.0</v>
      </c>
      <c r="CZ55" s="616">
        <f t="shared" si="219" ref="CZ55">IF($S$7="NA","NA",0)</f>
        <v>0.0</v>
      </c>
      <c r="DA55" s="617">
        <f t="shared" si="118"/>
        <v>0.0</v>
      </c>
      <c r="DB55" s="618">
        <f t="shared" si="119"/>
        <v>0.0</v>
      </c>
      <c r="DC55" s="619">
        <f t="shared" si="120"/>
        <v>0.0</v>
      </c>
      <c r="DD55" s="620" t="str">
        <f t="shared" si="121"/>
        <v/>
      </c>
      <c r="DE55" s="603">
        <v>0.0</v>
      </c>
      <c r="DF55" s="622">
        <v>0.0</v>
      </c>
      <c r="DG55" s="623">
        <f t="shared" si="122"/>
        <v>0.0</v>
      </c>
      <c r="DH55" s="604">
        <v>0.0</v>
      </c>
      <c r="DI55" s="625"/>
      <c r="DJ55" s="623">
        <f t="shared" si="123"/>
        <v>0.0</v>
      </c>
      <c r="DK55" s="625"/>
      <c r="DL55" s="625"/>
      <c r="DM55" s="623" t="str">
        <f t="shared" si="124"/>
        <v/>
      </c>
      <c r="DN55" s="626">
        <f t="shared" si="125"/>
        <v>0.0</v>
      </c>
      <c r="DO55" s="627">
        <f t="shared" si="126"/>
        <v>0.0</v>
      </c>
      <c r="DP55" s="628">
        <f t="shared" si="127"/>
        <v>0.0</v>
      </c>
      <c r="DQ55" s="541">
        <v>0.0</v>
      </c>
      <c r="DR55" s="629">
        <v>0.0</v>
      </c>
      <c r="DS55" s="623">
        <f t="shared" si="128"/>
        <v>0.0</v>
      </c>
      <c r="DT55" s="630">
        <v>0.0</v>
      </c>
      <c r="DU55" s="631">
        <f t="shared" si="220" ref="DU55">IF($S$7="NA","NA",0)</f>
        <v>0.0</v>
      </c>
      <c r="DV55" s="623">
        <f t="shared" si="129"/>
        <v>0.0</v>
      </c>
      <c r="DW55" s="632">
        <f t="shared" si="130"/>
        <v>0.0</v>
      </c>
      <c r="DX55" s="633">
        <f t="shared" si="131"/>
        <v>0.0</v>
      </c>
      <c r="DY55" s="634">
        <f t="shared" si="132"/>
        <v>0.0</v>
      </c>
      <c r="DZ55" s="607">
        <f t="shared" si="133"/>
        <v>0.0</v>
      </c>
      <c r="EA55" s="635" t="str">
        <f t="shared" si="134"/>
        <v/>
      </c>
      <c r="EB55" s="636">
        <v>0.0</v>
      </c>
      <c r="EC55" s="637">
        <v>0.0</v>
      </c>
      <c r="ED55" s="638">
        <v>0.0</v>
      </c>
      <c r="EE55" s="639">
        <f t="shared" si="184"/>
        <v>0.0</v>
      </c>
      <c r="EF55" s="640">
        <f t="shared" si="185"/>
        <v>0.0</v>
      </c>
      <c r="EG55" s="641" t="str">
        <f t="shared" si="186"/>
        <v/>
      </c>
      <c r="EH55" s="642">
        <v>0.0</v>
      </c>
      <c r="EI55" s="564">
        <v>0.0</v>
      </c>
      <c r="EJ55" s="564">
        <v>0.0</v>
      </c>
      <c r="EK55" s="532">
        <f t="shared" si="170"/>
        <v>0.0</v>
      </c>
      <c r="EL55" s="619">
        <f t="shared" si="171"/>
        <v>0.0</v>
      </c>
      <c r="EM55" s="620" t="str">
        <f t="shared" si="172"/>
        <v/>
      </c>
      <c r="EN55" s="603">
        <v>0.0</v>
      </c>
      <c r="EO55" s="604">
        <v>0.0</v>
      </c>
      <c r="EP55" s="643">
        <v>0.0</v>
      </c>
      <c r="EQ55" s="644">
        <f t="shared" si="153"/>
        <v>0.0</v>
      </c>
      <c r="ER55" s="629">
        <v>0.0</v>
      </c>
      <c r="ES55" s="645">
        <f t="shared" si="141"/>
        <v>0.0</v>
      </c>
      <c r="ET55" s="630">
        <v>0.0</v>
      </c>
      <c r="EU55" s="646">
        <f t="shared" si="142"/>
        <v>0.0</v>
      </c>
      <c r="EV55" s="607">
        <f t="shared" si="143"/>
        <v>0.0</v>
      </c>
      <c r="EW55" s="635" t="str">
        <f t="shared" si="144"/>
        <v/>
      </c>
      <c r="EX55" s="669"/>
      <c r="EY55" s="666"/>
      <c r="EZ55" s="670" t="str">
        <f t="shared" si="214"/>
        <v/>
      </c>
      <c r="FA55" s="649" t="str">
        <f t="shared" si="80"/>
        <v/>
      </c>
      <c r="FB55" s="650" t="str">
        <f t="shared" si="199"/>
        <v/>
      </c>
      <c r="FC55" s="651" t="str">
        <f t="shared" si="200"/>
        <v/>
      </c>
      <c r="FD55" s="652" t="str">
        <f t="shared" si="83"/>
        <v/>
      </c>
      <c r="FE55" s="652" t="str">
        <f>IF($G55="NSO","NSO",IF($G55="TC","Transferred",IF(OR($G55="",$G55=0,P55="",AB55="",AN55="",AZ55="",BL55="",BX55="",CJ53=""),"",IF(OR(FP55&gt;0,(FQ55+FR55+FS55)&gt;2),"FAILED",IF(OR(FQ55&gt;0,FR55&gt;1),"SUPP.",IF(AND(FR55&gt;0,FS55&gt;0),"SUPP.",IF((FR55+FS55),"Passed With G","Passed")))))))</f>
        <v/>
      </c>
      <c r="FF55" s="653" t="str">
        <f t="shared" si="201"/>
        <v/>
      </c>
      <c r="FG55" s="654" t="str">
        <f t="shared" si="85"/>
        <v/>
      </c>
      <c r="FH55" s="655" t="str">
        <f t="shared" si="86"/>
        <v/>
      </c>
      <c r="FI55" s="656" t="str">
        <f t="shared" si="157"/>
        <v/>
      </c>
      <c r="FJ55" s="657" t="str">
        <f t="shared" si="158"/>
        <v/>
      </c>
      <c r="FK55" s="657" t="str">
        <f t="shared" si="159"/>
        <v/>
      </c>
      <c r="FL55" s="657" t="str">
        <f t="shared" si="160"/>
        <v/>
      </c>
      <c r="FM55" s="657" t="str">
        <f t="shared" si="161"/>
        <v/>
      </c>
      <c r="FN55" s="658" t="str">
        <f t="shared" si="162"/>
        <v/>
      </c>
      <c r="FO55" s="659" t="str">
        <f t="shared" si="163"/>
        <v/>
      </c>
      <c r="FP55" s="656">
        <f t="shared" si="94"/>
        <v>0.0</v>
      </c>
      <c r="FQ55" s="657">
        <f t="shared" si="95"/>
        <v>0.0</v>
      </c>
      <c r="FR55" s="657">
        <f t="shared" si="96"/>
        <v>0.0</v>
      </c>
      <c r="FS55" s="657">
        <f t="shared" si="97"/>
        <v>0.0</v>
      </c>
      <c r="FT55" s="659"/>
      <c r="FU55" s="117"/>
      <c r="FV55" s="117"/>
      <c r="FW55" s="660">
        <f t="shared" si="98"/>
        <v>0.0</v>
      </c>
      <c r="FX55" s="660" t="s">
        <v>163</v>
      </c>
      <c r="FY55" s="660">
        <f t="shared" si="99"/>
        <v>200.0</v>
      </c>
      <c r="FZ55" s="660" t="str">
        <f t="shared" si="100"/>
        <v>0/200</v>
      </c>
      <c r="GA55" s="660">
        <f t="shared" si="101"/>
        <v>0.0</v>
      </c>
      <c r="GB55" s="660" t="s">
        <v>163</v>
      </c>
      <c r="GC55" s="660">
        <f t="shared" si="102"/>
        <v>230.0</v>
      </c>
      <c r="GD55" s="660" t="str">
        <f t="shared" si="103"/>
        <v>0/230</v>
      </c>
      <c r="GE55" s="660">
        <f t="shared" si="104"/>
        <v>0.0</v>
      </c>
      <c r="GF55" s="660" t="s">
        <v>163</v>
      </c>
      <c r="GG55" s="660">
        <f t="shared" si="105"/>
        <v>100.0</v>
      </c>
      <c r="GH55" s="660" t="str">
        <f t="shared" si="106"/>
        <v>0/100</v>
      </c>
      <c r="GI55" s="660">
        <f t="shared" si="107"/>
        <v>0.0</v>
      </c>
      <c r="GJ55" s="660" t="s">
        <v>163</v>
      </c>
      <c r="GK55" s="660">
        <f t="shared" si="108"/>
        <v>100.0</v>
      </c>
      <c r="GL55" s="660" t="str">
        <f t="shared" si="109"/>
        <v>0/100</v>
      </c>
      <c r="GM55" s="660">
        <f t="shared" si="110"/>
        <v>0.0</v>
      </c>
      <c r="GN55" s="660" t="s">
        <v>163</v>
      </c>
      <c r="GO55" s="660">
        <f t="shared" si="111"/>
        <v>200.0</v>
      </c>
      <c r="GP55" s="660" t="str">
        <f t="shared" si="112"/>
        <v>0/200</v>
      </c>
    </row>
    <row r="56" spans="8:8" ht="21.75" customHeight="1">
      <c r="A56" s="24">
        <f t="shared" si="19"/>
        <v>0.0</v>
      </c>
      <c r="B56" s="562">
        <f t="shared" si="20"/>
        <v>0.0</v>
      </c>
      <c r="C56" s="661">
        <v>48.0</v>
      </c>
      <c r="D56" s="564"/>
      <c r="E56" s="662"/>
      <c r="F56" s="663"/>
      <c r="G56" s="565"/>
      <c r="H56" s="662"/>
      <c r="I56" s="662"/>
      <c r="J56" s="662"/>
      <c r="K56" s="664"/>
      <c r="L56" s="568">
        <v>0.0</v>
      </c>
      <c r="M56" s="569">
        <v>0.0</v>
      </c>
      <c r="N56" s="570">
        <v>0.0</v>
      </c>
      <c r="O56" s="571">
        <f t="shared" si="168"/>
        <v>0.0</v>
      </c>
      <c r="P56" s="569">
        <v>0.0</v>
      </c>
      <c r="Q56" s="571">
        <f>SUM(O56,P56)</f>
        <v>0.0</v>
      </c>
      <c r="R56" s="569">
        <v>0.0</v>
      </c>
      <c r="S56" s="571">
        <f>SUM(Q56,R56)</f>
        <v>0.0</v>
      </c>
      <c r="T56" s="572">
        <f>IF(OR(P56="",R56=""),"",S56/S$7*100)</f>
        <v>0.0</v>
      </c>
      <c r="U56" s="573" t="str">
        <f>IF(R56="AB","AB",IF(AND(OR(L56="ab",L56="ml"),OR(M56="ab",M56="ml"),OR(O56="ab",O56="ml")),"AB",IF(AND(OR(L56="ab",L56="ml"),OR(O56="ab",O56="ml")),"AB","")))</f>
        <v/>
      </c>
      <c r="V56" s="573" t="str">
        <f>IF(OR($G56="NSO",$G56="",R56=""),"",IF(OR(U56="AB",R56="ab"),"AB",IF(AND(T56&gt;=36,R56&gt;=20),"P",IF(AND(T56&gt;=34,R56&gt;=20,COUNTIF(N56:R56,"ml")=0),"G2",IF(AND(T56&gt;=31,R56&gt;=20,COUNTIF(N56:R56,"ml")=0),"G1",IF(T56&gt;=25,"S","F"))))))</f>
        <v/>
      </c>
      <c r="W56" s="574" t="str">
        <f t="shared" si="169"/>
        <v/>
      </c>
      <c r="X56" s="575">
        <v>0.0</v>
      </c>
      <c r="Y56" s="576">
        <v>0.0</v>
      </c>
      <c r="Z56" s="577">
        <v>0.0</v>
      </c>
      <c r="AA56" s="578">
        <f t="shared" si="23"/>
        <v>0.0</v>
      </c>
      <c r="AB56" s="576">
        <v>0.0</v>
      </c>
      <c r="AC56" s="578">
        <f t="shared" si="2"/>
        <v>0.0</v>
      </c>
      <c r="AD56" s="576">
        <v>0.0</v>
      </c>
      <c r="AE56" s="578">
        <f t="shared" si="3"/>
        <v>0.0</v>
      </c>
      <c r="AF56" s="579">
        <f t="shared" si="24"/>
        <v>0.0</v>
      </c>
      <c r="AG56" s="580" t="str">
        <f t="shared" si="25"/>
        <v/>
      </c>
      <c r="AH56" s="580" t="str">
        <f t="shared" si="26"/>
        <v/>
      </c>
      <c r="AI56" s="581" t="str">
        <f t="shared" si="27"/>
        <v/>
      </c>
      <c r="AJ56" s="582">
        <v>0.0</v>
      </c>
      <c r="AK56" s="583">
        <v>0.0</v>
      </c>
      <c r="AL56" s="584">
        <v>0.0</v>
      </c>
      <c r="AM56" s="585">
        <f t="shared" si="28"/>
        <v>0.0</v>
      </c>
      <c r="AN56" s="583">
        <v>0.0</v>
      </c>
      <c r="AO56" s="585">
        <f t="shared" si="4"/>
        <v>0.0</v>
      </c>
      <c r="AP56" s="583">
        <v>0.0</v>
      </c>
      <c r="AQ56" s="585">
        <f t="shared" si="5"/>
        <v>0.0</v>
      </c>
      <c r="AR56" s="586">
        <f t="shared" si="29"/>
        <v>0.0</v>
      </c>
      <c r="AS56" s="587" t="str">
        <f t="shared" si="30"/>
        <v/>
      </c>
      <c r="AT56" s="587" t="str">
        <f t="shared" si="31"/>
        <v/>
      </c>
      <c r="AU56" s="588" t="str">
        <f t="shared" si="32"/>
        <v/>
      </c>
      <c r="AV56" s="589">
        <v>0.0</v>
      </c>
      <c r="AW56" s="590">
        <v>0.0</v>
      </c>
      <c r="AX56" s="591">
        <v>0.0</v>
      </c>
      <c r="AY56" s="592">
        <f t="shared" si="33"/>
        <v>0.0</v>
      </c>
      <c r="AZ56" s="590">
        <v>0.0</v>
      </c>
      <c r="BA56" s="592">
        <f t="shared" si="6"/>
        <v>0.0</v>
      </c>
      <c r="BB56" s="590">
        <v>0.0</v>
      </c>
      <c r="BC56" s="592">
        <f t="shared" si="7"/>
        <v>0.0</v>
      </c>
      <c r="BD56" s="593">
        <f t="shared" si="34"/>
        <v>0.0</v>
      </c>
      <c r="BE56" s="594" t="str">
        <f t="shared" si="35"/>
        <v/>
      </c>
      <c r="BF56" s="594" t="str">
        <f t="shared" si="36"/>
        <v/>
      </c>
      <c r="BG56" s="595" t="str">
        <f t="shared" si="37"/>
        <v/>
      </c>
      <c r="BH56" s="596">
        <v>0.0</v>
      </c>
      <c r="BI56" s="597">
        <v>0.0</v>
      </c>
      <c r="BJ56" s="598">
        <v>0.0</v>
      </c>
      <c r="BK56" s="599">
        <f t="shared" si="38"/>
        <v>0.0</v>
      </c>
      <c r="BL56" s="597">
        <v>0.0</v>
      </c>
      <c r="BM56" s="599">
        <f t="shared" si="8"/>
        <v>0.0</v>
      </c>
      <c r="BN56" s="597">
        <v>0.0</v>
      </c>
      <c r="BO56" s="599">
        <f t="shared" si="9"/>
        <v>0.0</v>
      </c>
      <c r="BP56" s="600">
        <f t="shared" si="39"/>
        <v>0.0</v>
      </c>
      <c r="BQ56" s="601" t="str">
        <f t="shared" si="40"/>
        <v/>
      </c>
      <c r="BR56" s="601" t="str">
        <f t="shared" si="41"/>
        <v/>
      </c>
      <c r="BS56" s="602" t="str">
        <f t="shared" si="42"/>
        <v/>
      </c>
      <c r="BT56" s="568">
        <v>0.0</v>
      </c>
      <c r="BU56" s="569">
        <v>0.0</v>
      </c>
      <c r="BV56" s="570">
        <v>0.0</v>
      </c>
      <c r="BW56" s="571">
        <f t="shared" si="43"/>
        <v>0.0</v>
      </c>
      <c r="BX56" s="569">
        <v>0.0</v>
      </c>
      <c r="BY56" s="571">
        <f t="shared" si="10"/>
        <v>0.0</v>
      </c>
      <c r="BZ56" s="569">
        <v>0.0</v>
      </c>
      <c r="CA56" s="571">
        <f t="shared" si="11"/>
        <v>0.0</v>
      </c>
      <c r="CB56" s="572">
        <f t="shared" si="44"/>
        <v>0.0</v>
      </c>
      <c r="CC56" s="573" t="str">
        <f t="shared" si="45"/>
        <v/>
      </c>
      <c r="CD56" s="573" t="str">
        <f t="shared" si="46"/>
        <v/>
      </c>
      <c r="CE56" s="574" t="str">
        <f t="shared" si="47"/>
        <v/>
      </c>
      <c r="CF56" s="603">
        <v>0.0</v>
      </c>
      <c r="CG56" s="604">
        <v>0.0</v>
      </c>
      <c r="CH56" s="605">
        <v>0.0</v>
      </c>
      <c r="CI56" s="606">
        <f t="shared" si="48"/>
        <v>0.0</v>
      </c>
      <c r="CJ56" s="604">
        <v>0.0</v>
      </c>
      <c r="CK56" s="606">
        <f t="shared" si="12"/>
        <v>0.0</v>
      </c>
      <c r="CL56" s="604">
        <v>0.0</v>
      </c>
      <c r="CM56" s="606">
        <f t="shared" si="13"/>
        <v>0.0</v>
      </c>
      <c r="CN56" s="607">
        <f t="shared" si="49"/>
        <v>0.0</v>
      </c>
      <c r="CO56" s="548" t="str">
        <f t="shared" si="50"/>
        <v/>
      </c>
      <c r="CP56" s="548" t="str">
        <f t="shared" si="51"/>
        <v/>
      </c>
      <c r="CQ56" s="608" t="str">
        <f t="shared" si="52"/>
        <v/>
      </c>
      <c r="CR56" s="609">
        <v>0.0</v>
      </c>
      <c r="CS56" s="610">
        <v>0.0</v>
      </c>
      <c r="CT56" s="611"/>
      <c r="CU56" s="612">
        <f t="shared" si="117"/>
        <v>0.0</v>
      </c>
      <c r="CV56" s="525">
        <v>0.0</v>
      </c>
      <c r="CW56" s="613">
        <v>0.0</v>
      </c>
      <c r="CX56" s="614">
        <f t="shared" si="150"/>
        <v>0.0</v>
      </c>
      <c r="CY56" s="615">
        <v>0.0</v>
      </c>
      <c r="CZ56" s="616">
        <v>0.0</v>
      </c>
      <c r="DA56" s="617">
        <f t="shared" si="118"/>
        <v>0.0</v>
      </c>
      <c r="DB56" s="618">
        <f t="shared" si="119"/>
        <v>0.0</v>
      </c>
      <c r="DC56" s="619">
        <f t="shared" si="120"/>
        <v>0.0</v>
      </c>
      <c r="DD56" s="620" t="str">
        <f t="shared" si="121"/>
        <v/>
      </c>
      <c r="DE56" s="603">
        <v>0.0</v>
      </c>
      <c r="DF56" s="622">
        <v>0.0</v>
      </c>
      <c r="DG56" s="623">
        <f t="shared" si="122"/>
        <v>0.0</v>
      </c>
      <c r="DH56" s="604">
        <v>0.0</v>
      </c>
      <c r="DI56" s="625"/>
      <c r="DJ56" s="623">
        <f t="shared" si="123"/>
        <v>0.0</v>
      </c>
      <c r="DK56" s="625"/>
      <c r="DL56" s="625"/>
      <c r="DM56" s="623" t="str">
        <f t="shared" si="124"/>
        <v/>
      </c>
      <c r="DN56" s="626">
        <f t="shared" si="125"/>
        <v>0.0</v>
      </c>
      <c r="DO56" s="627">
        <f t="shared" si="126"/>
        <v>0.0</v>
      </c>
      <c r="DP56" s="628">
        <f t="shared" si="127"/>
        <v>0.0</v>
      </c>
      <c r="DQ56" s="541">
        <v>0.0</v>
      </c>
      <c r="DR56" s="629">
        <v>0.0</v>
      </c>
      <c r="DS56" s="623">
        <f t="shared" si="128"/>
        <v>0.0</v>
      </c>
      <c r="DT56" s="630">
        <v>0.0</v>
      </c>
      <c r="DU56" s="631">
        <v>0.0</v>
      </c>
      <c r="DV56" s="623">
        <f t="shared" si="129"/>
        <v>0.0</v>
      </c>
      <c r="DW56" s="632">
        <f t="shared" si="130"/>
        <v>0.0</v>
      </c>
      <c r="DX56" s="633">
        <f t="shared" si="131"/>
        <v>0.0</v>
      </c>
      <c r="DY56" s="634">
        <f t="shared" si="132"/>
        <v>0.0</v>
      </c>
      <c r="DZ56" s="607">
        <f t="shared" si="133"/>
        <v>0.0</v>
      </c>
      <c r="EA56" s="635" t="str">
        <f t="shared" si="134"/>
        <v/>
      </c>
      <c r="EB56" s="665">
        <v>0.0</v>
      </c>
      <c r="EC56" s="666">
        <v>0.0</v>
      </c>
      <c r="ED56" s="666">
        <v>0.0</v>
      </c>
      <c r="EE56" s="639">
        <f t="shared" si="184"/>
        <v>0.0</v>
      </c>
      <c r="EF56" s="640">
        <f t="shared" si="185"/>
        <v>0.0</v>
      </c>
      <c r="EG56" s="641" t="str">
        <f t="shared" si="186"/>
        <v/>
      </c>
      <c r="EH56" s="667">
        <v>0.0</v>
      </c>
      <c r="EI56" s="668">
        <v>0.0</v>
      </c>
      <c r="EJ56" s="668">
        <v>0.0</v>
      </c>
      <c r="EK56" s="532">
        <f t="shared" si="170"/>
        <v>0.0</v>
      </c>
      <c r="EL56" s="619">
        <f t="shared" si="171"/>
        <v>0.0</v>
      </c>
      <c r="EM56" s="620" t="str">
        <f t="shared" si="172"/>
        <v/>
      </c>
      <c r="EN56" s="603">
        <v>0.0</v>
      </c>
      <c r="EO56" s="604">
        <v>0.0</v>
      </c>
      <c r="EP56" s="643">
        <v>0.0</v>
      </c>
      <c r="EQ56" s="644">
        <f t="shared" si="153"/>
        <v>0.0</v>
      </c>
      <c r="ER56" s="629">
        <v>0.0</v>
      </c>
      <c r="ES56" s="645">
        <f t="shared" si="141"/>
        <v>0.0</v>
      </c>
      <c r="ET56" s="630">
        <v>0.0</v>
      </c>
      <c r="EU56" s="646">
        <f t="shared" si="142"/>
        <v>0.0</v>
      </c>
      <c r="EV56" s="607">
        <f t="shared" si="143"/>
        <v>0.0</v>
      </c>
      <c r="EW56" s="635" t="str">
        <f t="shared" si="144"/>
        <v/>
      </c>
      <c r="EX56" s="669"/>
      <c r="EY56" s="666"/>
      <c r="EZ56" s="670" t="str">
        <f t="shared" si="214"/>
        <v/>
      </c>
      <c r="FA56" s="649" t="str">
        <f t="shared" si="80"/>
        <v/>
      </c>
      <c r="FB56" s="650" t="str">
        <f t="shared" si="199"/>
        <v/>
      </c>
      <c r="FC56" s="651" t="str">
        <f t="shared" si="200"/>
        <v/>
      </c>
      <c r="FD56" s="652" t="str">
        <f t="shared" si="83"/>
        <v/>
      </c>
      <c r="FE56" s="652" t="str">
        <f>IF($G56="NSO","NSO",IF($G56="TC","Transferred",IF(OR($G56="",$G56=0,P56="",AB56="",AN56="",AZ56="",BL56="",BX56="",CJ54=""),"",IF(OR(FP56&gt;0,(FQ56+FR56+FS56)&gt;2),"FAILED",IF(OR(FQ56&gt;0,FR56&gt;1),"SUPP.",IF(AND(FR56&gt;0,FS56&gt;0),"SUPP.",IF((FR56+FS56),"Passed With G","Passed")))))))</f>
        <v/>
      </c>
      <c r="FF56" s="653" t="str">
        <f t="shared" si="201"/>
        <v/>
      </c>
      <c r="FG56" s="654" t="str">
        <f t="shared" si="85"/>
        <v/>
      </c>
      <c r="FH56" s="655" t="str">
        <f t="shared" si="86"/>
        <v/>
      </c>
      <c r="FI56" s="656" t="str">
        <f t="shared" si="157"/>
        <v/>
      </c>
      <c r="FJ56" s="657" t="str">
        <f t="shared" si="158"/>
        <v/>
      </c>
      <c r="FK56" s="657" t="str">
        <f t="shared" si="159"/>
        <v/>
      </c>
      <c r="FL56" s="657" t="str">
        <f t="shared" si="160"/>
        <v/>
      </c>
      <c r="FM56" s="657" t="str">
        <f t="shared" si="161"/>
        <v/>
      </c>
      <c r="FN56" s="658" t="str">
        <f t="shared" si="162"/>
        <v/>
      </c>
      <c r="FO56" s="659" t="str">
        <f t="shared" si="163"/>
        <v/>
      </c>
      <c r="FP56" s="656">
        <f t="shared" si="94"/>
        <v>0.0</v>
      </c>
      <c r="FQ56" s="657">
        <f t="shared" si="95"/>
        <v>0.0</v>
      </c>
      <c r="FR56" s="657">
        <f t="shared" si="96"/>
        <v>0.0</v>
      </c>
      <c r="FS56" s="657">
        <f t="shared" si="97"/>
        <v>0.0</v>
      </c>
      <c r="FT56" s="659"/>
      <c r="FU56" s="117"/>
      <c r="FV56" s="117"/>
      <c r="FW56" s="660">
        <f t="shared" si="98"/>
        <v>0.0</v>
      </c>
      <c r="FX56" s="660" t="s">
        <v>163</v>
      </c>
      <c r="FY56" s="660">
        <f t="shared" si="99"/>
        <v>200.0</v>
      </c>
      <c r="FZ56" s="660" t="str">
        <f t="shared" si="100"/>
        <v>0/200</v>
      </c>
      <c r="GA56" s="660">
        <f t="shared" si="101"/>
        <v>0.0</v>
      </c>
      <c r="GB56" s="660" t="s">
        <v>163</v>
      </c>
      <c r="GC56" s="660">
        <f t="shared" si="102"/>
        <v>230.0</v>
      </c>
      <c r="GD56" s="660" t="str">
        <f t="shared" si="103"/>
        <v>0/230</v>
      </c>
      <c r="GE56" s="660">
        <f t="shared" si="104"/>
        <v>0.0</v>
      </c>
      <c r="GF56" s="660" t="s">
        <v>163</v>
      </c>
      <c r="GG56" s="660">
        <f t="shared" si="105"/>
        <v>100.0</v>
      </c>
      <c r="GH56" s="660" t="str">
        <f t="shared" si="106"/>
        <v>0/100</v>
      </c>
      <c r="GI56" s="660">
        <f t="shared" si="107"/>
        <v>0.0</v>
      </c>
      <c r="GJ56" s="660" t="s">
        <v>163</v>
      </c>
      <c r="GK56" s="660">
        <f t="shared" si="108"/>
        <v>100.0</v>
      </c>
      <c r="GL56" s="660" t="str">
        <f t="shared" si="109"/>
        <v>0/100</v>
      </c>
      <c r="GM56" s="660">
        <f t="shared" si="110"/>
        <v>0.0</v>
      </c>
      <c r="GN56" s="660" t="s">
        <v>163</v>
      </c>
      <c r="GO56" s="660">
        <f t="shared" si="111"/>
        <v>200.0</v>
      </c>
      <c r="GP56" s="660" t="str">
        <f t="shared" si="112"/>
        <v>0/200</v>
      </c>
    </row>
    <row r="57" spans="8:8" ht="21.75" customHeight="1">
      <c r="A57" s="24">
        <f t="shared" si="19"/>
        <v>0.0</v>
      </c>
      <c r="B57" s="562">
        <f t="shared" si="20"/>
        <v>0.0</v>
      </c>
      <c r="C57" s="563">
        <v>49.0</v>
      </c>
      <c r="D57" s="564"/>
      <c r="E57" s="662"/>
      <c r="F57" s="663"/>
      <c r="G57" s="662"/>
      <c r="H57" s="662"/>
      <c r="I57" s="662"/>
      <c r="J57" s="662"/>
      <c r="K57" s="664"/>
      <c r="L57" s="568">
        <v>0.0</v>
      </c>
      <c r="M57" s="569">
        <v>0.0</v>
      </c>
      <c r="N57" s="570">
        <v>0.0</v>
      </c>
      <c r="O57" s="571">
        <f t="shared" si="168"/>
        <v>0.0</v>
      </c>
      <c r="P57" s="569">
        <v>0.0</v>
      </c>
      <c r="Q57" s="571">
        <f>SUM(O57,P57)</f>
        <v>0.0</v>
      </c>
      <c r="R57" s="569">
        <v>0.0</v>
      </c>
      <c r="S57" s="571">
        <f>SUM(Q57,R57)</f>
        <v>0.0</v>
      </c>
      <c r="T57" s="572">
        <f>IF(OR(P57="",R57=""),"",S57/S$7*100)</f>
        <v>0.0</v>
      </c>
      <c r="U57" s="573" t="str">
        <f>IF(R57="AB","AB",IF(AND(OR(L57="ab",L57="ml"),OR(M57="ab",M57="ml"),OR(O57="ab",O57="ml")),"AB",IF(AND(OR(L57="ab",L57="ml"),OR(O57="ab",O57="ml")),"AB","")))</f>
        <v/>
      </c>
      <c r="V57" s="573" t="str">
        <f>IF(OR($G57="NSO",$G57="",R57=""),"",IF(OR(U57="AB",R57="ab"),"AB",IF(AND(T57&gt;=36,R57&gt;=20),"P",IF(AND(T57&gt;=34,R57&gt;=20,COUNTIF(N57:R57,"ml")=0),"G2",IF(AND(T57&gt;=31,R57&gt;=20,COUNTIF(N57:R57,"ml")=0),"G1",IF(T57&gt;=25,"S","F"))))))</f>
        <v/>
      </c>
      <c r="W57" s="574" t="str">
        <f t="shared" si="169"/>
        <v/>
      </c>
      <c r="X57" s="575">
        <v>0.0</v>
      </c>
      <c r="Y57" s="576">
        <v>0.0</v>
      </c>
      <c r="Z57" s="577">
        <v>0.0</v>
      </c>
      <c r="AA57" s="578">
        <f t="shared" si="23"/>
        <v>0.0</v>
      </c>
      <c r="AB57" s="576">
        <v>0.0</v>
      </c>
      <c r="AC57" s="578">
        <f t="shared" si="2"/>
        <v>0.0</v>
      </c>
      <c r="AD57" s="576">
        <v>0.0</v>
      </c>
      <c r="AE57" s="578">
        <f t="shared" si="3"/>
        <v>0.0</v>
      </c>
      <c r="AF57" s="579">
        <f t="shared" si="24"/>
        <v>0.0</v>
      </c>
      <c r="AG57" s="580" t="str">
        <f t="shared" si="25"/>
        <v/>
      </c>
      <c r="AH57" s="580" t="str">
        <f t="shared" si="26"/>
        <v/>
      </c>
      <c r="AI57" s="581" t="str">
        <f t="shared" si="27"/>
        <v/>
      </c>
      <c r="AJ57" s="582">
        <v>0.0</v>
      </c>
      <c r="AK57" s="583">
        <v>0.0</v>
      </c>
      <c r="AL57" s="584">
        <v>0.0</v>
      </c>
      <c r="AM57" s="585">
        <f t="shared" si="28"/>
        <v>0.0</v>
      </c>
      <c r="AN57" s="583">
        <v>0.0</v>
      </c>
      <c r="AO57" s="585">
        <f t="shared" si="4"/>
        <v>0.0</v>
      </c>
      <c r="AP57" s="583">
        <v>0.0</v>
      </c>
      <c r="AQ57" s="585">
        <f t="shared" si="5"/>
        <v>0.0</v>
      </c>
      <c r="AR57" s="586">
        <f t="shared" si="29"/>
        <v>0.0</v>
      </c>
      <c r="AS57" s="587" t="str">
        <f t="shared" si="30"/>
        <v/>
      </c>
      <c r="AT57" s="587" t="str">
        <f t="shared" si="31"/>
        <v/>
      </c>
      <c r="AU57" s="588" t="str">
        <f t="shared" si="32"/>
        <v/>
      </c>
      <c r="AV57" s="589">
        <v>0.0</v>
      </c>
      <c r="AW57" s="590">
        <v>0.0</v>
      </c>
      <c r="AX57" s="591">
        <v>0.0</v>
      </c>
      <c r="AY57" s="592">
        <f t="shared" si="33"/>
        <v>0.0</v>
      </c>
      <c r="AZ57" s="590">
        <v>0.0</v>
      </c>
      <c r="BA57" s="592">
        <f t="shared" si="6"/>
        <v>0.0</v>
      </c>
      <c r="BB57" s="590">
        <v>0.0</v>
      </c>
      <c r="BC57" s="592">
        <f t="shared" si="7"/>
        <v>0.0</v>
      </c>
      <c r="BD57" s="593">
        <f t="shared" si="34"/>
        <v>0.0</v>
      </c>
      <c r="BE57" s="594" t="str">
        <f t="shared" si="35"/>
        <v/>
      </c>
      <c r="BF57" s="594" t="str">
        <f t="shared" si="36"/>
        <v/>
      </c>
      <c r="BG57" s="595" t="str">
        <f t="shared" si="37"/>
        <v/>
      </c>
      <c r="BH57" s="596">
        <v>0.0</v>
      </c>
      <c r="BI57" s="597">
        <v>0.0</v>
      </c>
      <c r="BJ57" s="598">
        <v>0.0</v>
      </c>
      <c r="BK57" s="599">
        <f t="shared" si="38"/>
        <v>0.0</v>
      </c>
      <c r="BL57" s="597">
        <v>0.0</v>
      </c>
      <c r="BM57" s="599">
        <f t="shared" si="8"/>
        <v>0.0</v>
      </c>
      <c r="BN57" s="597">
        <v>0.0</v>
      </c>
      <c r="BO57" s="599">
        <f t="shared" si="9"/>
        <v>0.0</v>
      </c>
      <c r="BP57" s="600">
        <f t="shared" si="39"/>
        <v>0.0</v>
      </c>
      <c r="BQ57" s="601" t="str">
        <f t="shared" si="40"/>
        <v/>
      </c>
      <c r="BR57" s="601" t="str">
        <f t="shared" si="41"/>
        <v/>
      </c>
      <c r="BS57" s="602" t="str">
        <f t="shared" si="42"/>
        <v/>
      </c>
      <c r="BT57" s="568">
        <v>0.0</v>
      </c>
      <c r="BU57" s="569">
        <v>0.0</v>
      </c>
      <c r="BV57" s="570">
        <v>0.0</v>
      </c>
      <c r="BW57" s="571">
        <f t="shared" si="43"/>
        <v>0.0</v>
      </c>
      <c r="BX57" s="569">
        <v>0.0</v>
      </c>
      <c r="BY57" s="571">
        <f t="shared" si="10"/>
        <v>0.0</v>
      </c>
      <c r="BZ57" s="569">
        <v>0.0</v>
      </c>
      <c r="CA57" s="571">
        <f t="shared" si="11"/>
        <v>0.0</v>
      </c>
      <c r="CB57" s="572">
        <f t="shared" si="44"/>
        <v>0.0</v>
      </c>
      <c r="CC57" s="573" t="str">
        <f t="shared" si="45"/>
        <v/>
      </c>
      <c r="CD57" s="573" t="str">
        <f t="shared" si="46"/>
        <v/>
      </c>
      <c r="CE57" s="574" t="str">
        <f t="shared" si="47"/>
        <v/>
      </c>
      <c r="CF57" s="603">
        <v>0.0</v>
      </c>
      <c r="CG57" s="604">
        <v>0.0</v>
      </c>
      <c r="CH57" s="605">
        <v>0.0</v>
      </c>
      <c r="CI57" s="606">
        <f t="shared" si="48"/>
        <v>0.0</v>
      </c>
      <c r="CJ57" s="604">
        <v>0.0</v>
      </c>
      <c r="CK57" s="606">
        <f t="shared" si="12"/>
        <v>0.0</v>
      </c>
      <c r="CL57" s="604">
        <v>0.0</v>
      </c>
      <c r="CM57" s="606">
        <f t="shared" si="13"/>
        <v>0.0</v>
      </c>
      <c r="CN57" s="607">
        <f t="shared" si="49"/>
        <v>0.0</v>
      </c>
      <c r="CO57" s="548" t="str">
        <f t="shared" si="50"/>
        <v/>
      </c>
      <c r="CP57" s="548" t="str">
        <f t="shared" si="51"/>
        <v/>
      </c>
      <c r="CQ57" s="608" t="str">
        <f t="shared" si="52"/>
        <v/>
      </c>
      <c r="CR57" s="609">
        <v>0.0</v>
      </c>
      <c r="CS57" s="610">
        <v>0.0</v>
      </c>
      <c r="CT57" s="611"/>
      <c r="CU57" s="612">
        <f t="shared" si="117"/>
        <v>0.0</v>
      </c>
      <c r="CV57" s="525">
        <v>0.0</v>
      </c>
      <c r="CW57" s="613">
        <v>0.0</v>
      </c>
      <c r="CX57" s="614">
        <f t="shared" si="150"/>
        <v>0.0</v>
      </c>
      <c r="CY57" s="615">
        <v>0.0</v>
      </c>
      <c r="CZ57" s="616">
        <f t="shared" si="221" ref="CZ57">IF($S$7="NA","NA",0)</f>
        <v>0.0</v>
      </c>
      <c r="DA57" s="617">
        <f t="shared" si="118"/>
        <v>0.0</v>
      </c>
      <c r="DB57" s="618">
        <f t="shared" si="119"/>
        <v>0.0</v>
      </c>
      <c r="DC57" s="619">
        <f t="shared" si="120"/>
        <v>0.0</v>
      </c>
      <c r="DD57" s="620" t="str">
        <f t="shared" si="121"/>
        <v/>
      </c>
      <c r="DE57" s="603">
        <v>0.0</v>
      </c>
      <c r="DF57" s="622">
        <v>0.0</v>
      </c>
      <c r="DG57" s="623">
        <f t="shared" si="122"/>
        <v>0.0</v>
      </c>
      <c r="DH57" s="604">
        <v>0.0</v>
      </c>
      <c r="DI57" s="625"/>
      <c r="DJ57" s="623">
        <f t="shared" si="123"/>
        <v>0.0</v>
      </c>
      <c r="DK57" s="625"/>
      <c r="DL57" s="625"/>
      <c r="DM57" s="623" t="str">
        <f t="shared" si="124"/>
        <v/>
      </c>
      <c r="DN57" s="626">
        <f t="shared" si="125"/>
        <v>0.0</v>
      </c>
      <c r="DO57" s="627">
        <f t="shared" si="126"/>
        <v>0.0</v>
      </c>
      <c r="DP57" s="628">
        <f t="shared" si="127"/>
        <v>0.0</v>
      </c>
      <c r="DQ57" s="541">
        <v>0.0</v>
      </c>
      <c r="DR57" s="629">
        <v>0.0</v>
      </c>
      <c r="DS57" s="623">
        <f t="shared" si="128"/>
        <v>0.0</v>
      </c>
      <c r="DT57" s="630">
        <v>0.0</v>
      </c>
      <c r="DU57" s="631">
        <f t="shared" si="222" ref="DU57">IF($S$7="NA","NA",0)</f>
        <v>0.0</v>
      </c>
      <c r="DV57" s="623">
        <f t="shared" si="129"/>
        <v>0.0</v>
      </c>
      <c r="DW57" s="632">
        <f t="shared" si="130"/>
        <v>0.0</v>
      </c>
      <c r="DX57" s="633">
        <f t="shared" si="131"/>
        <v>0.0</v>
      </c>
      <c r="DY57" s="634">
        <f t="shared" si="132"/>
        <v>0.0</v>
      </c>
      <c r="DZ57" s="607">
        <f t="shared" si="133"/>
        <v>0.0</v>
      </c>
      <c r="EA57" s="635" t="str">
        <f t="shared" si="134"/>
        <v/>
      </c>
      <c r="EB57" s="636">
        <v>0.0</v>
      </c>
      <c r="EC57" s="637">
        <v>0.0</v>
      </c>
      <c r="ED57" s="638">
        <v>0.0</v>
      </c>
      <c r="EE57" s="639">
        <f t="shared" si="184"/>
        <v>0.0</v>
      </c>
      <c r="EF57" s="640">
        <f t="shared" si="185"/>
        <v>0.0</v>
      </c>
      <c r="EG57" s="641" t="str">
        <f t="shared" si="186"/>
        <v/>
      </c>
      <c r="EH57" s="642">
        <v>0.0</v>
      </c>
      <c r="EI57" s="564">
        <v>0.0</v>
      </c>
      <c r="EJ57" s="564">
        <v>0.0</v>
      </c>
      <c r="EK57" s="532">
        <f t="shared" si="170"/>
        <v>0.0</v>
      </c>
      <c r="EL57" s="619">
        <f t="shared" si="171"/>
        <v>0.0</v>
      </c>
      <c r="EM57" s="620" t="str">
        <f t="shared" si="172"/>
        <v/>
      </c>
      <c r="EN57" s="603">
        <v>0.0</v>
      </c>
      <c r="EO57" s="604">
        <v>0.0</v>
      </c>
      <c r="EP57" s="643">
        <v>0.0</v>
      </c>
      <c r="EQ57" s="644">
        <f t="shared" si="153"/>
        <v>0.0</v>
      </c>
      <c r="ER57" s="629">
        <v>0.0</v>
      </c>
      <c r="ES57" s="645">
        <f t="shared" si="141"/>
        <v>0.0</v>
      </c>
      <c r="ET57" s="630">
        <v>0.0</v>
      </c>
      <c r="EU57" s="646">
        <f t="shared" si="142"/>
        <v>0.0</v>
      </c>
      <c r="EV57" s="607">
        <f t="shared" si="143"/>
        <v>0.0</v>
      </c>
      <c r="EW57" s="635" t="str">
        <f t="shared" si="144"/>
        <v/>
      </c>
      <c r="EX57" s="669"/>
      <c r="EY57" s="666"/>
      <c r="EZ57" s="670" t="str">
        <f t="shared" si="214"/>
        <v/>
      </c>
      <c r="FA57" s="649" t="str">
        <f t="shared" si="80"/>
        <v/>
      </c>
      <c r="FB57" s="650" t="str">
        <f t="shared" si="199"/>
        <v/>
      </c>
      <c r="FC57" s="651" t="str">
        <f t="shared" si="200"/>
        <v/>
      </c>
      <c r="FD57" s="652" t="str">
        <f t="shared" si="83"/>
        <v/>
      </c>
      <c r="FE57" s="652" t="str">
        <f>IF($G57="NSO","NSO",IF($G57="TC","Transferred",IF(OR($G57="",$G57=0,P57="",AB57="",AN57="",AZ57="",BL57="",BX57="",CJ55=""),"",IF(OR(FP57&gt;0,(FQ57+FR57+FS57)&gt;2),"FAILED",IF(OR(FQ57&gt;0,FR57&gt;1),"SUPP.",IF(AND(FR57&gt;0,FS57&gt;0),"SUPP.",IF((FR57+FS57),"Passed With G","Passed")))))))</f>
        <v/>
      </c>
      <c r="FF57" s="653" t="str">
        <f t="shared" si="201"/>
        <v/>
      </c>
      <c r="FG57" s="654" t="str">
        <f t="shared" si="85"/>
        <v/>
      </c>
      <c r="FH57" s="655" t="str">
        <f t="shared" si="86"/>
        <v/>
      </c>
      <c r="FI57" s="656" t="str">
        <f t="shared" si="157"/>
        <v/>
      </c>
      <c r="FJ57" s="657" t="str">
        <f t="shared" si="158"/>
        <v/>
      </c>
      <c r="FK57" s="657" t="str">
        <f t="shared" si="159"/>
        <v/>
      </c>
      <c r="FL57" s="657" t="str">
        <f t="shared" si="160"/>
        <v/>
      </c>
      <c r="FM57" s="657" t="str">
        <f t="shared" si="161"/>
        <v/>
      </c>
      <c r="FN57" s="658" t="str">
        <f t="shared" si="162"/>
        <v/>
      </c>
      <c r="FO57" s="659" t="str">
        <f t="shared" si="163"/>
        <v/>
      </c>
      <c r="FP57" s="656">
        <f t="shared" si="94"/>
        <v>0.0</v>
      </c>
      <c r="FQ57" s="657">
        <f t="shared" si="95"/>
        <v>0.0</v>
      </c>
      <c r="FR57" s="657">
        <f t="shared" si="96"/>
        <v>0.0</v>
      </c>
      <c r="FS57" s="657">
        <f t="shared" si="97"/>
        <v>0.0</v>
      </c>
      <c r="FT57" s="659"/>
      <c r="FU57" s="117"/>
      <c r="FV57" s="117"/>
      <c r="FW57" s="660">
        <f t="shared" si="98"/>
        <v>0.0</v>
      </c>
      <c r="FX57" s="660" t="s">
        <v>163</v>
      </c>
      <c r="FY57" s="660">
        <f t="shared" si="99"/>
        <v>200.0</v>
      </c>
      <c r="FZ57" s="660" t="str">
        <f t="shared" si="100"/>
        <v>0/200</v>
      </c>
      <c r="GA57" s="660">
        <f t="shared" si="101"/>
        <v>0.0</v>
      </c>
      <c r="GB57" s="660" t="s">
        <v>163</v>
      </c>
      <c r="GC57" s="660">
        <f t="shared" si="102"/>
        <v>230.0</v>
      </c>
      <c r="GD57" s="660" t="str">
        <f t="shared" si="103"/>
        <v>0/230</v>
      </c>
      <c r="GE57" s="660">
        <f t="shared" si="104"/>
        <v>0.0</v>
      </c>
      <c r="GF57" s="660" t="s">
        <v>163</v>
      </c>
      <c r="GG57" s="660">
        <f t="shared" si="105"/>
        <v>100.0</v>
      </c>
      <c r="GH57" s="660" t="str">
        <f t="shared" si="106"/>
        <v>0/100</v>
      </c>
      <c r="GI57" s="660">
        <f t="shared" si="107"/>
        <v>0.0</v>
      </c>
      <c r="GJ57" s="660" t="s">
        <v>163</v>
      </c>
      <c r="GK57" s="660">
        <f t="shared" si="108"/>
        <v>100.0</v>
      </c>
      <c r="GL57" s="660" t="str">
        <f t="shared" si="109"/>
        <v>0/100</v>
      </c>
      <c r="GM57" s="660">
        <f t="shared" si="110"/>
        <v>0.0</v>
      </c>
      <c r="GN57" s="660" t="s">
        <v>163</v>
      </c>
      <c r="GO57" s="660">
        <f t="shared" si="111"/>
        <v>200.0</v>
      </c>
      <c r="GP57" s="660" t="str">
        <f t="shared" si="112"/>
        <v>0/200</v>
      </c>
    </row>
    <row r="58" spans="8:8" ht="21.75" customHeight="1">
      <c r="A58" s="24">
        <f t="shared" si="19"/>
        <v>0.0</v>
      </c>
      <c r="B58" s="562">
        <f t="shared" si="20"/>
        <v>0.0</v>
      </c>
      <c r="C58" s="661">
        <v>50.0</v>
      </c>
      <c r="D58" s="564"/>
      <c r="E58" s="662"/>
      <c r="F58" s="663"/>
      <c r="G58" s="565"/>
      <c r="H58" s="662"/>
      <c r="I58" s="662"/>
      <c r="J58" s="662"/>
      <c r="K58" s="664"/>
      <c r="L58" s="568">
        <v>0.0</v>
      </c>
      <c r="M58" s="569">
        <v>0.0</v>
      </c>
      <c r="N58" s="570">
        <v>0.0</v>
      </c>
      <c r="O58" s="571">
        <f t="shared" si="168"/>
        <v>0.0</v>
      </c>
      <c r="P58" s="569">
        <v>0.0</v>
      </c>
      <c r="Q58" s="571">
        <f>SUM(O58,P58)</f>
        <v>0.0</v>
      </c>
      <c r="R58" s="569">
        <v>0.0</v>
      </c>
      <c r="S58" s="571">
        <f>SUM(Q58,R58)</f>
        <v>0.0</v>
      </c>
      <c r="T58" s="572">
        <f>IF(OR(P58="",R58=""),"",S58/S$7*100)</f>
        <v>0.0</v>
      </c>
      <c r="U58" s="573" t="str">
        <f>IF(R58="AB","AB",IF(AND(OR(L58="ab",L58="ml"),OR(M58="ab",M58="ml"),OR(O58="ab",O58="ml")),"AB",IF(AND(OR(L58="ab",L58="ml"),OR(O58="ab",O58="ml")),"AB","")))</f>
        <v/>
      </c>
      <c r="V58" s="573" t="str">
        <f>IF(OR($G58="NSO",$G58="",R58=""),"",IF(OR(U58="AB",R58="ab"),"AB",IF(AND(T58&gt;=36,R58&gt;=20),"P",IF(AND(T58&gt;=34,R58&gt;=20,COUNTIF(N58:R58,"ml")=0),"G2",IF(AND(T58&gt;=31,R58&gt;=20,COUNTIF(N58:R58,"ml")=0),"G1",IF(T58&gt;=25,"S","F"))))))</f>
        <v/>
      </c>
      <c r="W58" s="574" t="str">
        <f t="shared" si="169"/>
        <v/>
      </c>
      <c r="X58" s="575">
        <v>0.0</v>
      </c>
      <c r="Y58" s="576">
        <v>0.0</v>
      </c>
      <c r="Z58" s="577">
        <v>0.0</v>
      </c>
      <c r="AA58" s="578">
        <f t="shared" si="23"/>
        <v>0.0</v>
      </c>
      <c r="AB58" s="576">
        <v>0.0</v>
      </c>
      <c r="AC58" s="578">
        <f t="shared" si="2"/>
        <v>0.0</v>
      </c>
      <c r="AD58" s="576">
        <v>0.0</v>
      </c>
      <c r="AE58" s="578">
        <f t="shared" si="3"/>
        <v>0.0</v>
      </c>
      <c r="AF58" s="579">
        <f t="shared" si="24"/>
        <v>0.0</v>
      </c>
      <c r="AG58" s="580" t="str">
        <f t="shared" si="25"/>
        <v/>
      </c>
      <c r="AH58" s="580" t="str">
        <f t="shared" si="26"/>
        <v/>
      </c>
      <c r="AI58" s="581" t="str">
        <f t="shared" si="27"/>
        <v/>
      </c>
      <c r="AJ58" s="582">
        <v>0.0</v>
      </c>
      <c r="AK58" s="583">
        <v>0.0</v>
      </c>
      <c r="AL58" s="584">
        <v>0.0</v>
      </c>
      <c r="AM58" s="585">
        <f t="shared" si="28"/>
        <v>0.0</v>
      </c>
      <c r="AN58" s="583">
        <v>0.0</v>
      </c>
      <c r="AO58" s="585">
        <f t="shared" si="4"/>
        <v>0.0</v>
      </c>
      <c r="AP58" s="583">
        <v>0.0</v>
      </c>
      <c r="AQ58" s="585">
        <f t="shared" si="5"/>
        <v>0.0</v>
      </c>
      <c r="AR58" s="586">
        <f t="shared" si="29"/>
        <v>0.0</v>
      </c>
      <c r="AS58" s="587" t="str">
        <f t="shared" si="30"/>
        <v/>
      </c>
      <c r="AT58" s="587" t="str">
        <f t="shared" si="31"/>
        <v/>
      </c>
      <c r="AU58" s="588" t="str">
        <f t="shared" si="32"/>
        <v/>
      </c>
      <c r="AV58" s="589">
        <v>0.0</v>
      </c>
      <c r="AW58" s="590">
        <v>0.0</v>
      </c>
      <c r="AX58" s="591">
        <v>0.0</v>
      </c>
      <c r="AY58" s="592">
        <f t="shared" si="33"/>
        <v>0.0</v>
      </c>
      <c r="AZ58" s="590">
        <v>0.0</v>
      </c>
      <c r="BA58" s="592">
        <f t="shared" si="6"/>
        <v>0.0</v>
      </c>
      <c r="BB58" s="590">
        <v>0.0</v>
      </c>
      <c r="BC58" s="592">
        <f t="shared" si="7"/>
        <v>0.0</v>
      </c>
      <c r="BD58" s="593">
        <f t="shared" si="34"/>
        <v>0.0</v>
      </c>
      <c r="BE58" s="594" t="str">
        <f t="shared" si="35"/>
        <v/>
      </c>
      <c r="BF58" s="594" t="str">
        <f t="shared" si="36"/>
        <v/>
      </c>
      <c r="BG58" s="595" t="str">
        <f t="shared" si="37"/>
        <v/>
      </c>
      <c r="BH58" s="596">
        <v>0.0</v>
      </c>
      <c r="BI58" s="597">
        <v>0.0</v>
      </c>
      <c r="BJ58" s="598">
        <v>0.0</v>
      </c>
      <c r="BK58" s="599">
        <f t="shared" si="38"/>
        <v>0.0</v>
      </c>
      <c r="BL58" s="597">
        <v>0.0</v>
      </c>
      <c r="BM58" s="599">
        <f t="shared" si="8"/>
        <v>0.0</v>
      </c>
      <c r="BN58" s="597">
        <v>0.0</v>
      </c>
      <c r="BO58" s="599">
        <f t="shared" si="9"/>
        <v>0.0</v>
      </c>
      <c r="BP58" s="600">
        <f t="shared" si="39"/>
        <v>0.0</v>
      </c>
      <c r="BQ58" s="601" t="str">
        <f t="shared" si="40"/>
        <v/>
      </c>
      <c r="BR58" s="601" t="str">
        <f t="shared" si="41"/>
        <v/>
      </c>
      <c r="BS58" s="602" t="str">
        <f t="shared" si="42"/>
        <v/>
      </c>
      <c r="BT58" s="568">
        <v>0.0</v>
      </c>
      <c r="BU58" s="569">
        <v>0.0</v>
      </c>
      <c r="BV58" s="570">
        <v>0.0</v>
      </c>
      <c r="BW58" s="571">
        <f t="shared" si="43"/>
        <v>0.0</v>
      </c>
      <c r="BX58" s="569">
        <v>0.0</v>
      </c>
      <c r="BY58" s="571">
        <f t="shared" si="10"/>
        <v>0.0</v>
      </c>
      <c r="BZ58" s="569">
        <v>0.0</v>
      </c>
      <c r="CA58" s="571">
        <f t="shared" si="11"/>
        <v>0.0</v>
      </c>
      <c r="CB58" s="572">
        <f t="shared" si="44"/>
        <v>0.0</v>
      </c>
      <c r="CC58" s="573" t="str">
        <f t="shared" si="45"/>
        <v/>
      </c>
      <c r="CD58" s="573" t="str">
        <f t="shared" si="46"/>
        <v/>
      </c>
      <c r="CE58" s="574" t="str">
        <f t="shared" si="47"/>
        <v/>
      </c>
      <c r="CF58" s="603">
        <v>0.0</v>
      </c>
      <c r="CG58" s="604">
        <v>0.0</v>
      </c>
      <c r="CH58" s="605">
        <v>0.0</v>
      </c>
      <c r="CI58" s="606">
        <f t="shared" si="48"/>
        <v>0.0</v>
      </c>
      <c r="CJ58" s="604">
        <v>0.0</v>
      </c>
      <c r="CK58" s="606">
        <f t="shared" si="12"/>
        <v>0.0</v>
      </c>
      <c r="CL58" s="604">
        <v>0.0</v>
      </c>
      <c r="CM58" s="606">
        <f t="shared" si="13"/>
        <v>0.0</v>
      </c>
      <c r="CN58" s="607">
        <f t="shared" si="49"/>
        <v>0.0</v>
      </c>
      <c r="CO58" s="548" t="str">
        <f t="shared" si="50"/>
        <v/>
      </c>
      <c r="CP58" s="548" t="str">
        <f t="shared" si="51"/>
        <v/>
      </c>
      <c r="CQ58" s="608" t="str">
        <f t="shared" si="52"/>
        <v/>
      </c>
      <c r="CR58" s="609">
        <v>0.0</v>
      </c>
      <c r="CS58" s="610">
        <v>0.0</v>
      </c>
      <c r="CT58" s="611"/>
      <c r="CU58" s="612">
        <f t="shared" si="117"/>
        <v>0.0</v>
      </c>
      <c r="CV58" s="525">
        <v>0.0</v>
      </c>
      <c r="CW58" s="613">
        <v>0.0</v>
      </c>
      <c r="CX58" s="614">
        <f t="shared" si="150"/>
        <v>0.0</v>
      </c>
      <c r="CY58" s="615">
        <v>0.0</v>
      </c>
      <c r="CZ58" s="616">
        <v>0.0</v>
      </c>
      <c r="DA58" s="617">
        <f t="shared" si="118"/>
        <v>0.0</v>
      </c>
      <c r="DB58" s="618">
        <f t="shared" si="119"/>
        <v>0.0</v>
      </c>
      <c r="DC58" s="619">
        <f t="shared" si="120"/>
        <v>0.0</v>
      </c>
      <c r="DD58" s="620" t="str">
        <f t="shared" si="121"/>
        <v/>
      </c>
      <c r="DE58" s="603">
        <v>0.0</v>
      </c>
      <c r="DF58" s="622">
        <v>0.0</v>
      </c>
      <c r="DG58" s="623">
        <f t="shared" si="122"/>
        <v>0.0</v>
      </c>
      <c r="DH58" s="604">
        <v>0.0</v>
      </c>
      <c r="DI58" s="625"/>
      <c r="DJ58" s="623">
        <f t="shared" si="123"/>
        <v>0.0</v>
      </c>
      <c r="DK58" s="625"/>
      <c r="DL58" s="625"/>
      <c r="DM58" s="623" t="str">
        <f t="shared" si="124"/>
        <v/>
      </c>
      <c r="DN58" s="626">
        <f t="shared" si="125"/>
        <v>0.0</v>
      </c>
      <c r="DO58" s="627">
        <f t="shared" si="126"/>
        <v>0.0</v>
      </c>
      <c r="DP58" s="628">
        <f t="shared" si="127"/>
        <v>0.0</v>
      </c>
      <c r="DQ58" s="541">
        <v>0.0</v>
      </c>
      <c r="DR58" s="629">
        <v>0.0</v>
      </c>
      <c r="DS58" s="623">
        <f t="shared" si="128"/>
        <v>0.0</v>
      </c>
      <c r="DT58" s="630">
        <v>0.0</v>
      </c>
      <c r="DU58" s="631">
        <v>0.0</v>
      </c>
      <c r="DV58" s="623">
        <f t="shared" si="129"/>
        <v>0.0</v>
      </c>
      <c r="DW58" s="632">
        <f t="shared" si="130"/>
        <v>0.0</v>
      </c>
      <c r="DX58" s="633">
        <f t="shared" si="131"/>
        <v>0.0</v>
      </c>
      <c r="DY58" s="634">
        <f t="shared" si="132"/>
        <v>0.0</v>
      </c>
      <c r="DZ58" s="607">
        <f t="shared" si="133"/>
        <v>0.0</v>
      </c>
      <c r="EA58" s="635" t="str">
        <f t="shared" si="134"/>
        <v/>
      </c>
      <c r="EB58" s="665">
        <v>0.0</v>
      </c>
      <c r="EC58" s="666">
        <v>0.0</v>
      </c>
      <c r="ED58" s="666">
        <v>0.0</v>
      </c>
      <c r="EE58" s="639">
        <f t="shared" si="184"/>
        <v>0.0</v>
      </c>
      <c r="EF58" s="640">
        <f t="shared" si="185"/>
        <v>0.0</v>
      </c>
      <c r="EG58" s="641" t="str">
        <f t="shared" si="186"/>
        <v/>
      </c>
      <c r="EH58" s="667">
        <v>0.0</v>
      </c>
      <c r="EI58" s="668">
        <v>0.0</v>
      </c>
      <c r="EJ58" s="668">
        <v>0.0</v>
      </c>
      <c r="EK58" s="532">
        <f t="shared" si="170"/>
        <v>0.0</v>
      </c>
      <c r="EL58" s="619">
        <f t="shared" si="171"/>
        <v>0.0</v>
      </c>
      <c r="EM58" s="620" t="str">
        <f t="shared" si="172"/>
        <v/>
      </c>
      <c r="EN58" s="603">
        <v>0.0</v>
      </c>
      <c r="EO58" s="604">
        <v>0.0</v>
      </c>
      <c r="EP58" s="643">
        <v>0.0</v>
      </c>
      <c r="EQ58" s="644">
        <f t="shared" si="153"/>
        <v>0.0</v>
      </c>
      <c r="ER58" s="629">
        <v>0.0</v>
      </c>
      <c r="ES58" s="645">
        <f t="shared" si="141"/>
        <v>0.0</v>
      </c>
      <c r="ET58" s="630">
        <v>0.0</v>
      </c>
      <c r="EU58" s="646">
        <f t="shared" si="142"/>
        <v>0.0</v>
      </c>
      <c r="EV58" s="607">
        <f t="shared" si="143"/>
        <v>0.0</v>
      </c>
      <c r="EW58" s="635" t="str">
        <f t="shared" si="144"/>
        <v/>
      </c>
      <c r="EX58" s="669"/>
      <c r="EY58" s="666"/>
      <c r="EZ58" s="670" t="str">
        <f t="shared" si="214"/>
        <v/>
      </c>
      <c r="FA58" s="649" t="str">
        <f t="shared" si="80"/>
        <v/>
      </c>
      <c r="FB58" s="650" t="str">
        <f t="shared" si="199"/>
        <v/>
      </c>
      <c r="FC58" s="651" t="str">
        <f t="shared" si="200"/>
        <v/>
      </c>
      <c r="FD58" s="652" t="str">
        <f t="shared" si="83"/>
        <v/>
      </c>
      <c r="FE58" s="652" t="str">
        <f>IF($G58="NSO","NSO",IF($G58="TC","Transferred",IF(OR($G58="",$G58=0,P58="",AB58="",AN58="",AZ58="",BL58="",BX58="",CJ56=""),"",IF(OR(FP58&gt;0,(FQ58+FR58+FS58)&gt;2),"FAILED",IF(OR(FQ58&gt;0,FR58&gt;1),"SUPP.",IF(AND(FR58&gt;0,FS58&gt;0),"SUPP.",IF((FR58+FS58),"Passed With G","Passed")))))))</f>
        <v/>
      </c>
      <c r="FF58" s="653" t="str">
        <f t="shared" si="201"/>
        <v/>
      </c>
      <c r="FG58" s="654" t="str">
        <f t="shared" si="85"/>
        <v/>
      </c>
      <c r="FH58" s="655" t="str">
        <f t="shared" si="86"/>
        <v/>
      </c>
      <c r="FI58" s="656" t="str">
        <f t="shared" si="157"/>
        <v/>
      </c>
      <c r="FJ58" s="657" t="str">
        <f t="shared" si="158"/>
        <v/>
      </c>
      <c r="FK58" s="657" t="str">
        <f t="shared" si="159"/>
        <v/>
      </c>
      <c r="FL58" s="657" t="str">
        <f t="shared" si="160"/>
        <v/>
      </c>
      <c r="FM58" s="657" t="str">
        <f t="shared" si="161"/>
        <v/>
      </c>
      <c r="FN58" s="658" t="str">
        <f t="shared" si="162"/>
        <v/>
      </c>
      <c r="FO58" s="659" t="str">
        <f t="shared" si="163"/>
        <v/>
      </c>
      <c r="FP58" s="656">
        <f t="shared" si="94"/>
        <v>0.0</v>
      </c>
      <c r="FQ58" s="657">
        <f t="shared" si="95"/>
        <v>0.0</v>
      </c>
      <c r="FR58" s="657">
        <f t="shared" si="96"/>
        <v>0.0</v>
      </c>
      <c r="FS58" s="657">
        <f t="shared" si="97"/>
        <v>0.0</v>
      </c>
      <c r="FT58" s="659"/>
      <c r="FU58" s="117"/>
      <c r="FV58" s="117"/>
      <c r="FW58" s="660">
        <f t="shared" si="98"/>
        <v>0.0</v>
      </c>
      <c r="FX58" s="660" t="s">
        <v>163</v>
      </c>
      <c r="FY58" s="660">
        <f t="shared" si="99"/>
        <v>200.0</v>
      </c>
      <c r="FZ58" s="660" t="str">
        <f t="shared" si="100"/>
        <v>0/200</v>
      </c>
      <c r="GA58" s="660">
        <f t="shared" si="101"/>
        <v>0.0</v>
      </c>
      <c r="GB58" s="660" t="s">
        <v>163</v>
      </c>
      <c r="GC58" s="660">
        <f t="shared" si="102"/>
        <v>230.0</v>
      </c>
      <c r="GD58" s="660" t="str">
        <f t="shared" si="103"/>
        <v>0/230</v>
      </c>
      <c r="GE58" s="660">
        <f t="shared" si="104"/>
        <v>0.0</v>
      </c>
      <c r="GF58" s="660" t="s">
        <v>163</v>
      </c>
      <c r="GG58" s="660">
        <f t="shared" si="105"/>
        <v>100.0</v>
      </c>
      <c r="GH58" s="660" t="str">
        <f t="shared" si="106"/>
        <v>0/100</v>
      </c>
      <c r="GI58" s="660">
        <f t="shared" si="107"/>
        <v>0.0</v>
      </c>
      <c r="GJ58" s="660" t="s">
        <v>163</v>
      </c>
      <c r="GK58" s="660">
        <f t="shared" si="108"/>
        <v>100.0</v>
      </c>
      <c r="GL58" s="660" t="str">
        <f t="shared" si="109"/>
        <v>0/100</v>
      </c>
      <c r="GM58" s="660">
        <f t="shared" si="110"/>
        <v>0.0</v>
      </c>
      <c r="GN58" s="660" t="s">
        <v>163</v>
      </c>
      <c r="GO58" s="660">
        <f t="shared" si="111"/>
        <v>200.0</v>
      </c>
      <c r="GP58" s="660" t="str">
        <f t="shared" si="112"/>
        <v>0/200</v>
      </c>
    </row>
    <row r="59" spans="8:8" ht="21.75" customHeight="1">
      <c r="A59" s="24">
        <f t="shared" si="19"/>
        <v>0.0</v>
      </c>
      <c r="B59" s="562">
        <f t="shared" si="20"/>
        <v>0.0</v>
      </c>
      <c r="C59" s="563">
        <v>51.0</v>
      </c>
      <c r="D59" s="564"/>
      <c r="E59" s="662"/>
      <c r="F59" s="663"/>
      <c r="G59" s="662"/>
      <c r="H59" s="662"/>
      <c r="I59" s="662"/>
      <c r="J59" s="662"/>
      <c r="K59" s="664"/>
      <c r="L59" s="568">
        <v>0.0</v>
      </c>
      <c r="M59" s="569">
        <v>0.0</v>
      </c>
      <c r="N59" s="570">
        <v>0.0</v>
      </c>
      <c r="O59" s="571">
        <f t="shared" si="168"/>
        <v>0.0</v>
      </c>
      <c r="P59" s="569">
        <v>0.0</v>
      </c>
      <c r="Q59" s="571">
        <f>SUM(O59,P59)</f>
        <v>0.0</v>
      </c>
      <c r="R59" s="569">
        <v>0.0</v>
      </c>
      <c r="S59" s="571">
        <f>SUM(Q59,R59)</f>
        <v>0.0</v>
      </c>
      <c r="T59" s="572">
        <f>IF(OR(P59="",R59=""),"",S59/S$7*100)</f>
        <v>0.0</v>
      </c>
      <c r="U59" s="573" t="str">
        <f>IF(R59="AB","AB",IF(AND(OR(L59="ab",L59="ml"),OR(M59="ab",M59="ml"),OR(O59="ab",O59="ml")),"AB",IF(AND(OR(L59="ab",L59="ml"),OR(O59="ab",O59="ml")),"AB","")))</f>
        <v/>
      </c>
      <c r="V59" s="573" t="str">
        <f>IF(OR($G59="NSO",$G59="",R59=""),"",IF(OR(U59="AB",R59="ab"),"AB",IF(AND(T59&gt;=36,R59&gt;=20),"P",IF(AND(T59&gt;=34,R59&gt;=20,COUNTIF(N59:R59,"ml")=0),"G2",IF(AND(T59&gt;=31,R59&gt;=20,COUNTIF(N59:R59,"ml")=0),"G1",IF(T59&gt;=25,"S","F"))))))</f>
        <v/>
      </c>
      <c r="W59" s="574" t="str">
        <f t="shared" si="169"/>
        <v/>
      </c>
      <c r="X59" s="575">
        <v>0.0</v>
      </c>
      <c r="Y59" s="576">
        <v>0.0</v>
      </c>
      <c r="Z59" s="577">
        <v>0.0</v>
      </c>
      <c r="AA59" s="578">
        <f t="shared" si="23"/>
        <v>0.0</v>
      </c>
      <c r="AB59" s="576">
        <v>0.0</v>
      </c>
      <c r="AC59" s="578">
        <f t="shared" si="2"/>
        <v>0.0</v>
      </c>
      <c r="AD59" s="576">
        <v>0.0</v>
      </c>
      <c r="AE59" s="578">
        <f t="shared" si="3"/>
        <v>0.0</v>
      </c>
      <c r="AF59" s="579">
        <f t="shared" si="24"/>
        <v>0.0</v>
      </c>
      <c r="AG59" s="580" t="str">
        <f t="shared" si="25"/>
        <v/>
      </c>
      <c r="AH59" s="580" t="str">
        <f t="shared" si="26"/>
        <v/>
      </c>
      <c r="AI59" s="581" t="str">
        <f t="shared" si="27"/>
        <v/>
      </c>
      <c r="AJ59" s="582">
        <v>0.0</v>
      </c>
      <c r="AK59" s="583">
        <v>0.0</v>
      </c>
      <c r="AL59" s="584">
        <v>0.0</v>
      </c>
      <c r="AM59" s="585">
        <f t="shared" si="28"/>
        <v>0.0</v>
      </c>
      <c r="AN59" s="583">
        <v>0.0</v>
      </c>
      <c r="AO59" s="585">
        <f t="shared" si="4"/>
        <v>0.0</v>
      </c>
      <c r="AP59" s="583">
        <v>0.0</v>
      </c>
      <c r="AQ59" s="585">
        <f t="shared" si="5"/>
        <v>0.0</v>
      </c>
      <c r="AR59" s="586">
        <f t="shared" si="29"/>
        <v>0.0</v>
      </c>
      <c r="AS59" s="587" t="str">
        <f t="shared" si="30"/>
        <v/>
      </c>
      <c r="AT59" s="587" t="str">
        <f t="shared" si="31"/>
        <v/>
      </c>
      <c r="AU59" s="588" t="str">
        <f t="shared" si="32"/>
        <v/>
      </c>
      <c r="AV59" s="589">
        <v>0.0</v>
      </c>
      <c r="AW59" s="590">
        <v>0.0</v>
      </c>
      <c r="AX59" s="591">
        <v>0.0</v>
      </c>
      <c r="AY59" s="592">
        <f t="shared" si="33"/>
        <v>0.0</v>
      </c>
      <c r="AZ59" s="590">
        <v>0.0</v>
      </c>
      <c r="BA59" s="592">
        <f t="shared" si="6"/>
        <v>0.0</v>
      </c>
      <c r="BB59" s="590">
        <v>0.0</v>
      </c>
      <c r="BC59" s="592">
        <f t="shared" si="7"/>
        <v>0.0</v>
      </c>
      <c r="BD59" s="593">
        <f t="shared" si="34"/>
        <v>0.0</v>
      </c>
      <c r="BE59" s="594" t="str">
        <f t="shared" si="35"/>
        <v/>
      </c>
      <c r="BF59" s="594" t="str">
        <f t="shared" si="36"/>
        <v/>
      </c>
      <c r="BG59" s="595" t="str">
        <f t="shared" si="37"/>
        <v/>
      </c>
      <c r="BH59" s="596">
        <v>0.0</v>
      </c>
      <c r="BI59" s="597">
        <v>0.0</v>
      </c>
      <c r="BJ59" s="598">
        <v>0.0</v>
      </c>
      <c r="BK59" s="599">
        <f t="shared" si="38"/>
        <v>0.0</v>
      </c>
      <c r="BL59" s="597">
        <v>0.0</v>
      </c>
      <c r="BM59" s="599">
        <f t="shared" si="8"/>
        <v>0.0</v>
      </c>
      <c r="BN59" s="597">
        <v>0.0</v>
      </c>
      <c r="BO59" s="599">
        <f t="shared" si="9"/>
        <v>0.0</v>
      </c>
      <c r="BP59" s="600">
        <f t="shared" si="39"/>
        <v>0.0</v>
      </c>
      <c r="BQ59" s="601" t="str">
        <f t="shared" si="40"/>
        <v/>
      </c>
      <c r="BR59" s="601" t="str">
        <f t="shared" si="41"/>
        <v/>
      </c>
      <c r="BS59" s="602" t="str">
        <f t="shared" si="42"/>
        <v/>
      </c>
      <c r="BT59" s="568">
        <v>0.0</v>
      </c>
      <c r="BU59" s="569">
        <v>0.0</v>
      </c>
      <c r="BV59" s="570">
        <v>0.0</v>
      </c>
      <c r="BW59" s="571">
        <f t="shared" si="43"/>
        <v>0.0</v>
      </c>
      <c r="BX59" s="569">
        <v>0.0</v>
      </c>
      <c r="BY59" s="571">
        <f t="shared" si="10"/>
        <v>0.0</v>
      </c>
      <c r="BZ59" s="569">
        <v>0.0</v>
      </c>
      <c r="CA59" s="571">
        <f t="shared" si="11"/>
        <v>0.0</v>
      </c>
      <c r="CB59" s="572">
        <f t="shared" si="44"/>
        <v>0.0</v>
      </c>
      <c r="CC59" s="573" t="str">
        <f t="shared" si="45"/>
        <v/>
      </c>
      <c r="CD59" s="573" t="str">
        <f t="shared" si="46"/>
        <v/>
      </c>
      <c r="CE59" s="574" t="str">
        <f t="shared" si="47"/>
        <v/>
      </c>
      <c r="CF59" s="603">
        <v>0.0</v>
      </c>
      <c r="CG59" s="604">
        <v>0.0</v>
      </c>
      <c r="CH59" s="605">
        <v>0.0</v>
      </c>
      <c r="CI59" s="606">
        <f t="shared" si="48"/>
        <v>0.0</v>
      </c>
      <c r="CJ59" s="604">
        <v>0.0</v>
      </c>
      <c r="CK59" s="606">
        <f t="shared" si="12"/>
        <v>0.0</v>
      </c>
      <c r="CL59" s="604">
        <v>0.0</v>
      </c>
      <c r="CM59" s="606">
        <f t="shared" si="13"/>
        <v>0.0</v>
      </c>
      <c r="CN59" s="607">
        <f t="shared" si="49"/>
        <v>0.0</v>
      </c>
      <c r="CO59" s="548" t="str">
        <f t="shared" si="50"/>
        <v/>
      </c>
      <c r="CP59" s="548" t="str">
        <f t="shared" si="51"/>
        <v/>
      </c>
      <c r="CQ59" s="608" t="str">
        <f t="shared" si="52"/>
        <v/>
      </c>
      <c r="CR59" s="609">
        <v>0.0</v>
      </c>
      <c r="CS59" s="610">
        <v>0.0</v>
      </c>
      <c r="CT59" s="611"/>
      <c r="CU59" s="612">
        <f t="shared" si="117"/>
        <v>0.0</v>
      </c>
      <c r="CV59" s="525">
        <v>0.0</v>
      </c>
      <c r="CW59" s="613">
        <v>0.0</v>
      </c>
      <c r="CX59" s="614">
        <f t="shared" si="150"/>
        <v>0.0</v>
      </c>
      <c r="CY59" s="615">
        <v>0.0</v>
      </c>
      <c r="CZ59" s="616">
        <f t="shared" si="223" ref="CZ59">IF($S$7="NA","NA",0)</f>
        <v>0.0</v>
      </c>
      <c r="DA59" s="617">
        <f t="shared" si="118"/>
        <v>0.0</v>
      </c>
      <c r="DB59" s="618">
        <f t="shared" si="119"/>
        <v>0.0</v>
      </c>
      <c r="DC59" s="619">
        <f t="shared" si="120"/>
        <v>0.0</v>
      </c>
      <c r="DD59" s="620" t="str">
        <f t="shared" si="121"/>
        <v/>
      </c>
      <c r="DE59" s="603">
        <v>0.0</v>
      </c>
      <c r="DF59" s="622">
        <v>0.0</v>
      </c>
      <c r="DG59" s="623">
        <f t="shared" si="122"/>
        <v>0.0</v>
      </c>
      <c r="DH59" s="604">
        <v>0.0</v>
      </c>
      <c r="DI59" s="625"/>
      <c r="DJ59" s="623">
        <f t="shared" si="123"/>
        <v>0.0</v>
      </c>
      <c r="DK59" s="625"/>
      <c r="DL59" s="625"/>
      <c r="DM59" s="623" t="str">
        <f t="shared" si="124"/>
        <v/>
      </c>
      <c r="DN59" s="626">
        <f t="shared" si="125"/>
        <v>0.0</v>
      </c>
      <c r="DO59" s="627">
        <f t="shared" si="126"/>
        <v>0.0</v>
      </c>
      <c r="DP59" s="628">
        <f t="shared" si="127"/>
        <v>0.0</v>
      </c>
      <c r="DQ59" s="541">
        <v>0.0</v>
      </c>
      <c r="DR59" s="629">
        <v>0.0</v>
      </c>
      <c r="DS59" s="623">
        <f t="shared" si="128"/>
        <v>0.0</v>
      </c>
      <c r="DT59" s="630">
        <v>0.0</v>
      </c>
      <c r="DU59" s="631">
        <f t="shared" si="224" ref="DU59">IF($S$7="NA","NA",0)</f>
        <v>0.0</v>
      </c>
      <c r="DV59" s="623">
        <f t="shared" si="129"/>
        <v>0.0</v>
      </c>
      <c r="DW59" s="632">
        <f t="shared" si="130"/>
        <v>0.0</v>
      </c>
      <c r="DX59" s="633">
        <f t="shared" si="131"/>
        <v>0.0</v>
      </c>
      <c r="DY59" s="634">
        <f t="shared" si="132"/>
        <v>0.0</v>
      </c>
      <c r="DZ59" s="607">
        <f t="shared" si="133"/>
        <v>0.0</v>
      </c>
      <c r="EA59" s="635" t="str">
        <f t="shared" si="134"/>
        <v/>
      </c>
      <c r="EB59" s="636">
        <v>0.0</v>
      </c>
      <c r="EC59" s="637">
        <v>0.0</v>
      </c>
      <c r="ED59" s="638">
        <v>0.0</v>
      </c>
      <c r="EE59" s="639">
        <f t="shared" si="184"/>
        <v>0.0</v>
      </c>
      <c r="EF59" s="640">
        <f t="shared" si="185"/>
        <v>0.0</v>
      </c>
      <c r="EG59" s="641" t="str">
        <f t="shared" si="186"/>
        <v/>
      </c>
      <c r="EH59" s="642">
        <v>0.0</v>
      </c>
      <c r="EI59" s="564">
        <v>0.0</v>
      </c>
      <c r="EJ59" s="564">
        <v>0.0</v>
      </c>
      <c r="EK59" s="532">
        <f t="shared" si="170"/>
        <v>0.0</v>
      </c>
      <c r="EL59" s="619">
        <f t="shared" si="171"/>
        <v>0.0</v>
      </c>
      <c r="EM59" s="620" t="str">
        <f t="shared" si="172"/>
        <v/>
      </c>
      <c r="EN59" s="603">
        <v>0.0</v>
      </c>
      <c r="EO59" s="604">
        <v>0.0</v>
      </c>
      <c r="EP59" s="643">
        <v>0.0</v>
      </c>
      <c r="EQ59" s="644">
        <f t="shared" si="153"/>
        <v>0.0</v>
      </c>
      <c r="ER59" s="629">
        <v>0.0</v>
      </c>
      <c r="ES59" s="645">
        <f t="shared" si="141"/>
        <v>0.0</v>
      </c>
      <c r="ET59" s="630">
        <v>0.0</v>
      </c>
      <c r="EU59" s="646">
        <f t="shared" si="142"/>
        <v>0.0</v>
      </c>
      <c r="EV59" s="607">
        <f t="shared" si="143"/>
        <v>0.0</v>
      </c>
      <c r="EW59" s="635" t="str">
        <f t="shared" si="144"/>
        <v/>
      </c>
      <c r="EX59" s="669"/>
      <c r="EY59" s="666"/>
      <c r="EZ59" s="670" t="str">
        <f t="shared" si="214"/>
        <v/>
      </c>
      <c r="FA59" s="649" t="str">
        <f t="shared" si="80"/>
        <v/>
      </c>
      <c r="FB59" s="650" t="str">
        <f t="shared" si="199"/>
        <v/>
      </c>
      <c r="FC59" s="651" t="str">
        <f t="shared" si="200"/>
        <v/>
      </c>
      <c r="FD59" s="652" t="str">
        <f t="shared" si="83"/>
        <v/>
      </c>
      <c r="FE59" s="652" t="str">
        <f>IF($G59="NSO","NSO",IF($G59="TC","Transferred",IF(OR($G59="",$G59=0,P59="",AB59="",AN59="",AZ59="",BL59="",BX59="",CJ57=""),"",IF(OR(FP59&gt;0,(FQ59+FR59+FS59)&gt;2),"FAILED",IF(OR(FQ59&gt;0,FR59&gt;1),"SUPP.",IF(AND(FR59&gt;0,FS59&gt;0),"SUPP.",IF((FR59+FS59),"Passed With G","Passed")))))))</f>
        <v/>
      </c>
      <c r="FF59" s="653" t="str">
        <f t="shared" si="201"/>
        <v/>
      </c>
      <c r="FG59" s="654" t="str">
        <f t="shared" si="85"/>
        <v/>
      </c>
      <c r="FH59" s="655" t="str">
        <f t="shared" si="86"/>
        <v/>
      </c>
      <c r="FI59" s="656" t="str">
        <f t="shared" si="157"/>
        <v/>
      </c>
      <c r="FJ59" s="657" t="str">
        <f t="shared" si="158"/>
        <v/>
      </c>
      <c r="FK59" s="657" t="str">
        <f t="shared" si="159"/>
        <v/>
      </c>
      <c r="FL59" s="657" t="str">
        <f t="shared" si="160"/>
        <v/>
      </c>
      <c r="FM59" s="657" t="str">
        <f t="shared" si="161"/>
        <v/>
      </c>
      <c r="FN59" s="658" t="str">
        <f t="shared" si="162"/>
        <v/>
      </c>
      <c r="FO59" s="659" t="str">
        <f t="shared" si="163"/>
        <v/>
      </c>
      <c r="FP59" s="656">
        <f t="shared" si="94"/>
        <v>0.0</v>
      </c>
      <c r="FQ59" s="657">
        <f t="shared" si="95"/>
        <v>0.0</v>
      </c>
      <c r="FR59" s="657">
        <f t="shared" si="96"/>
        <v>0.0</v>
      </c>
      <c r="FS59" s="657">
        <f t="shared" si="97"/>
        <v>0.0</v>
      </c>
      <c r="FT59" s="659"/>
      <c r="FU59" s="117"/>
      <c r="FV59" s="117"/>
      <c r="FW59" s="660">
        <f t="shared" si="98"/>
        <v>0.0</v>
      </c>
      <c r="FX59" s="660" t="s">
        <v>163</v>
      </c>
      <c r="FY59" s="660">
        <f t="shared" si="99"/>
        <v>200.0</v>
      </c>
      <c r="FZ59" s="660" t="str">
        <f t="shared" si="100"/>
        <v>0/200</v>
      </c>
      <c r="GA59" s="660">
        <f t="shared" si="101"/>
        <v>0.0</v>
      </c>
      <c r="GB59" s="660" t="s">
        <v>163</v>
      </c>
      <c r="GC59" s="660">
        <f t="shared" si="102"/>
        <v>230.0</v>
      </c>
      <c r="GD59" s="660" t="str">
        <f t="shared" si="103"/>
        <v>0/230</v>
      </c>
      <c r="GE59" s="660">
        <f t="shared" si="104"/>
        <v>0.0</v>
      </c>
      <c r="GF59" s="660" t="s">
        <v>163</v>
      </c>
      <c r="GG59" s="660">
        <f t="shared" si="105"/>
        <v>100.0</v>
      </c>
      <c r="GH59" s="660" t="str">
        <f t="shared" si="106"/>
        <v>0/100</v>
      </c>
      <c r="GI59" s="660">
        <f t="shared" si="107"/>
        <v>0.0</v>
      </c>
      <c r="GJ59" s="660" t="s">
        <v>163</v>
      </c>
      <c r="GK59" s="660">
        <f t="shared" si="108"/>
        <v>100.0</v>
      </c>
      <c r="GL59" s="660" t="str">
        <f t="shared" si="109"/>
        <v>0/100</v>
      </c>
      <c r="GM59" s="660">
        <f t="shared" si="110"/>
        <v>0.0</v>
      </c>
      <c r="GN59" s="660" t="s">
        <v>163</v>
      </c>
      <c r="GO59" s="660">
        <f t="shared" si="111"/>
        <v>200.0</v>
      </c>
      <c r="GP59" s="660" t="str">
        <f t="shared" si="112"/>
        <v>0/200</v>
      </c>
    </row>
    <row r="60" spans="8:8" ht="21.75" customHeight="1">
      <c r="A60" s="24">
        <f t="shared" si="19"/>
        <v>0.0</v>
      </c>
      <c r="B60" s="562">
        <f t="shared" si="20"/>
        <v>0.0</v>
      </c>
      <c r="C60" s="661">
        <v>52.0</v>
      </c>
      <c r="D60" s="564"/>
      <c r="E60" s="662"/>
      <c r="F60" s="663"/>
      <c r="G60" s="565"/>
      <c r="H60" s="662"/>
      <c r="I60" s="662"/>
      <c r="J60" s="662"/>
      <c r="K60" s="664"/>
      <c r="L60" s="568">
        <v>0.0</v>
      </c>
      <c r="M60" s="569">
        <v>0.0</v>
      </c>
      <c r="N60" s="570">
        <v>0.0</v>
      </c>
      <c r="O60" s="571">
        <f t="shared" si="225" ref="O60:O108">SUM(L60:N60)</f>
        <v>0.0</v>
      </c>
      <c r="P60" s="569">
        <v>0.0</v>
      </c>
      <c r="Q60" s="571">
        <f>SUM(O60,P60)</f>
        <v>0.0</v>
      </c>
      <c r="R60" s="569">
        <v>0.0</v>
      </c>
      <c r="S60" s="571">
        <f>SUM(Q60,R60)</f>
        <v>0.0</v>
      </c>
      <c r="T60" s="572">
        <f>IF(OR(P60="",R60=""),"",S60/S$7*100)</f>
        <v>0.0</v>
      </c>
      <c r="U60" s="573" t="str">
        <f>IF(R60="AB","AB",IF(AND(OR(L60="ab",L60="ml"),OR(M60="ab",M60="ml"),OR(O60="ab",O60="ml")),"AB",IF(AND(OR(L60="ab",L60="ml"),OR(O60="ab",O60="ml")),"AB","")))</f>
        <v/>
      </c>
      <c r="V60" s="573" t="str">
        <f>IF(OR($G60="NSO",$G60="",R60=""),"",IF(OR(U60="AB",R60="ab"),"AB",IF(AND(T60&gt;=36,R60&gt;=20),"P",IF(AND(T60&gt;=34,R60&gt;=20,COUNTIF(N60:R60,"ml")=0),"G2",IF(AND(T60&gt;=31,R60&gt;=20,COUNTIF(N60:R60,"ml")=0),"G1",IF(T60&gt;=25,"S","F"))))))</f>
        <v/>
      </c>
      <c r="W60" s="574" t="str">
        <f t="shared" si="226" ref="W60:W108">IF(OR(V60="",V60=0,V60="S",V60="F",V60="AB"),V60,IF(T60&gt;=75,"D",IF(T60&gt;=60,"I",IF(T60&gt;=48,"II",IF(T60&gt;=36,"III",V60)))))</f>
        <v/>
      </c>
      <c r="X60" s="575">
        <v>0.0</v>
      </c>
      <c r="Y60" s="576">
        <v>0.0</v>
      </c>
      <c r="Z60" s="577">
        <v>0.0</v>
      </c>
      <c r="AA60" s="578">
        <f t="shared" si="23"/>
        <v>0.0</v>
      </c>
      <c r="AB60" s="576">
        <v>0.0</v>
      </c>
      <c r="AC60" s="578">
        <f t="shared" si="2"/>
        <v>0.0</v>
      </c>
      <c r="AD60" s="576">
        <v>0.0</v>
      </c>
      <c r="AE60" s="578">
        <f t="shared" si="3"/>
        <v>0.0</v>
      </c>
      <c r="AF60" s="579">
        <f t="shared" si="24"/>
        <v>0.0</v>
      </c>
      <c r="AG60" s="580" t="str">
        <f t="shared" si="25"/>
        <v/>
      </c>
      <c r="AH60" s="580" t="str">
        <f t="shared" si="26"/>
        <v/>
      </c>
      <c r="AI60" s="581" t="str">
        <f t="shared" si="27"/>
        <v/>
      </c>
      <c r="AJ60" s="582">
        <v>0.0</v>
      </c>
      <c r="AK60" s="583">
        <v>0.0</v>
      </c>
      <c r="AL60" s="584">
        <v>0.0</v>
      </c>
      <c r="AM60" s="585">
        <f t="shared" si="28"/>
        <v>0.0</v>
      </c>
      <c r="AN60" s="583">
        <v>0.0</v>
      </c>
      <c r="AO60" s="585">
        <f t="shared" si="4"/>
        <v>0.0</v>
      </c>
      <c r="AP60" s="583">
        <v>0.0</v>
      </c>
      <c r="AQ60" s="585">
        <f t="shared" si="5"/>
        <v>0.0</v>
      </c>
      <c r="AR60" s="586">
        <f t="shared" si="29"/>
        <v>0.0</v>
      </c>
      <c r="AS60" s="587" t="str">
        <f t="shared" si="30"/>
        <v/>
      </c>
      <c r="AT60" s="587" t="str">
        <f t="shared" si="31"/>
        <v/>
      </c>
      <c r="AU60" s="588" t="str">
        <f t="shared" si="32"/>
        <v/>
      </c>
      <c r="AV60" s="589">
        <v>0.0</v>
      </c>
      <c r="AW60" s="590">
        <v>0.0</v>
      </c>
      <c r="AX60" s="591">
        <v>0.0</v>
      </c>
      <c r="AY60" s="592">
        <f t="shared" si="33"/>
        <v>0.0</v>
      </c>
      <c r="AZ60" s="590">
        <v>0.0</v>
      </c>
      <c r="BA60" s="592">
        <f t="shared" si="6"/>
        <v>0.0</v>
      </c>
      <c r="BB60" s="590">
        <v>0.0</v>
      </c>
      <c r="BC60" s="592">
        <f t="shared" si="7"/>
        <v>0.0</v>
      </c>
      <c r="BD60" s="593">
        <f t="shared" si="34"/>
        <v>0.0</v>
      </c>
      <c r="BE60" s="594" t="str">
        <f t="shared" si="35"/>
        <v/>
      </c>
      <c r="BF60" s="594" t="str">
        <f t="shared" si="36"/>
        <v/>
      </c>
      <c r="BG60" s="595" t="str">
        <f t="shared" si="37"/>
        <v/>
      </c>
      <c r="BH60" s="596">
        <v>0.0</v>
      </c>
      <c r="BI60" s="597">
        <v>0.0</v>
      </c>
      <c r="BJ60" s="598">
        <v>0.0</v>
      </c>
      <c r="BK60" s="599">
        <f t="shared" si="38"/>
        <v>0.0</v>
      </c>
      <c r="BL60" s="597">
        <v>0.0</v>
      </c>
      <c r="BM60" s="599">
        <f t="shared" si="8"/>
        <v>0.0</v>
      </c>
      <c r="BN60" s="597">
        <v>0.0</v>
      </c>
      <c r="BO60" s="599">
        <f t="shared" si="9"/>
        <v>0.0</v>
      </c>
      <c r="BP60" s="600">
        <f t="shared" si="39"/>
        <v>0.0</v>
      </c>
      <c r="BQ60" s="601" t="str">
        <f t="shared" si="40"/>
        <v/>
      </c>
      <c r="BR60" s="601" t="str">
        <f t="shared" si="41"/>
        <v/>
      </c>
      <c r="BS60" s="602" t="str">
        <f t="shared" si="42"/>
        <v/>
      </c>
      <c r="BT60" s="568">
        <v>0.0</v>
      </c>
      <c r="BU60" s="569">
        <v>0.0</v>
      </c>
      <c r="BV60" s="570">
        <v>0.0</v>
      </c>
      <c r="BW60" s="571">
        <f t="shared" si="43"/>
        <v>0.0</v>
      </c>
      <c r="BX60" s="569">
        <v>0.0</v>
      </c>
      <c r="BY60" s="571">
        <f t="shared" si="10"/>
        <v>0.0</v>
      </c>
      <c r="BZ60" s="569">
        <v>0.0</v>
      </c>
      <c r="CA60" s="571">
        <f t="shared" si="11"/>
        <v>0.0</v>
      </c>
      <c r="CB60" s="572">
        <f t="shared" si="44"/>
        <v>0.0</v>
      </c>
      <c r="CC60" s="573" t="str">
        <f t="shared" si="45"/>
        <v/>
      </c>
      <c r="CD60" s="573" t="str">
        <f t="shared" si="46"/>
        <v/>
      </c>
      <c r="CE60" s="574" t="str">
        <f t="shared" si="47"/>
        <v/>
      </c>
      <c r="CF60" s="603">
        <v>0.0</v>
      </c>
      <c r="CG60" s="604">
        <v>0.0</v>
      </c>
      <c r="CH60" s="605">
        <v>0.0</v>
      </c>
      <c r="CI60" s="606">
        <f t="shared" si="48"/>
        <v>0.0</v>
      </c>
      <c r="CJ60" s="604">
        <v>0.0</v>
      </c>
      <c r="CK60" s="606">
        <f t="shared" si="12"/>
        <v>0.0</v>
      </c>
      <c r="CL60" s="604">
        <v>0.0</v>
      </c>
      <c r="CM60" s="606">
        <f t="shared" si="13"/>
        <v>0.0</v>
      </c>
      <c r="CN60" s="607">
        <f t="shared" si="49"/>
        <v>0.0</v>
      </c>
      <c r="CO60" s="548" t="str">
        <f t="shared" si="50"/>
        <v/>
      </c>
      <c r="CP60" s="548" t="str">
        <f t="shared" si="51"/>
        <v/>
      </c>
      <c r="CQ60" s="608" t="str">
        <f t="shared" si="52"/>
        <v/>
      </c>
      <c r="CR60" s="609">
        <v>0.0</v>
      </c>
      <c r="CS60" s="610">
        <v>0.0</v>
      </c>
      <c r="CT60" s="611"/>
      <c r="CU60" s="612">
        <f t="shared" si="117"/>
        <v>0.0</v>
      </c>
      <c r="CV60" s="525">
        <v>0.0</v>
      </c>
      <c r="CW60" s="613">
        <v>0.0</v>
      </c>
      <c r="CX60" s="614">
        <f t="shared" si="150"/>
        <v>0.0</v>
      </c>
      <c r="CY60" s="615">
        <v>0.0</v>
      </c>
      <c r="CZ60" s="616">
        <v>0.0</v>
      </c>
      <c r="DA60" s="617">
        <f t="shared" si="118"/>
        <v>0.0</v>
      </c>
      <c r="DB60" s="618">
        <f t="shared" si="119"/>
        <v>0.0</v>
      </c>
      <c r="DC60" s="619">
        <f t="shared" si="120"/>
        <v>0.0</v>
      </c>
      <c r="DD60" s="620" t="str">
        <f t="shared" si="121"/>
        <v/>
      </c>
      <c r="DE60" s="603">
        <v>0.0</v>
      </c>
      <c r="DF60" s="622">
        <v>0.0</v>
      </c>
      <c r="DG60" s="623">
        <f t="shared" si="122"/>
        <v>0.0</v>
      </c>
      <c r="DH60" s="604">
        <v>0.0</v>
      </c>
      <c r="DI60" s="625"/>
      <c r="DJ60" s="623">
        <f t="shared" si="123"/>
        <v>0.0</v>
      </c>
      <c r="DK60" s="625"/>
      <c r="DL60" s="625"/>
      <c r="DM60" s="623" t="str">
        <f t="shared" si="124"/>
        <v/>
      </c>
      <c r="DN60" s="626">
        <f t="shared" si="125"/>
        <v>0.0</v>
      </c>
      <c r="DO60" s="627">
        <f t="shared" si="126"/>
        <v>0.0</v>
      </c>
      <c r="DP60" s="628">
        <f t="shared" si="127"/>
        <v>0.0</v>
      </c>
      <c r="DQ60" s="541">
        <v>0.0</v>
      </c>
      <c r="DR60" s="629">
        <v>0.0</v>
      </c>
      <c r="DS60" s="623">
        <f t="shared" si="128"/>
        <v>0.0</v>
      </c>
      <c r="DT60" s="630">
        <v>0.0</v>
      </c>
      <c r="DU60" s="631">
        <v>0.0</v>
      </c>
      <c r="DV60" s="623">
        <f t="shared" si="129"/>
        <v>0.0</v>
      </c>
      <c r="DW60" s="632">
        <f t="shared" si="130"/>
        <v>0.0</v>
      </c>
      <c r="DX60" s="633">
        <f t="shared" si="131"/>
        <v>0.0</v>
      </c>
      <c r="DY60" s="634">
        <f t="shared" si="132"/>
        <v>0.0</v>
      </c>
      <c r="DZ60" s="607">
        <f t="shared" si="133"/>
        <v>0.0</v>
      </c>
      <c r="EA60" s="635" t="str">
        <f t="shared" si="134"/>
        <v/>
      </c>
      <c r="EB60" s="665">
        <v>0.0</v>
      </c>
      <c r="EC60" s="666">
        <v>0.0</v>
      </c>
      <c r="ED60" s="666">
        <v>0.0</v>
      </c>
      <c r="EE60" s="639">
        <f t="shared" si="184"/>
        <v>0.0</v>
      </c>
      <c r="EF60" s="640">
        <f t="shared" si="185"/>
        <v>0.0</v>
      </c>
      <c r="EG60" s="641" t="str">
        <f t="shared" si="186"/>
        <v/>
      </c>
      <c r="EH60" s="667">
        <v>0.0</v>
      </c>
      <c r="EI60" s="668">
        <v>0.0</v>
      </c>
      <c r="EJ60" s="668">
        <v>0.0</v>
      </c>
      <c r="EK60" s="532">
        <f t="shared" si="170"/>
        <v>0.0</v>
      </c>
      <c r="EL60" s="619">
        <f t="shared" si="171"/>
        <v>0.0</v>
      </c>
      <c r="EM60" s="620" t="str">
        <f t="shared" si="172"/>
        <v/>
      </c>
      <c r="EN60" s="603">
        <v>0.0</v>
      </c>
      <c r="EO60" s="604">
        <v>0.0</v>
      </c>
      <c r="EP60" s="643">
        <v>0.0</v>
      </c>
      <c r="EQ60" s="644">
        <f t="shared" si="153"/>
        <v>0.0</v>
      </c>
      <c r="ER60" s="629">
        <v>0.0</v>
      </c>
      <c r="ES60" s="645">
        <f t="shared" si="141"/>
        <v>0.0</v>
      </c>
      <c r="ET60" s="630">
        <v>0.0</v>
      </c>
      <c r="EU60" s="646">
        <f t="shared" si="142"/>
        <v>0.0</v>
      </c>
      <c r="EV60" s="607">
        <f t="shared" si="143"/>
        <v>0.0</v>
      </c>
      <c r="EW60" s="635" t="str">
        <f t="shared" si="144"/>
        <v/>
      </c>
      <c r="EX60" s="669"/>
      <c r="EY60" s="666"/>
      <c r="EZ60" s="670" t="str">
        <f t="shared" si="214"/>
        <v/>
      </c>
      <c r="FA60" s="649" t="str">
        <f t="shared" si="80"/>
        <v/>
      </c>
      <c r="FB60" s="650" t="str">
        <f t="shared" si="199"/>
        <v/>
      </c>
      <c r="FC60" s="651" t="str">
        <f t="shared" si="200"/>
        <v/>
      </c>
      <c r="FD60" s="652" t="str">
        <f t="shared" si="83"/>
        <v/>
      </c>
      <c r="FE60" s="652" t="str">
        <f>IF($G60="NSO","NSO",IF($G60="TC","Transferred",IF(OR($G60="",$G60=0,P60="",AB60="",AN60="",AZ60="",BL60="",BX60="",CJ58=""),"",IF(OR(FP60&gt;0,(FQ60+FR60+FS60)&gt;2),"FAILED",IF(OR(FQ60&gt;0,FR60&gt;1),"SUPP.",IF(AND(FR60&gt;0,FS60&gt;0),"SUPP.",IF((FR60+FS60),"Passed With G","Passed")))))))</f>
        <v/>
      </c>
      <c r="FF60" s="653" t="str">
        <f t="shared" si="201"/>
        <v/>
      </c>
      <c r="FG60" s="654" t="str">
        <f t="shared" si="85"/>
        <v/>
      </c>
      <c r="FH60" s="655" t="str">
        <f t="shared" si="86"/>
        <v/>
      </c>
      <c r="FI60" s="656" t="str">
        <f t="shared" si="157"/>
        <v/>
      </c>
      <c r="FJ60" s="657" t="str">
        <f t="shared" si="158"/>
        <v/>
      </c>
      <c r="FK60" s="657" t="str">
        <f t="shared" si="159"/>
        <v/>
      </c>
      <c r="FL60" s="657" t="str">
        <f t="shared" si="160"/>
        <v/>
      </c>
      <c r="FM60" s="657" t="str">
        <f t="shared" si="161"/>
        <v/>
      </c>
      <c r="FN60" s="658" t="str">
        <f t="shared" si="162"/>
        <v/>
      </c>
      <c r="FO60" s="659" t="str">
        <f t="shared" si="163"/>
        <v/>
      </c>
      <c r="FP60" s="656">
        <f t="shared" si="94"/>
        <v>0.0</v>
      </c>
      <c r="FQ60" s="657">
        <f t="shared" si="95"/>
        <v>0.0</v>
      </c>
      <c r="FR60" s="657">
        <f t="shared" si="96"/>
        <v>0.0</v>
      </c>
      <c r="FS60" s="657">
        <f t="shared" si="97"/>
        <v>0.0</v>
      </c>
      <c r="FT60" s="659"/>
      <c r="FU60" s="117"/>
      <c r="FV60" s="117"/>
      <c r="FW60" s="660">
        <f t="shared" si="98"/>
        <v>0.0</v>
      </c>
      <c r="FX60" s="660" t="s">
        <v>163</v>
      </c>
      <c r="FY60" s="660">
        <f t="shared" si="99"/>
        <v>200.0</v>
      </c>
      <c r="FZ60" s="660" t="str">
        <f t="shared" si="100"/>
        <v>0/200</v>
      </c>
      <c r="GA60" s="660">
        <f t="shared" si="101"/>
        <v>0.0</v>
      </c>
      <c r="GB60" s="660" t="s">
        <v>163</v>
      </c>
      <c r="GC60" s="660">
        <f t="shared" si="102"/>
        <v>230.0</v>
      </c>
      <c r="GD60" s="660" t="str">
        <f t="shared" si="103"/>
        <v>0/230</v>
      </c>
      <c r="GE60" s="660">
        <f t="shared" si="104"/>
        <v>0.0</v>
      </c>
      <c r="GF60" s="660" t="s">
        <v>163</v>
      </c>
      <c r="GG60" s="660">
        <f t="shared" si="105"/>
        <v>100.0</v>
      </c>
      <c r="GH60" s="660" t="str">
        <f t="shared" si="106"/>
        <v>0/100</v>
      </c>
      <c r="GI60" s="660">
        <f t="shared" si="107"/>
        <v>0.0</v>
      </c>
      <c r="GJ60" s="660" t="s">
        <v>163</v>
      </c>
      <c r="GK60" s="660">
        <f t="shared" si="108"/>
        <v>100.0</v>
      </c>
      <c r="GL60" s="660" t="str">
        <f t="shared" si="109"/>
        <v>0/100</v>
      </c>
      <c r="GM60" s="660">
        <f t="shared" si="110"/>
        <v>0.0</v>
      </c>
      <c r="GN60" s="660" t="s">
        <v>163</v>
      </c>
      <c r="GO60" s="660">
        <f t="shared" si="111"/>
        <v>200.0</v>
      </c>
      <c r="GP60" s="660" t="str">
        <f t="shared" si="112"/>
        <v>0/200</v>
      </c>
    </row>
    <row r="61" spans="8:8" ht="21.75" customHeight="1">
      <c r="A61" s="24">
        <f t="shared" si="19"/>
        <v>0.0</v>
      </c>
      <c r="B61" s="562">
        <f t="shared" si="20"/>
        <v>0.0</v>
      </c>
      <c r="C61" s="563">
        <v>53.0</v>
      </c>
      <c r="D61" s="564"/>
      <c r="E61" s="662"/>
      <c r="F61" s="663"/>
      <c r="G61" s="662"/>
      <c r="H61" s="662"/>
      <c r="I61" s="662"/>
      <c r="J61" s="662"/>
      <c r="K61" s="664"/>
      <c r="L61" s="568">
        <v>0.0</v>
      </c>
      <c r="M61" s="569">
        <v>0.0</v>
      </c>
      <c r="N61" s="570">
        <v>0.0</v>
      </c>
      <c r="O61" s="571">
        <f t="shared" si="225"/>
        <v>0.0</v>
      </c>
      <c r="P61" s="569">
        <v>0.0</v>
      </c>
      <c r="Q61" s="571">
        <f>SUM(O61,P61)</f>
        <v>0.0</v>
      </c>
      <c r="R61" s="569">
        <v>0.0</v>
      </c>
      <c r="S61" s="571">
        <f>SUM(Q61,R61)</f>
        <v>0.0</v>
      </c>
      <c r="T61" s="572">
        <f>IF(OR(P61="",R61=""),"",S61/S$7*100)</f>
        <v>0.0</v>
      </c>
      <c r="U61" s="573" t="str">
        <f>IF(R61="AB","AB",IF(AND(OR(L61="ab",L61="ml"),OR(M61="ab",M61="ml"),OR(O61="ab",O61="ml")),"AB",IF(AND(OR(L61="ab",L61="ml"),OR(O61="ab",O61="ml")),"AB","")))</f>
        <v/>
      </c>
      <c r="V61" s="573" t="str">
        <f>IF(OR($G61="NSO",$G61="",R61=""),"",IF(OR(U61="AB",R61="ab"),"AB",IF(AND(T61&gt;=36,R61&gt;=20),"P",IF(AND(T61&gt;=34,R61&gt;=20,COUNTIF(N61:R61,"ml")=0),"G2",IF(AND(T61&gt;=31,R61&gt;=20,COUNTIF(N61:R61,"ml")=0),"G1",IF(T61&gt;=25,"S","F"))))))</f>
        <v/>
      </c>
      <c r="W61" s="574" t="str">
        <f t="shared" si="226"/>
        <v/>
      </c>
      <c r="X61" s="575">
        <v>0.0</v>
      </c>
      <c r="Y61" s="576">
        <v>0.0</v>
      </c>
      <c r="Z61" s="577">
        <v>0.0</v>
      </c>
      <c r="AA61" s="578">
        <f t="shared" si="23"/>
        <v>0.0</v>
      </c>
      <c r="AB61" s="576">
        <v>0.0</v>
      </c>
      <c r="AC61" s="578">
        <f t="shared" si="2"/>
        <v>0.0</v>
      </c>
      <c r="AD61" s="576">
        <v>0.0</v>
      </c>
      <c r="AE61" s="578">
        <f t="shared" si="3"/>
        <v>0.0</v>
      </c>
      <c r="AF61" s="579">
        <f t="shared" si="24"/>
        <v>0.0</v>
      </c>
      <c r="AG61" s="580" t="str">
        <f t="shared" si="25"/>
        <v/>
      </c>
      <c r="AH61" s="580" t="str">
        <f t="shared" si="26"/>
        <v/>
      </c>
      <c r="AI61" s="581" t="str">
        <f t="shared" si="27"/>
        <v/>
      </c>
      <c r="AJ61" s="582">
        <v>0.0</v>
      </c>
      <c r="AK61" s="583">
        <v>0.0</v>
      </c>
      <c r="AL61" s="584">
        <v>0.0</v>
      </c>
      <c r="AM61" s="585">
        <f t="shared" si="28"/>
        <v>0.0</v>
      </c>
      <c r="AN61" s="583">
        <v>0.0</v>
      </c>
      <c r="AO61" s="585">
        <f t="shared" si="4"/>
        <v>0.0</v>
      </c>
      <c r="AP61" s="583">
        <v>0.0</v>
      </c>
      <c r="AQ61" s="585">
        <f t="shared" si="5"/>
        <v>0.0</v>
      </c>
      <c r="AR61" s="586">
        <f t="shared" si="29"/>
        <v>0.0</v>
      </c>
      <c r="AS61" s="587" t="str">
        <f t="shared" si="30"/>
        <v/>
      </c>
      <c r="AT61" s="587" t="str">
        <f t="shared" si="31"/>
        <v/>
      </c>
      <c r="AU61" s="588" t="str">
        <f t="shared" si="32"/>
        <v/>
      </c>
      <c r="AV61" s="589">
        <v>0.0</v>
      </c>
      <c r="AW61" s="590">
        <v>0.0</v>
      </c>
      <c r="AX61" s="591">
        <v>0.0</v>
      </c>
      <c r="AY61" s="592">
        <f t="shared" si="33"/>
        <v>0.0</v>
      </c>
      <c r="AZ61" s="590">
        <v>0.0</v>
      </c>
      <c r="BA61" s="592">
        <f t="shared" si="6"/>
        <v>0.0</v>
      </c>
      <c r="BB61" s="590">
        <v>0.0</v>
      </c>
      <c r="BC61" s="592">
        <f t="shared" si="7"/>
        <v>0.0</v>
      </c>
      <c r="BD61" s="593">
        <f t="shared" si="34"/>
        <v>0.0</v>
      </c>
      <c r="BE61" s="594" t="str">
        <f t="shared" si="35"/>
        <v/>
      </c>
      <c r="BF61" s="594" t="str">
        <f t="shared" si="36"/>
        <v/>
      </c>
      <c r="BG61" s="595" t="str">
        <f t="shared" si="37"/>
        <v/>
      </c>
      <c r="BH61" s="596">
        <v>0.0</v>
      </c>
      <c r="BI61" s="597">
        <v>0.0</v>
      </c>
      <c r="BJ61" s="598">
        <v>0.0</v>
      </c>
      <c r="BK61" s="599">
        <f t="shared" si="38"/>
        <v>0.0</v>
      </c>
      <c r="BL61" s="597">
        <v>0.0</v>
      </c>
      <c r="BM61" s="599">
        <f t="shared" si="8"/>
        <v>0.0</v>
      </c>
      <c r="BN61" s="597">
        <v>0.0</v>
      </c>
      <c r="BO61" s="599">
        <f t="shared" si="9"/>
        <v>0.0</v>
      </c>
      <c r="BP61" s="600">
        <f t="shared" si="39"/>
        <v>0.0</v>
      </c>
      <c r="BQ61" s="601" t="str">
        <f t="shared" si="40"/>
        <v/>
      </c>
      <c r="BR61" s="601" t="str">
        <f t="shared" si="41"/>
        <v/>
      </c>
      <c r="BS61" s="602" t="str">
        <f t="shared" si="42"/>
        <v/>
      </c>
      <c r="BT61" s="568">
        <v>0.0</v>
      </c>
      <c r="BU61" s="569">
        <v>0.0</v>
      </c>
      <c r="BV61" s="570">
        <v>0.0</v>
      </c>
      <c r="BW61" s="571">
        <f t="shared" si="43"/>
        <v>0.0</v>
      </c>
      <c r="BX61" s="569">
        <v>0.0</v>
      </c>
      <c r="BY61" s="571">
        <f t="shared" si="10"/>
        <v>0.0</v>
      </c>
      <c r="BZ61" s="569">
        <v>0.0</v>
      </c>
      <c r="CA61" s="571">
        <f t="shared" si="11"/>
        <v>0.0</v>
      </c>
      <c r="CB61" s="572">
        <f t="shared" si="44"/>
        <v>0.0</v>
      </c>
      <c r="CC61" s="573" t="str">
        <f t="shared" si="45"/>
        <v/>
      </c>
      <c r="CD61" s="573" t="str">
        <f t="shared" si="46"/>
        <v/>
      </c>
      <c r="CE61" s="574" t="str">
        <f t="shared" si="47"/>
        <v/>
      </c>
      <c r="CF61" s="603">
        <v>0.0</v>
      </c>
      <c r="CG61" s="604">
        <v>0.0</v>
      </c>
      <c r="CH61" s="605">
        <v>0.0</v>
      </c>
      <c r="CI61" s="606">
        <f t="shared" si="48"/>
        <v>0.0</v>
      </c>
      <c r="CJ61" s="604">
        <v>0.0</v>
      </c>
      <c r="CK61" s="606">
        <f t="shared" si="12"/>
        <v>0.0</v>
      </c>
      <c r="CL61" s="604">
        <v>0.0</v>
      </c>
      <c r="CM61" s="606">
        <f t="shared" si="13"/>
        <v>0.0</v>
      </c>
      <c r="CN61" s="607">
        <f t="shared" si="49"/>
        <v>0.0</v>
      </c>
      <c r="CO61" s="548" t="str">
        <f t="shared" si="50"/>
        <v/>
      </c>
      <c r="CP61" s="548" t="str">
        <f t="shared" si="51"/>
        <v/>
      </c>
      <c r="CQ61" s="608" t="str">
        <f t="shared" si="52"/>
        <v/>
      </c>
      <c r="CR61" s="609">
        <v>0.0</v>
      </c>
      <c r="CS61" s="610">
        <v>0.0</v>
      </c>
      <c r="CT61" s="611"/>
      <c r="CU61" s="612">
        <f t="shared" si="117"/>
        <v>0.0</v>
      </c>
      <c r="CV61" s="525">
        <v>0.0</v>
      </c>
      <c r="CW61" s="613">
        <v>0.0</v>
      </c>
      <c r="CX61" s="614">
        <f t="shared" si="150"/>
        <v>0.0</v>
      </c>
      <c r="CY61" s="615">
        <v>0.0</v>
      </c>
      <c r="CZ61" s="616">
        <f t="shared" si="227" ref="CZ61">IF($S$7="NA","NA",0)</f>
        <v>0.0</v>
      </c>
      <c r="DA61" s="617">
        <f t="shared" si="118"/>
        <v>0.0</v>
      </c>
      <c r="DB61" s="618">
        <f t="shared" si="119"/>
        <v>0.0</v>
      </c>
      <c r="DC61" s="619">
        <f t="shared" si="120"/>
        <v>0.0</v>
      </c>
      <c r="DD61" s="620" t="str">
        <f t="shared" si="121"/>
        <v/>
      </c>
      <c r="DE61" s="603">
        <v>0.0</v>
      </c>
      <c r="DF61" s="622">
        <v>0.0</v>
      </c>
      <c r="DG61" s="623">
        <f t="shared" si="122"/>
        <v>0.0</v>
      </c>
      <c r="DH61" s="604">
        <v>0.0</v>
      </c>
      <c r="DI61" s="625"/>
      <c r="DJ61" s="623">
        <f t="shared" si="123"/>
        <v>0.0</v>
      </c>
      <c r="DK61" s="625"/>
      <c r="DL61" s="625"/>
      <c r="DM61" s="623" t="str">
        <f t="shared" si="124"/>
        <v/>
      </c>
      <c r="DN61" s="626">
        <f t="shared" si="125"/>
        <v>0.0</v>
      </c>
      <c r="DO61" s="627">
        <f t="shared" si="126"/>
        <v>0.0</v>
      </c>
      <c r="DP61" s="628">
        <f t="shared" si="127"/>
        <v>0.0</v>
      </c>
      <c r="DQ61" s="541">
        <v>0.0</v>
      </c>
      <c r="DR61" s="629">
        <v>0.0</v>
      </c>
      <c r="DS61" s="623">
        <f t="shared" si="128"/>
        <v>0.0</v>
      </c>
      <c r="DT61" s="630">
        <v>0.0</v>
      </c>
      <c r="DU61" s="631">
        <f t="shared" si="228" ref="DU61">IF($S$7="NA","NA",0)</f>
        <v>0.0</v>
      </c>
      <c r="DV61" s="623">
        <f t="shared" si="129"/>
        <v>0.0</v>
      </c>
      <c r="DW61" s="632">
        <f t="shared" si="130"/>
        <v>0.0</v>
      </c>
      <c r="DX61" s="633">
        <f t="shared" si="131"/>
        <v>0.0</v>
      </c>
      <c r="DY61" s="634">
        <f t="shared" si="132"/>
        <v>0.0</v>
      </c>
      <c r="DZ61" s="607">
        <f t="shared" si="133"/>
        <v>0.0</v>
      </c>
      <c r="EA61" s="635" t="str">
        <f t="shared" si="134"/>
        <v/>
      </c>
      <c r="EB61" s="636">
        <v>0.0</v>
      </c>
      <c r="EC61" s="637">
        <v>0.0</v>
      </c>
      <c r="ED61" s="638">
        <v>0.0</v>
      </c>
      <c r="EE61" s="639">
        <f t="shared" si="184"/>
        <v>0.0</v>
      </c>
      <c r="EF61" s="640">
        <f t="shared" si="185"/>
        <v>0.0</v>
      </c>
      <c r="EG61" s="641" t="str">
        <f t="shared" si="186"/>
        <v/>
      </c>
      <c r="EH61" s="642">
        <v>0.0</v>
      </c>
      <c r="EI61" s="564">
        <v>0.0</v>
      </c>
      <c r="EJ61" s="564">
        <v>0.0</v>
      </c>
      <c r="EK61" s="532">
        <f t="shared" si="170"/>
        <v>0.0</v>
      </c>
      <c r="EL61" s="619">
        <f t="shared" si="171"/>
        <v>0.0</v>
      </c>
      <c r="EM61" s="620" t="str">
        <f t="shared" si="172"/>
        <v/>
      </c>
      <c r="EN61" s="603">
        <v>0.0</v>
      </c>
      <c r="EO61" s="604">
        <v>0.0</v>
      </c>
      <c r="EP61" s="643">
        <v>0.0</v>
      </c>
      <c r="EQ61" s="644">
        <f t="shared" si="153"/>
        <v>0.0</v>
      </c>
      <c r="ER61" s="629">
        <v>0.0</v>
      </c>
      <c r="ES61" s="645">
        <f t="shared" si="141"/>
        <v>0.0</v>
      </c>
      <c r="ET61" s="630">
        <v>0.0</v>
      </c>
      <c r="EU61" s="646">
        <f t="shared" si="142"/>
        <v>0.0</v>
      </c>
      <c r="EV61" s="607">
        <f t="shared" si="143"/>
        <v>0.0</v>
      </c>
      <c r="EW61" s="635" t="str">
        <f t="shared" si="144"/>
        <v/>
      </c>
      <c r="EX61" s="669"/>
      <c r="EY61" s="666"/>
      <c r="EZ61" s="670" t="str">
        <f t="shared" si="214"/>
        <v/>
      </c>
      <c r="FA61" s="649" t="str">
        <f>IF(G61="","",SUM($S$7,$AE$7,$AQ$7,$BC$7,$BO$7,$CA$7,$CM$7))</f>
        <v/>
      </c>
      <c r="FB61" s="650" t="str">
        <f t="shared" si="199"/>
        <v/>
      </c>
      <c r="FC61" s="651" t="str">
        <f t="shared" si="200"/>
        <v/>
      </c>
      <c r="FD61" s="652" t="str">
        <f t="shared" si="83"/>
        <v/>
      </c>
      <c r="FE61" s="652" t="str">
        <f>IF($G61="NSO","NSO",IF($G61="TC","Transferred",IF(OR($G61="",$G61=0,P61="",AB61="",AN61="",AZ61="",BL61="",BX61="",CJ59=""),"",IF(OR(FP61&gt;0,(FQ61+FR61+FS61)&gt;2),"FAILED",IF(OR(FQ61&gt;0,FR61&gt;1),"SUPP.",IF(AND(FR61&gt;0,FS61&gt;0),"SUPP.",IF((FR61+FS61),"Passed With G","Passed")))))))</f>
        <v/>
      </c>
      <c r="FF61" s="653" t="str">
        <f t="shared" si="201"/>
        <v/>
      </c>
      <c r="FG61" s="654" t="str">
        <f t="shared" si="85"/>
        <v/>
      </c>
      <c r="FH61" s="655" t="str">
        <f t="shared" si="86"/>
        <v/>
      </c>
      <c r="FI61" s="656" t="str">
        <f t="shared" si="157"/>
        <v/>
      </c>
      <c r="FJ61" s="657" t="str">
        <f t="shared" si="158"/>
        <v/>
      </c>
      <c r="FK61" s="657" t="str">
        <f t="shared" si="159"/>
        <v/>
      </c>
      <c r="FL61" s="657" t="str">
        <f t="shared" si="160"/>
        <v/>
      </c>
      <c r="FM61" s="657" t="str">
        <f t="shared" si="161"/>
        <v/>
      </c>
      <c r="FN61" s="658" t="str">
        <f t="shared" si="162"/>
        <v/>
      </c>
      <c r="FO61" s="659" t="str">
        <f t="shared" si="163"/>
        <v/>
      </c>
      <c r="FP61" s="656">
        <f t="shared" si="94"/>
        <v>0.0</v>
      </c>
      <c r="FQ61" s="657">
        <f t="shared" si="95"/>
        <v>0.0</v>
      </c>
      <c r="FR61" s="657">
        <f t="shared" si="96"/>
        <v>0.0</v>
      </c>
      <c r="FS61" s="657">
        <f t="shared" si="97"/>
        <v>0.0</v>
      </c>
      <c r="FT61" s="659"/>
      <c r="FU61" s="117"/>
      <c r="FV61" s="117"/>
      <c r="FW61" s="660">
        <f t="shared" si="98"/>
        <v>0.0</v>
      </c>
      <c r="FX61" s="660" t="s">
        <v>163</v>
      </c>
      <c r="FY61" s="660">
        <f t="shared" si="99"/>
        <v>200.0</v>
      </c>
      <c r="FZ61" s="660" t="str">
        <f t="shared" si="100"/>
        <v>0/200</v>
      </c>
      <c r="GA61" s="660">
        <f t="shared" si="101"/>
        <v>0.0</v>
      </c>
      <c r="GB61" s="660" t="s">
        <v>163</v>
      </c>
      <c r="GC61" s="660">
        <f t="shared" si="102"/>
        <v>230.0</v>
      </c>
      <c r="GD61" s="660" t="str">
        <f t="shared" si="103"/>
        <v>0/230</v>
      </c>
      <c r="GE61" s="660">
        <f t="shared" si="104"/>
        <v>0.0</v>
      </c>
      <c r="GF61" s="660" t="s">
        <v>163</v>
      </c>
      <c r="GG61" s="660">
        <f t="shared" si="105"/>
        <v>100.0</v>
      </c>
      <c r="GH61" s="660" t="str">
        <f t="shared" si="106"/>
        <v>0/100</v>
      </c>
      <c r="GI61" s="660">
        <f t="shared" si="107"/>
        <v>0.0</v>
      </c>
      <c r="GJ61" s="660" t="s">
        <v>163</v>
      </c>
      <c r="GK61" s="660">
        <f t="shared" si="108"/>
        <v>100.0</v>
      </c>
      <c r="GL61" s="660" t="str">
        <f t="shared" si="109"/>
        <v>0/100</v>
      </c>
      <c r="GM61" s="660">
        <f t="shared" si="110"/>
        <v>0.0</v>
      </c>
      <c r="GN61" s="660" t="s">
        <v>163</v>
      </c>
      <c r="GO61" s="660">
        <f t="shared" si="111"/>
        <v>200.0</v>
      </c>
      <c r="GP61" s="660" t="str">
        <f t="shared" si="112"/>
        <v>0/200</v>
      </c>
    </row>
    <row r="62" spans="8:8" ht="21.75" customHeight="1">
      <c r="A62" s="24">
        <f t="shared" si="19"/>
        <v>0.0</v>
      </c>
      <c r="B62" s="562">
        <f t="shared" si="20"/>
        <v>0.0</v>
      </c>
      <c r="C62" s="661">
        <v>54.0</v>
      </c>
      <c r="D62" s="564"/>
      <c r="E62" s="662"/>
      <c r="F62" s="663"/>
      <c r="G62" s="565"/>
      <c r="H62" s="662"/>
      <c r="I62" s="662"/>
      <c r="J62" s="662"/>
      <c r="K62" s="664"/>
      <c r="L62" s="568">
        <v>0.0</v>
      </c>
      <c r="M62" s="569">
        <v>0.0</v>
      </c>
      <c r="N62" s="570">
        <v>0.0</v>
      </c>
      <c r="O62" s="571">
        <f t="shared" si="225"/>
        <v>0.0</v>
      </c>
      <c r="P62" s="569">
        <v>0.0</v>
      </c>
      <c r="Q62" s="571">
        <f>SUM(O62,P62)</f>
        <v>0.0</v>
      </c>
      <c r="R62" s="569">
        <v>0.0</v>
      </c>
      <c r="S62" s="571">
        <f>SUM(Q62,R62)</f>
        <v>0.0</v>
      </c>
      <c r="T62" s="572">
        <f>IF(OR(P62="",R62=""),"",S62/S$7*100)</f>
        <v>0.0</v>
      </c>
      <c r="U62" s="573" t="str">
        <f>IF(R62="AB","AB",IF(AND(OR(L62="ab",L62="ml"),OR(M62="ab",M62="ml"),OR(O62="ab",O62="ml")),"AB",IF(AND(OR(L62="ab",L62="ml"),OR(O62="ab",O62="ml")),"AB","")))</f>
        <v/>
      </c>
      <c r="V62" s="573" t="str">
        <f>IF(OR($G62="NSO",$G62="",R62=""),"",IF(OR(U62="AB",R62="ab"),"AB",IF(AND(T62&gt;=36,R62&gt;=20),"P",IF(AND(T62&gt;=34,R62&gt;=20,COUNTIF(N62:R62,"ml")=0),"G2",IF(AND(T62&gt;=31,R62&gt;=20,COUNTIF(N62:R62,"ml")=0),"G1",IF(T62&gt;=25,"S","F"))))))</f>
        <v/>
      </c>
      <c r="W62" s="574" t="str">
        <f t="shared" si="226"/>
        <v/>
      </c>
      <c r="X62" s="575">
        <v>0.0</v>
      </c>
      <c r="Y62" s="576">
        <v>0.0</v>
      </c>
      <c r="Z62" s="577">
        <v>0.0</v>
      </c>
      <c r="AA62" s="578">
        <f t="shared" si="23"/>
        <v>0.0</v>
      </c>
      <c r="AB62" s="576">
        <v>0.0</v>
      </c>
      <c r="AC62" s="578">
        <f t="shared" si="2"/>
        <v>0.0</v>
      </c>
      <c r="AD62" s="576">
        <v>0.0</v>
      </c>
      <c r="AE62" s="578">
        <f t="shared" si="3"/>
        <v>0.0</v>
      </c>
      <c r="AF62" s="579">
        <f t="shared" si="24"/>
        <v>0.0</v>
      </c>
      <c r="AG62" s="580" t="str">
        <f t="shared" si="25"/>
        <v/>
      </c>
      <c r="AH62" s="580" t="str">
        <f t="shared" si="26"/>
        <v/>
      </c>
      <c r="AI62" s="581" t="str">
        <f t="shared" si="27"/>
        <v/>
      </c>
      <c r="AJ62" s="582">
        <v>0.0</v>
      </c>
      <c r="AK62" s="583">
        <v>0.0</v>
      </c>
      <c r="AL62" s="584">
        <v>0.0</v>
      </c>
      <c r="AM62" s="585">
        <f t="shared" si="28"/>
        <v>0.0</v>
      </c>
      <c r="AN62" s="583">
        <v>0.0</v>
      </c>
      <c r="AO62" s="585">
        <f t="shared" si="4"/>
        <v>0.0</v>
      </c>
      <c r="AP62" s="583">
        <v>0.0</v>
      </c>
      <c r="AQ62" s="585">
        <f t="shared" si="5"/>
        <v>0.0</v>
      </c>
      <c r="AR62" s="586">
        <f t="shared" si="29"/>
        <v>0.0</v>
      </c>
      <c r="AS62" s="587" t="str">
        <f t="shared" si="30"/>
        <v/>
      </c>
      <c r="AT62" s="587" t="str">
        <f t="shared" si="31"/>
        <v/>
      </c>
      <c r="AU62" s="588" t="str">
        <f t="shared" si="32"/>
        <v/>
      </c>
      <c r="AV62" s="589">
        <v>0.0</v>
      </c>
      <c r="AW62" s="590">
        <v>0.0</v>
      </c>
      <c r="AX62" s="591">
        <v>0.0</v>
      </c>
      <c r="AY62" s="592">
        <f t="shared" si="33"/>
        <v>0.0</v>
      </c>
      <c r="AZ62" s="590">
        <v>0.0</v>
      </c>
      <c r="BA62" s="592">
        <f t="shared" si="6"/>
        <v>0.0</v>
      </c>
      <c r="BB62" s="590">
        <v>0.0</v>
      </c>
      <c r="BC62" s="592">
        <f t="shared" si="7"/>
        <v>0.0</v>
      </c>
      <c r="BD62" s="593">
        <f t="shared" si="34"/>
        <v>0.0</v>
      </c>
      <c r="BE62" s="594" t="str">
        <f t="shared" si="35"/>
        <v/>
      </c>
      <c r="BF62" s="594" t="str">
        <f t="shared" si="36"/>
        <v/>
      </c>
      <c r="BG62" s="595" t="str">
        <f t="shared" si="37"/>
        <v/>
      </c>
      <c r="BH62" s="596">
        <v>0.0</v>
      </c>
      <c r="BI62" s="597">
        <v>0.0</v>
      </c>
      <c r="BJ62" s="598">
        <v>0.0</v>
      </c>
      <c r="BK62" s="599">
        <f t="shared" si="38"/>
        <v>0.0</v>
      </c>
      <c r="BL62" s="597">
        <v>0.0</v>
      </c>
      <c r="BM62" s="599">
        <f t="shared" si="8"/>
        <v>0.0</v>
      </c>
      <c r="BN62" s="597">
        <v>0.0</v>
      </c>
      <c r="BO62" s="599">
        <f t="shared" si="9"/>
        <v>0.0</v>
      </c>
      <c r="BP62" s="600">
        <f t="shared" si="39"/>
        <v>0.0</v>
      </c>
      <c r="BQ62" s="601" t="str">
        <f t="shared" si="40"/>
        <v/>
      </c>
      <c r="BR62" s="601" t="str">
        <f t="shared" si="41"/>
        <v/>
      </c>
      <c r="BS62" s="602" t="str">
        <f t="shared" si="42"/>
        <v/>
      </c>
      <c r="BT62" s="568">
        <v>0.0</v>
      </c>
      <c r="BU62" s="569">
        <v>0.0</v>
      </c>
      <c r="BV62" s="570">
        <v>0.0</v>
      </c>
      <c r="BW62" s="571">
        <f t="shared" si="43"/>
        <v>0.0</v>
      </c>
      <c r="BX62" s="569">
        <v>0.0</v>
      </c>
      <c r="BY62" s="571">
        <f t="shared" si="10"/>
        <v>0.0</v>
      </c>
      <c r="BZ62" s="569">
        <v>0.0</v>
      </c>
      <c r="CA62" s="571">
        <f t="shared" si="11"/>
        <v>0.0</v>
      </c>
      <c r="CB62" s="572">
        <f t="shared" si="44"/>
        <v>0.0</v>
      </c>
      <c r="CC62" s="573" t="str">
        <f t="shared" si="45"/>
        <v/>
      </c>
      <c r="CD62" s="573" t="str">
        <f t="shared" si="46"/>
        <v/>
      </c>
      <c r="CE62" s="574" t="str">
        <f t="shared" si="47"/>
        <v/>
      </c>
      <c r="CF62" s="603">
        <v>0.0</v>
      </c>
      <c r="CG62" s="604">
        <v>0.0</v>
      </c>
      <c r="CH62" s="605">
        <v>0.0</v>
      </c>
      <c r="CI62" s="606">
        <f t="shared" si="48"/>
        <v>0.0</v>
      </c>
      <c r="CJ62" s="604">
        <v>0.0</v>
      </c>
      <c r="CK62" s="606">
        <f t="shared" si="12"/>
        <v>0.0</v>
      </c>
      <c r="CL62" s="604">
        <v>0.0</v>
      </c>
      <c r="CM62" s="606">
        <f t="shared" si="13"/>
        <v>0.0</v>
      </c>
      <c r="CN62" s="607">
        <f t="shared" si="49"/>
        <v>0.0</v>
      </c>
      <c r="CO62" s="548" t="str">
        <f t="shared" si="50"/>
        <v/>
      </c>
      <c r="CP62" s="548" t="str">
        <f t="shared" si="51"/>
        <v/>
      </c>
      <c r="CQ62" s="608" t="str">
        <f t="shared" si="52"/>
        <v/>
      </c>
      <c r="CR62" s="609">
        <v>0.0</v>
      </c>
      <c r="CS62" s="610">
        <v>0.0</v>
      </c>
      <c r="CT62" s="611"/>
      <c r="CU62" s="612">
        <f t="shared" si="117"/>
        <v>0.0</v>
      </c>
      <c r="CV62" s="525">
        <v>0.0</v>
      </c>
      <c r="CW62" s="613">
        <v>0.0</v>
      </c>
      <c r="CX62" s="614">
        <f t="shared" si="150"/>
        <v>0.0</v>
      </c>
      <c r="CY62" s="615">
        <v>0.0</v>
      </c>
      <c r="CZ62" s="616">
        <v>0.0</v>
      </c>
      <c r="DA62" s="617">
        <f t="shared" si="118"/>
        <v>0.0</v>
      </c>
      <c r="DB62" s="618">
        <f t="shared" si="119"/>
        <v>0.0</v>
      </c>
      <c r="DC62" s="619">
        <f t="shared" si="120"/>
        <v>0.0</v>
      </c>
      <c r="DD62" s="620" t="str">
        <f t="shared" si="121"/>
        <v/>
      </c>
      <c r="DE62" s="603">
        <v>0.0</v>
      </c>
      <c r="DF62" s="622">
        <v>0.0</v>
      </c>
      <c r="DG62" s="623">
        <f t="shared" si="122"/>
        <v>0.0</v>
      </c>
      <c r="DH62" s="604">
        <v>0.0</v>
      </c>
      <c r="DI62" s="625"/>
      <c r="DJ62" s="623">
        <f t="shared" si="123"/>
        <v>0.0</v>
      </c>
      <c r="DK62" s="625"/>
      <c r="DL62" s="625"/>
      <c r="DM62" s="623" t="str">
        <f t="shared" si="124"/>
        <v/>
      </c>
      <c r="DN62" s="626">
        <f t="shared" si="125"/>
        <v>0.0</v>
      </c>
      <c r="DO62" s="627">
        <f t="shared" si="126"/>
        <v>0.0</v>
      </c>
      <c r="DP62" s="628">
        <f t="shared" si="127"/>
        <v>0.0</v>
      </c>
      <c r="DQ62" s="541">
        <v>0.0</v>
      </c>
      <c r="DR62" s="629">
        <v>0.0</v>
      </c>
      <c r="DS62" s="623">
        <f t="shared" si="128"/>
        <v>0.0</v>
      </c>
      <c r="DT62" s="630">
        <v>0.0</v>
      </c>
      <c r="DU62" s="631">
        <v>0.0</v>
      </c>
      <c r="DV62" s="623">
        <f t="shared" si="129"/>
        <v>0.0</v>
      </c>
      <c r="DW62" s="632">
        <f t="shared" si="130"/>
        <v>0.0</v>
      </c>
      <c r="DX62" s="633">
        <f t="shared" si="131"/>
        <v>0.0</v>
      </c>
      <c r="DY62" s="634">
        <f t="shared" si="132"/>
        <v>0.0</v>
      </c>
      <c r="DZ62" s="607">
        <f t="shared" si="133"/>
        <v>0.0</v>
      </c>
      <c r="EA62" s="635" t="str">
        <f t="shared" si="134"/>
        <v/>
      </c>
      <c r="EB62" s="665">
        <v>0.0</v>
      </c>
      <c r="EC62" s="666">
        <v>0.0</v>
      </c>
      <c r="ED62" s="666">
        <v>0.0</v>
      </c>
      <c r="EE62" s="639">
        <f t="shared" si="184"/>
        <v>0.0</v>
      </c>
      <c r="EF62" s="640">
        <f t="shared" si="185"/>
        <v>0.0</v>
      </c>
      <c r="EG62" s="641" t="str">
        <f t="shared" si="186"/>
        <v/>
      </c>
      <c r="EH62" s="667">
        <v>0.0</v>
      </c>
      <c r="EI62" s="668">
        <v>0.0</v>
      </c>
      <c r="EJ62" s="668">
        <v>0.0</v>
      </c>
      <c r="EK62" s="532">
        <f t="shared" si="170"/>
        <v>0.0</v>
      </c>
      <c r="EL62" s="619">
        <f t="shared" si="171"/>
        <v>0.0</v>
      </c>
      <c r="EM62" s="620" t="str">
        <f t="shared" si="172"/>
        <v/>
      </c>
      <c r="EN62" s="603">
        <v>0.0</v>
      </c>
      <c r="EO62" s="604">
        <v>0.0</v>
      </c>
      <c r="EP62" s="643">
        <v>0.0</v>
      </c>
      <c r="EQ62" s="644">
        <f t="shared" si="153"/>
        <v>0.0</v>
      </c>
      <c r="ER62" s="629">
        <v>0.0</v>
      </c>
      <c r="ES62" s="645">
        <f t="shared" si="141"/>
        <v>0.0</v>
      </c>
      <c r="ET62" s="630">
        <v>0.0</v>
      </c>
      <c r="EU62" s="646">
        <f t="shared" si="142"/>
        <v>0.0</v>
      </c>
      <c r="EV62" s="607">
        <f t="shared" si="143"/>
        <v>0.0</v>
      </c>
      <c r="EW62" s="635" t="str">
        <f t="shared" si="144"/>
        <v/>
      </c>
      <c r="EX62" s="669"/>
      <c r="EY62" s="666"/>
      <c r="EZ62" s="670" t="str">
        <f t="shared" si="214"/>
        <v/>
      </c>
      <c r="FA62" s="649" t="str">
        <f t="shared" si="80"/>
        <v/>
      </c>
      <c r="FB62" s="650" t="str">
        <f t="shared" si="199"/>
        <v/>
      </c>
      <c r="FC62" s="651" t="str">
        <f t="shared" si="200"/>
        <v/>
      </c>
      <c r="FD62" s="652" t="str">
        <f t="shared" si="83"/>
        <v/>
      </c>
      <c r="FE62" s="652" t="str">
        <f>IF($G62="NSO","NSO",IF($G62="TC","Transferred",IF(OR($G62="",$G62=0,P62="",AB62="",AN62="",AZ62="",BL62="",BX62="",CJ60=""),"",IF(OR(FP62&gt;0,(FQ62+FR62+FS62)&gt;2),"FAILED",IF(OR(FQ62&gt;0,FR62&gt;1),"SUPP.",IF(AND(FR62&gt;0,FS62&gt;0),"SUPP.",IF((FR62+FS62),"Passed With G","Passed")))))))</f>
        <v/>
      </c>
      <c r="FF62" s="653" t="str">
        <f t="shared" si="201"/>
        <v/>
      </c>
      <c r="FG62" s="654" t="str">
        <f t="shared" si="85"/>
        <v/>
      </c>
      <c r="FH62" s="655" t="str">
        <f t="shared" si="86"/>
        <v/>
      </c>
      <c r="FI62" s="656" t="str">
        <f t="shared" si="157"/>
        <v/>
      </c>
      <c r="FJ62" s="657" t="str">
        <f t="shared" si="158"/>
        <v/>
      </c>
      <c r="FK62" s="657" t="str">
        <f t="shared" si="159"/>
        <v/>
      </c>
      <c r="FL62" s="657" t="str">
        <f t="shared" si="160"/>
        <v/>
      </c>
      <c r="FM62" s="657" t="str">
        <f t="shared" si="161"/>
        <v/>
      </c>
      <c r="FN62" s="658" t="str">
        <f t="shared" si="162"/>
        <v/>
      </c>
      <c r="FO62" s="659" t="str">
        <f t="shared" si="163"/>
        <v/>
      </c>
      <c r="FP62" s="656">
        <f t="shared" si="94"/>
        <v>0.0</v>
      </c>
      <c r="FQ62" s="657">
        <f t="shared" si="95"/>
        <v>0.0</v>
      </c>
      <c r="FR62" s="657">
        <f t="shared" si="96"/>
        <v>0.0</v>
      </c>
      <c r="FS62" s="657">
        <f t="shared" si="97"/>
        <v>0.0</v>
      </c>
      <c r="FT62" s="659"/>
      <c r="FU62" s="117"/>
      <c r="FV62" s="117"/>
      <c r="FW62" s="660">
        <f t="shared" si="98"/>
        <v>0.0</v>
      </c>
      <c r="FX62" s="660" t="s">
        <v>163</v>
      </c>
      <c r="FY62" s="660">
        <f t="shared" si="99"/>
        <v>200.0</v>
      </c>
      <c r="FZ62" s="660" t="str">
        <f t="shared" si="100"/>
        <v>0/200</v>
      </c>
      <c r="GA62" s="660">
        <f t="shared" si="101"/>
        <v>0.0</v>
      </c>
      <c r="GB62" s="660" t="s">
        <v>163</v>
      </c>
      <c r="GC62" s="660">
        <f t="shared" si="102"/>
        <v>230.0</v>
      </c>
      <c r="GD62" s="660" t="str">
        <f t="shared" si="103"/>
        <v>0/230</v>
      </c>
      <c r="GE62" s="660">
        <f t="shared" si="104"/>
        <v>0.0</v>
      </c>
      <c r="GF62" s="660" t="s">
        <v>163</v>
      </c>
      <c r="GG62" s="660">
        <f t="shared" si="105"/>
        <v>100.0</v>
      </c>
      <c r="GH62" s="660" t="str">
        <f t="shared" si="106"/>
        <v>0/100</v>
      </c>
      <c r="GI62" s="660">
        <f t="shared" si="107"/>
        <v>0.0</v>
      </c>
      <c r="GJ62" s="660" t="s">
        <v>163</v>
      </c>
      <c r="GK62" s="660">
        <f t="shared" si="108"/>
        <v>100.0</v>
      </c>
      <c r="GL62" s="660" t="str">
        <f t="shared" si="109"/>
        <v>0/100</v>
      </c>
      <c r="GM62" s="660">
        <f t="shared" si="110"/>
        <v>0.0</v>
      </c>
      <c r="GN62" s="660" t="s">
        <v>163</v>
      </c>
      <c r="GO62" s="660">
        <f t="shared" si="111"/>
        <v>200.0</v>
      </c>
      <c r="GP62" s="660" t="str">
        <f t="shared" si="112"/>
        <v>0/200</v>
      </c>
    </row>
    <row r="63" spans="8:8" ht="21.75" customHeight="1">
      <c r="A63" s="24">
        <f t="shared" si="19"/>
        <v>0.0</v>
      </c>
      <c r="B63" s="562">
        <f t="shared" si="20"/>
        <v>0.0</v>
      </c>
      <c r="C63" s="563">
        <v>55.0</v>
      </c>
      <c r="D63" s="564"/>
      <c r="E63" s="662"/>
      <c r="F63" s="663"/>
      <c r="G63" s="662"/>
      <c r="H63" s="662"/>
      <c r="I63" s="662"/>
      <c r="J63" s="662"/>
      <c r="K63" s="664"/>
      <c r="L63" s="568">
        <v>0.0</v>
      </c>
      <c r="M63" s="569">
        <v>0.0</v>
      </c>
      <c r="N63" s="570">
        <v>0.0</v>
      </c>
      <c r="O63" s="571">
        <f t="shared" si="225"/>
        <v>0.0</v>
      </c>
      <c r="P63" s="569">
        <v>0.0</v>
      </c>
      <c r="Q63" s="571">
        <f>SUM(O63,P63)</f>
        <v>0.0</v>
      </c>
      <c r="R63" s="569">
        <v>0.0</v>
      </c>
      <c r="S63" s="571">
        <f>SUM(Q63,R63)</f>
        <v>0.0</v>
      </c>
      <c r="T63" s="572">
        <f>IF(OR(P63="",R63=""),"",S63/S$7*100)</f>
        <v>0.0</v>
      </c>
      <c r="U63" s="573" t="str">
        <f>IF(R63="AB","AB",IF(AND(OR(L63="ab",L63="ml"),OR(M63="ab",M63="ml"),OR(O63="ab",O63="ml")),"AB",IF(AND(OR(L63="ab",L63="ml"),OR(O63="ab",O63="ml")),"AB","")))</f>
        <v/>
      </c>
      <c r="V63" s="573" t="str">
        <f>IF(OR($G63="NSO",$G63="",R63=""),"",IF(OR(U63="AB",R63="ab"),"AB",IF(AND(T63&gt;=36,R63&gt;=20),"P",IF(AND(T63&gt;=34,R63&gt;=20,COUNTIF(N63:R63,"ml")=0),"G2",IF(AND(T63&gt;=31,R63&gt;=20,COUNTIF(N63:R63,"ml")=0),"G1",IF(T63&gt;=25,"S","F"))))))</f>
        <v/>
      </c>
      <c r="W63" s="574" t="str">
        <f t="shared" si="226"/>
        <v/>
      </c>
      <c r="X63" s="575">
        <v>0.0</v>
      </c>
      <c r="Y63" s="576">
        <v>0.0</v>
      </c>
      <c r="Z63" s="577">
        <v>0.0</v>
      </c>
      <c r="AA63" s="578">
        <f t="shared" si="23"/>
        <v>0.0</v>
      </c>
      <c r="AB63" s="576">
        <v>0.0</v>
      </c>
      <c r="AC63" s="578">
        <f t="shared" si="2"/>
        <v>0.0</v>
      </c>
      <c r="AD63" s="576">
        <v>0.0</v>
      </c>
      <c r="AE63" s="578">
        <f t="shared" si="3"/>
        <v>0.0</v>
      </c>
      <c r="AF63" s="579">
        <f t="shared" si="24"/>
        <v>0.0</v>
      </c>
      <c r="AG63" s="580" t="str">
        <f t="shared" si="25"/>
        <v/>
      </c>
      <c r="AH63" s="580" t="str">
        <f t="shared" si="26"/>
        <v/>
      </c>
      <c r="AI63" s="581" t="str">
        <f t="shared" si="27"/>
        <v/>
      </c>
      <c r="AJ63" s="582">
        <v>0.0</v>
      </c>
      <c r="AK63" s="583">
        <v>0.0</v>
      </c>
      <c r="AL63" s="584">
        <v>0.0</v>
      </c>
      <c r="AM63" s="585">
        <f t="shared" si="28"/>
        <v>0.0</v>
      </c>
      <c r="AN63" s="583">
        <v>0.0</v>
      </c>
      <c r="AO63" s="585">
        <f t="shared" si="4"/>
        <v>0.0</v>
      </c>
      <c r="AP63" s="583">
        <v>0.0</v>
      </c>
      <c r="AQ63" s="585">
        <f t="shared" si="5"/>
        <v>0.0</v>
      </c>
      <c r="AR63" s="586">
        <f t="shared" si="29"/>
        <v>0.0</v>
      </c>
      <c r="AS63" s="587" t="str">
        <f t="shared" si="30"/>
        <v/>
      </c>
      <c r="AT63" s="587" t="str">
        <f t="shared" si="31"/>
        <v/>
      </c>
      <c r="AU63" s="588" t="str">
        <f t="shared" si="32"/>
        <v/>
      </c>
      <c r="AV63" s="589">
        <v>0.0</v>
      </c>
      <c r="AW63" s="590">
        <v>0.0</v>
      </c>
      <c r="AX63" s="591">
        <v>0.0</v>
      </c>
      <c r="AY63" s="592">
        <f t="shared" si="33"/>
        <v>0.0</v>
      </c>
      <c r="AZ63" s="590">
        <v>0.0</v>
      </c>
      <c r="BA63" s="592">
        <f t="shared" si="6"/>
        <v>0.0</v>
      </c>
      <c r="BB63" s="590">
        <v>0.0</v>
      </c>
      <c r="BC63" s="592">
        <f t="shared" si="7"/>
        <v>0.0</v>
      </c>
      <c r="BD63" s="593">
        <f t="shared" si="34"/>
        <v>0.0</v>
      </c>
      <c r="BE63" s="594" t="str">
        <f t="shared" si="35"/>
        <v/>
      </c>
      <c r="BF63" s="594" t="str">
        <f t="shared" si="36"/>
        <v/>
      </c>
      <c r="BG63" s="595" t="str">
        <f t="shared" si="37"/>
        <v/>
      </c>
      <c r="BH63" s="596">
        <v>0.0</v>
      </c>
      <c r="BI63" s="597">
        <v>0.0</v>
      </c>
      <c r="BJ63" s="598">
        <v>0.0</v>
      </c>
      <c r="BK63" s="599">
        <f t="shared" si="38"/>
        <v>0.0</v>
      </c>
      <c r="BL63" s="597">
        <v>0.0</v>
      </c>
      <c r="BM63" s="599">
        <f t="shared" si="8"/>
        <v>0.0</v>
      </c>
      <c r="BN63" s="597">
        <v>0.0</v>
      </c>
      <c r="BO63" s="599">
        <f t="shared" si="9"/>
        <v>0.0</v>
      </c>
      <c r="BP63" s="600">
        <f t="shared" si="39"/>
        <v>0.0</v>
      </c>
      <c r="BQ63" s="601" t="str">
        <f t="shared" si="40"/>
        <v/>
      </c>
      <c r="BR63" s="601" t="str">
        <f t="shared" si="41"/>
        <v/>
      </c>
      <c r="BS63" s="602" t="str">
        <f t="shared" si="42"/>
        <v/>
      </c>
      <c r="BT63" s="568">
        <v>0.0</v>
      </c>
      <c r="BU63" s="569">
        <v>0.0</v>
      </c>
      <c r="BV63" s="570">
        <v>0.0</v>
      </c>
      <c r="BW63" s="571">
        <f t="shared" si="43"/>
        <v>0.0</v>
      </c>
      <c r="BX63" s="569">
        <v>0.0</v>
      </c>
      <c r="BY63" s="571">
        <f t="shared" si="10"/>
        <v>0.0</v>
      </c>
      <c r="BZ63" s="569">
        <v>0.0</v>
      </c>
      <c r="CA63" s="571">
        <f t="shared" si="11"/>
        <v>0.0</v>
      </c>
      <c r="CB63" s="572">
        <f t="shared" si="44"/>
        <v>0.0</v>
      </c>
      <c r="CC63" s="573" t="str">
        <f t="shared" si="45"/>
        <v/>
      </c>
      <c r="CD63" s="573" t="str">
        <f t="shared" si="46"/>
        <v/>
      </c>
      <c r="CE63" s="574" t="str">
        <f t="shared" si="47"/>
        <v/>
      </c>
      <c r="CF63" s="603">
        <v>0.0</v>
      </c>
      <c r="CG63" s="604">
        <v>0.0</v>
      </c>
      <c r="CH63" s="605">
        <v>0.0</v>
      </c>
      <c r="CI63" s="606">
        <f t="shared" si="48"/>
        <v>0.0</v>
      </c>
      <c r="CJ63" s="604">
        <v>0.0</v>
      </c>
      <c r="CK63" s="606">
        <f t="shared" si="12"/>
        <v>0.0</v>
      </c>
      <c r="CL63" s="604">
        <v>0.0</v>
      </c>
      <c r="CM63" s="606">
        <f t="shared" si="13"/>
        <v>0.0</v>
      </c>
      <c r="CN63" s="607">
        <f t="shared" si="49"/>
        <v>0.0</v>
      </c>
      <c r="CO63" s="548" t="str">
        <f t="shared" si="50"/>
        <v/>
      </c>
      <c r="CP63" s="548" t="str">
        <f t="shared" si="51"/>
        <v/>
      </c>
      <c r="CQ63" s="608" t="str">
        <f t="shared" si="52"/>
        <v/>
      </c>
      <c r="CR63" s="609">
        <v>0.0</v>
      </c>
      <c r="CS63" s="610">
        <v>0.0</v>
      </c>
      <c r="CT63" s="611"/>
      <c r="CU63" s="612">
        <f t="shared" si="117"/>
        <v>0.0</v>
      </c>
      <c r="CV63" s="525">
        <v>0.0</v>
      </c>
      <c r="CW63" s="613">
        <v>0.0</v>
      </c>
      <c r="CX63" s="614">
        <f t="shared" si="150"/>
        <v>0.0</v>
      </c>
      <c r="CY63" s="615">
        <v>0.0</v>
      </c>
      <c r="CZ63" s="616">
        <f t="shared" si="229" ref="CZ63">IF($S$7="NA","NA",0)</f>
        <v>0.0</v>
      </c>
      <c r="DA63" s="617">
        <f t="shared" si="118"/>
        <v>0.0</v>
      </c>
      <c r="DB63" s="618">
        <f t="shared" si="119"/>
        <v>0.0</v>
      </c>
      <c r="DC63" s="619">
        <f t="shared" si="120"/>
        <v>0.0</v>
      </c>
      <c r="DD63" s="620" t="str">
        <f t="shared" si="121"/>
        <v/>
      </c>
      <c r="DE63" s="603">
        <v>0.0</v>
      </c>
      <c r="DF63" s="622">
        <v>0.0</v>
      </c>
      <c r="DG63" s="623">
        <f t="shared" si="122"/>
        <v>0.0</v>
      </c>
      <c r="DH63" s="604">
        <v>0.0</v>
      </c>
      <c r="DI63" s="625"/>
      <c r="DJ63" s="623">
        <f t="shared" si="123"/>
        <v>0.0</v>
      </c>
      <c r="DK63" s="625"/>
      <c r="DL63" s="625"/>
      <c r="DM63" s="623" t="str">
        <f t="shared" si="124"/>
        <v/>
      </c>
      <c r="DN63" s="626">
        <f t="shared" si="125"/>
        <v>0.0</v>
      </c>
      <c r="DO63" s="627">
        <f t="shared" si="126"/>
        <v>0.0</v>
      </c>
      <c r="DP63" s="628">
        <f t="shared" si="127"/>
        <v>0.0</v>
      </c>
      <c r="DQ63" s="541">
        <v>0.0</v>
      </c>
      <c r="DR63" s="629">
        <v>0.0</v>
      </c>
      <c r="DS63" s="623">
        <f t="shared" si="128"/>
        <v>0.0</v>
      </c>
      <c r="DT63" s="630">
        <v>0.0</v>
      </c>
      <c r="DU63" s="631">
        <f t="shared" si="230" ref="DU63">IF($S$7="NA","NA",0)</f>
        <v>0.0</v>
      </c>
      <c r="DV63" s="623">
        <f t="shared" si="129"/>
        <v>0.0</v>
      </c>
      <c r="DW63" s="632">
        <f t="shared" si="130"/>
        <v>0.0</v>
      </c>
      <c r="DX63" s="633">
        <f t="shared" si="131"/>
        <v>0.0</v>
      </c>
      <c r="DY63" s="634">
        <f t="shared" si="132"/>
        <v>0.0</v>
      </c>
      <c r="DZ63" s="607">
        <f t="shared" si="133"/>
        <v>0.0</v>
      </c>
      <c r="EA63" s="635" t="str">
        <f t="shared" si="134"/>
        <v/>
      </c>
      <c r="EB63" s="636">
        <v>0.0</v>
      </c>
      <c r="EC63" s="637">
        <v>0.0</v>
      </c>
      <c r="ED63" s="638">
        <v>0.0</v>
      </c>
      <c r="EE63" s="639">
        <f t="shared" si="184"/>
        <v>0.0</v>
      </c>
      <c r="EF63" s="640">
        <f t="shared" si="185"/>
        <v>0.0</v>
      </c>
      <c r="EG63" s="641" t="str">
        <f t="shared" si="186"/>
        <v/>
      </c>
      <c r="EH63" s="642">
        <v>0.0</v>
      </c>
      <c r="EI63" s="564">
        <v>0.0</v>
      </c>
      <c r="EJ63" s="564">
        <v>0.0</v>
      </c>
      <c r="EK63" s="532">
        <f t="shared" si="170"/>
        <v>0.0</v>
      </c>
      <c r="EL63" s="619">
        <f t="shared" si="171"/>
        <v>0.0</v>
      </c>
      <c r="EM63" s="620" t="str">
        <f t="shared" si="172"/>
        <v/>
      </c>
      <c r="EN63" s="603">
        <v>0.0</v>
      </c>
      <c r="EO63" s="604">
        <v>0.0</v>
      </c>
      <c r="EP63" s="643">
        <v>0.0</v>
      </c>
      <c r="EQ63" s="644">
        <f t="shared" si="153"/>
        <v>0.0</v>
      </c>
      <c r="ER63" s="629">
        <v>0.0</v>
      </c>
      <c r="ES63" s="645">
        <f t="shared" si="141"/>
        <v>0.0</v>
      </c>
      <c r="ET63" s="630">
        <v>0.0</v>
      </c>
      <c r="EU63" s="646">
        <f t="shared" si="142"/>
        <v>0.0</v>
      </c>
      <c r="EV63" s="607">
        <f t="shared" si="143"/>
        <v>0.0</v>
      </c>
      <c r="EW63" s="635" t="str">
        <f t="shared" si="144"/>
        <v/>
      </c>
      <c r="EX63" s="669"/>
      <c r="EY63" s="666"/>
      <c r="EZ63" s="670" t="str">
        <f t="shared" si="214"/>
        <v/>
      </c>
      <c r="FA63" s="649" t="str">
        <f t="shared" si="80"/>
        <v/>
      </c>
      <c r="FB63" s="650" t="str">
        <f t="shared" si="199"/>
        <v/>
      </c>
      <c r="FC63" s="651" t="str">
        <f t="shared" si="200"/>
        <v/>
      </c>
      <c r="FD63" s="652" t="str">
        <f t="shared" si="83"/>
        <v/>
      </c>
      <c r="FE63" s="652" t="str">
        <f>IF($G63="NSO","NSO",IF($G63="TC","Transferred",IF(OR($G63="",$G63=0,P63="",AB63="",AN63="",AZ63="",BL63="",BX63="",CJ61=""),"",IF(OR(FP63&gt;0,(FQ63+FR63+FS63)&gt;2),"FAILED",IF(OR(FQ63&gt;0,FR63&gt;1),"SUPP.",IF(AND(FR63&gt;0,FS63&gt;0),"SUPP.",IF((FR63+FS63),"Passed With G","Passed")))))))</f>
        <v/>
      </c>
      <c r="FF63" s="653" t="str">
        <f t="shared" si="201"/>
        <v/>
      </c>
      <c r="FG63" s="654" t="str">
        <f t="shared" si="85"/>
        <v/>
      </c>
      <c r="FH63" s="655" t="str">
        <f t="shared" si="86"/>
        <v/>
      </c>
      <c r="FI63" s="656" t="str">
        <f t="shared" si="157"/>
        <v/>
      </c>
      <c r="FJ63" s="657" t="str">
        <f t="shared" si="158"/>
        <v/>
      </c>
      <c r="FK63" s="657" t="str">
        <f t="shared" si="159"/>
        <v/>
      </c>
      <c r="FL63" s="657" t="str">
        <f t="shared" si="160"/>
        <v/>
      </c>
      <c r="FM63" s="657" t="str">
        <f t="shared" si="161"/>
        <v/>
      </c>
      <c r="FN63" s="658" t="str">
        <f t="shared" si="162"/>
        <v/>
      </c>
      <c r="FO63" s="659" t="str">
        <f t="shared" si="163"/>
        <v/>
      </c>
      <c r="FP63" s="656">
        <f t="shared" si="94"/>
        <v>0.0</v>
      </c>
      <c r="FQ63" s="657">
        <f t="shared" si="95"/>
        <v>0.0</v>
      </c>
      <c r="FR63" s="657">
        <f t="shared" si="96"/>
        <v>0.0</v>
      </c>
      <c r="FS63" s="657">
        <f t="shared" si="97"/>
        <v>0.0</v>
      </c>
      <c r="FT63" s="659"/>
      <c r="FU63" s="117"/>
      <c r="FV63" s="117"/>
      <c r="FW63" s="660">
        <f t="shared" si="98"/>
        <v>0.0</v>
      </c>
      <c r="FX63" s="660" t="s">
        <v>163</v>
      </c>
      <c r="FY63" s="660">
        <f t="shared" si="99"/>
        <v>200.0</v>
      </c>
      <c r="FZ63" s="660" t="str">
        <f t="shared" si="100"/>
        <v>0/200</v>
      </c>
      <c r="GA63" s="660">
        <f t="shared" si="101"/>
        <v>0.0</v>
      </c>
      <c r="GB63" s="660" t="s">
        <v>163</v>
      </c>
      <c r="GC63" s="660">
        <f t="shared" si="102"/>
        <v>230.0</v>
      </c>
      <c r="GD63" s="660" t="str">
        <f t="shared" si="103"/>
        <v>0/230</v>
      </c>
      <c r="GE63" s="660">
        <f t="shared" si="104"/>
        <v>0.0</v>
      </c>
      <c r="GF63" s="660" t="s">
        <v>163</v>
      </c>
      <c r="GG63" s="660">
        <f t="shared" si="105"/>
        <v>100.0</v>
      </c>
      <c r="GH63" s="660" t="str">
        <f t="shared" si="106"/>
        <v>0/100</v>
      </c>
      <c r="GI63" s="660">
        <f t="shared" si="107"/>
        <v>0.0</v>
      </c>
      <c r="GJ63" s="660" t="s">
        <v>163</v>
      </c>
      <c r="GK63" s="660">
        <f t="shared" si="108"/>
        <v>100.0</v>
      </c>
      <c r="GL63" s="660" t="str">
        <f t="shared" si="109"/>
        <v>0/100</v>
      </c>
      <c r="GM63" s="660">
        <f t="shared" si="110"/>
        <v>0.0</v>
      </c>
      <c r="GN63" s="660" t="s">
        <v>163</v>
      </c>
      <c r="GO63" s="660">
        <f t="shared" si="111"/>
        <v>200.0</v>
      </c>
      <c r="GP63" s="660" t="str">
        <f t="shared" si="112"/>
        <v>0/200</v>
      </c>
    </row>
    <row r="64" spans="8:8" ht="21.75" customHeight="1">
      <c r="A64" s="24">
        <f t="shared" si="19"/>
        <v>0.0</v>
      </c>
      <c r="B64" s="562">
        <f t="shared" si="20"/>
        <v>0.0</v>
      </c>
      <c r="C64" s="661">
        <v>56.0</v>
      </c>
      <c r="D64" s="564"/>
      <c r="E64" s="662"/>
      <c r="F64" s="663"/>
      <c r="G64" s="565"/>
      <c r="H64" s="662"/>
      <c r="I64" s="662"/>
      <c r="J64" s="662"/>
      <c r="K64" s="664"/>
      <c r="L64" s="568">
        <v>0.0</v>
      </c>
      <c r="M64" s="569">
        <v>0.0</v>
      </c>
      <c r="N64" s="570">
        <v>0.0</v>
      </c>
      <c r="O64" s="571">
        <f t="shared" si="225"/>
        <v>0.0</v>
      </c>
      <c r="P64" s="569">
        <v>0.0</v>
      </c>
      <c r="Q64" s="571">
        <f>SUM(O64,P64)</f>
        <v>0.0</v>
      </c>
      <c r="R64" s="569">
        <v>0.0</v>
      </c>
      <c r="S64" s="571">
        <f>SUM(Q64,R64)</f>
        <v>0.0</v>
      </c>
      <c r="T64" s="572">
        <f>IF(OR(P64="",R64=""),"",S64/S$7*100)</f>
        <v>0.0</v>
      </c>
      <c r="U64" s="573" t="str">
        <f>IF(R64="AB","AB",IF(AND(OR(L64="ab",L64="ml"),OR(M64="ab",M64="ml"),OR(O64="ab",O64="ml")),"AB",IF(AND(OR(L64="ab",L64="ml"),OR(O64="ab",O64="ml")),"AB","")))</f>
        <v/>
      </c>
      <c r="V64" s="573" t="str">
        <f>IF(OR($G64="NSO",$G64="",R64=""),"",IF(OR(U64="AB",R64="ab"),"AB",IF(AND(T64&gt;=36,R64&gt;=20),"P",IF(AND(T64&gt;=34,R64&gt;=20,COUNTIF(N64:R64,"ml")=0),"G2",IF(AND(T64&gt;=31,R64&gt;=20,COUNTIF(N64:R64,"ml")=0),"G1",IF(T64&gt;=25,"S","F"))))))</f>
        <v/>
      </c>
      <c r="W64" s="574" t="str">
        <f t="shared" si="226"/>
        <v/>
      </c>
      <c r="X64" s="575">
        <v>0.0</v>
      </c>
      <c r="Y64" s="576">
        <v>0.0</v>
      </c>
      <c r="Z64" s="577">
        <v>0.0</v>
      </c>
      <c r="AA64" s="578">
        <f t="shared" si="23"/>
        <v>0.0</v>
      </c>
      <c r="AB64" s="576">
        <v>0.0</v>
      </c>
      <c r="AC64" s="578">
        <f t="shared" si="2"/>
        <v>0.0</v>
      </c>
      <c r="AD64" s="576">
        <v>0.0</v>
      </c>
      <c r="AE64" s="578">
        <f t="shared" si="3"/>
        <v>0.0</v>
      </c>
      <c r="AF64" s="579">
        <f t="shared" si="24"/>
        <v>0.0</v>
      </c>
      <c r="AG64" s="580" t="str">
        <f t="shared" si="25"/>
        <v/>
      </c>
      <c r="AH64" s="580" t="str">
        <f t="shared" si="26"/>
        <v/>
      </c>
      <c r="AI64" s="581" t="str">
        <f t="shared" si="27"/>
        <v/>
      </c>
      <c r="AJ64" s="582">
        <v>0.0</v>
      </c>
      <c r="AK64" s="583">
        <v>0.0</v>
      </c>
      <c r="AL64" s="584">
        <v>0.0</v>
      </c>
      <c r="AM64" s="585">
        <f t="shared" si="28"/>
        <v>0.0</v>
      </c>
      <c r="AN64" s="583">
        <v>0.0</v>
      </c>
      <c r="AO64" s="585">
        <f t="shared" si="4"/>
        <v>0.0</v>
      </c>
      <c r="AP64" s="583">
        <v>0.0</v>
      </c>
      <c r="AQ64" s="585">
        <f t="shared" si="5"/>
        <v>0.0</v>
      </c>
      <c r="AR64" s="586">
        <f t="shared" si="29"/>
        <v>0.0</v>
      </c>
      <c r="AS64" s="587" t="str">
        <f t="shared" si="30"/>
        <v/>
      </c>
      <c r="AT64" s="587" t="str">
        <f t="shared" si="31"/>
        <v/>
      </c>
      <c r="AU64" s="588" t="str">
        <f t="shared" si="32"/>
        <v/>
      </c>
      <c r="AV64" s="589">
        <v>0.0</v>
      </c>
      <c r="AW64" s="590">
        <v>0.0</v>
      </c>
      <c r="AX64" s="591">
        <v>0.0</v>
      </c>
      <c r="AY64" s="592">
        <f t="shared" si="33"/>
        <v>0.0</v>
      </c>
      <c r="AZ64" s="590">
        <v>0.0</v>
      </c>
      <c r="BA64" s="592">
        <f t="shared" si="6"/>
        <v>0.0</v>
      </c>
      <c r="BB64" s="590">
        <v>0.0</v>
      </c>
      <c r="BC64" s="592">
        <f t="shared" si="7"/>
        <v>0.0</v>
      </c>
      <c r="BD64" s="593">
        <f t="shared" si="34"/>
        <v>0.0</v>
      </c>
      <c r="BE64" s="594" t="str">
        <f t="shared" si="35"/>
        <v/>
      </c>
      <c r="BF64" s="594" t="str">
        <f t="shared" si="36"/>
        <v/>
      </c>
      <c r="BG64" s="595" t="str">
        <f t="shared" si="37"/>
        <v/>
      </c>
      <c r="BH64" s="596">
        <v>0.0</v>
      </c>
      <c r="BI64" s="597">
        <v>0.0</v>
      </c>
      <c r="BJ64" s="598">
        <v>0.0</v>
      </c>
      <c r="BK64" s="599">
        <f t="shared" si="38"/>
        <v>0.0</v>
      </c>
      <c r="BL64" s="597">
        <v>0.0</v>
      </c>
      <c r="BM64" s="599">
        <f t="shared" si="8"/>
        <v>0.0</v>
      </c>
      <c r="BN64" s="597">
        <v>0.0</v>
      </c>
      <c r="BO64" s="599">
        <f t="shared" si="9"/>
        <v>0.0</v>
      </c>
      <c r="BP64" s="600">
        <f t="shared" si="39"/>
        <v>0.0</v>
      </c>
      <c r="BQ64" s="601" t="str">
        <f t="shared" si="40"/>
        <v/>
      </c>
      <c r="BR64" s="601" t="str">
        <f t="shared" si="41"/>
        <v/>
      </c>
      <c r="BS64" s="602" t="str">
        <f t="shared" si="42"/>
        <v/>
      </c>
      <c r="BT64" s="568">
        <v>0.0</v>
      </c>
      <c r="BU64" s="569">
        <v>0.0</v>
      </c>
      <c r="BV64" s="570">
        <v>0.0</v>
      </c>
      <c r="BW64" s="571">
        <f t="shared" si="43"/>
        <v>0.0</v>
      </c>
      <c r="BX64" s="569">
        <v>0.0</v>
      </c>
      <c r="BY64" s="571">
        <f t="shared" si="10"/>
        <v>0.0</v>
      </c>
      <c r="BZ64" s="569">
        <v>0.0</v>
      </c>
      <c r="CA64" s="571">
        <f t="shared" si="11"/>
        <v>0.0</v>
      </c>
      <c r="CB64" s="572">
        <f t="shared" si="44"/>
        <v>0.0</v>
      </c>
      <c r="CC64" s="573" t="str">
        <f t="shared" si="45"/>
        <v/>
      </c>
      <c r="CD64" s="573" t="str">
        <f t="shared" si="46"/>
        <v/>
      </c>
      <c r="CE64" s="574" t="str">
        <f t="shared" si="47"/>
        <v/>
      </c>
      <c r="CF64" s="603">
        <v>0.0</v>
      </c>
      <c r="CG64" s="604">
        <v>0.0</v>
      </c>
      <c r="CH64" s="605">
        <v>0.0</v>
      </c>
      <c r="CI64" s="606">
        <f t="shared" si="48"/>
        <v>0.0</v>
      </c>
      <c r="CJ64" s="604">
        <v>0.0</v>
      </c>
      <c r="CK64" s="606">
        <f t="shared" si="12"/>
        <v>0.0</v>
      </c>
      <c r="CL64" s="604">
        <v>0.0</v>
      </c>
      <c r="CM64" s="606">
        <f t="shared" si="13"/>
        <v>0.0</v>
      </c>
      <c r="CN64" s="607">
        <f t="shared" si="49"/>
        <v>0.0</v>
      </c>
      <c r="CO64" s="548" t="str">
        <f t="shared" si="50"/>
        <v/>
      </c>
      <c r="CP64" s="548" t="str">
        <f t="shared" si="51"/>
        <v/>
      </c>
      <c r="CQ64" s="608" t="str">
        <f t="shared" si="52"/>
        <v/>
      </c>
      <c r="CR64" s="609">
        <v>0.0</v>
      </c>
      <c r="CS64" s="610">
        <v>0.0</v>
      </c>
      <c r="CT64" s="611"/>
      <c r="CU64" s="612">
        <f t="shared" si="117"/>
        <v>0.0</v>
      </c>
      <c r="CV64" s="525">
        <v>0.0</v>
      </c>
      <c r="CW64" s="613">
        <v>0.0</v>
      </c>
      <c r="CX64" s="614">
        <f t="shared" si="150"/>
        <v>0.0</v>
      </c>
      <c r="CY64" s="615">
        <v>0.0</v>
      </c>
      <c r="CZ64" s="616">
        <v>0.0</v>
      </c>
      <c r="DA64" s="617">
        <f t="shared" si="118"/>
        <v>0.0</v>
      </c>
      <c r="DB64" s="618">
        <f t="shared" si="119"/>
        <v>0.0</v>
      </c>
      <c r="DC64" s="619">
        <f t="shared" si="120"/>
        <v>0.0</v>
      </c>
      <c r="DD64" s="620" t="str">
        <f t="shared" si="121"/>
        <v/>
      </c>
      <c r="DE64" s="603">
        <v>0.0</v>
      </c>
      <c r="DF64" s="622">
        <v>0.0</v>
      </c>
      <c r="DG64" s="623">
        <f t="shared" si="122"/>
        <v>0.0</v>
      </c>
      <c r="DH64" s="604">
        <v>0.0</v>
      </c>
      <c r="DI64" s="625"/>
      <c r="DJ64" s="623">
        <f t="shared" si="123"/>
        <v>0.0</v>
      </c>
      <c r="DK64" s="625"/>
      <c r="DL64" s="625"/>
      <c r="DM64" s="623" t="str">
        <f t="shared" si="124"/>
        <v/>
      </c>
      <c r="DN64" s="626">
        <f t="shared" si="125"/>
        <v>0.0</v>
      </c>
      <c r="DO64" s="627">
        <f t="shared" si="126"/>
        <v>0.0</v>
      </c>
      <c r="DP64" s="628">
        <f t="shared" si="127"/>
        <v>0.0</v>
      </c>
      <c r="DQ64" s="541">
        <v>0.0</v>
      </c>
      <c r="DR64" s="629">
        <v>0.0</v>
      </c>
      <c r="DS64" s="623">
        <f t="shared" si="128"/>
        <v>0.0</v>
      </c>
      <c r="DT64" s="630">
        <v>0.0</v>
      </c>
      <c r="DU64" s="631">
        <v>0.0</v>
      </c>
      <c r="DV64" s="623">
        <f t="shared" si="129"/>
        <v>0.0</v>
      </c>
      <c r="DW64" s="632">
        <f t="shared" si="130"/>
        <v>0.0</v>
      </c>
      <c r="DX64" s="633">
        <f t="shared" si="131"/>
        <v>0.0</v>
      </c>
      <c r="DY64" s="634">
        <f t="shared" si="132"/>
        <v>0.0</v>
      </c>
      <c r="DZ64" s="607">
        <f t="shared" si="133"/>
        <v>0.0</v>
      </c>
      <c r="EA64" s="635" t="str">
        <f t="shared" si="134"/>
        <v/>
      </c>
      <c r="EB64" s="665">
        <v>0.0</v>
      </c>
      <c r="EC64" s="666">
        <v>0.0</v>
      </c>
      <c r="ED64" s="666">
        <v>0.0</v>
      </c>
      <c r="EE64" s="639">
        <f t="shared" si="184"/>
        <v>0.0</v>
      </c>
      <c r="EF64" s="640">
        <f t="shared" si="185"/>
        <v>0.0</v>
      </c>
      <c r="EG64" s="641" t="str">
        <f t="shared" si="186"/>
        <v/>
      </c>
      <c r="EH64" s="667">
        <v>0.0</v>
      </c>
      <c r="EI64" s="668">
        <v>0.0</v>
      </c>
      <c r="EJ64" s="668">
        <v>0.0</v>
      </c>
      <c r="EK64" s="532">
        <f t="shared" si="170"/>
        <v>0.0</v>
      </c>
      <c r="EL64" s="619">
        <f t="shared" si="171"/>
        <v>0.0</v>
      </c>
      <c r="EM64" s="620" t="str">
        <f t="shared" si="172"/>
        <v/>
      </c>
      <c r="EN64" s="603">
        <v>0.0</v>
      </c>
      <c r="EO64" s="604">
        <v>0.0</v>
      </c>
      <c r="EP64" s="643">
        <v>0.0</v>
      </c>
      <c r="EQ64" s="644">
        <f t="shared" si="153"/>
        <v>0.0</v>
      </c>
      <c r="ER64" s="629">
        <v>0.0</v>
      </c>
      <c r="ES64" s="645">
        <f t="shared" si="141"/>
        <v>0.0</v>
      </c>
      <c r="ET64" s="630">
        <v>0.0</v>
      </c>
      <c r="EU64" s="646">
        <f t="shared" si="142"/>
        <v>0.0</v>
      </c>
      <c r="EV64" s="607">
        <f t="shared" si="143"/>
        <v>0.0</v>
      </c>
      <c r="EW64" s="635" t="str">
        <f t="shared" si="144"/>
        <v/>
      </c>
      <c r="EX64" s="669"/>
      <c r="EY64" s="666"/>
      <c r="EZ64" s="670" t="str">
        <f t="shared" si="214"/>
        <v/>
      </c>
      <c r="FA64" s="649" t="str">
        <f t="shared" si="80"/>
        <v/>
      </c>
      <c r="FB64" s="650" t="str">
        <f t="shared" si="199"/>
        <v/>
      </c>
      <c r="FC64" s="651" t="str">
        <f t="shared" si="200"/>
        <v/>
      </c>
      <c r="FD64" s="652" t="str">
        <f t="shared" si="83"/>
        <v/>
      </c>
      <c r="FE64" s="652" t="str">
        <f>IF($G64="NSO","NSO",IF($G64="TC","Transferred",IF(OR($G64="",$G64=0,P64="",AB64="",AN64="",AZ64="",BL64="",BX64="",CJ62=""),"",IF(OR(FP64&gt;0,(FQ64+FR64+FS64)&gt;2),"FAILED",IF(OR(FQ64&gt;0,FR64&gt;1),"SUPP.",IF(AND(FR64&gt;0,FS64&gt;0),"SUPP.",IF((FR64+FS64),"Passed With G","Passed")))))))</f>
        <v/>
      </c>
      <c r="FF64" s="653" t="str">
        <f t="shared" si="201"/>
        <v/>
      </c>
      <c r="FG64" s="654" t="str">
        <f t="shared" si="85"/>
        <v/>
      </c>
      <c r="FH64" s="655" t="str">
        <f t="shared" si="86"/>
        <v/>
      </c>
      <c r="FI64" s="656" t="str">
        <f t="shared" si="157"/>
        <v/>
      </c>
      <c r="FJ64" s="657" t="str">
        <f t="shared" si="158"/>
        <v/>
      </c>
      <c r="FK64" s="657" t="str">
        <f t="shared" si="159"/>
        <v/>
      </c>
      <c r="FL64" s="657" t="str">
        <f t="shared" si="160"/>
        <v/>
      </c>
      <c r="FM64" s="657" t="str">
        <f t="shared" si="161"/>
        <v/>
      </c>
      <c r="FN64" s="658" t="str">
        <f t="shared" si="162"/>
        <v/>
      </c>
      <c r="FO64" s="659" t="str">
        <f t="shared" si="163"/>
        <v/>
      </c>
      <c r="FP64" s="656">
        <f t="shared" si="94"/>
        <v>0.0</v>
      </c>
      <c r="FQ64" s="657">
        <f t="shared" si="95"/>
        <v>0.0</v>
      </c>
      <c r="FR64" s="657">
        <f t="shared" si="96"/>
        <v>0.0</v>
      </c>
      <c r="FS64" s="657">
        <f t="shared" si="97"/>
        <v>0.0</v>
      </c>
      <c r="FT64" s="659"/>
      <c r="FU64" s="117"/>
      <c r="FV64" s="117"/>
      <c r="FW64" s="660">
        <f t="shared" si="98"/>
        <v>0.0</v>
      </c>
      <c r="FX64" s="660" t="s">
        <v>163</v>
      </c>
      <c r="FY64" s="660">
        <f t="shared" si="99"/>
        <v>200.0</v>
      </c>
      <c r="FZ64" s="660" t="str">
        <f t="shared" si="100"/>
        <v>0/200</v>
      </c>
      <c r="GA64" s="660">
        <f t="shared" si="101"/>
        <v>0.0</v>
      </c>
      <c r="GB64" s="660" t="s">
        <v>163</v>
      </c>
      <c r="GC64" s="660">
        <f t="shared" si="102"/>
        <v>230.0</v>
      </c>
      <c r="GD64" s="660" t="str">
        <f t="shared" si="103"/>
        <v>0/230</v>
      </c>
      <c r="GE64" s="660">
        <f t="shared" si="104"/>
        <v>0.0</v>
      </c>
      <c r="GF64" s="660" t="s">
        <v>163</v>
      </c>
      <c r="GG64" s="660">
        <f t="shared" si="105"/>
        <v>100.0</v>
      </c>
      <c r="GH64" s="660" t="str">
        <f t="shared" si="106"/>
        <v>0/100</v>
      </c>
      <c r="GI64" s="660">
        <f t="shared" si="107"/>
        <v>0.0</v>
      </c>
      <c r="GJ64" s="660" t="s">
        <v>163</v>
      </c>
      <c r="GK64" s="660">
        <f t="shared" si="108"/>
        <v>100.0</v>
      </c>
      <c r="GL64" s="660" t="str">
        <f t="shared" si="109"/>
        <v>0/100</v>
      </c>
      <c r="GM64" s="660">
        <f t="shared" si="110"/>
        <v>0.0</v>
      </c>
      <c r="GN64" s="660" t="s">
        <v>163</v>
      </c>
      <c r="GO64" s="660">
        <f t="shared" si="111"/>
        <v>200.0</v>
      </c>
      <c r="GP64" s="660" t="str">
        <f t="shared" si="112"/>
        <v>0/200</v>
      </c>
    </row>
    <row r="65" spans="8:8" ht="21.75" customHeight="1">
      <c r="A65" s="24">
        <f t="shared" si="19"/>
        <v>0.0</v>
      </c>
      <c r="B65" s="562">
        <f t="shared" si="20"/>
        <v>0.0</v>
      </c>
      <c r="C65" s="563">
        <v>57.0</v>
      </c>
      <c r="D65" s="564"/>
      <c r="E65" s="662"/>
      <c r="F65" s="663"/>
      <c r="G65" s="662"/>
      <c r="H65" s="662"/>
      <c r="I65" s="662"/>
      <c r="J65" s="662"/>
      <c r="K65" s="664"/>
      <c r="L65" s="568">
        <v>0.0</v>
      </c>
      <c r="M65" s="569">
        <v>0.0</v>
      </c>
      <c r="N65" s="570">
        <v>0.0</v>
      </c>
      <c r="O65" s="571">
        <f t="shared" si="225"/>
        <v>0.0</v>
      </c>
      <c r="P65" s="569">
        <v>0.0</v>
      </c>
      <c r="Q65" s="571">
        <f>SUM(O65,P65)</f>
        <v>0.0</v>
      </c>
      <c r="R65" s="569">
        <v>0.0</v>
      </c>
      <c r="S65" s="571">
        <f>SUM(Q65,R65)</f>
        <v>0.0</v>
      </c>
      <c r="T65" s="572">
        <f>IF(OR(P65="",R65=""),"",S65/S$7*100)</f>
        <v>0.0</v>
      </c>
      <c r="U65" s="573" t="str">
        <f>IF(R65="AB","AB",IF(AND(OR(L65="ab",L65="ml"),OR(M65="ab",M65="ml"),OR(O65="ab",O65="ml")),"AB",IF(AND(OR(L65="ab",L65="ml"),OR(O65="ab",O65="ml")),"AB","")))</f>
        <v/>
      </c>
      <c r="V65" s="573" t="str">
        <f>IF(OR($G65="NSO",$G65="",R65=""),"",IF(OR(U65="AB",R65="ab"),"AB",IF(AND(T65&gt;=36,R65&gt;=20),"P",IF(AND(T65&gt;=34,R65&gt;=20,COUNTIF(N65:R65,"ml")=0),"G2",IF(AND(T65&gt;=31,R65&gt;=20,COUNTIF(N65:R65,"ml")=0),"G1",IF(T65&gt;=25,"S","F"))))))</f>
        <v/>
      </c>
      <c r="W65" s="574" t="str">
        <f t="shared" si="226"/>
        <v/>
      </c>
      <c r="X65" s="575">
        <v>0.0</v>
      </c>
      <c r="Y65" s="576">
        <v>0.0</v>
      </c>
      <c r="Z65" s="577">
        <v>0.0</v>
      </c>
      <c r="AA65" s="578">
        <f t="shared" si="23"/>
        <v>0.0</v>
      </c>
      <c r="AB65" s="576">
        <v>0.0</v>
      </c>
      <c r="AC65" s="578">
        <f t="shared" si="2"/>
        <v>0.0</v>
      </c>
      <c r="AD65" s="576">
        <v>0.0</v>
      </c>
      <c r="AE65" s="578">
        <f t="shared" si="3"/>
        <v>0.0</v>
      </c>
      <c r="AF65" s="579">
        <f t="shared" si="24"/>
        <v>0.0</v>
      </c>
      <c r="AG65" s="580" t="str">
        <f t="shared" si="25"/>
        <v/>
      </c>
      <c r="AH65" s="580" t="str">
        <f t="shared" si="26"/>
        <v/>
      </c>
      <c r="AI65" s="581" t="str">
        <f t="shared" si="27"/>
        <v/>
      </c>
      <c r="AJ65" s="582">
        <v>0.0</v>
      </c>
      <c r="AK65" s="583">
        <v>0.0</v>
      </c>
      <c r="AL65" s="584">
        <v>0.0</v>
      </c>
      <c r="AM65" s="585">
        <f t="shared" si="28"/>
        <v>0.0</v>
      </c>
      <c r="AN65" s="583">
        <v>0.0</v>
      </c>
      <c r="AO65" s="585">
        <f t="shared" si="4"/>
        <v>0.0</v>
      </c>
      <c r="AP65" s="583">
        <v>0.0</v>
      </c>
      <c r="AQ65" s="585">
        <f t="shared" si="5"/>
        <v>0.0</v>
      </c>
      <c r="AR65" s="586">
        <f t="shared" si="29"/>
        <v>0.0</v>
      </c>
      <c r="AS65" s="587" t="str">
        <f t="shared" si="30"/>
        <v/>
      </c>
      <c r="AT65" s="587" t="str">
        <f t="shared" si="31"/>
        <v/>
      </c>
      <c r="AU65" s="588" t="str">
        <f t="shared" si="32"/>
        <v/>
      </c>
      <c r="AV65" s="589">
        <v>0.0</v>
      </c>
      <c r="AW65" s="590">
        <v>0.0</v>
      </c>
      <c r="AX65" s="591">
        <v>0.0</v>
      </c>
      <c r="AY65" s="592">
        <f t="shared" si="33"/>
        <v>0.0</v>
      </c>
      <c r="AZ65" s="590">
        <v>0.0</v>
      </c>
      <c r="BA65" s="592">
        <f t="shared" si="6"/>
        <v>0.0</v>
      </c>
      <c r="BB65" s="590">
        <v>0.0</v>
      </c>
      <c r="BC65" s="592">
        <f t="shared" si="7"/>
        <v>0.0</v>
      </c>
      <c r="BD65" s="593">
        <f t="shared" si="34"/>
        <v>0.0</v>
      </c>
      <c r="BE65" s="594" t="str">
        <f t="shared" si="35"/>
        <v/>
      </c>
      <c r="BF65" s="594" t="str">
        <f t="shared" si="36"/>
        <v/>
      </c>
      <c r="BG65" s="595" t="str">
        <f t="shared" si="37"/>
        <v/>
      </c>
      <c r="BH65" s="596">
        <v>0.0</v>
      </c>
      <c r="BI65" s="597">
        <v>0.0</v>
      </c>
      <c r="BJ65" s="598">
        <v>0.0</v>
      </c>
      <c r="BK65" s="599">
        <f t="shared" si="38"/>
        <v>0.0</v>
      </c>
      <c r="BL65" s="597">
        <v>0.0</v>
      </c>
      <c r="BM65" s="599">
        <f t="shared" si="8"/>
        <v>0.0</v>
      </c>
      <c r="BN65" s="597">
        <v>0.0</v>
      </c>
      <c r="BO65" s="599">
        <f t="shared" si="9"/>
        <v>0.0</v>
      </c>
      <c r="BP65" s="600">
        <f t="shared" si="39"/>
        <v>0.0</v>
      </c>
      <c r="BQ65" s="601" t="str">
        <f t="shared" si="40"/>
        <v/>
      </c>
      <c r="BR65" s="601" t="str">
        <f t="shared" si="41"/>
        <v/>
      </c>
      <c r="BS65" s="602" t="str">
        <f t="shared" si="42"/>
        <v/>
      </c>
      <c r="BT65" s="568">
        <v>0.0</v>
      </c>
      <c r="BU65" s="569">
        <v>0.0</v>
      </c>
      <c r="BV65" s="570">
        <v>0.0</v>
      </c>
      <c r="BW65" s="571">
        <f t="shared" si="43"/>
        <v>0.0</v>
      </c>
      <c r="BX65" s="569">
        <v>0.0</v>
      </c>
      <c r="BY65" s="571">
        <f t="shared" si="10"/>
        <v>0.0</v>
      </c>
      <c r="BZ65" s="569">
        <v>0.0</v>
      </c>
      <c r="CA65" s="571">
        <f t="shared" si="11"/>
        <v>0.0</v>
      </c>
      <c r="CB65" s="572">
        <f t="shared" si="44"/>
        <v>0.0</v>
      </c>
      <c r="CC65" s="573" t="str">
        <f t="shared" si="45"/>
        <v/>
      </c>
      <c r="CD65" s="573" t="str">
        <f t="shared" si="46"/>
        <v/>
      </c>
      <c r="CE65" s="574" t="str">
        <f t="shared" si="47"/>
        <v/>
      </c>
      <c r="CF65" s="603">
        <v>0.0</v>
      </c>
      <c r="CG65" s="604">
        <v>0.0</v>
      </c>
      <c r="CH65" s="605">
        <v>0.0</v>
      </c>
      <c r="CI65" s="606">
        <f t="shared" si="48"/>
        <v>0.0</v>
      </c>
      <c r="CJ65" s="604">
        <v>0.0</v>
      </c>
      <c r="CK65" s="606">
        <f t="shared" si="12"/>
        <v>0.0</v>
      </c>
      <c r="CL65" s="604">
        <v>0.0</v>
      </c>
      <c r="CM65" s="606">
        <f t="shared" si="13"/>
        <v>0.0</v>
      </c>
      <c r="CN65" s="607">
        <f t="shared" si="49"/>
        <v>0.0</v>
      </c>
      <c r="CO65" s="548" t="str">
        <f t="shared" si="50"/>
        <v/>
      </c>
      <c r="CP65" s="548" t="str">
        <f t="shared" si="51"/>
        <v/>
      </c>
      <c r="CQ65" s="608" t="str">
        <f t="shared" si="52"/>
        <v/>
      </c>
      <c r="CR65" s="609">
        <v>0.0</v>
      </c>
      <c r="CS65" s="610">
        <v>0.0</v>
      </c>
      <c r="CT65" s="611"/>
      <c r="CU65" s="612">
        <f t="shared" si="117"/>
        <v>0.0</v>
      </c>
      <c r="CV65" s="525">
        <v>0.0</v>
      </c>
      <c r="CW65" s="613">
        <v>0.0</v>
      </c>
      <c r="CX65" s="614">
        <f t="shared" si="150"/>
        <v>0.0</v>
      </c>
      <c r="CY65" s="615">
        <v>0.0</v>
      </c>
      <c r="CZ65" s="616">
        <f t="shared" si="231" ref="CZ65">IF($S$7="NA","NA",0)</f>
        <v>0.0</v>
      </c>
      <c r="DA65" s="617">
        <f t="shared" si="118"/>
        <v>0.0</v>
      </c>
      <c r="DB65" s="618">
        <f t="shared" si="119"/>
        <v>0.0</v>
      </c>
      <c r="DC65" s="619">
        <f t="shared" si="120"/>
        <v>0.0</v>
      </c>
      <c r="DD65" s="620" t="str">
        <f t="shared" si="121"/>
        <v/>
      </c>
      <c r="DE65" s="603">
        <v>0.0</v>
      </c>
      <c r="DF65" s="622">
        <v>0.0</v>
      </c>
      <c r="DG65" s="623">
        <f t="shared" si="122"/>
        <v>0.0</v>
      </c>
      <c r="DH65" s="604">
        <v>0.0</v>
      </c>
      <c r="DI65" s="625"/>
      <c r="DJ65" s="623">
        <f t="shared" si="123"/>
        <v>0.0</v>
      </c>
      <c r="DK65" s="625"/>
      <c r="DL65" s="625"/>
      <c r="DM65" s="623" t="str">
        <f t="shared" si="124"/>
        <v/>
      </c>
      <c r="DN65" s="626">
        <f t="shared" si="125"/>
        <v>0.0</v>
      </c>
      <c r="DO65" s="627">
        <f t="shared" si="126"/>
        <v>0.0</v>
      </c>
      <c r="DP65" s="628">
        <f t="shared" si="127"/>
        <v>0.0</v>
      </c>
      <c r="DQ65" s="541">
        <v>0.0</v>
      </c>
      <c r="DR65" s="629">
        <v>0.0</v>
      </c>
      <c r="DS65" s="623">
        <f t="shared" si="128"/>
        <v>0.0</v>
      </c>
      <c r="DT65" s="630">
        <v>0.0</v>
      </c>
      <c r="DU65" s="631">
        <f t="shared" si="232" ref="DU65">IF($S$7="NA","NA",0)</f>
        <v>0.0</v>
      </c>
      <c r="DV65" s="623">
        <f t="shared" si="129"/>
        <v>0.0</v>
      </c>
      <c r="DW65" s="632">
        <f t="shared" si="130"/>
        <v>0.0</v>
      </c>
      <c r="DX65" s="633">
        <f t="shared" si="131"/>
        <v>0.0</v>
      </c>
      <c r="DY65" s="634">
        <f t="shared" si="132"/>
        <v>0.0</v>
      </c>
      <c r="DZ65" s="607">
        <f t="shared" si="133"/>
        <v>0.0</v>
      </c>
      <c r="EA65" s="635" t="str">
        <f t="shared" si="134"/>
        <v/>
      </c>
      <c r="EB65" s="636">
        <v>0.0</v>
      </c>
      <c r="EC65" s="637">
        <v>0.0</v>
      </c>
      <c r="ED65" s="638">
        <v>0.0</v>
      </c>
      <c r="EE65" s="639">
        <f t="shared" si="184"/>
        <v>0.0</v>
      </c>
      <c r="EF65" s="640">
        <f t="shared" si="185"/>
        <v>0.0</v>
      </c>
      <c r="EG65" s="641" t="str">
        <f t="shared" si="186"/>
        <v/>
      </c>
      <c r="EH65" s="642">
        <v>0.0</v>
      </c>
      <c r="EI65" s="564">
        <v>0.0</v>
      </c>
      <c r="EJ65" s="564">
        <v>0.0</v>
      </c>
      <c r="EK65" s="532">
        <f t="shared" si="170"/>
        <v>0.0</v>
      </c>
      <c r="EL65" s="619">
        <f t="shared" si="171"/>
        <v>0.0</v>
      </c>
      <c r="EM65" s="620" t="str">
        <f t="shared" si="172"/>
        <v/>
      </c>
      <c r="EN65" s="603">
        <v>0.0</v>
      </c>
      <c r="EO65" s="604">
        <v>0.0</v>
      </c>
      <c r="EP65" s="643">
        <v>0.0</v>
      </c>
      <c r="EQ65" s="644">
        <f t="shared" si="153"/>
        <v>0.0</v>
      </c>
      <c r="ER65" s="629">
        <v>0.0</v>
      </c>
      <c r="ES65" s="645">
        <f t="shared" si="141"/>
        <v>0.0</v>
      </c>
      <c r="ET65" s="630">
        <v>0.0</v>
      </c>
      <c r="EU65" s="646">
        <f t="shared" si="142"/>
        <v>0.0</v>
      </c>
      <c r="EV65" s="607">
        <f t="shared" si="143"/>
        <v>0.0</v>
      </c>
      <c r="EW65" s="635" t="str">
        <f t="shared" si="144"/>
        <v/>
      </c>
      <c r="EX65" s="669"/>
      <c r="EY65" s="666"/>
      <c r="EZ65" s="670" t="str">
        <f t="shared" si="214"/>
        <v/>
      </c>
      <c r="FA65" s="649" t="str">
        <f t="shared" si="80"/>
        <v/>
      </c>
      <c r="FB65" s="650" t="str">
        <f t="shared" si="199"/>
        <v/>
      </c>
      <c r="FC65" s="651" t="str">
        <f t="shared" si="200"/>
        <v/>
      </c>
      <c r="FD65" s="652" t="str">
        <f t="shared" si="83"/>
        <v/>
      </c>
      <c r="FE65" s="652" t="str">
        <f>IF($G65="NSO","NSO",IF($G65="TC","Transferred",IF(OR($G65="",$G65=0,P65="",AB65="",AN65="",AZ65="",BL65="",BX65="",CJ63=""),"",IF(OR(FP65&gt;0,(FQ65+FR65+FS65)&gt;2),"FAILED",IF(OR(FQ65&gt;0,FR65&gt;1),"SUPP.",IF(AND(FR65&gt;0,FS65&gt;0),"SUPP.",IF((FR65+FS65),"Passed With G","Passed")))))))</f>
        <v/>
      </c>
      <c r="FF65" s="653" t="str">
        <f t="shared" si="201"/>
        <v/>
      </c>
      <c r="FG65" s="654" t="str">
        <f t="shared" si="85"/>
        <v/>
      </c>
      <c r="FH65" s="655" t="str">
        <f t="shared" si="86"/>
        <v/>
      </c>
      <c r="FI65" s="656" t="str">
        <f t="shared" si="157"/>
        <v/>
      </c>
      <c r="FJ65" s="657" t="str">
        <f t="shared" si="158"/>
        <v/>
      </c>
      <c r="FK65" s="657" t="str">
        <f t="shared" si="159"/>
        <v/>
      </c>
      <c r="FL65" s="657" t="str">
        <f t="shared" si="160"/>
        <v/>
      </c>
      <c r="FM65" s="657" t="str">
        <f t="shared" si="161"/>
        <v/>
      </c>
      <c r="FN65" s="658" t="str">
        <f t="shared" si="162"/>
        <v/>
      </c>
      <c r="FO65" s="659" t="str">
        <f t="shared" si="163"/>
        <v/>
      </c>
      <c r="FP65" s="656">
        <f t="shared" si="94"/>
        <v>0.0</v>
      </c>
      <c r="FQ65" s="657">
        <f t="shared" si="95"/>
        <v>0.0</v>
      </c>
      <c r="FR65" s="657">
        <f t="shared" si="96"/>
        <v>0.0</v>
      </c>
      <c r="FS65" s="657">
        <f t="shared" si="97"/>
        <v>0.0</v>
      </c>
      <c r="FT65" s="659"/>
      <c r="FU65" s="117"/>
      <c r="FV65" s="117"/>
      <c r="FW65" s="660">
        <f t="shared" si="98"/>
        <v>0.0</v>
      </c>
      <c r="FX65" s="660" t="s">
        <v>163</v>
      </c>
      <c r="FY65" s="660">
        <f t="shared" si="99"/>
        <v>200.0</v>
      </c>
      <c r="FZ65" s="660" t="str">
        <f t="shared" si="100"/>
        <v>0/200</v>
      </c>
      <c r="GA65" s="660">
        <f t="shared" si="101"/>
        <v>0.0</v>
      </c>
      <c r="GB65" s="660" t="s">
        <v>163</v>
      </c>
      <c r="GC65" s="660">
        <f t="shared" si="102"/>
        <v>230.0</v>
      </c>
      <c r="GD65" s="660" t="str">
        <f t="shared" si="103"/>
        <v>0/230</v>
      </c>
      <c r="GE65" s="660">
        <f t="shared" si="104"/>
        <v>0.0</v>
      </c>
      <c r="GF65" s="660" t="s">
        <v>163</v>
      </c>
      <c r="GG65" s="660">
        <f t="shared" si="105"/>
        <v>100.0</v>
      </c>
      <c r="GH65" s="660" t="str">
        <f t="shared" si="106"/>
        <v>0/100</v>
      </c>
      <c r="GI65" s="660">
        <f t="shared" si="107"/>
        <v>0.0</v>
      </c>
      <c r="GJ65" s="660" t="s">
        <v>163</v>
      </c>
      <c r="GK65" s="660">
        <f t="shared" si="108"/>
        <v>100.0</v>
      </c>
      <c r="GL65" s="660" t="str">
        <f t="shared" si="109"/>
        <v>0/100</v>
      </c>
      <c r="GM65" s="660">
        <f t="shared" si="110"/>
        <v>0.0</v>
      </c>
      <c r="GN65" s="660" t="s">
        <v>163</v>
      </c>
      <c r="GO65" s="660">
        <f t="shared" si="111"/>
        <v>200.0</v>
      </c>
      <c r="GP65" s="660" t="str">
        <f t="shared" si="112"/>
        <v>0/200</v>
      </c>
    </row>
    <row r="66" spans="8:8" ht="21.75" customHeight="1">
      <c r="A66" s="24">
        <f t="shared" si="19"/>
        <v>0.0</v>
      </c>
      <c r="B66" s="562">
        <f t="shared" si="20"/>
        <v>0.0</v>
      </c>
      <c r="C66" s="661">
        <v>58.0</v>
      </c>
      <c r="D66" s="564"/>
      <c r="E66" s="662"/>
      <c r="F66" s="663"/>
      <c r="G66" s="565"/>
      <c r="H66" s="662"/>
      <c r="I66" s="662"/>
      <c r="J66" s="662"/>
      <c r="K66" s="664"/>
      <c r="L66" s="568">
        <v>0.0</v>
      </c>
      <c r="M66" s="569">
        <v>0.0</v>
      </c>
      <c r="N66" s="570">
        <v>0.0</v>
      </c>
      <c r="O66" s="571">
        <f t="shared" si="225"/>
        <v>0.0</v>
      </c>
      <c r="P66" s="569">
        <v>0.0</v>
      </c>
      <c r="Q66" s="571">
        <f>SUM(O66,P66)</f>
        <v>0.0</v>
      </c>
      <c r="R66" s="569">
        <v>0.0</v>
      </c>
      <c r="S66" s="571">
        <f>SUM(Q66,R66)</f>
        <v>0.0</v>
      </c>
      <c r="T66" s="572">
        <f>IF(OR(P66="",R66=""),"",S66/S$7*100)</f>
        <v>0.0</v>
      </c>
      <c r="U66" s="573" t="str">
        <f>IF(R66="AB","AB",IF(AND(OR(L66="ab",L66="ml"),OR(M66="ab",M66="ml"),OR(O66="ab",O66="ml")),"AB",IF(AND(OR(L66="ab",L66="ml"),OR(O66="ab",O66="ml")),"AB","")))</f>
        <v/>
      </c>
      <c r="V66" s="573" t="str">
        <f>IF(OR($G66="NSO",$G66="",R66=""),"",IF(OR(U66="AB",R66="ab"),"AB",IF(AND(T66&gt;=36,R66&gt;=20),"P",IF(AND(T66&gt;=34,R66&gt;=20,COUNTIF(N66:R66,"ml")=0),"G2",IF(AND(T66&gt;=31,R66&gt;=20,COUNTIF(N66:R66,"ml")=0),"G1",IF(T66&gt;=25,"S","F"))))))</f>
        <v/>
      </c>
      <c r="W66" s="574" t="str">
        <f t="shared" si="226"/>
        <v/>
      </c>
      <c r="X66" s="575">
        <v>0.0</v>
      </c>
      <c r="Y66" s="576">
        <v>0.0</v>
      </c>
      <c r="Z66" s="577">
        <v>0.0</v>
      </c>
      <c r="AA66" s="578">
        <f t="shared" si="23"/>
        <v>0.0</v>
      </c>
      <c r="AB66" s="576">
        <v>0.0</v>
      </c>
      <c r="AC66" s="578">
        <f t="shared" si="2"/>
        <v>0.0</v>
      </c>
      <c r="AD66" s="576">
        <v>0.0</v>
      </c>
      <c r="AE66" s="578">
        <f t="shared" si="3"/>
        <v>0.0</v>
      </c>
      <c r="AF66" s="579">
        <f t="shared" si="24"/>
        <v>0.0</v>
      </c>
      <c r="AG66" s="580" t="str">
        <f t="shared" si="25"/>
        <v/>
      </c>
      <c r="AH66" s="580" t="str">
        <f t="shared" si="26"/>
        <v/>
      </c>
      <c r="AI66" s="581" t="str">
        <f t="shared" si="27"/>
        <v/>
      </c>
      <c r="AJ66" s="582">
        <v>0.0</v>
      </c>
      <c r="AK66" s="583">
        <v>0.0</v>
      </c>
      <c r="AL66" s="584">
        <v>0.0</v>
      </c>
      <c r="AM66" s="585">
        <f t="shared" si="28"/>
        <v>0.0</v>
      </c>
      <c r="AN66" s="583">
        <v>0.0</v>
      </c>
      <c r="AO66" s="585">
        <f t="shared" si="4"/>
        <v>0.0</v>
      </c>
      <c r="AP66" s="583">
        <v>0.0</v>
      </c>
      <c r="AQ66" s="585">
        <f t="shared" si="5"/>
        <v>0.0</v>
      </c>
      <c r="AR66" s="586">
        <f t="shared" si="29"/>
        <v>0.0</v>
      </c>
      <c r="AS66" s="587" t="str">
        <f t="shared" si="30"/>
        <v/>
      </c>
      <c r="AT66" s="587" t="str">
        <f t="shared" si="31"/>
        <v/>
      </c>
      <c r="AU66" s="588" t="str">
        <f t="shared" si="32"/>
        <v/>
      </c>
      <c r="AV66" s="589">
        <v>0.0</v>
      </c>
      <c r="AW66" s="590">
        <v>0.0</v>
      </c>
      <c r="AX66" s="591">
        <v>0.0</v>
      </c>
      <c r="AY66" s="592">
        <f t="shared" si="33"/>
        <v>0.0</v>
      </c>
      <c r="AZ66" s="590">
        <v>0.0</v>
      </c>
      <c r="BA66" s="592">
        <f t="shared" si="6"/>
        <v>0.0</v>
      </c>
      <c r="BB66" s="590">
        <v>0.0</v>
      </c>
      <c r="BC66" s="592">
        <f t="shared" si="7"/>
        <v>0.0</v>
      </c>
      <c r="BD66" s="593">
        <f t="shared" si="34"/>
        <v>0.0</v>
      </c>
      <c r="BE66" s="594" t="str">
        <f t="shared" si="35"/>
        <v/>
      </c>
      <c r="BF66" s="594" t="str">
        <f t="shared" si="36"/>
        <v/>
      </c>
      <c r="BG66" s="595" t="str">
        <f t="shared" si="37"/>
        <v/>
      </c>
      <c r="BH66" s="596">
        <v>0.0</v>
      </c>
      <c r="BI66" s="597">
        <v>0.0</v>
      </c>
      <c r="BJ66" s="598">
        <v>0.0</v>
      </c>
      <c r="BK66" s="599">
        <f t="shared" si="38"/>
        <v>0.0</v>
      </c>
      <c r="BL66" s="597">
        <v>0.0</v>
      </c>
      <c r="BM66" s="599">
        <f t="shared" si="8"/>
        <v>0.0</v>
      </c>
      <c r="BN66" s="597">
        <v>0.0</v>
      </c>
      <c r="BO66" s="599">
        <f t="shared" si="9"/>
        <v>0.0</v>
      </c>
      <c r="BP66" s="600">
        <f t="shared" si="39"/>
        <v>0.0</v>
      </c>
      <c r="BQ66" s="601" t="str">
        <f t="shared" si="40"/>
        <v/>
      </c>
      <c r="BR66" s="601" t="str">
        <f t="shared" si="41"/>
        <v/>
      </c>
      <c r="BS66" s="602" t="str">
        <f t="shared" si="42"/>
        <v/>
      </c>
      <c r="BT66" s="568">
        <v>0.0</v>
      </c>
      <c r="BU66" s="569">
        <v>0.0</v>
      </c>
      <c r="BV66" s="570">
        <v>0.0</v>
      </c>
      <c r="BW66" s="571">
        <f t="shared" si="43"/>
        <v>0.0</v>
      </c>
      <c r="BX66" s="569">
        <v>0.0</v>
      </c>
      <c r="BY66" s="571">
        <f t="shared" si="10"/>
        <v>0.0</v>
      </c>
      <c r="BZ66" s="569">
        <v>0.0</v>
      </c>
      <c r="CA66" s="571">
        <f t="shared" si="11"/>
        <v>0.0</v>
      </c>
      <c r="CB66" s="572">
        <f t="shared" si="44"/>
        <v>0.0</v>
      </c>
      <c r="CC66" s="573" t="str">
        <f t="shared" si="45"/>
        <v/>
      </c>
      <c r="CD66" s="573" t="str">
        <f t="shared" si="46"/>
        <v/>
      </c>
      <c r="CE66" s="574" t="str">
        <f t="shared" si="47"/>
        <v/>
      </c>
      <c r="CF66" s="603">
        <v>0.0</v>
      </c>
      <c r="CG66" s="604">
        <v>0.0</v>
      </c>
      <c r="CH66" s="605">
        <v>0.0</v>
      </c>
      <c r="CI66" s="606">
        <f t="shared" si="48"/>
        <v>0.0</v>
      </c>
      <c r="CJ66" s="604">
        <v>0.0</v>
      </c>
      <c r="CK66" s="606">
        <f t="shared" si="12"/>
        <v>0.0</v>
      </c>
      <c r="CL66" s="604">
        <v>0.0</v>
      </c>
      <c r="CM66" s="606">
        <f t="shared" si="13"/>
        <v>0.0</v>
      </c>
      <c r="CN66" s="607">
        <f t="shared" si="49"/>
        <v>0.0</v>
      </c>
      <c r="CO66" s="548" t="str">
        <f t="shared" si="50"/>
        <v/>
      </c>
      <c r="CP66" s="548" t="str">
        <f t="shared" si="51"/>
        <v/>
      </c>
      <c r="CQ66" s="608" t="str">
        <f t="shared" si="52"/>
        <v/>
      </c>
      <c r="CR66" s="609">
        <v>0.0</v>
      </c>
      <c r="CS66" s="610">
        <v>0.0</v>
      </c>
      <c r="CT66" s="611"/>
      <c r="CU66" s="612">
        <f t="shared" si="117"/>
        <v>0.0</v>
      </c>
      <c r="CV66" s="525">
        <v>0.0</v>
      </c>
      <c r="CW66" s="613">
        <v>0.0</v>
      </c>
      <c r="CX66" s="614">
        <f t="shared" si="150"/>
        <v>0.0</v>
      </c>
      <c r="CY66" s="615">
        <v>0.0</v>
      </c>
      <c r="CZ66" s="616">
        <v>0.0</v>
      </c>
      <c r="DA66" s="617">
        <f t="shared" si="118"/>
        <v>0.0</v>
      </c>
      <c r="DB66" s="618">
        <f t="shared" si="119"/>
        <v>0.0</v>
      </c>
      <c r="DC66" s="619">
        <f t="shared" si="120"/>
        <v>0.0</v>
      </c>
      <c r="DD66" s="620" t="str">
        <f t="shared" si="121"/>
        <v/>
      </c>
      <c r="DE66" s="603">
        <v>0.0</v>
      </c>
      <c r="DF66" s="622">
        <v>0.0</v>
      </c>
      <c r="DG66" s="623">
        <f t="shared" si="122"/>
        <v>0.0</v>
      </c>
      <c r="DH66" s="604">
        <v>0.0</v>
      </c>
      <c r="DI66" s="625"/>
      <c r="DJ66" s="623">
        <f t="shared" si="123"/>
        <v>0.0</v>
      </c>
      <c r="DK66" s="625"/>
      <c r="DL66" s="625"/>
      <c r="DM66" s="623" t="str">
        <f t="shared" si="124"/>
        <v/>
      </c>
      <c r="DN66" s="626">
        <f t="shared" si="125"/>
        <v>0.0</v>
      </c>
      <c r="DO66" s="627">
        <f t="shared" si="126"/>
        <v>0.0</v>
      </c>
      <c r="DP66" s="628">
        <f t="shared" si="127"/>
        <v>0.0</v>
      </c>
      <c r="DQ66" s="541">
        <v>0.0</v>
      </c>
      <c r="DR66" s="629">
        <v>0.0</v>
      </c>
      <c r="DS66" s="623">
        <f t="shared" si="128"/>
        <v>0.0</v>
      </c>
      <c r="DT66" s="630">
        <v>0.0</v>
      </c>
      <c r="DU66" s="631">
        <v>0.0</v>
      </c>
      <c r="DV66" s="623">
        <f t="shared" si="129"/>
        <v>0.0</v>
      </c>
      <c r="DW66" s="632">
        <f t="shared" si="130"/>
        <v>0.0</v>
      </c>
      <c r="DX66" s="633">
        <f t="shared" si="131"/>
        <v>0.0</v>
      </c>
      <c r="DY66" s="634">
        <f t="shared" si="132"/>
        <v>0.0</v>
      </c>
      <c r="DZ66" s="607">
        <f t="shared" si="133"/>
        <v>0.0</v>
      </c>
      <c r="EA66" s="635" t="str">
        <f t="shared" si="134"/>
        <v/>
      </c>
      <c r="EB66" s="665">
        <v>0.0</v>
      </c>
      <c r="EC66" s="666">
        <v>0.0</v>
      </c>
      <c r="ED66" s="666">
        <v>0.0</v>
      </c>
      <c r="EE66" s="639">
        <f t="shared" si="184"/>
        <v>0.0</v>
      </c>
      <c r="EF66" s="640">
        <f t="shared" si="185"/>
        <v>0.0</v>
      </c>
      <c r="EG66" s="641" t="str">
        <f t="shared" si="186"/>
        <v/>
      </c>
      <c r="EH66" s="667">
        <v>0.0</v>
      </c>
      <c r="EI66" s="668">
        <v>0.0</v>
      </c>
      <c r="EJ66" s="668">
        <v>0.0</v>
      </c>
      <c r="EK66" s="532">
        <f t="shared" si="170"/>
        <v>0.0</v>
      </c>
      <c r="EL66" s="619">
        <f t="shared" si="171"/>
        <v>0.0</v>
      </c>
      <c r="EM66" s="620" t="str">
        <f t="shared" si="172"/>
        <v/>
      </c>
      <c r="EN66" s="603">
        <v>0.0</v>
      </c>
      <c r="EO66" s="604">
        <v>0.0</v>
      </c>
      <c r="EP66" s="643">
        <v>0.0</v>
      </c>
      <c r="EQ66" s="644">
        <f t="shared" si="153"/>
        <v>0.0</v>
      </c>
      <c r="ER66" s="629">
        <v>0.0</v>
      </c>
      <c r="ES66" s="645">
        <f t="shared" si="141"/>
        <v>0.0</v>
      </c>
      <c r="ET66" s="630">
        <v>0.0</v>
      </c>
      <c r="EU66" s="646">
        <f t="shared" si="142"/>
        <v>0.0</v>
      </c>
      <c r="EV66" s="607">
        <f t="shared" si="143"/>
        <v>0.0</v>
      </c>
      <c r="EW66" s="635" t="str">
        <f t="shared" si="144"/>
        <v/>
      </c>
      <c r="EX66" s="669"/>
      <c r="EY66" s="666"/>
      <c r="EZ66" s="670" t="str">
        <f t="shared" si="214"/>
        <v/>
      </c>
      <c r="FA66" s="649" t="str">
        <f t="shared" si="80"/>
        <v/>
      </c>
      <c r="FB66" s="650" t="str">
        <f t="shared" si="199"/>
        <v/>
      </c>
      <c r="FC66" s="651" t="str">
        <f t="shared" si="200"/>
        <v/>
      </c>
      <c r="FD66" s="652" t="str">
        <f t="shared" si="83"/>
        <v/>
      </c>
      <c r="FE66" s="652" t="str">
        <f>IF($G66="NSO","NSO",IF($G66="TC","Transferred",IF(OR($G66="",$G66=0,P66="",AB66="",AN66="",AZ66="",BL66="",BX66="",CJ64=""),"",IF(OR(FP66&gt;0,(FQ66+FR66+FS66)&gt;2),"FAILED",IF(OR(FQ66&gt;0,FR66&gt;1),"SUPP.",IF(AND(FR66&gt;0,FS66&gt;0),"SUPP.",IF((FR66+FS66),"Passed With G","Passed")))))))</f>
        <v/>
      </c>
      <c r="FF66" s="653" t="str">
        <f t="shared" si="201"/>
        <v/>
      </c>
      <c r="FG66" s="654" t="str">
        <f t="shared" si="85"/>
        <v/>
      </c>
      <c r="FH66" s="655" t="str">
        <f t="shared" si="86"/>
        <v/>
      </c>
      <c r="FI66" s="656" t="str">
        <f t="shared" si="157"/>
        <v/>
      </c>
      <c r="FJ66" s="657" t="str">
        <f t="shared" si="158"/>
        <v/>
      </c>
      <c r="FK66" s="657" t="str">
        <f t="shared" si="159"/>
        <v/>
      </c>
      <c r="FL66" s="657" t="str">
        <f t="shared" si="160"/>
        <v/>
      </c>
      <c r="FM66" s="657" t="str">
        <f t="shared" si="161"/>
        <v/>
      </c>
      <c r="FN66" s="658" t="str">
        <f t="shared" si="162"/>
        <v/>
      </c>
      <c r="FO66" s="659" t="str">
        <f t="shared" si="163"/>
        <v/>
      </c>
      <c r="FP66" s="656">
        <f t="shared" si="94"/>
        <v>0.0</v>
      </c>
      <c r="FQ66" s="657">
        <f t="shared" si="95"/>
        <v>0.0</v>
      </c>
      <c r="FR66" s="657">
        <f t="shared" si="96"/>
        <v>0.0</v>
      </c>
      <c r="FS66" s="657">
        <f t="shared" si="97"/>
        <v>0.0</v>
      </c>
      <c r="FT66" s="659"/>
      <c r="FU66" s="117"/>
      <c r="FV66" s="117"/>
      <c r="FW66" s="660">
        <f t="shared" si="98"/>
        <v>0.0</v>
      </c>
      <c r="FX66" s="660" t="s">
        <v>163</v>
      </c>
      <c r="FY66" s="660">
        <f t="shared" si="99"/>
        <v>200.0</v>
      </c>
      <c r="FZ66" s="660" t="str">
        <f t="shared" si="100"/>
        <v>0/200</v>
      </c>
      <c r="GA66" s="660">
        <f t="shared" si="101"/>
        <v>0.0</v>
      </c>
      <c r="GB66" s="660" t="s">
        <v>163</v>
      </c>
      <c r="GC66" s="660">
        <f t="shared" si="102"/>
        <v>230.0</v>
      </c>
      <c r="GD66" s="660" t="str">
        <f t="shared" si="103"/>
        <v>0/230</v>
      </c>
      <c r="GE66" s="660">
        <f t="shared" si="104"/>
        <v>0.0</v>
      </c>
      <c r="GF66" s="660" t="s">
        <v>163</v>
      </c>
      <c r="GG66" s="660">
        <f t="shared" si="105"/>
        <v>100.0</v>
      </c>
      <c r="GH66" s="660" t="str">
        <f t="shared" si="106"/>
        <v>0/100</v>
      </c>
      <c r="GI66" s="660">
        <f t="shared" si="107"/>
        <v>0.0</v>
      </c>
      <c r="GJ66" s="660" t="s">
        <v>163</v>
      </c>
      <c r="GK66" s="660">
        <f t="shared" si="108"/>
        <v>100.0</v>
      </c>
      <c r="GL66" s="660" t="str">
        <f t="shared" si="109"/>
        <v>0/100</v>
      </c>
      <c r="GM66" s="660">
        <f t="shared" si="110"/>
        <v>0.0</v>
      </c>
      <c r="GN66" s="660" t="s">
        <v>163</v>
      </c>
      <c r="GO66" s="660">
        <f t="shared" si="111"/>
        <v>200.0</v>
      </c>
      <c r="GP66" s="660" t="str">
        <f t="shared" si="112"/>
        <v>0/200</v>
      </c>
    </row>
    <row r="67" spans="8:8" ht="21.75" customHeight="1">
      <c r="A67" s="24">
        <f t="shared" si="19"/>
        <v>0.0</v>
      </c>
      <c r="B67" s="562">
        <f t="shared" si="20"/>
        <v>0.0</v>
      </c>
      <c r="C67" s="563">
        <v>59.0</v>
      </c>
      <c r="D67" s="564"/>
      <c r="E67" s="662"/>
      <c r="F67" s="663"/>
      <c r="G67" s="662"/>
      <c r="H67" s="662"/>
      <c r="I67" s="662"/>
      <c r="J67" s="662"/>
      <c r="K67" s="664"/>
      <c r="L67" s="568">
        <v>0.0</v>
      </c>
      <c r="M67" s="569">
        <v>0.0</v>
      </c>
      <c r="N67" s="570">
        <v>0.0</v>
      </c>
      <c r="O67" s="571">
        <f t="shared" si="225"/>
        <v>0.0</v>
      </c>
      <c r="P67" s="569">
        <v>0.0</v>
      </c>
      <c r="Q67" s="571">
        <f>SUM(O67,P67)</f>
        <v>0.0</v>
      </c>
      <c r="R67" s="569">
        <v>0.0</v>
      </c>
      <c r="S67" s="571">
        <f>SUM(Q67,R67)</f>
        <v>0.0</v>
      </c>
      <c r="T67" s="572">
        <f>IF(OR(P67="",R67=""),"",S67/S$7*100)</f>
        <v>0.0</v>
      </c>
      <c r="U67" s="573" t="str">
        <f>IF(R67="AB","AB",IF(AND(OR(L67="ab",L67="ml"),OR(M67="ab",M67="ml"),OR(O67="ab",O67="ml")),"AB",IF(AND(OR(L67="ab",L67="ml"),OR(O67="ab",O67="ml")),"AB","")))</f>
        <v/>
      </c>
      <c r="V67" s="573" t="str">
        <f>IF(OR($G67="NSO",$G67="",R67=""),"",IF(OR(U67="AB",R67="ab"),"AB",IF(AND(T67&gt;=36,R67&gt;=20),"P",IF(AND(T67&gt;=34,R67&gt;=20,COUNTIF(N67:R67,"ml")=0),"G2",IF(AND(T67&gt;=31,R67&gt;=20,COUNTIF(N67:R67,"ml")=0),"G1",IF(T67&gt;=25,"S","F"))))))</f>
        <v/>
      </c>
      <c r="W67" s="574" t="str">
        <f t="shared" si="226"/>
        <v/>
      </c>
      <c r="X67" s="575">
        <v>0.0</v>
      </c>
      <c r="Y67" s="576">
        <v>0.0</v>
      </c>
      <c r="Z67" s="577">
        <v>0.0</v>
      </c>
      <c r="AA67" s="578">
        <f t="shared" si="23"/>
        <v>0.0</v>
      </c>
      <c r="AB67" s="576">
        <v>0.0</v>
      </c>
      <c r="AC67" s="578">
        <f t="shared" si="2"/>
        <v>0.0</v>
      </c>
      <c r="AD67" s="576">
        <v>0.0</v>
      </c>
      <c r="AE67" s="578">
        <f t="shared" si="3"/>
        <v>0.0</v>
      </c>
      <c r="AF67" s="579">
        <f t="shared" si="24"/>
        <v>0.0</v>
      </c>
      <c r="AG67" s="580" t="str">
        <f t="shared" si="25"/>
        <v/>
      </c>
      <c r="AH67" s="580" t="str">
        <f t="shared" si="26"/>
        <v/>
      </c>
      <c r="AI67" s="581" t="str">
        <f t="shared" si="27"/>
        <v/>
      </c>
      <c r="AJ67" s="582">
        <v>0.0</v>
      </c>
      <c r="AK67" s="583">
        <v>0.0</v>
      </c>
      <c r="AL67" s="584">
        <v>0.0</v>
      </c>
      <c r="AM67" s="585">
        <f t="shared" si="28"/>
        <v>0.0</v>
      </c>
      <c r="AN67" s="583">
        <v>0.0</v>
      </c>
      <c r="AO67" s="585">
        <f t="shared" si="4"/>
        <v>0.0</v>
      </c>
      <c r="AP67" s="583">
        <v>0.0</v>
      </c>
      <c r="AQ67" s="585">
        <f t="shared" si="5"/>
        <v>0.0</v>
      </c>
      <c r="AR67" s="586">
        <f t="shared" si="29"/>
        <v>0.0</v>
      </c>
      <c r="AS67" s="587" t="str">
        <f t="shared" si="30"/>
        <v/>
      </c>
      <c r="AT67" s="587" t="str">
        <f t="shared" si="31"/>
        <v/>
      </c>
      <c r="AU67" s="588" t="str">
        <f t="shared" si="32"/>
        <v/>
      </c>
      <c r="AV67" s="589">
        <v>0.0</v>
      </c>
      <c r="AW67" s="590">
        <v>0.0</v>
      </c>
      <c r="AX67" s="591">
        <v>0.0</v>
      </c>
      <c r="AY67" s="592">
        <f t="shared" si="33"/>
        <v>0.0</v>
      </c>
      <c r="AZ67" s="590">
        <v>0.0</v>
      </c>
      <c r="BA67" s="592">
        <f t="shared" si="6"/>
        <v>0.0</v>
      </c>
      <c r="BB67" s="590">
        <v>0.0</v>
      </c>
      <c r="BC67" s="592">
        <f t="shared" si="7"/>
        <v>0.0</v>
      </c>
      <c r="BD67" s="593">
        <f t="shared" si="34"/>
        <v>0.0</v>
      </c>
      <c r="BE67" s="594" t="str">
        <f t="shared" si="35"/>
        <v/>
      </c>
      <c r="BF67" s="594" t="str">
        <f t="shared" si="36"/>
        <v/>
      </c>
      <c r="BG67" s="595" t="str">
        <f t="shared" si="37"/>
        <v/>
      </c>
      <c r="BH67" s="596">
        <v>0.0</v>
      </c>
      <c r="BI67" s="597">
        <v>0.0</v>
      </c>
      <c r="BJ67" s="598">
        <v>0.0</v>
      </c>
      <c r="BK67" s="599">
        <f t="shared" si="38"/>
        <v>0.0</v>
      </c>
      <c r="BL67" s="597">
        <v>0.0</v>
      </c>
      <c r="BM67" s="599">
        <f t="shared" si="8"/>
        <v>0.0</v>
      </c>
      <c r="BN67" s="597">
        <v>0.0</v>
      </c>
      <c r="BO67" s="599">
        <f t="shared" si="9"/>
        <v>0.0</v>
      </c>
      <c r="BP67" s="600">
        <f t="shared" si="39"/>
        <v>0.0</v>
      </c>
      <c r="BQ67" s="601" t="str">
        <f t="shared" si="40"/>
        <v/>
      </c>
      <c r="BR67" s="601" t="str">
        <f t="shared" si="41"/>
        <v/>
      </c>
      <c r="BS67" s="602" t="str">
        <f t="shared" si="42"/>
        <v/>
      </c>
      <c r="BT67" s="568">
        <v>0.0</v>
      </c>
      <c r="BU67" s="569">
        <v>0.0</v>
      </c>
      <c r="BV67" s="570">
        <v>0.0</v>
      </c>
      <c r="BW67" s="571">
        <f t="shared" si="43"/>
        <v>0.0</v>
      </c>
      <c r="BX67" s="569">
        <v>0.0</v>
      </c>
      <c r="BY67" s="571">
        <f t="shared" si="10"/>
        <v>0.0</v>
      </c>
      <c r="BZ67" s="569">
        <v>0.0</v>
      </c>
      <c r="CA67" s="571">
        <f t="shared" si="11"/>
        <v>0.0</v>
      </c>
      <c r="CB67" s="572">
        <f t="shared" si="44"/>
        <v>0.0</v>
      </c>
      <c r="CC67" s="573" t="str">
        <f t="shared" si="45"/>
        <v/>
      </c>
      <c r="CD67" s="573" t="str">
        <f t="shared" si="46"/>
        <v/>
      </c>
      <c r="CE67" s="574" t="str">
        <f t="shared" si="47"/>
        <v/>
      </c>
      <c r="CF67" s="603">
        <v>0.0</v>
      </c>
      <c r="CG67" s="604">
        <v>0.0</v>
      </c>
      <c r="CH67" s="605">
        <v>0.0</v>
      </c>
      <c r="CI67" s="606">
        <f t="shared" si="48"/>
        <v>0.0</v>
      </c>
      <c r="CJ67" s="604">
        <v>0.0</v>
      </c>
      <c r="CK67" s="606">
        <f t="shared" si="12"/>
        <v>0.0</v>
      </c>
      <c r="CL67" s="604">
        <v>0.0</v>
      </c>
      <c r="CM67" s="606">
        <f t="shared" si="13"/>
        <v>0.0</v>
      </c>
      <c r="CN67" s="607">
        <f t="shared" si="49"/>
        <v>0.0</v>
      </c>
      <c r="CO67" s="548" t="str">
        <f t="shared" si="50"/>
        <v/>
      </c>
      <c r="CP67" s="548" t="str">
        <f t="shared" si="51"/>
        <v/>
      </c>
      <c r="CQ67" s="608" t="str">
        <f t="shared" si="52"/>
        <v/>
      </c>
      <c r="CR67" s="609">
        <v>0.0</v>
      </c>
      <c r="CS67" s="610">
        <v>0.0</v>
      </c>
      <c r="CT67" s="611"/>
      <c r="CU67" s="612">
        <f t="shared" si="117"/>
        <v>0.0</v>
      </c>
      <c r="CV67" s="525">
        <v>0.0</v>
      </c>
      <c r="CW67" s="613">
        <v>0.0</v>
      </c>
      <c r="CX67" s="614">
        <f t="shared" si="150"/>
        <v>0.0</v>
      </c>
      <c r="CY67" s="615">
        <v>0.0</v>
      </c>
      <c r="CZ67" s="616">
        <f t="shared" si="233" ref="CZ67">IF($S$7="NA","NA",0)</f>
        <v>0.0</v>
      </c>
      <c r="DA67" s="617">
        <f t="shared" si="118"/>
        <v>0.0</v>
      </c>
      <c r="DB67" s="618">
        <f t="shared" si="119"/>
        <v>0.0</v>
      </c>
      <c r="DC67" s="619">
        <f t="shared" si="120"/>
        <v>0.0</v>
      </c>
      <c r="DD67" s="620" t="str">
        <f t="shared" si="121"/>
        <v/>
      </c>
      <c r="DE67" s="603">
        <v>0.0</v>
      </c>
      <c r="DF67" s="622">
        <v>0.0</v>
      </c>
      <c r="DG67" s="623">
        <f t="shared" si="122"/>
        <v>0.0</v>
      </c>
      <c r="DH67" s="604">
        <v>0.0</v>
      </c>
      <c r="DI67" s="625"/>
      <c r="DJ67" s="623">
        <f t="shared" si="123"/>
        <v>0.0</v>
      </c>
      <c r="DK67" s="625"/>
      <c r="DL67" s="625"/>
      <c r="DM67" s="623" t="str">
        <f t="shared" si="124"/>
        <v/>
      </c>
      <c r="DN67" s="626">
        <f t="shared" si="125"/>
        <v>0.0</v>
      </c>
      <c r="DO67" s="627">
        <f t="shared" si="126"/>
        <v>0.0</v>
      </c>
      <c r="DP67" s="628">
        <f t="shared" si="127"/>
        <v>0.0</v>
      </c>
      <c r="DQ67" s="541">
        <v>0.0</v>
      </c>
      <c r="DR67" s="629">
        <v>0.0</v>
      </c>
      <c r="DS67" s="623">
        <f t="shared" si="128"/>
        <v>0.0</v>
      </c>
      <c r="DT67" s="630">
        <v>0.0</v>
      </c>
      <c r="DU67" s="631">
        <f t="shared" si="234" ref="DU67">IF($S$7="NA","NA",0)</f>
        <v>0.0</v>
      </c>
      <c r="DV67" s="623">
        <f t="shared" si="129"/>
        <v>0.0</v>
      </c>
      <c r="DW67" s="632">
        <f t="shared" si="130"/>
        <v>0.0</v>
      </c>
      <c r="DX67" s="633">
        <f t="shared" si="131"/>
        <v>0.0</v>
      </c>
      <c r="DY67" s="634">
        <f t="shared" si="132"/>
        <v>0.0</v>
      </c>
      <c r="DZ67" s="607">
        <f t="shared" si="133"/>
        <v>0.0</v>
      </c>
      <c r="EA67" s="635" t="str">
        <f t="shared" si="134"/>
        <v/>
      </c>
      <c r="EB67" s="636">
        <v>0.0</v>
      </c>
      <c r="EC67" s="637">
        <v>0.0</v>
      </c>
      <c r="ED67" s="638">
        <v>0.0</v>
      </c>
      <c r="EE67" s="639">
        <f t="shared" si="184"/>
        <v>0.0</v>
      </c>
      <c r="EF67" s="640">
        <f t="shared" si="185"/>
        <v>0.0</v>
      </c>
      <c r="EG67" s="641" t="str">
        <f t="shared" si="186"/>
        <v/>
      </c>
      <c r="EH67" s="642">
        <v>0.0</v>
      </c>
      <c r="EI67" s="564">
        <v>0.0</v>
      </c>
      <c r="EJ67" s="564">
        <v>0.0</v>
      </c>
      <c r="EK67" s="532">
        <f t="shared" si="170"/>
        <v>0.0</v>
      </c>
      <c r="EL67" s="619">
        <f t="shared" si="171"/>
        <v>0.0</v>
      </c>
      <c r="EM67" s="620" t="str">
        <f t="shared" si="172"/>
        <v/>
      </c>
      <c r="EN67" s="603">
        <v>0.0</v>
      </c>
      <c r="EO67" s="604">
        <v>0.0</v>
      </c>
      <c r="EP67" s="643">
        <v>0.0</v>
      </c>
      <c r="EQ67" s="644">
        <f t="shared" si="153"/>
        <v>0.0</v>
      </c>
      <c r="ER67" s="629">
        <v>0.0</v>
      </c>
      <c r="ES67" s="645">
        <f t="shared" si="141"/>
        <v>0.0</v>
      </c>
      <c r="ET67" s="630">
        <v>0.0</v>
      </c>
      <c r="EU67" s="646">
        <f t="shared" si="142"/>
        <v>0.0</v>
      </c>
      <c r="EV67" s="607">
        <f t="shared" si="143"/>
        <v>0.0</v>
      </c>
      <c r="EW67" s="635" t="str">
        <f t="shared" si="144"/>
        <v/>
      </c>
      <c r="EX67" s="669"/>
      <c r="EY67" s="666"/>
      <c r="EZ67" s="670" t="str">
        <f t="shared" si="214"/>
        <v/>
      </c>
      <c r="FA67" s="649" t="str">
        <f t="shared" si="80"/>
        <v/>
      </c>
      <c r="FB67" s="650" t="str">
        <f t="shared" si="199"/>
        <v/>
      </c>
      <c r="FC67" s="651" t="str">
        <f t="shared" si="200"/>
        <v/>
      </c>
      <c r="FD67" s="652" t="str">
        <f t="shared" si="83"/>
        <v/>
      </c>
      <c r="FE67" s="652" t="str">
        <f>IF($G67="NSO","NSO",IF($G67="TC","Transferred",IF(OR($G67="",$G67=0,P67="",AB67="",AN67="",AZ67="",BL67="",BX67="",CJ65=""),"",IF(OR(FP67&gt;0,(FQ67+FR67+FS67)&gt;2),"FAILED",IF(OR(FQ67&gt;0,FR67&gt;1),"SUPP.",IF(AND(FR67&gt;0,FS67&gt;0),"SUPP.",IF((FR67+FS67),"Passed With G","Passed")))))))</f>
        <v/>
      </c>
      <c r="FF67" s="653" t="str">
        <f t="shared" si="201"/>
        <v/>
      </c>
      <c r="FG67" s="654" t="str">
        <f t="shared" si="85"/>
        <v/>
      </c>
      <c r="FH67" s="655" t="str">
        <f t="shared" si="86"/>
        <v/>
      </c>
      <c r="FI67" s="656" t="str">
        <f t="shared" si="157"/>
        <v/>
      </c>
      <c r="FJ67" s="657" t="str">
        <f t="shared" si="158"/>
        <v/>
      </c>
      <c r="FK67" s="657" t="str">
        <f t="shared" si="159"/>
        <v/>
      </c>
      <c r="FL67" s="657" t="str">
        <f t="shared" si="160"/>
        <v/>
      </c>
      <c r="FM67" s="657" t="str">
        <f t="shared" si="161"/>
        <v/>
      </c>
      <c r="FN67" s="658" t="str">
        <f t="shared" si="162"/>
        <v/>
      </c>
      <c r="FO67" s="659" t="str">
        <f t="shared" si="163"/>
        <v/>
      </c>
      <c r="FP67" s="656">
        <f t="shared" si="94"/>
        <v>0.0</v>
      </c>
      <c r="FQ67" s="657">
        <f t="shared" si="95"/>
        <v>0.0</v>
      </c>
      <c r="FR67" s="657">
        <f t="shared" si="96"/>
        <v>0.0</v>
      </c>
      <c r="FS67" s="657">
        <f t="shared" si="97"/>
        <v>0.0</v>
      </c>
      <c r="FT67" s="659"/>
      <c r="FU67" s="117"/>
      <c r="FV67" s="117"/>
      <c r="FW67" s="660">
        <f t="shared" si="98"/>
        <v>0.0</v>
      </c>
      <c r="FX67" s="660" t="s">
        <v>163</v>
      </c>
      <c r="FY67" s="660">
        <f t="shared" si="99"/>
        <v>200.0</v>
      </c>
      <c r="FZ67" s="660" t="str">
        <f t="shared" si="100"/>
        <v>0/200</v>
      </c>
      <c r="GA67" s="660">
        <f t="shared" si="101"/>
        <v>0.0</v>
      </c>
      <c r="GB67" s="660" t="s">
        <v>163</v>
      </c>
      <c r="GC67" s="660">
        <f t="shared" si="102"/>
        <v>230.0</v>
      </c>
      <c r="GD67" s="660" t="str">
        <f t="shared" si="103"/>
        <v>0/230</v>
      </c>
      <c r="GE67" s="660">
        <f t="shared" si="104"/>
        <v>0.0</v>
      </c>
      <c r="GF67" s="660" t="s">
        <v>163</v>
      </c>
      <c r="GG67" s="660">
        <f t="shared" si="105"/>
        <v>100.0</v>
      </c>
      <c r="GH67" s="660" t="str">
        <f t="shared" si="106"/>
        <v>0/100</v>
      </c>
      <c r="GI67" s="660">
        <f t="shared" si="107"/>
        <v>0.0</v>
      </c>
      <c r="GJ67" s="660" t="s">
        <v>163</v>
      </c>
      <c r="GK67" s="660">
        <f t="shared" si="108"/>
        <v>100.0</v>
      </c>
      <c r="GL67" s="660" t="str">
        <f t="shared" si="109"/>
        <v>0/100</v>
      </c>
      <c r="GM67" s="660">
        <f t="shared" si="110"/>
        <v>0.0</v>
      </c>
      <c r="GN67" s="660" t="s">
        <v>163</v>
      </c>
      <c r="GO67" s="660">
        <f t="shared" si="111"/>
        <v>200.0</v>
      </c>
      <c r="GP67" s="660" t="str">
        <f t="shared" si="112"/>
        <v>0/200</v>
      </c>
    </row>
    <row r="68" spans="8:8" ht="21.75" customHeight="1">
      <c r="A68" s="24">
        <f t="shared" si="19"/>
        <v>0.0</v>
      </c>
      <c r="B68" s="562">
        <f t="shared" si="20"/>
        <v>0.0</v>
      </c>
      <c r="C68" s="661">
        <v>60.0</v>
      </c>
      <c r="D68" s="564"/>
      <c r="E68" s="662"/>
      <c r="F68" s="663"/>
      <c r="G68" s="565"/>
      <c r="H68" s="662"/>
      <c r="I68" s="662"/>
      <c r="J68" s="662"/>
      <c r="K68" s="664"/>
      <c r="L68" s="568">
        <v>0.0</v>
      </c>
      <c r="M68" s="569">
        <v>0.0</v>
      </c>
      <c r="N68" s="570">
        <v>0.0</v>
      </c>
      <c r="O68" s="571">
        <f t="shared" si="225"/>
        <v>0.0</v>
      </c>
      <c r="P68" s="569">
        <v>0.0</v>
      </c>
      <c r="Q68" s="571">
        <f>SUM(O68,P68)</f>
        <v>0.0</v>
      </c>
      <c r="R68" s="569">
        <v>0.0</v>
      </c>
      <c r="S68" s="571">
        <f>SUM(Q68,R68)</f>
        <v>0.0</v>
      </c>
      <c r="T68" s="572">
        <f>IF(OR(P68="",R68=""),"",S68/S$7*100)</f>
        <v>0.0</v>
      </c>
      <c r="U68" s="573" t="str">
        <f>IF(R68="AB","AB",IF(AND(OR(L68="ab",L68="ml"),OR(M68="ab",M68="ml"),OR(O68="ab",O68="ml")),"AB",IF(AND(OR(L68="ab",L68="ml"),OR(O68="ab",O68="ml")),"AB","")))</f>
        <v/>
      </c>
      <c r="V68" s="573" t="str">
        <f>IF(OR($G68="NSO",$G68="",R68=""),"",IF(OR(U68="AB",R68="ab"),"AB",IF(AND(T68&gt;=36,R68&gt;=20),"P",IF(AND(T68&gt;=34,R68&gt;=20,COUNTIF(N68:R68,"ml")=0),"G2",IF(AND(T68&gt;=31,R68&gt;=20,COUNTIF(N68:R68,"ml")=0),"G1",IF(T68&gt;=25,"S","F"))))))</f>
        <v/>
      </c>
      <c r="W68" s="574" t="str">
        <f t="shared" si="226"/>
        <v/>
      </c>
      <c r="X68" s="575">
        <v>0.0</v>
      </c>
      <c r="Y68" s="576">
        <v>0.0</v>
      </c>
      <c r="Z68" s="577">
        <v>0.0</v>
      </c>
      <c r="AA68" s="578">
        <f t="shared" si="23"/>
        <v>0.0</v>
      </c>
      <c r="AB68" s="576">
        <v>0.0</v>
      </c>
      <c r="AC68" s="578">
        <f t="shared" si="2"/>
        <v>0.0</v>
      </c>
      <c r="AD68" s="576">
        <v>0.0</v>
      </c>
      <c r="AE68" s="578">
        <f t="shared" si="3"/>
        <v>0.0</v>
      </c>
      <c r="AF68" s="579">
        <f t="shared" si="24"/>
        <v>0.0</v>
      </c>
      <c r="AG68" s="580" t="str">
        <f t="shared" si="25"/>
        <v/>
      </c>
      <c r="AH68" s="580" t="str">
        <f t="shared" si="26"/>
        <v/>
      </c>
      <c r="AI68" s="581" t="str">
        <f t="shared" si="27"/>
        <v/>
      </c>
      <c r="AJ68" s="582">
        <v>0.0</v>
      </c>
      <c r="AK68" s="583">
        <v>0.0</v>
      </c>
      <c r="AL68" s="584">
        <v>0.0</v>
      </c>
      <c r="AM68" s="585">
        <f t="shared" si="28"/>
        <v>0.0</v>
      </c>
      <c r="AN68" s="583">
        <v>0.0</v>
      </c>
      <c r="AO68" s="585">
        <f t="shared" si="4"/>
        <v>0.0</v>
      </c>
      <c r="AP68" s="583">
        <v>0.0</v>
      </c>
      <c r="AQ68" s="585">
        <f t="shared" si="5"/>
        <v>0.0</v>
      </c>
      <c r="AR68" s="586">
        <f t="shared" si="29"/>
        <v>0.0</v>
      </c>
      <c r="AS68" s="587" t="str">
        <f t="shared" si="30"/>
        <v/>
      </c>
      <c r="AT68" s="587" t="str">
        <f t="shared" si="31"/>
        <v/>
      </c>
      <c r="AU68" s="588" t="str">
        <f t="shared" si="32"/>
        <v/>
      </c>
      <c r="AV68" s="589">
        <v>0.0</v>
      </c>
      <c r="AW68" s="590">
        <v>0.0</v>
      </c>
      <c r="AX68" s="591">
        <v>0.0</v>
      </c>
      <c r="AY68" s="592">
        <f t="shared" si="33"/>
        <v>0.0</v>
      </c>
      <c r="AZ68" s="590">
        <v>0.0</v>
      </c>
      <c r="BA68" s="592">
        <f t="shared" si="6"/>
        <v>0.0</v>
      </c>
      <c r="BB68" s="590">
        <v>0.0</v>
      </c>
      <c r="BC68" s="592">
        <f t="shared" si="7"/>
        <v>0.0</v>
      </c>
      <c r="BD68" s="593">
        <f t="shared" si="34"/>
        <v>0.0</v>
      </c>
      <c r="BE68" s="594" t="str">
        <f t="shared" si="35"/>
        <v/>
      </c>
      <c r="BF68" s="594" t="str">
        <f t="shared" si="36"/>
        <v/>
      </c>
      <c r="BG68" s="595" t="str">
        <f t="shared" si="37"/>
        <v/>
      </c>
      <c r="BH68" s="596">
        <v>0.0</v>
      </c>
      <c r="BI68" s="597">
        <v>0.0</v>
      </c>
      <c r="BJ68" s="598">
        <v>0.0</v>
      </c>
      <c r="BK68" s="599">
        <f t="shared" si="38"/>
        <v>0.0</v>
      </c>
      <c r="BL68" s="597">
        <v>0.0</v>
      </c>
      <c r="BM68" s="599">
        <f t="shared" si="8"/>
        <v>0.0</v>
      </c>
      <c r="BN68" s="597">
        <v>0.0</v>
      </c>
      <c r="BO68" s="599">
        <f t="shared" si="9"/>
        <v>0.0</v>
      </c>
      <c r="BP68" s="600">
        <f t="shared" si="39"/>
        <v>0.0</v>
      </c>
      <c r="BQ68" s="601" t="str">
        <f t="shared" si="40"/>
        <v/>
      </c>
      <c r="BR68" s="601" t="str">
        <f t="shared" si="41"/>
        <v/>
      </c>
      <c r="BS68" s="602" t="str">
        <f t="shared" si="42"/>
        <v/>
      </c>
      <c r="BT68" s="568">
        <v>0.0</v>
      </c>
      <c r="BU68" s="569">
        <v>0.0</v>
      </c>
      <c r="BV68" s="570">
        <v>0.0</v>
      </c>
      <c r="BW68" s="571">
        <f t="shared" si="43"/>
        <v>0.0</v>
      </c>
      <c r="BX68" s="569">
        <v>0.0</v>
      </c>
      <c r="BY68" s="571">
        <f t="shared" si="10"/>
        <v>0.0</v>
      </c>
      <c r="BZ68" s="569">
        <v>0.0</v>
      </c>
      <c r="CA68" s="571">
        <f t="shared" si="11"/>
        <v>0.0</v>
      </c>
      <c r="CB68" s="572">
        <f t="shared" si="44"/>
        <v>0.0</v>
      </c>
      <c r="CC68" s="573" t="str">
        <f t="shared" si="45"/>
        <v/>
      </c>
      <c r="CD68" s="573" t="str">
        <f t="shared" si="46"/>
        <v/>
      </c>
      <c r="CE68" s="574" t="str">
        <f t="shared" si="47"/>
        <v/>
      </c>
      <c r="CF68" s="603">
        <v>0.0</v>
      </c>
      <c r="CG68" s="604">
        <v>0.0</v>
      </c>
      <c r="CH68" s="605">
        <v>0.0</v>
      </c>
      <c r="CI68" s="606">
        <f t="shared" si="48"/>
        <v>0.0</v>
      </c>
      <c r="CJ68" s="604">
        <v>0.0</v>
      </c>
      <c r="CK68" s="606">
        <f t="shared" si="12"/>
        <v>0.0</v>
      </c>
      <c r="CL68" s="604">
        <v>0.0</v>
      </c>
      <c r="CM68" s="606">
        <f t="shared" si="13"/>
        <v>0.0</v>
      </c>
      <c r="CN68" s="607">
        <f t="shared" si="49"/>
        <v>0.0</v>
      </c>
      <c r="CO68" s="548" t="str">
        <f t="shared" si="50"/>
        <v/>
      </c>
      <c r="CP68" s="548" t="str">
        <f t="shared" si="51"/>
        <v/>
      </c>
      <c r="CQ68" s="608" t="str">
        <f t="shared" si="52"/>
        <v/>
      </c>
      <c r="CR68" s="609">
        <v>0.0</v>
      </c>
      <c r="CS68" s="610">
        <v>0.0</v>
      </c>
      <c r="CT68" s="611"/>
      <c r="CU68" s="612">
        <f t="shared" si="117"/>
        <v>0.0</v>
      </c>
      <c r="CV68" s="525">
        <v>0.0</v>
      </c>
      <c r="CW68" s="613">
        <v>0.0</v>
      </c>
      <c r="CX68" s="614">
        <f t="shared" si="150"/>
        <v>0.0</v>
      </c>
      <c r="CY68" s="615">
        <v>0.0</v>
      </c>
      <c r="CZ68" s="616">
        <v>0.0</v>
      </c>
      <c r="DA68" s="617">
        <f t="shared" si="118"/>
        <v>0.0</v>
      </c>
      <c r="DB68" s="618">
        <f t="shared" si="119"/>
        <v>0.0</v>
      </c>
      <c r="DC68" s="619">
        <f t="shared" si="120"/>
        <v>0.0</v>
      </c>
      <c r="DD68" s="620" t="str">
        <f t="shared" si="121"/>
        <v/>
      </c>
      <c r="DE68" s="603">
        <v>0.0</v>
      </c>
      <c r="DF68" s="622">
        <v>0.0</v>
      </c>
      <c r="DG68" s="623">
        <f t="shared" si="122"/>
        <v>0.0</v>
      </c>
      <c r="DH68" s="604">
        <v>0.0</v>
      </c>
      <c r="DI68" s="625"/>
      <c r="DJ68" s="623">
        <f t="shared" si="123"/>
        <v>0.0</v>
      </c>
      <c r="DK68" s="625"/>
      <c r="DL68" s="625"/>
      <c r="DM68" s="623" t="str">
        <f t="shared" si="124"/>
        <v/>
      </c>
      <c r="DN68" s="626">
        <f t="shared" si="125"/>
        <v>0.0</v>
      </c>
      <c r="DO68" s="627">
        <f t="shared" si="126"/>
        <v>0.0</v>
      </c>
      <c r="DP68" s="628">
        <f t="shared" si="127"/>
        <v>0.0</v>
      </c>
      <c r="DQ68" s="541">
        <v>0.0</v>
      </c>
      <c r="DR68" s="629">
        <v>0.0</v>
      </c>
      <c r="DS68" s="623">
        <f t="shared" si="128"/>
        <v>0.0</v>
      </c>
      <c r="DT68" s="630">
        <v>0.0</v>
      </c>
      <c r="DU68" s="631">
        <v>0.0</v>
      </c>
      <c r="DV68" s="623">
        <f t="shared" si="129"/>
        <v>0.0</v>
      </c>
      <c r="DW68" s="632">
        <f t="shared" si="130"/>
        <v>0.0</v>
      </c>
      <c r="DX68" s="633">
        <f t="shared" si="131"/>
        <v>0.0</v>
      </c>
      <c r="DY68" s="634">
        <f t="shared" si="132"/>
        <v>0.0</v>
      </c>
      <c r="DZ68" s="607">
        <f t="shared" si="133"/>
        <v>0.0</v>
      </c>
      <c r="EA68" s="635" t="str">
        <f t="shared" si="134"/>
        <v/>
      </c>
      <c r="EB68" s="665">
        <v>0.0</v>
      </c>
      <c r="EC68" s="666">
        <v>0.0</v>
      </c>
      <c r="ED68" s="666">
        <v>0.0</v>
      </c>
      <c r="EE68" s="639">
        <f t="shared" si="184"/>
        <v>0.0</v>
      </c>
      <c r="EF68" s="640">
        <f t="shared" si="185"/>
        <v>0.0</v>
      </c>
      <c r="EG68" s="641" t="str">
        <f t="shared" si="186"/>
        <v/>
      </c>
      <c r="EH68" s="667">
        <v>0.0</v>
      </c>
      <c r="EI68" s="668">
        <v>0.0</v>
      </c>
      <c r="EJ68" s="668">
        <v>0.0</v>
      </c>
      <c r="EK68" s="532">
        <f t="shared" si="170"/>
        <v>0.0</v>
      </c>
      <c r="EL68" s="619">
        <f t="shared" si="171"/>
        <v>0.0</v>
      </c>
      <c r="EM68" s="620" t="str">
        <f t="shared" si="172"/>
        <v/>
      </c>
      <c r="EN68" s="603">
        <v>0.0</v>
      </c>
      <c r="EO68" s="604">
        <v>0.0</v>
      </c>
      <c r="EP68" s="643">
        <v>0.0</v>
      </c>
      <c r="EQ68" s="644">
        <f t="shared" si="153"/>
        <v>0.0</v>
      </c>
      <c r="ER68" s="629">
        <v>0.0</v>
      </c>
      <c r="ES68" s="645">
        <f t="shared" si="141"/>
        <v>0.0</v>
      </c>
      <c r="ET68" s="630">
        <v>0.0</v>
      </c>
      <c r="EU68" s="646">
        <f t="shared" si="142"/>
        <v>0.0</v>
      </c>
      <c r="EV68" s="607">
        <f t="shared" si="143"/>
        <v>0.0</v>
      </c>
      <c r="EW68" s="635" t="str">
        <f t="shared" si="144"/>
        <v/>
      </c>
      <c r="EX68" s="669"/>
      <c r="EY68" s="666"/>
      <c r="EZ68" s="670" t="str">
        <f t="shared" si="214"/>
        <v/>
      </c>
      <c r="FA68" s="649" t="str">
        <f t="shared" si="80"/>
        <v/>
      </c>
      <c r="FB68" s="650" t="str">
        <f t="shared" si="199"/>
        <v/>
      </c>
      <c r="FC68" s="651" t="str">
        <f t="shared" si="200"/>
        <v/>
      </c>
      <c r="FD68" s="652" t="str">
        <f t="shared" si="83"/>
        <v/>
      </c>
      <c r="FE68" s="652" t="str">
        <f>IF($G68="NSO","NSO",IF($G68="TC","Transferred",IF(OR($G68="",$G68=0,P68="",AB68="",AN68="",AZ68="",BL68="",BX68="",CJ66=""),"",IF(OR(FP68&gt;0,(FQ68+FR68+FS68)&gt;2),"FAILED",IF(OR(FQ68&gt;0,FR68&gt;1),"SUPP.",IF(AND(FR68&gt;0,FS68&gt;0),"SUPP.",IF((FR68+FS68),"Passed With G","Passed")))))))</f>
        <v/>
      </c>
      <c r="FF68" s="653" t="str">
        <f t="shared" si="201"/>
        <v/>
      </c>
      <c r="FG68" s="654" t="str">
        <f t="shared" si="85"/>
        <v/>
      </c>
      <c r="FH68" s="655" t="str">
        <f t="shared" si="86"/>
        <v/>
      </c>
      <c r="FI68" s="656" t="str">
        <f t="shared" si="157"/>
        <v/>
      </c>
      <c r="FJ68" s="657" t="str">
        <f t="shared" si="158"/>
        <v/>
      </c>
      <c r="FK68" s="657" t="str">
        <f t="shared" si="159"/>
        <v/>
      </c>
      <c r="FL68" s="657" t="str">
        <f t="shared" si="160"/>
        <v/>
      </c>
      <c r="FM68" s="657" t="str">
        <f t="shared" si="161"/>
        <v/>
      </c>
      <c r="FN68" s="658" t="str">
        <f t="shared" si="162"/>
        <v/>
      </c>
      <c r="FO68" s="659" t="str">
        <f t="shared" si="163"/>
        <v/>
      </c>
      <c r="FP68" s="656">
        <f t="shared" si="94"/>
        <v>0.0</v>
      </c>
      <c r="FQ68" s="657">
        <f t="shared" si="95"/>
        <v>0.0</v>
      </c>
      <c r="FR68" s="657">
        <f t="shared" si="96"/>
        <v>0.0</v>
      </c>
      <c r="FS68" s="657">
        <f t="shared" si="97"/>
        <v>0.0</v>
      </c>
      <c r="FT68" s="659"/>
      <c r="FU68" s="117"/>
      <c r="FV68" s="117"/>
      <c r="FW68" s="660">
        <f t="shared" si="98"/>
        <v>0.0</v>
      </c>
      <c r="FX68" s="660" t="s">
        <v>163</v>
      </c>
      <c r="FY68" s="660">
        <f t="shared" si="99"/>
        <v>200.0</v>
      </c>
      <c r="FZ68" s="660" t="str">
        <f t="shared" si="100"/>
        <v>0/200</v>
      </c>
      <c r="GA68" s="660">
        <f t="shared" si="101"/>
        <v>0.0</v>
      </c>
      <c r="GB68" s="660" t="s">
        <v>163</v>
      </c>
      <c r="GC68" s="660">
        <f t="shared" si="102"/>
        <v>230.0</v>
      </c>
      <c r="GD68" s="660" t="str">
        <f t="shared" si="103"/>
        <v>0/230</v>
      </c>
      <c r="GE68" s="660">
        <f t="shared" si="104"/>
        <v>0.0</v>
      </c>
      <c r="GF68" s="660" t="s">
        <v>163</v>
      </c>
      <c r="GG68" s="660">
        <f t="shared" si="105"/>
        <v>100.0</v>
      </c>
      <c r="GH68" s="660" t="str">
        <f t="shared" si="106"/>
        <v>0/100</v>
      </c>
      <c r="GI68" s="660">
        <f t="shared" si="107"/>
        <v>0.0</v>
      </c>
      <c r="GJ68" s="660" t="s">
        <v>163</v>
      </c>
      <c r="GK68" s="660">
        <f t="shared" si="108"/>
        <v>100.0</v>
      </c>
      <c r="GL68" s="660" t="str">
        <f t="shared" si="109"/>
        <v>0/100</v>
      </c>
      <c r="GM68" s="660">
        <f t="shared" si="110"/>
        <v>0.0</v>
      </c>
      <c r="GN68" s="660" t="s">
        <v>163</v>
      </c>
      <c r="GO68" s="660">
        <f t="shared" si="111"/>
        <v>200.0</v>
      </c>
      <c r="GP68" s="660" t="str">
        <f t="shared" si="112"/>
        <v>0/200</v>
      </c>
    </row>
    <row r="69" spans="8:8" ht="21.75" customHeight="1">
      <c r="A69" s="24">
        <f t="shared" si="19"/>
        <v>0.0</v>
      </c>
      <c r="B69" s="562">
        <f t="shared" si="20"/>
        <v>0.0</v>
      </c>
      <c r="C69" s="563">
        <v>61.0</v>
      </c>
      <c r="D69" s="564"/>
      <c r="E69" s="662"/>
      <c r="F69" s="663"/>
      <c r="G69" s="662"/>
      <c r="H69" s="662"/>
      <c r="I69" s="662"/>
      <c r="J69" s="662"/>
      <c r="K69" s="664"/>
      <c r="L69" s="568">
        <v>0.0</v>
      </c>
      <c r="M69" s="569">
        <v>0.0</v>
      </c>
      <c r="N69" s="570">
        <v>0.0</v>
      </c>
      <c r="O69" s="571">
        <f t="shared" si="225"/>
        <v>0.0</v>
      </c>
      <c r="P69" s="569">
        <v>0.0</v>
      </c>
      <c r="Q69" s="571">
        <f>SUM(O69,P69)</f>
        <v>0.0</v>
      </c>
      <c r="R69" s="569">
        <v>0.0</v>
      </c>
      <c r="S69" s="571">
        <f>SUM(Q69,R69)</f>
        <v>0.0</v>
      </c>
      <c r="T69" s="572">
        <f>IF(OR(P69="",R69=""),"",S69/S$7*100)</f>
        <v>0.0</v>
      </c>
      <c r="U69" s="573" t="str">
        <f>IF(R69="AB","AB",IF(AND(OR(L69="ab",L69="ml"),OR(M69="ab",M69="ml"),OR(O69="ab",O69="ml")),"AB",IF(AND(OR(L69="ab",L69="ml"),OR(O69="ab",O69="ml")),"AB","")))</f>
        <v/>
      </c>
      <c r="V69" s="573" t="str">
        <f>IF(OR($G69="NSO",$G69="",R69=""),"",IF(OR(U69="AB",R69="ab"),"AB",IF(AND(T69&gt;=36,R69&gt;=20),"P",IF(AND(T69&gt;=34,R69&gt;=20,COUNTIF(N69:R69,"ml")=0),"G2",IF(AND(T69&gt;=31,R69&gt;=20,COUNTIF(N69:R69,"ml")=0),"G1",IF(T69&gt;=25,"S","F"))))))</f>
        <v/>
      </c>
      <c r="W69" s="574" t="str">
        <f t="shared" si="226"/>
        <v/>
      </c>
      <c r="X69" s="575">
        <v>0.0</v>
      </c>
      <c r="Y69" s="576">
        <v>0.0</v>
      </c>
      <c r="Z69" s="577">
        <v>0.0</v>
      </c>
      <c r="AA69" s="578">
        <f t="shared" si="23"/>
        <v>0.0</v>
      </c>
      <c r="AB69" s="576">
        <v>0.0</v>
      </c>
      <c r="AC69" s="578">
        <f t="shared" si="2"/>
        <v>0.0</v>
      </c>
      <c r="AD69" s="576">
        <v>0.0</v>
      </c>
      <c r="AE69" s="578">
        <f t="shared" si="3"/>
        <v>0.0</v>
      </c>
      <c r="AF69" s="579">
        <f t="shared" si="24"/>
        <v>0.0</v>
      </c>
      <c r="AG69" s="580" t="str">
        <f t="shared" si="25"/>
        <v/>
      </c>
      <c r="AH69" s="580" t="str">
        <f t="shared" si="26"/>
        <v/>
      </c>
      <c r="AI69" s="581" t="str">
        <f t="shared" si="27"/>
        <v/>
      </c>
      <c r="AJ69" s="582">
        <v>0.0</v>
      </c>
      <c r="AK69" s="583">
        <v>0.0</v>
      </c>
      <c r="AL69" s="584">
        <v>0.0</v>
      </c>
      <c r="AM69" s="585">
        <f t="shared" si="28"/>
        <v>0.0</v>
      </c>
      <c r="AN69" s="583">
        <v>0.0</v>
      </c>
      <c r="AO69" s="585">
        <f t="shared" si="4"/>
        <v>0.0</v>
      </c>
      <c r="AP69" s="583">
        <v>0.0</v>
      </c>
      <c r="AQ69" s="585">
        <f t="shared" si="5"/>
        <v>0.0</v>
      </c>
      <c r="AR69" s="586">
        <f t="shared" si="29"/>
        <v>0.0</v>
      </c>
      <c r="AS69" s="587" t="str">
        <f t="shared" si="30"/>
        <v/>
      </c>
      <c r="AT69" s="587" t="str">
        <f t="shared" si="31"/>
        <v/>
      </c>
      <c r="AU69" s="588" t="str">
        <f t="shared" si="32"/>
        <v/>
      </c>
      <c r="AV69" s="589">
        <v>0.0</v>
      </c>
      <c r="AW69" s="590">
        <v>0.0</v>
      </c>
      <c r="AX69" s="591">
        <v>0.0</v>
      </c>
      <c r="AY69" s="592">
        <f t="shared" si="33"/>
        <v>0.0</v>
      </c>
      <c r="AZ69" s="590">
        <v>0.0</v>
      </c>
      <c r="BA69" s="592">
        <f t="shared" si="6"/>
        <v>0.0</v>
      </c>
      <c r="BB69" s="590">
        <v>0.0</v>
      </c>
      <c r="BC69" s="592">
        <f t="shared" si="7"/>
        <v>0.0</v>
      </c>
      <c r="BD69" s="593">
        <f t="shared" si="34"/>
        <v>0.0</v>
      </c>
      <c r="BE69" s="594" t="str">
        <f t="shared" si="35"/>
        <v/>
      </c>
      <c r="BF69" s="594" t="str">
        <f t="shared" si="36"/>
        <v/>
      </c>
      <c r="BG69" s="595" t="str">
        <f t="shared" si="37"/>
        <v/>
      </c>
      <c r="BH69" s="596">
        <v>0.0</v>
      </c>
      <c r="BI69" s="597">
        <v>0.0</v>
      </c>
      <c r="BJ69" s="598">
        <v>0.0</v>
      </c>
      <c r="BK69" s="599">
        <f t="shared" si="38"/>
        <v>0.0</v>
      </c>
      <c r="BL69" s="597">
        <v>0.0</v>
      </c>
      <c r="BM69" s="599">
        <f t="shared" si="8"/>
        <v>0.0</v>
      </c>
      <c r="BN69" s="597">
        <v>0.0</v>
      </c>
      <c r="BO69" s="599">
        <f t="shared" si="9"/>
        <v>0.0</v>
      </c>
      <c r="BP69" s="600">
        <f t="shared" si="39"/>
        <v>0.0</v>
      </c>
      <c r="BQ69" s="601" t="str">
        <f t="shared" si="40"/>
        <v/>
      </c>
      <c r="BR69" s="601" t="str">
        <f t="shared" si="41"/>
        <v/>
      </c>
      <c r="BS69" s="602" t="str">
        <f t="shared" si="42"/>
        <v/>
      </c>
      <c r="BT69" s="568">
        <v>0.0</v>
      </c>
      <c r="BU69" s="569">
        <v>0.0</v>
      </c>
      <c r="BV69" s="570">
        <v>0.0</v>
      </c>
      <c r="BW69" s="571">
        <f t="shared" si="43"/>
        <v>0.0</v>
      </c>
      <c r="BX69" s="569">
        <v>0.0</v>
      </c>
      <c r="BY69" s="571">
        <f t="shared" si="10"/>
        <v>0.0</v>
      </c>
      <c r="BZ69" s="569">
        <v>0.0</v>
      </c>
      <c r="CA69" s="571">
        <f t="shared" si="11"/>
        <v>0.0</v>
      </c>
      <c r="CB69" s="572">
        <f t="shared" si="44"/>
        <v>0.0</v>
      </c>
      <c r="CC69" s="573" t="str">
        <f t="shared" si="45"/>
        <v/>
      </c>
      <c r="CD69" s="573" t="str">
        <f t="shared" si="46"/>
        <v/>
      </c>
      <c r="CE69" s="574" t="str">
        <f t="shared" si="47"/>
        <v/>
      </c>
      <c r="CF69" s="603">
        <v>0.0</v>
      </c>
      <c r="CG69" s="604">
        <v>0.0</v>
      </c>
      <c r="CH69" s="605">
        <v>0.0</v>
      </c>
      <c r="CI69" s="606">
        <f t="shared" si="48"/>
        <v>0.0</v>
      </c>
      <c r="CJ69" s="604">
        <v>0.0</v>
      </c>
      <c r="CK69" s="606">
        <f t="shared" si="12"/>
        <v>0.0</v>
      </c>
      <c r="CL69" s="604">
        <v>0.0</v>
      </c>
      <c r="CM69" s="606">
        <f t="shared" si="13"/>
        <v>0.0</v>
      </c>
      <c r="CN69" s="607">
        <f t="shared" si="49"/>
        <v>0.0</v>
      </c>
      <c r="CO69" s="548" t="str">
        <f t="shared" si="50"/>
        <v/>
      </c>
      <c r="CP69" s="548" t="str">
        <f t="shared" si="51"/>
        <v/>
      </c>
      <c r="CQ69" s="608" t="str">
        <f t="shared" si="52"/>
        <v/>
      </c>
      <c r="CR69" s="609">
        <v>0.0</v>
      </c>
      <c r="CS69" s="610">
        <v>0.0</v>
      </c>
      <c r="CT69" s="611"/>
      <c r="CU69" s="612">
        <f t="shared" si="117"/>
        <v>0.0</v>
      </c>
      <c r="CV69" s="525">
        <v>0.0</v>
      </c>
      <c r="CW69" s="613">
        <v>0.0</v>
      </c>
      <c r="CX69" s="614">
        <f t="shared" si="150"/>
        <v>0.0</v>
      </c>
      <c r="CY69" s="615">
        <v>0.0</v>
      </c>
      <c r="CZ69" s="616">
        <f t="shared" si="235" ref="CZ69">IF($S$7="NA","NA",0)</f>
        <v>0.0</v>
      </c>
      <c r="DA69" s="617">
        <f t="shared" si="118"/>
        <v>0.0</v>
      </c>
      <c r="DB69" s="618">
        <f t="shared" si="119"/>
        <v>0.0</v>
      </c>
      <c r="DC69" s="619">
        <f t="shared" si="120"/>
        <v>0.0</v>
      </c>
      <c r="DD69" s="620" t="str">
        <f t="shared" si="121"/>
        <v/>
      </c>
      <c r="DE69" s="603">
        <v>0.0</v>
      </c>
      <c r="DF69" s="622">
        <v>0.0</v>
      </c>
      <c r="DG69" s="623">
        <f t="shared" si="122"/>
        <v>0.0</v>
      </c>
      <c r="DH69" s="604">
        <v>0.0</v>
      </c>
      <c r="DI69" s="625"/>
      <c r="DJ69" s="623">
        <f t="shared" si="123"/>
        <v>0.0</v>
      </c>
      <c r="DK69" s="625"/>
      <c r="DL69" s="625"/>
      <c r="DM69" s="623" t="str">
        <f t="shared" si="124"/>
        <v/>
      </c>
      <c r="DN69" s="626">
        <f t="shared" si="125"/>
        <v>0.0</v>
      </c>
      <c r="DO69" s="627">
        <f t="shared" si="126"/>
        <v>0.0</v>
      </c>
      <c r="DP69" s="628">
        <f t="shared" si="127"/>
        <v>0.0</v>
      </c>
      <c r="DQ69" s="541">
        <v>0.0</v>
      </c>
      <c r="DR69" s="629">
        <v>0.0</v>
      </c>
      <c r="DS69" s="623">
        <f t="shared" si="128"/>
        <v>0.0</v>
      </c>
      <c r="DT69" s="630">
        <v>0.0</v>
      </c>
      <c r="DU69" s="631">
        <f t="shared" si="236" ref="DU69">IF($S$7="NA","NA",0)</f>
        <v>0.0</v>
      </c>
      <c r="DV69" s="623">
        <f t="shared" si="129"/>
        <v>0.0</v>
      </c>
      <c r="DW69" s="632">
        <f t="shared" si="130"/>
        <v>0.0</v>
      </c>
      <c r="DX69" s="633">
        <f t="shared" si="131"/>
        <v>0.0</v>
      </c>
      <c r="DY69" s="634">
        <f t="shared" si="132"/>
        <v>0.0</v>
      </c>
      <c r="DZ69" s="607">
        <f t="shared" si="133"/>
        <v>0.0</v>
      </c>
      <c r="EA69" s="635" t="str">
        <f t="shared" si="134"/>
        <v/>
      </c>
      <c r="EB69" s="636">
        <v>0.0</v>
      </c>
      <c r="EC69" s="637">
        <v>0.0</v>
      </c>
      <c r="ED69" s="638">
        <v>0.0</v>
      </c>
      <c r="EE69" s="639">
        <f t="shared" si="184"/>
        <v>0.0</v>
      </c>
      <c r="EF69" s="640">
        <f t="shared" si="185"/>
        <v>0.0</v>
      </c>
      <c r="EG69" s="641" t="str">
        <f t="shared" si="186"/>
        <v/>
      </c>
      <c r="EH69" s="642">
        <v>0.0</v>
      </c>
      <c r="EI69" s="564">
        <v>0.0</v>
      </c>
      <c r="EJ69" s="564">
        <v>0.0</v>
      </c>
      <c r="EK69" s="532">
        <f t="shared" si="170"/>
        <v>0.0</v>
      </c>
      <c r="EL69" s="619">
        <f t="shared" si="171"/>
        <v>0.0</v>
      </c>
      <c r="EM69" s="620" t="str">
        <f t="shared" si="172"/>
        <v/>
      </c>
      <c r="EN69" s="603">
        <v>0.0</v>
      </c>
      <c r="EO69" s="604">
        <v>0.0</v>
      </c>
      <c r="EP69" s="643">
        <v>0.0</v>
      </c>
      <c r="EQ69" s="644">
        <f t="shared" si="153"/>
        <v>0.0</v>
      </c>
      <c r="ER69" s="629">
        <v>0.0</v>
      </c>
      <c r="ES69" s="645">
        <f t="shared" si="141"/>
        <v>0.0</v>
      </c>
      <c r="ET69" s="630">
        <v>0.0</v>
      </c>
      <c r="EU69" s="646">
        <f t="shared" si="142"/>
        <v>0.0</v>
      </c>
      <c r="EV69" s="607">
        <f t="shared" si="143"/>
        <v>0.0</v>
      </c>
      <c r="EW69" s="635" t="str">
        <f t="shared" si="144"/>
        <v/>
      </c>
      <c r="EX69" s="669"/>
      <c r="EY69" s="666"/>
      <c r="EZ69" s="670" t="str">
        <f t="shared" si="214"/>
        <v/>
      </c>
      <c r="FA69" s="649" t="str">
        <f t="shared" si="80"/>
        <v/>
      </c>
      <c r="FB69" s="650" t="str">
        <f t="shared" si="199"/>
        <v/>
      </c>
      <c r="FC69" s="651" t="str">
        <f t="shared" si="200"/>
        <v/>
      </c>
      <c r="FD69" s="652" t="str">
        <f t="shared" si="83"/>
        <v/>
      </c>
      <c r="FE69" s="652" t="str">
        <f>IF($G69="NSO","NSO",IF($G69="TC","Transferred",IF(OR($G69="",$G69=0,P69="",AB69="",AN69="",AZ69="",BL69="",BX69="",CJ67=""),"",IF(OR(FP69&gt;0,(FQ69+FR69+FS69)&gt;2),"FAILED",IF(OR(FQ69&gt;0,FR69&gt;1),"SUPP.",IF(AND(FR69&gt;0,FS69&gt;0),"SUPP.",IF((FR69+FS69),"Passed With G","Passed")))))))</f>
        <v/>
      </c>
      <c r="FF69" s="653" t="str">
        <f t="shared" si="201"/>
        <v/>
      </c>
      <c r="FG69" s="654" t="str">
        <f t="shared" si="85"/>
        <v/>
      </c>
      <c r="FH69" s="655" t="str">
        <f t="shared" si="86"/>
        <v/>
      </c>
      <c r="FI69" s="656" t="str">
        <f t="shared" si="157"/>
        <v/>
      </c>
      <c r="FJ69" s="657" t="str">
        <f t="shared" si="158"/>
        <v/>
      </c>
      <c r="FK69" s="657" t="str">
        <f t="shared" si="159"/>
        <v/>
      </c>
      <c r="FL69" s="657" t="str">
        <f t="shared" si="160"/>
        <v/>
      </c>
      <c r="FM69" s="657" t="str">
        <f t="shared" si="161"/>
        <v/>
      </c>
      <c r="FN69" s="658" t="str">
        <f t="shared" si="162"/>
        <v/>
      </c>
      <c r="FO69" s="659" t="str">
        <f t="shared" si="163"/>
        <v/>
      </c>
      <c r="FP69" s="656">
        <f t="shared" si="94"/>
        <v>0.0</v>
      </c>
      <c r="FQ69" s="657">
        <f t="shared" si="95"/>
        <v>0.0</v>
      </c>
      <c r="FR69" s="657">
        <f t="shared" si="96"/>
        <v>0.0</v>
      </c>
      <c r="FS69" s="657">
        <f t="shared" si="97"/>
        <v>0.0</v>
      </c>
      <c r="FT69" s="659"/>
      <c r="FU69" s="117"/>
      <c r="FV69" s="117"/>
      <c r="FW69" s="660">
        <f t="shared" si="98"/>
        <v>0.0</v>
      </c>
      <c r="FX69" s="660" t="s">
        <v>163</v>
      </c>
      <c r="FY69" s="660">
        <f t="shared" si="99"/>
        <v>200.0</v>
      </c>
      <c r="FZ69" s="660" t="str">
        <f t="shared" si="100"/>
        <v>0/200</v>
      </c>
      <c r="GA69" s="660">
        <f t="shared" si="101"/>
        <v>0.0</v>
      </c>
      <c r="GB69" s="660" t="s">
        <v>163</v>
      </c>
      <c r="GC69" s="660">
        <f t="shared" si="102"/>
        <v>230.0</v>
      </c>
      <c r="GD69" s="660" t="str">
        <f t="shared" si="103"/>
        <v>0/230</v>
      </c>
      <c r="GE69" s="660">
        <f t="shared" si="104"/>
        <v>0.0</v>
      </c>
      <c r="GF69" s="660" t="s">
        <v>163</v>
      </c>
      <c r="GG69" s="660">
        <f t="shared" si="105"/>
        <v>100.0</v>
      </c>
      <c r="GH69" s="660" t="str">
        <f t="shared" si="106"/>
        <v>0/100</v>
      </c>
      <c r="GI69" s="660">
        <f t="shared" si="107"/>
        <v>0.0</v>
      </c>
      <c r="GJ69" s="660" t="s">
        <v>163</v>
      </c>
      <c r="GK69" s="660">
        <f t="shared" si="108"/>
        <v>100.0</v>
      </c>
      <c r="GL69" s="660" t="str">
        <f t="shared" si="109"/>
        <v>0/100</v>
      </c>
      <c r="GM69" s="660">
        <f t="shared" si="110"/>
        <v>0.0</v>
      </c>
      <c r="GN69" s="660" t="s">
        <v>163</v>
      </c>
      <c r="GO69" s="660">
        <f t="shared" si="111"/>
        <v>200.0</v>
      </c>
      <c r="GP69" s="660" t="str">
        <f t="shared" si="112"/>
        <v>0/200</v>
      </c>
    </row>
    <row r="70" spans="8:8" ht="21.75" customHeight="1">
      <c r="A70" s="24">
        <f t="shared" si="19"/>
        <v>0.0</v>
      </c>
      <c r="B70" s="562">
        <f t="shared" si="20"/>
        <v>0.0</v>
      </c>
      <c r="C70" s="661">
        <v>62.0</v>
      </c>
      <c r="D70" s="564"/>
      <c r="E70" s="662"/>
      <c r="F70" s="663"/>
      <c r="G70" s="565"/>
      <c r="H70" s="662"/>
      <c r="I70" s="662"/>
      <c r="J70" s="662"/>
      <c r="K70" s="664"/>
      <c r="L70" s="568">
        <v>0.0</v>
      </c>
      <c r="M70" s="569">
        <v>0.0</v>
      </c>
      <c r="N70" s="570">
        <v>0.0</v>
      </c>
      <c r="O70" s="571">
        <f t="shared" si="225"/>
        <v>0.0</v>
      </c>
      <c r="P70" s="569">
        <v>0.0</v>
      </c>
      <c r="Q70" s="571">
        <f>SUM(O70,P70)</f>
        <v>0.0</v>
      </c>
      <c r="R70" s="569">
        <v>0.0</v>
      </c>
      <c r="S70" s="571">
        <f>SUM(Q70,R70)</f>
        <v>0.0</v>
      </c>
      <c r="T70" s="572">
        <f>IF(OR(P70="",R70=""),"",S70/S$7*100)</f>
        <v>0.0</v>
      </c>
      <c r="U70" s="573" t="str">
        <f>IF(R70="AB","AB",IF(AND(OR(L70="ab",L70="ml"),OR(M70="ab",M70="ml"),OR(O70="ab",O70="ml")),"AB",IF(AND(OR(L70="ab",L70="ml"),OR(O70="ab",O70="ml")),"AB","")))</f>
        <v/>
      </c>
      <c r="V70" s="573" t="str">
        <f>IF(OR($G70="NSO",$G70="",R70=""),"",IF(OR(U70="AB",R70="ab"),"AB",IF(AND(T70&gt;=36,R70&gt;=20),"P",IF(AND(T70&gt;=34,R70&gt;=20,COUNTIF(N70:R70,"ml")=0),"G2",IF(AND(T70&gt;=31,R70&gt;=20,COUNTIF(N70:R70,"ml")=0),"G1",IF(T70&gt;=25,"S","F"))))))</f>
        <v/>
      </c>
      <c r="W70" s="574" t="str">
        <f t="shared" si="226"/>
        <v/>
      </c>
      <c r="X70" s="575">
        <v>0.0</v>
      </c>
      <c r="Y70" s="576">
        <v>0.0</v>
      </c>
      <c r="Z70" s="577">
        <v>0.0</v>
      </c>
      <c r="AA70" s="578">
        <f t="shared" si="23"/>
        <v>0.0</v>
      </c>
      <c r="AB70" s="576">
        <v>0.0</v>
      </c>
      <c r="AC70" s="578">
        <f t="shared" si="2"/>
        <v>0.0</v>
      </c>
      <c r="AD70" s="576">
        <v>0.0</v>
      </c>
      <c r="AE70" s="578">
        <f t="shared" si="3"/>
        <v>0.0</v>
      </c>
      <c r="AF70" s="579">
        <f t="shared" si="24"/>
        <v>0.0</v>
      </c>
      <c r="AG70" s="580" t="str">
        <f t="shared" si="25"/>
        <v/>
      </c>
      <c r="AH70" s="580" t="str">
        <f t="shared" si="26"/>
        <v/>
      </c>
      <c r="AI70" s="581" t="str">
        <f t="shared" si="27"/>
        <v/>
      </c>
      <c r="AJ70" s="582">
        <v>0.0</v>
      </c>
      <c r="AK70" s="583">
        <v>0.0</v>
      </c>
      <c r="AL70" s="584">
        <v>0.0</v>
      </c>
      <c r="AM70" s="585">
        <f t="shared" si="28"/>
        <v>0.0</v>
      </c>
      <c r="AN70" s="583">
        <v>0.0</v>
      </c>
      <c r="AO70" s="585">
        <f t="shared" si="4"/>
        <v>0.0</v>
      </c>
      <c r="AP70" s="583">
        <v>0.0</v>
      </c>
      <c r="AQ70" s="585">
        <f t="shared" si="5"/>
        <v>0.0</v>
      </c>
      <c r="AR70" s="586">
        <f t="shared" si="29"/>
        <v>0.0</v>
      </c>
      <c r="AS70" s="587" t="str">
        <f t="shared" si="30"/>
        <v/>
      </c>
      <c r="AT70" s="587" t="str">
        <f t="shared" si="31"/>
        <v/>
      </c>
      <c r="AU70" s="588" t="str">
        <f t="shared" si="32"/>
        <v/>
      </c>
      <c r="AV70" s="589">
        <v>0.0</v>
      </c>
      <c r="AW70" s="590">
        <v>0.0</v>
      </c>
      <c r="AX70" s="591">
        <v>0.0</v>
      </c>
      <c r="AY70" s="592">
        <f t="shared" si="33"/>
        <v>0.0</v>
      </c>
      <c r="AZ70" s="590">
        <v>0.0</v>
      </c>
      <c r="BA70" s="592">
        <f t="shared" si="6"/>
        <v>0.0</v>
      </c>
      <c r="BB70" s="590">
        <v>0.0</v>
      </c>
      <c r="BC70" s="592">
        <f t="shared" si="7"/>
        <v>0.0</v>
      </c>
      <c r="BD70" s="593">
        <f t="shared" si="34"/>
        <v>0.0</v>
      </c>
      <c r="BE70" s="594" t="str">
        <f t="shared" si="35"/>
        <v/>
      </c>
      <c r="BF70" s="594" t="str">
        <f t="shared" si="36"/>
        <v/>
      </c>
      <c r="BG70" s="595" t="str">
        <f t="shared" si="37"/>
        <v/>
      </c>
      <c r="BH70" s="596">
        <v>0.0</v>
      </c>
      <c r="BI70" s="597">
        <v>0.0</v>
      </c>
      <c r="BJ70" s="598">
        <v>0.0</v>
      </c>
      <c r="BK70" s="599">
        <f t="shared" si="38"/>
        <v>0.0</v>
      </c>
      <c r="BL70" s="597">
        <v>0.0</v>
      </c>
      <c r="BM70" s="599">
        <f t="shared" si="8"/>
        <v>0.0</v>
      </c>
      <c r="BN70" s="597">
        <v>0.0</v>
      </c>
      <c r="BO70" s="599">
        <f t="shared" si="9"/>
        <v>0.0</v>
      </c>
      <c r="BP70" s="600">
        <f t="shared" si="39"/>
        <v>0.0</v>
      </c>
      <c r="BQ70" s="601" t="str">
        <f t="shared" si="40"/>
        <v/>
      </c>
      <c r="BR70" s="601" t="str">
        <f t="shared" si="41"/>
        <v/>
      </c>
      <c r="BS70" s="602" t="str">
        <f t="shared" si="42"/>
        <v/>
      </c>
      <c r="BT70" s="568">
        <v>0.0</v>
      </c>
      <c r="BU70" s="569">
        <v>0.0</v>
      </c>
      <c r="BV70" s="570">
        <v>0.0</v>
      </c>
      <c r="BW70" s="571">
        <f t="shared" si="43"/>
        <v>0.0</v>
      </c>
      <c r="BX70" s="569">
        <v>0.0</v>
      </c>
      <c r="BY70" s="571">
        <f t="shared" si="10"/>
        <v>0.0</v>
      </c>
      <c r="BZ70" s="569">
        <v>0.0</v>
      </c>
      <c r="CA70" s="571">
        <f t="shared" si="11"/>
        <v>0.0</v>
      </c>
      <c r="CB70" s="572">
        <f t="shared" si="44"/>
        <v>0.0</v>
      </c>
      <c r="CC70" s="573" t="str">
        <f t="shared" si="45"/>
        <v/>
      </c>
      <c r="CD70" s="573" t="str">
        <f t="shared" si="46"/>
        <v/>
      </c>
      <c r="CE70" s="574" t="str">
        <f t="shared" si="47"/>
        <v/>
      </c>
      <c r="CF70" s="603">
        <v>0.0</v>
      </c>
      <c r="CG70" s="604">
        <v>0.0</v>
      </c>
      <c r="CH70" s="605">
        <v>0.0</v>
      </c>
      <c r="CI70" s="606">
        <f t="shared" si="48"/>
        <v>0.0</v>
      </c>
      <c r="CJ70" s="604">
        <v>0.0</v>
      </c>
      <c r="CK70" s="606">
        <f t="shared" si="12"/>
        <v>0.0</v>
      </c>
      <c r="CL70" s="604">
        <v>0.0</v>
      </c>
      <c r="CM70" s="606">
        <f t="shared" si="13"/>
        <v>0.0</v>
      </c>
      <c r="CN70" s="607">
        <f t="shared" si="49"/>
        <v>0.0</v>
      </c>
      <c r="CO70" s="548" t="str">
        <f t="shared" si="50"/>
        <v/>
      </c>
      <c r="CP70" s="548" t="str">
        <f t="shared" si="51"/>
        <v/>
      </c>
      <c r="CQ70" s="608" t="str">
        <f t="shared" si="52"/>
        <v/>
      </c>
      <c r="CR70" s="609">
        <v>0.0</v>
      </c>
      <c r="CS70" s="610">
        <v>0.0</v>
      </c>
      <c r="CT70" s="611"/>
      <c r="CU70" s="612">
        <f t="shared" si="117"/>
        <v>0.0</v>
      </c>
      <c r="CV70" s="525">
        <v>0.0</v>
      </c>
      <c r="CW70" s="613">
        <v>0.0</v>
      </c>
      <c r="CX70" s="614">
        <f t="shared" si="150"/>
        <v>0.0</v>
      </c>
      <c r="CY70" s="615">
        <v>0.0</v>
      </c>
      <c r="CZ70" s="616">
        <v>0.0</v>
      </c>
      <c r="DA70" s="617">
        <f t="shared" si="118"/>
        <v>0.0</v>
      </c>
      <c r="DB70" s="618">
        <f t="shared" si="119"/>
        <v>0.0</v>
      </c>
      <c r="DC70" s="619">
        <f t="shared" si="120"/>
        <v>0.0</v>
      </c>
      <c r="DD70" s="620" t="str">
        <f t="shared" si="121"/>
        <v/>
      </c>
      <c r="DE70" s="603">
        <v>0.0</v>
      </c>
      <c r="DF70" s="622">
        <v>0.0</v>
      </c>
      <c r="DG70" s="623">
        <f t="shared" si="122"/>
        <v>0.0</v>
      </c>
      <c r="DH70" s="604">
        <v>0.0</v>
      </c>
      <c r="DI70" s="625"/>
      <c r="DJ70" s="623">
        <f t="shared" si="123"/>
        <v>0.0</v>
      </c>
      <c r="DK70" s="625"/>
      <c r="DL70" s="625"/>
      <c r="DM70" s="623" t="str">
        <f t="shared" si="124"/>
        <v/>
      </c>
      <c r="DN70" s="626">
        <f t="shared" si="125"/>
        <v>0.0</v>
      </c>
      <c r="DO70" s="627">
        <f t="shared" si="126"/>
        <v>0.0</v>
      </c>
      <c r="DP70" s="628">
        <f t="shared" si="127"/>
        <v>0.0</v>
      </c>
      <c r="DQ70" s="541">
        <v>0.0</v>
      </c>
      <c r="DR70" s="629">
        <v>0.0</v>
      </c>
      <c r="DS70" s="623">
        <f t="shared" si="128"/>
        <v>0.0</v>
      </c>
      <c r="DT70" s="630">
        <v>0.0</v>
      </c>
      <c r="DU70" s="631">
        <v>0.0</v>
      </c>
      <c r="DV70" s="623">
        <f t="shared" si="129"/>
        <v>0.0</v>
      </c>
      <c r="DW70" s="632">
        <f t="shared" si="130"/>
        <v>0.0</v>
      </c>
      <c r="DX70" s="633">
        <f t="shared" si="131"/>
        <v>0.0</v>
      </c>
      <c r="DY70" s="634">
        <f t="shared" si="132"/>
        <v>0.0</v>
      </c>
      <c r="DZ70" s="607">
        <f t="shared" si="133"/>
        <v>0.0</v>
      </c>
      <c r="EA70" s="635" t="str">
        <f t="shared" si="134"/>
        <v/>
      </c>
      <c r="EB70" s="665">
        <v>0.0</v>
      </c>
      <c r="EC70" s="666">
        <v>0.0</v>
      </c>
      <c r="ED70" s="666">
        <v>0.0</v>
      </c>
      <c r="EE70" s="639">
        <f t="shared" si="184"/>
        <v>0.0</v>
      </c>
      <c r="EF70" s="640">
        <f t="shared" si="185"/>
        <v>0.0</v>
      </c>
      <c r="EG70" s="641" t="str">
        <f t="shared" si="186"/>
        <v/>
      </c>
      <c r="EH70" s="667">
        <v>0.0</v>
      </c>
      <c r="EI70" s="668">
        <v>0.0</v>
      </c>
      <c r="EJ70" s="668">
        <v>0.0</v>
      </c>
      <c r="EK70" s="532">
        <f t="shared" si="170"/>
        <v>0.0</v>
      </c>
      <c r="EL70" s="619">
        <f t="shared" si="171"/>
        <v>0.0</v>
      </c>
      <c r="EM70" s="620" t="str">
        <f t="shared" si="172"/>
        <v/>
      </c>
      <c r="EN70" s="603">
        <v>0.0</v>
      </c>
      <c r="EO70" s="604">
        <v>0.0</v>
      </c>
      <c r="EP70" s="643">
        <v>0.0</v>
      </c>
      <c r="EQ70" s="644">
        <f t="shared" si="153"/>
        <v>0.0</v>
      </c>
      <c r="ER70" s="629">
        <v>0.0</v>
      </c>
      <c r="ES70" s="645">
        <f t="shared" si="141"/>
        <v>0.0</v>
      </c>
      <c r="ET70" s="630">
        <v>0.0</v>
      </c>
      <c r="EU70" s="646">
        <f t="shared" si="142"/>
        <v>0.0</v>
      </c>
      <c r="EV70" s="607">
        <f t="shared" si="143"/>
        <v>0.0</v>
      </c>
      <c r="EW70" s="635" t="str">
        <f t="shared" si="144"/>
        <v/>
      </c>
      <c r="EX70" s="669"/>
      <c r="EY70" s="666"/>
      <c r="EZ70" s="670" t="str">
        <f t="shared" si="214"/>
        <v/>
      </c>
      <c r="FA70" s="649" t="str">
        <f t="shared" si="80"/>
        <v/>
      </c>
      <c r="FB70" s="650" t="str">
        <f t="shared" si="199"/>
        <v/>
      </c>
      <c r="FC70" s="651" t="str">
        <f t="shared" si="200"/>
        <v/>
      </c>
      <c r="FD70" s="652" t="str">
        <f t="shared" si="83"/>
        <v/>
      </c>
      <c r="FE70" s="652" t="str">
        <f>IF($G70="NSO","NSO",IF($G70="TC","Transferred",IF(OR($G70="",$G70=0,P70="",AB70="",AN70="",AZ70="",BL70="",BX70="",CJ68=""),"",IF(OR(FP70&gt;0,(FQ70+FR70+FS70)&gt;2),"FAILED",IF(OR(FQ70&gt;0,FR70&gt;1),"SUPP.",IF(AND(FR70&gt;0,FS70&gt;0),"SUPP.",IF((FR70+FS70),"Passed With G","Passed")))))))</f>
        <v/>
      </c>
      <c r="FF70" s="653" t="str">
        <f t="shared" si="201"/>
        <v/>
      </c>
      <c r="FG70" s="654" t="str">
        <f t="shared" si="85"/>
        <v/>
      </c>
      <c r="FH70" s="655" t="str">
        <f t="shared" si="86"/>
        <v/>
      </c>
      <c r="FI70" s="656" t="str">
        <f t="shared" si="157"/>
        <v/>
      </c>
      <c r="FJ70" s="657" t="str">
        <f t="shared" si="158"/>
        <v/>
      </c>
      <c r="FK70" s="657" t="str">
        <f t="shared" si="159"/>
        <v/>
      </c>
      <c r="FL70" s="657" t="str">
        <f t="shared" si="160"/>
        <v/>
      </c>
      <c r="FM70" s="657" t="str">
        <f t="shared" si="161"/>
        <v/>
      </c>
      <c r="FN70" s="658" t="str">
        <f t="shared" si="162"/>
        <v/>
      </c>
      <c r="FO70" s="659" t="str">
        <f t="shared" si="163"/>
        <v/>
      </c>
      <c r="FP70" s="656">
        <f t="shared" si="94"/>
        <v>0.0</v>
      </c>
      <c r="FQ70" s="657">
        <f t="shared" si="95"/>
        <v>0.0</v>
      </c>
      <c r="FR70" s="657">
        <f t="shared" si="96"/>
        <v>0.0</v>
      </c>
      <c r="FS70" s="657">
        <f t="shared" si="97"/>
        <v>0.0</v>
      </c>
      <c r="FT70" s="659"/>
      <c r="FU70" s="117"/>
      <c r="FV70" s="117"/>
      <c r="FW70" s="660">
        <f t="shared" si="98"/>
        <v>0.0</v>
      </c>
      <c r="FX70" s="660" t="s">
        <v>163</v>
      </c>
      <c r="FY70" s="660">
        <f t="shared" si="99"/>
        <v>200.0</v>
      </c>
      <c r="FZ70" s="660" t="str">
        <f t="shared" si="100"/>
        <v>0/200</v>
      </c>
      <c r="GA70" s="660">
        <f t="shared" si="101"/>
        <v>0.0</v>
      </c>
      <c r="GB70" s="660" t="s">
        <v>163</v>
      </c>
      <c r="GC70" s="660">
        <f t="shared" si="102"/>
        <v>230.0</v>
      </c>
      <c r="GD70" s="660" t="str">
        <f t="shared" si="103"/>
        <v>0/230</v>
      </c>
      <c r="GE70" s="660">
        <f t="shared" si="104"/>
        <v>0.0</v>
      </c>
      <c r="GF70" s="660" t="s">
        <v>163</v>
      </c>
      <c r="GG70" s="660">
        <f t="shared" si="105"/>
        <v>100.0</v>
      </c>
      <c r="GH70" s="660" t="str">
        <f t="shared" si="106"/>
        <v>0/100</v>
      </c>
      <c r="GI70" s="660">
        <f t="shared" si="107"/>
        <v>0.0</v>
      </c>
      <c r="GJ70" s="660" t="s">
        <v>163</v>
      </c>
      <c r="GK70" s="660">
        <f t="shared" si="108"/>
        <v>100.0</v>
      </c>
      <c r="GL70" s="660" t="str">
        <f t="shared" si="109"/>
        <v>0/100</v>
      </c>
      <c r="GM70" s="660">
        <f t="shared" si="110"/>
        <v>0.0</v>
      </c>
      <c r="GN70" s="660" t="s">
        <v>163</v>
      </c>
      <c r="GO70" s="660">
        <f t="shared" si="111"/>
        <v>200.0</v>
      </c>
      <c r="GP70" s="660" t="str">
        <f t="shared" si="112"/>
        <v>0/200</v>
      </c>
    </row>
    <row r="71" spans="8:8" ht="21.75" customHeight="1">
      <c r="A71" s="24">
        <f t="shared" si="19"/>
        <v>0.0</v>
      </c>
      <c r="B71" s="562">
        <f t="shared" si="20"/>
        <v>0.0</v>
      </c>
      <c r="C71" s="563">
        <v>63.0</v>
      </c>
      <c r="D71" s="564"/>
      <c r="E71" s="662"/>
      <c r="F71" s="663"/>
      <c r="G71" s="662"/>
      <c r="H71" s="662"/>
      <c r="I71" s="662"/>
      <c r="J71" s="662"/>
      <c r="K71" s="664"/>
      <c r="L71" s="568">
        <v>0.0</v>
      </c>
      <c r="M71" s="569">
        <v>0.0</v>
      </c>
      <c r="N71" s="570">
        <v>0.0</v>
      </c>
      <c r="O71" s="571">
        <f t="shared" si="225"/>
        <v>0.0</v>
      </c>
      <c r="P71" s="569">
        <v>0.0</v>
      </c>
      <c r="Q71" s="571">
        <f>SUM(O71,P71)</f>
        <v>0.0</v>
      </c>
      <c r="R71" s="569">
        <v>0.0</v>
      </c>
      <c r="S71" s="571">
        <f>SUM(Q71,R71)</f>
        <v>0.0</v>
      </c>
      <c r="T71" s="572">
        <f>IF(OR(P71="",R71=""),"",S71/S$7*100)</f>
        <v>0.0</v>
      </c>
      <c r="U71" s="573" t="str">
        <f>IF(R71="AB","AB",IF(AND(OR(L71="ab",L71="ml"),OR(M71="ab",M71="ml"),OR(O71="ab",O71="ml")),"AB",IF(AND(OR(L71="ab",L71="ml"),OR(O71="ab",O71="ml")),"AB","")))</f>
        <v/>
      </c>
      <c r="V71" s="573" t="str">
        <f>IF(OR($G71="NSO",$G71="",R71=""),"",IF(OR(U71="AB",R71="ab"),"AB",IF(AND(T71&gt;=36,R71&gt;=20),"P",IF(AND(T71&gt;=34,R71&gt;=20,COUNTIF(N71:R71,"ml")=0),"G2",IF(AND(T71&gt;=31,R71&gt;=20,COUNTIF(N71:R71,"ml")=0),"G1",IF(T71&gt;=25,"S","F"))))))</f>
        <v/>
      </c>
      <c r="W71" s="574" t="str">
        <f t="shared" si="226"/>
        <v/>
      </c>
      <c r="X71" s="575">
        <v>0.0</v>
      </c>
      <c r="Y71" s="576">
        <v>0.0</v>
      </c>
      <c r="Z71" s="577">
        <v>0.0</v>
      </c>
      <c r="AA71" s="578">
        <f t="shared" si="23"/>
        <v>0.0</v>
      </c>
      <c r="AB71" s="576">
        <v>0.0</v>
      </c>
      <c r="AC71" s="578">
        <f t="shared" si="2"/>
        <v>0.0</v>
      </c>
      <c r="AD71" s="576">
        <v>0.0</v>
      </c>
      <c r="AE71" s="578">
        <f t="shared" si="3"/>
        <v>0.0</v>
      </c>
      <c r="AF71" s="579">
        <f t="shared" si="24"/>
        <v>0.0</v>
      </c>
      <c r="AG71" s="580" t="str">
        <f t="shared" si="25"/>
        <v/>
      </c>
      <c r="AH71" s="580" t="str">
        <f t="shared" si="26"/>
        <v/>
      </c>
      <c r="AI71" s="581" t="str">
        <f t="shared" si="27"/>
        <v/>
      </c>
      <c r="AJ71" s="582">
        <v>0.0</v>
      </c>
      <c r="AK71" s="583">
        <v>0.0</v>
      </c>
      <c r="AL71" s="584">
        <v>0.0</v>
      </c>
      <c r="AM71" s="585">
        <f t="shared" si="28"/>
        <v>0.0</v>
      </c>
      <c r="AN71" s="583">
        <v>0.0</v>
      </c>
      <c r="AO71" s="585">
        <f t="shared" si="4"/>
        <v>0.0</v>
      </c>
      <c r="AP71" s="583">
        <v>0.0</v>
      </c>
      <c r="AQ71" s="585">
        <f t="shared" si="5"/>
        <v>0.0</v>
      </c>
      <c r="AR71" s="586">
        <f t="shared" si="29"/>
        <v>0.0</v>
      </c>
      <c r="AS71" s="587" t="str">
        <f t="shared" si="30"/>
        <v/>
      </c>
      <c r="AT71" s="587" t="str">
        <f t="shared" si="31"/>
        <v/>
      </c>
      <c r="AU71" s="588" t="str">
        <f t="shared" si="32"/>
        <v/>
      </c>
      <c r="AV71" s="589">
        <v>0.0</v>
      </c>
      <c r="AW71" s="590">
        <v>0.0</v>
      </c>
      <c r="AX71" s="591">
        <v>0.0</v>
      </c>
      <c r="AY71" s="592">
        <f t="shared" si="33"/>
        <v>0.0</v>
      </c>
      <c r="AZ71" s="590">
        <v>0.0</v>
      </c>
      <c r="BA71" s="592">
        <f t="shared" si="6"/>
        <v>0.0</v>
      </c>
      <c r="BB71" s="590">
        <v>0.0</v>
      </c>
      <c r="BC71" s="592">
        <f t="shared" si="7"/>
        <v>0.0</v>
      </c>
      <c r="BD71" s="593">
        <f t="shared" si="34"/>
        <v>0.0</v>
      </c>
      <c r="BE71" s="594" t="str">
        <f t="shared" si="35"/>
        <v/>
      </c>
      <c r="BF71" s="594" t="str">
        <f t="shared" si="36"/>
        <v/>
      </c>
      <c r="BG71" s="595" t="str">
        <f t="shared" si="37"/>
        <v/>
      </c>
      <c r="BH71" s="596">
        <v>0.0</v>
      </c>
      <c r="BI71" s="597">
        <v>0.0</v>
      </c>
      <c r="BJ71" s="598">
        <v>0.0</v>
      </c>
      <c r="BK71" s="599">
        <f t="shared" si="38"/>
        <v>0.0</v>
      </c>
      <c r="BL71" s="597">
        <v>0.0</v>
      </c>
      <c r="BM71" s="599">
        <f t="shared" si="8"/>
        <v>0.0</v>
      </c>
      <c r="BN71" s="597">
        <v>0.0</v>
      </c>
      <c r="BO71" s="599">
        <f t="shared" si="9"/>
        <v>0.0</v>
      </c>
      <c r="BP71" s="600">
        <f t="shared" si="39"/>
        <v>0.0</v>
      </c>
      <c r="BQ71" s="601" t="str">
        <f t="shared" si="40"/>
        <v/>
      </c>
      <c r="BR71" s="601" t="str">
        <f t="shared" si="41"/>
        <v/>
      </c>
      <c r="BS71" s="602" t="str">
        <f t="shared" si="42"/>
        <v/>
      </c>
      <c r="BT71" s="568">
        <v>0.0</v>
      </c>
      <c r="BU71" s="569">
        <v>0.0</v>
      </c>
      <c r="BV71" s="570">
        <v>0.0</v>
      </c>
      <c r="BW71" s="571">
        <f t="shared" si="43"/>
        <v>0.0</v>
      </c>
      <c r="BX71" s="569">
        <v>0.0</v>
      </c>
      <c r="BY71" s="571">
        <f t="shared" si="10"/>
        <v>0.0</v>
      </c>
      <c r="BZ71" s="569">
        <v>0.0</v>
      </c>
      <c r="CA71" s="571">
        <f t="shared" si="11"/>
        <v>0.0</v>
      </c>
      <c r="CB71" s="572">
        <f t="shared" si="44"/>
        <v>0.0</v>
      </c>
      <c r="CC71" s="573" t="str">
        <f t="shared" si="45"/>
        <v/>
      </c>
      <c r="CD71" s="573" t="str">
        <f t="shared" si="46"/>
        <v/>
      </c>
      <c r="CE71" s="574" t="str">
        <f t="shared" si="47"/>
        <v/>
      </c>
      <c r="CF71" s="603">
        <v>0.0</v>
      </c>
      <c r="CG71" s="604">
        <v>0.0</v>
      </c>
      <c r="CH71" s="605">
        <v>0.0</v>
      </c>
      <c r="CI71" s="606">
        <f t="shared" si="48"/>
        <v>0.0</v>
      </c>
      <c r="CJ71" s="604">
        <v>0.0</v>
      </c>
      <c r="CK71" s="606">
        <f t="shared" si="12"/>
        <v>0.0</v>
      </c>
      <c r="CL71" s="604">
        <v>0.0</v>
      </c>
      <c r="CM71" s="606">
        <f t="shared" si="13"/>
        <v>0.0</v>
      </c>
      <c r="CN71" s="607">
        <f t="shared" si="49"/>
        <v>0.0</v>
      </c>
      <c r="CO71" s="548" t="str">
        <f t="shared" si="50"/>
        <v/>
      </c>
      <c r="CP71" s="548" t="str">
        <f t="shared" si="51"/>
        <v/>
      </c>
      <c r="CQ71" s="608" t="str">
        <f t="shared" si="52"/>
        <v/>
      </c>
      <c r="CR71" s="609">
        <v>0.0</v>
      </c>
      <c r="CS71" s="610">
        <v>0.0</v>
      </c>
      <c r="CT71" s="611"/>
      <c r="CU71" s="612">
        <f t="shared" si="117"/>
        <v>0.0</v>
      </c>
      <c r="CV71" s="525">
        <v>0.0</v>
      </c>
      <c r="CW71" s="613">
        <v>0.0</v>
      </c>
      <c r="CX71" s="614">
        <f t="shared" si="150"/>
        <v>0.0</v>
      </c>
      <c r="CY71" s="615">
        <v>0.0</v>
      </c>
      <c r="CZ71" s="616">
        <f t="shared" si="237" ref="CZ71">IF($S$7="NA","NA",0)</f>
        <v>0.0</v>
      </c>
      <c r="DA71" s="617">
        <f t="shared" si="118"/>
        <v>0.0</v>
      </c>
      <c r="DB71" s="618">
        <f t="shared" si="119"/>
        <v>0.0</v>
      </c>
      <c r="DC71" s="619">
        <f t="shared" si="120"/>
        <v>0.0</v>
      </c>
      <c r="DD71" s="620" t="str">
        <f t="shared" si="121"/>
        <v/>
      </c>
      <c r="DE71" s="603">
        <v>0.0</v>
      </c>
      <c r="DF71" s="622">
        <v>0.0</v>
      </c>
      <c r="DG71" s="623">
        <f t="shared" si="122"/>
        <v>0.0</v>
      </c>
      <c r="DH71" s="604">
        <v>0.0</v>
      </c>
      <c r="DI71" s="625"/>
      <c r="DJ71" s="623">
        <f t="shared" si="123"/>
        <v>0.0</v>
      </c>
      <c r="DK71" s="625"/>
      <c r="DL71" s="625"/>
      <c r="DM71" s="623" t="str">
        <f t="shared" si="124"/>
        <v/>
      </c>
      <c r="DN71" s="626">
        <f t="shared" si="125"/>
        <v>0.0</v>
      </c>
      <c r="DO71" s="627">
        <f t="shared" si="126"/>
        <v>0.0</v>
      </c>
      <c r="DP71" s="628">
        <f t="shared" si="127"/>
        <v>0.0</v>
      </c>
      <c r="DQ71" s="541">
        <v>0.0</v>
      </c>
      <c r="DR71" s="629">
        <v>0.0</v>
      </c>
      <c r="DS71" s="623">
        <f t="shared" si="128"/>
        <v>0.0</v>
      </c>
      <c r="DT71" s="630">
        <v>0.0</v>
      </c>
      <c r="DU71" s="631">
        <f t="shared" si="238" ref="DU71">IF($S$7="NA","NA",0)</f>
        <v>0.0</v>
      </c>
      <c r="DV71" s="623">
        <f t="shared" si="129"/>
        <v>0.0</v>
      </c>
      <c r="DW71" s="632">
        <f t="shared" si="130"/>
        <v>0.0</v>
      </c>
      <c r="DX71" s="633">
        <f t="shared" si="131"/>
        <v>0.0</v>
      </c>
      <c r="DY71" s="634">
        <f t="shared" si="132"/>
        <v>0.0</v>
      </c>
      <c r="DZ71" s="607">
        <f t="shared" si="133"/>
        <v>0.0</v>
      </c>
      <c r="EA71" s="635" t="str">
        <f t="shared" si="134"/>
        <v/>
      </c>
      <c r="EB71" s="636">
        <v>0.0</v>
      </c>
      <c r="EC71" s="637">
        <v>0.0</v>
      </c>
      <c r="ED71" s="638">
        <v>0.0</v>
      </c>
      <c r="EE71" s="639">
        <f t="shared" si="184"/>
        <v>0.0</v>
      </c>
      <c r="EF71" s="640">
        <f t="shared" si="185"/>
        <v>0.0</v>
      </c>
      <c r="EG71" s="641" t="str">
        <f t="shared" si="186"/>
        <v/>
      </c>
      <c r="EH71" s="642">
        <v>0.0</v>
      </c>
      <c r="EI71" s="564">
        <v>0.0</v>
      </c>
      <c r="EJ71" s="564">
        <v>0.0</v>
      </c>
      <c r="EK71" s="532">
        <f t="shared" si="170"/>
        <v>0.0</v>
      </c>
      <c r="EL71" s="619">
        <f t="shared" si="171"/>
        <v>0.0</v>
      </c>
      <c r="EM71" s="620" t="str">
        <f t="shared" si="172"/>
        <v/>
      </c>
      <c r="EN71" s="603">
        <v>0.0</v>
      </c>
      <c r="EO71" s="604">
        <v>0.0</v>
      </c>
      <c r="EP71" s="643">
        <v>0.0</v>
      </c>
      <c r="EQ71" s="644">
        <f t="shared" si="153"/>
        <v>0.0</v>
      </c>
      <c r="ER71" s="629">
        <v>0.0</v>
      </c>
      <c r="ES71" s="645">
        <f t="shared" si="141"/>
        <v>0.0</v>
      </c>
      <c r="ET71" s="630">
        <v>0.0</v>
      </c>
      <c r="EU71" s="646">
        <f t="shared" si="142"/>
        <v>0.0</v>
      </c>
      <c r="EV71" s="607">
        <f t="shared" si="143"/>
        <v>0.0</v>
      </c>
      <c r="EW71" s="635" t="str">
        <f t="shared" si="144"/>
        <v/>
      </c>
      <c r="EX71" s="669"/>
      <c r="EY71" s="666"/>
      <c r="EZ71" s="670" t="str">
        <f t="shared" si="214"/>
        <v/>
      </c>
      <c r="FA71" s="649" t="str">
        <f t="shared" si="80"/>
        <v/>
      </c>
      <c r="FB71" s="650" t="str">
        <f t="shared" si="199"/>
        <v/>
      </c>
      <c r="FC71" s="651" t="str">
        <f t="shared" si="200"/>
        <v/>
      </c>
      <c r="FD71" s="652" t="str">
        <f t="shared" si="83"/>
        <v/>
      </c>
      <c r="FE71" s="652" t="str">
        <f>IF($G71="NSO","NSO",IF($G71="TC","Transferred",IF(OR($G71="",$G71=0,P71="",AB71="",AN71="",AZ71="",BL71="",BX71="",CJ69=""),"",IF(OR(FP71&gt;0,(FQ71+FR71+FS71)&gt;2),"FAILED",IF(OR(FQ71&gt;0,FR71&gt;1),"SUPP.",IF(AND(FR71&gt;0,FS71&gt;0),"SUPP.",IF((FR71+FS71),"Passed With G","Passed")))))))</f>
        <v/>
      </c>
      <c r="FF71" s="653" t="str">
        <f t="shared" si="201"/>
        <v/>
      </c>
      <c r="FG71" s="654" t="str">
        <f t="shared" si="85"/>
        <v/>
      </c>
      <c r="FH71" s="655" t="str">
        <f t="shared" si="86"/>
        <v/>
      </c>
      <c r="FI71" s="656" t="str">
        <f t="shared" si="157"/>
        <v/>
      </c>
      <c r="FJ71" s="657" t="str">
        <f t="shared" si="158"/>
        <v/>
      </c>
      <c r="FK71" s="657" t="str">
        <f t="shared" si="159"/>
        <v/>
      </c>
      <c r="FL71" s="657" t="str">
        <f t="shared" si="160"/>
        <v/>
      </c>
      <c r="FM71" s="657" t="str">
        <f t="shared" si="161"/>
        <v/>
      </c>
      <c r="FN71" s="658" t="str">
        <f t="shared" si="162"/>
        <v/>
      </c>
      <c r="FO71" s="659" t="str">
        <f t="shared" si="163"/>
        <v/>
      </c>
      <c r="FP71" s="656">
        <f t="shared" si="94"/>
        <v>0.0</v>
      </c>
      <c r="FQ71" s="657">
        <f t="shared" si="95"/>
        <v>0.0</v>
      </c>
      <c r="FR71" s="657">
        <f t="shared" si="96"/>
        <v>0.0</v>
      </c>
      <c r="FS71" s="657">
        <f t="shared" si="97"/>
        <v>0.0</v>
      </c>
      <c r="FT71" s="659"/>
      <c r="FU71" s="117"/>
      <c r="FV71" s="117"/>
      <c r="FW71" s="660">
        <f t="shared" si="98"/>
        <v>0.0</v>
      </c>
      <c r="FX71" s="660" t="s">
        <v>163</v>
      </c>
      <c r="FY71" s="660">
        <f t="shared" si="99"/>
        <v>200.0</v>
      </c>
      <c r="FZ71" s="660" t="str">
        <f t="shared" si="100"/>
        <v>0/200</v>
      </c>
      <c r="GA71" s="660">
        <f t="shared" si="101"/>
        <v>0.0</v>
      </c>
      <c r="GB71" s="660" t="s">
        <v>163</v>
      </c>
      <c r="GC71" s="660">
        <f t="shared" si="102"/>
        <v>230.0</v>
      </c>
      <c r="GD71" s="660" t="str">
        <f t="shared" si="103"/>
        <v>0/230</v>
      </c>
      <c r="GE71" s="660">
        <f t="shared" si="104"/>
        <v>0.0</v>
      </c>
      <c r="GF71" s="660" t="s">
        <v>163</v>
      </c>
      <c r="GG71" s="660">
        <f t="shared" si="105"/>
        <v>100.0</v>
      </c>
      <c r="GH71" s="660" t="str">
        <f t="shared" si="106"/>
        <v>0/100</v>
      </c>
      <c r="GI71" s="660">
        <f t="shared" si="107"/>
        <v>0.0</v>
      </c>
      <c r="GJ71" s="660" t="s">
        <v>163</v>
      </c>
      <c r="GK71" s="660">
        <f t="shared" si="108"/>
        <v>100.0</v>
      </c>
      <c r="GL71" s="660" t="str">
        <f t="shared" si="109"/>
        <v>0/100</v>
      </c>
      <c r="GM71" s="660">
        <f t="shared" si="110"/>
        <v>0.0</v>
      </c>
      <c r="GN71" s="660" t="s">
        <v>163</v>
      </c>
      <c r="GO71" s="660">
        <f t="shared" si="111"/>
        <v>200.0</v>
      </c>
      <c r="GP71" s="660" t="str">
        <f t="shared" si="112"/>
        <v>0/200</v>
      </c>
    </row>
    <row r="72" spans="8:8" ht="21.75" customHeight="1">
      <c r="A72" s="24">
        <f t="shared" si="19"/>
        <v>0.0</v>
      </c>
      <c r="B72" s="562">
        <f t="shared" si="20"/>
        <v>0.0</v>
      </c>
      <c r="C72" s="661">
        <v>64.0</v>
      </c>
      <c r="D72" s="564"/>
      <c r="E72" s="662"/>
      <c r="F72" s="663"/>
      <c r="G72" s="565"/>
      <c r="H72" s="662"/>
      <c r="I72" s="662"/>
      <c r="J72" s="662"/>
      <c r="K72" s="664"/>
      <c r="L72" s="568">
        <v>0.0</v>
      </c>
      <c r="M72" s="569">
        <v>0.0</v>
      </c>
      <c r="N72" s="570">
        <v>0.0</v>
      </c>
      <c r="O72" s="571">
        <f t="shared" si="225"/>
        <v>0.0</v>
      </c>
      <c r="P72" s="569">
        <v>0.0</v>
      </c>
      <c r="Q72" s="571">
        <f>SUM(O72,P72)</f>
        <v>0.0</v>
      </c>
      <c r="R72" s="569">
        <v>0.0</v>
      </c>
      <c r="S72" s="571">
        <f>SUM(Q72,R72)</f>
        <v>0.0</v>
      </c>
      <c r="T72" s="572">
        <f>IF(OR(P72="",R72=""),"",S72/S$7*100)</f>
        <v>0.0</v>
      </c>
      <c r="U72" s="573" t="str">
        <f>IF(R72="AB","AB",IF(AND(OR(L72="ab",L72="ml"),OR(M72="ab",M72="ml"),OR(O72="ab",O72="ml")),"AB",IF(AND(OR(L72="ab",L72="ml"),OR(O72="ab",O72="ml")),"AB","")))</f>
        <v/>
      </c>
      <c r="V72" s="573" t="str">
        <f>IF(OR($G72="NSO",$G72="",R72=""),"",IF(OR(U72="AB",R72="ab"),"AB",IF(AND(T72&gt;=36,R72&gt;=20),"P",IF(AND(T72&gt;=34,R72&gt;=20,COUNTIF(N72:R72,"ml")=0),"G2",IF(AND(T72&gt;=31,R72&gt;=20,COUNTIF(N72:R72,"ml")=0),"G1",IF(T72&gt;=25,"S","F"))))))</f>
        <v/>
      </c>
      <c r="W72" s="574" t="str">
        <f t="shared" si="226"/>
        <v/>
      </c>
      <c r="X72" s="575">
        <v>0.0</v>
      </c>
      <c r="Y72" s="576">
        <v>0.0</v>
      </c>
      <c r="Z72" s="577">
        <v>0.0</v>
      </c>
      <c r="AA72" s="578">
        <f t="shared" si="23"/>
        <v>0.0</v>
      </c>
      <c r="AB72" s="576">
        <v>0.0</v>
      </c>
      <c r="AC72" s="578">
        <f t="shared" si="2"/>
        <v>0.0</v>
      </c>
      <c r="AD72" s="576">
        <v>0.0</v>
      </c>
      <c r="AE72" s="578">
        <f t="shared" si="3"/>
        <v>0.0</v>
      </c>
      <c r="AF72" s="579">
        <f t="shared" si="24"/>
        <v>0.0</v>
      </c>
      <c r="AG72" s="580" t="str">
        <f t="shared" si="25"/>
        <v/>
      </c>
      <c r="AH72" s="580" t="str">
        <f t="shared" si="26"/>
        <v/>
      </c>
      <c r="AI72" s="581" t="str">
        <f t="shared" si="27"/>
        <v/>
      </c>
      <c r="AJ72" s="582">
        <v>0.0</v>
      </c>
      <c r="AK72" s="583">
        <v>0.0</v>
      </c>
      <c r="AL72" s="584">
        <v>0.0</v>
      </c>
      <c r="AM72" s="585">
        <f t="shared" si="28"/>
        <v>0.0</v>
      </c>
      <c r="AN72" s="583">
        <v>0.0</v>
      </c>
      <c r="AO72" s="585">
        <f t="shared" si="4"/>
        <v>0.0</v>
      </c>
      <c r="AP72" s="583">
        <v>0.0</v>
      </c>
      <c r="AQ72" s="585">
        <f t="shared" si="5"/>
        <v>0.0</v>
      </c>
      <c r="AR72" s="586">
        <f t="shared" si="29"/>
        <v>0.0</v>
      </c>
      <c r="AS72" s="587" t="str">
        <f t="shared" si="30"/>
        <v/>
      </c>
      <c r="AT72" s="587" t="str">
        <f t="shared" si="31"/>
        <v/>
      </c>
      <c r="AU72" s="588" t="str">
        <f t="shared" si="32"/>
        <v/>
      </c>
      <c r="AV72" s="589">
        <v>0.0</v>
      </c>
      <c r="AW72" s="590">
        <v>0.0</v>
      </c>
      <c r="AX72" s="591">
        <v>0.0</v>
      </c>
      <c r="AY72" s="592">
        <f t="shared" si="33"/>
        <v>0.0</v>
      </c>
      <c r="AZ72" s="590">
        <v>0.0</v>
      </c>
      <c r="BA72" s="592">
        <f t="shared" si="6"/>
        <v>0.0</v>
      </c>
      <c r="BB72" s="590">
        <v>0.0</v>
      </c>
      <c r="BC72" s="592">
        <f t="shared" si="7"/>
        <v>0.0</v>
      </c>
      <c r="BD72" s="593">
        <f t="shared" si="34"/>
        <v>0.0</v>
      </c>
      <c r="BE72" s="594" t="str">
        <f t="shared" si="35"/>
        <v/>
      </c>
      <c r="BF72" s="594" t="str">
        <f t="shared" si="36"/>
        <v/>
      </c>
      <c r="BG72" s="595" t="str">
        <f t="shared" si="37"/>
        <v/>
      </c>
      <c r="BH72" s="596">
        <v>0.0</v>
      </c>
      <c r="BI72" s="597">
        <v>0.0</v>
      </c>
      <c r="BJ72" s="598">
        <v>0.0</v>
      </c>
      <c r="BK72" s="599">
        <f t="shared" si="38"/>
        <v>0.0</v>
      </c>
      <c r="BL72" s="597">
        <v>0.0</v>
      </c>
      <c r="BM72" s="599">
        <f t="shared" si="8"/>
        <v>0.0</v>
      </c>
      <c r="BN72" s="597">
        <v>0.0</v>
      </c>
      <c r="BO72" s="599">
        <f t="shared" si="9"/>
        <v>0.0</v>
      </c>
      <c r="BP72" s="600">
        <f t="shared" si="39"/>
        <v>0.0</v>
      </c>
      <c r="BQ72" s="601" t="str">
        <f t="shared" si="40"/>
        <v/>
      </c>
      <c r="BR72" s="601" t="str">
        <f t="shared" si="41"/>
        <v/>
      </c>
      <c r="BS72" s="602" t="str">
        <f t="shared" si="42"/>
        <v/>
      </c>
      <c r="BT72" s="568">
        <v>0.0</v>
      </c>
      <c r="BU72" s="569">
        <v>0.0</v>
      </c>
      <c r="BV72" s="570">
        <v>0.0</v>
      </c>
      <c r="BW72" s="571">
        <f t="shared" si="43"/>
        <v>0.0</v>
      </c>
      <c r="BX72" s="569">
        <v>0.0</v>
      </c>
      <c r="BY72" s="571">
        <f t="shared" si="10"/>
        <v>0.0</v>
      </c>
      <c r="BZ72" s="569">
        <v>0.0</v>
      </c>
      <c r="CA72" s="571">
        <f t="shared" si="11"/>
        <v>0.0</v>
      </c>
      <c r="CB72" s="572">
        <f t="shared" si="44"/>
        <v>0.0</v>
      </c>
      <c r="CC72" s="573" t="str">
        <f t="shared" si="45"/>
        <v/>
      </c>
      <c r="CD72" s="573" t="str">
        <f t="shared" si="46"/>
        <v/>
      </c>
      <c r="CE72" s="574" t="str">
        <f t="shared" si="47"/>
        <v/>
      </c>
      <c r="CF72" s="603">
        <v>0.0</v>
      </c>
      <c r="CG72" s="604">
        <v>0.0</v>
      </c>
      <c r="CH72" s="605">
        <v>0.0</v>
      </c>
      <c r="CI72" s="606">
        <f t="shared" si="48"/>
        <v>0.0</v>
      </c>
      <c r="CJ72" s="604">
        <v>0.0</v>
      </c>
      <c r="CK72" s="606">
        <f t="shared" si="12"/>
        <v>0.0</v>
      </c>
      <c r="CL72" s="604">
        <v>0.0</v>
      </c>
      <c r="CM72" s="606">
        <f t="shared" si="13"/>
        <v>0.0</v>
      </c>
      <c r="CN72" s="607">
        <f t="shared" si="49"/>
        <v>0.0</v>
      </c>
      <c r="CO72" s="548" t="str">
        <f t="shared" si="50"/>
        <v/>
      </c>
      <c r="CP72" s="548" t="str">
        <f t="shared" si="51"/>
        <v/>
      </c>
      <c r="CQ72" s="608" t="str">
        <f t="shared" si="52"/>
        <v/>
      </c>
      <c r="CR72" s="609">
        <v>0.0</v>
      </c>
      <c r="CS72" s="610">
        <v>0.0</v>
      </c>
      <c r="CT72" s="611"/>
      <c r="CU72" s="612">
        <f t="shared" si="117"/>
        <v>0.0</v>
      </c>
      <c r="CV72" s="525">
        <v>0.0</v>
      </c>
      <c r="CW72" s="613">
        <v>0.0</v>
      </c>
      <c r="CX72" s="614">
        <f t="shared" si="150"/>
        <v>0.0</v>
      </c>
      <c r="CY72" s="615">
        <v>0.0</v>
      </c>
      <c r="CZ72" s="616">
        <v>0.0</v>
      </c>
      <c r="DA72" s="617">
        <f t="shared" si="118"/>
        <v>0.0</v>
      </c>
      <c r="DB72" s="618">
        <f t="shared" si="119"/>
        <v>0.0</v>
      </c>
      <c r="DC72" s="619">
        <f t="shared" si="120"/>
        <v>0.0</v>
      </c>
      <c r="DD72" s="620" t="str">
        <f t="shared" si="121"/>
        <v/>
      </c>
      <c r="DE72" s="603">
        <v>0.0</v>
      </c>
      <c r="DF72" s="622">
        <v>0.0</v>
      </c>
      <c r="DG72" s="623">
        <f t="shared" si="122"/>
        <v>0.0</v>
      </c>
      <c r="DH72" s="604">
        <v>0.0</v>
      </c>
      <c r="DI72" s="625"/>
      <c r="DJ72" s="623">
        <f t="shared" si="123"/>
        <v>0.0</v>
      </c>
      <c r="DK72" s="625"/>
      <c r="DL72" s="625"/>
      <c r="DM72" s="623" t="str">
        <f t="shared" si="124"/>
        <v/>
      </c>
      <c r="DN72" s="626">
        <f t="shared" si="125"/>
        <v>0.0</v>
      </c>
      <c r="DO72" s="627">
        <f t="shared" si="126"/>
        <v>0.0</v>
      </c>
      <c r="DP72" s="628">
        <f t="shared" si="127"/>
        <v>0.0</v>
      </c>
      <c r="DQ72" s="541">
        <v>0.0</v>
      </c>
      <c r="DR72" s="629">
        <v>0.0</v>
      </c>
      <c r="DS72" s="623">
        <f t="shared" si="128"/>
        <v>0.0</v>
      </c>
      <c r="DT72" s="630">
        <v>0.0</v>
      </c>
      <c r="DU72" s="631">
        <v>0.0</v>
      </c>
      <c r="DV72" s="623">
        <f t="shared" si="129"/>
        <v>0.0</v>
      </c>
      <c r="DW72" s="632">
        <f t="shared" si="130"/>
        <v>0.0</v>
      </c>
      <c r="DX72" s="633">
        <f t="shared" si="131"/>
        <v>0.0</v>
      </c>
      <c r="DY72" s="634">
        <f t="shared" si="132"/>
        <v>0.0</v>
      </c>
      <c r="DZ72" s="607">
        <f t="shared" si="133"/>
        <v>0.0</v>
      </c>
      <c r="EA72" s="635" t="str">
        <f t="shared" si="134"/>
        <v/>
      </c>
      <c r="EB72" s="665">
        <v>0.0</v>
      </c>
      <c r="EC72" s="666">
        <v>0.0</v>
      </c>
      <c r="ED72" s="666">
        <v>0.0</v>
      </c>
      <c r="EE72" s="639">
        <f t="shared" si="184"/>
        <v>0.0</v>
      </c>
      <c r="EF72" s="640">
        <f t="shared" si="185"/>
        <v>0.0</v>
      </c>
      <c r="EG72" s="641" t="str">
        <f t="shared" si="186"/>
        <v/>
      </c>
      <c r="EH72" s="642">
        <v>0.0</v>
      </c>
      <c r="EI72" s="564">
        <v>0.0</v>
      </c>
      <c r="EJ72" s="564">
        <v>0.0</v>
      </c>
      <c r="EK72" s="532">
        <f>SUM(EH72:EJ72)</f>
        <v>0.0</v>
      </c>
      <c r="EL72" s="619">
        <f>IF(OR(EK72="",EK$7=""),"",EK72/EK$7*100)</f>
        <v>0.0</v>
      </c>
      <c r="EM72" s="620" t="str">
        <f>IF(EL72&gt;=80,"A",IF(EL72&gt;=60,"B",IF(EL72&gt;=40,"C",IF(EL72&gt;=21,"D",""))))</f>
        <v/>
      </c>
      <c r="EN72" s="603">
        <v>0.0</v>
      </c>
      <c r="EO72" s="604">
        <v>0.0</v>
      </c>
      <c r="EP72" s="643">
        <v>0.0</v>
      </c>
      <c r="EQ72" s="644">
        <f t="shared" si="153"/>
        <v>0.0</v>
      </c>
      <c r="ER72" s="629">
        <v>0.0</v>
      </c>
      <c r="ES72" s="645">
        <f t="shared" si="141"/>
        <v>0.0</v>
      </c>
      <c r="ET72" s="630">
        <v>0.0</v>
      </c>
      <c r="EU72" s="646">
        <f t="shared" si="142"/>
        <v>0.0</v>
      </c>
      <c r="EV72" s="607">
        <f t="shared" si="143"/>
        <v>0.0</v>
      </c>
      <c r="EW72" s="635" t="str">
        <f t="shared" si="144"/>
        <v/>
      </c>
      <c r="EX72" s="669"/>
      <c r="EY72" s="666"/>
      <c r="EZ72" s="670" t="str">
        <f t="shared" si="214"/>
        <v/>
      </c>
      <c r="FA72" s="649" t="str">
        <f t="shared" si="80"/>
        <v/>
      </c>
      <c r="FB72" s="650" t="str">
        <f t="shared" si="199"/>
        <v/>
      </c>
      <c r="FC72" s="651" t="str">
        <f t="shared" si="200"/>
        <v/>
      </c>
      <c r="FD72" s="652" t="str">
        <f t="shared" si="83"/>
        <v/>
      </c>
      <c r="FE72" s="652" t="str">
        <f>IF($G72="NSO","NSO",IF($G72="TC","Transferred",IF(OR($G72="",$G72=0,P72="",AB72="",AN72="",AZ72="",BL72="",BX72="",CJ70=""),"",IF(OR(FP72&gt;0,(FQ72+FR72+FS72)&gt;2),"FAILED",IF(OR(FQ72&gt;0,FR72&gt;1),"SUPP.",IF(AND(FR72&gt;0,FS72&gt;0),"SUPP.",IF((FR72+FS72),"Passed With G","Passed")))))))</f>
        <v/>
      </c>
      <c r="FF72" s="653" t="str">
        <f t="shared" si="201"/>
        <v/>
      </c>
      <c r="FG72" s="654" t="str">
        <f t="shared" si="85"/>
        <v/>
      </c>
      <c r="FH72" s="655" t="str">
        <f t="shared" si="86"/>
        <v/>
      </c>
      <c r="FI72" s="656" t="str">
        <f t="shared" si="157"/>
        <v/>
      </c>
      <c r="FJ72" s="657" t="str">
        <f t="shared" si="158"/>
        <v/>
      </c>
      <c r="FK72" s="657" t="str">
        <f t="shared" si="159"/>
        <v/>
      </c>
      <c r="FL72" s="657" t="str">
        <f t="shared" si="160"/>
        <v/>
      </c>
      <c r="FM72" s="657" t="str">
        <f t="shared" si="161"/>
        <v/>
      </c>
      <c r="FN72" s="658" t="str">
        <f t="shared" si="162"/>
        <v/>
      </c>
      <c r="FO72" s="659" t="str">
        <f t="shared" si="163"/>
        <v/>
      </c>
      <c r="FP72" s="656">
        <f t="shared" si="94"/>
        <v>0.0</v>
      </c>
      <c r="FQ72" s="657">
        <f t="shared" si="95"/>
        <v>0.0</v>
      </c>
      <c r="FR72" s="657">
        <f t="shared" si="96"/>
        <v>0.0</v>
      </c>
      <c r="FS72" s="657">
        <f t="shared" si="97"/>
        <v>0.0</v>
      </c>
      <c r="FT72" s="659"/>
      <c r="FU72" s="117"/>
      <c r="FV72" s="117"/>
      <c r="FW72" s="660">
        <f t="shared" si="98"/>
        <v>0.0</v>
      </c>
      <c r="FX72" s="660" t="s">
        <v>163</v>
      </c>
      <c r="FY72" s="660">
        <f t="shared" si="99"/>
        <v>200.0</v>
      </c>
      <c r="FZ72" s="660" t="str">
        <f t="shared" si="100"/>
        <v>0/200</v>
      </c>
      <c r="GA72" s="660">
        <f t="shared" si="101"/>
        <v>0.0</v>
      </c>
      <c r="GB72" s="660" t="s">
        <v>163</v>
      </c>
      <c r="GC72" s="660">
        <f t="shared" si="102"/>
        <v>230.0</v>
      </c>
      <c r="GD72" s="660" t="str">
        <f t="shared" si="103"/>
        <v>0/230</v>
      </c>
      <c r="GE72" s="660">
        <f t="shared" si="104"/>
        <v>0.0</v>
      </c>
      <c r="GF72" s="660" t="s">
        <v>163</v>
      </c>
      <c r="GG72" s="660">
        <f t="shared" si="105"/>
        <v>100.0</v>
      </c>
      <c r="GH72" s="660" t="str">
        <f t="shared" si="106"/>
        <v>0/100</v>
      </c>
      <c r="GI72" s="660">
        <f t="shared" si="107"/>
        <v>0.0</v>
      </c>
      <c r="GJ72" s="660" t="s">
        <v>163</v>
      </c>
      <c r="GK72" s="660">
        <f t="shared" si="108"/>
        <v>100.0</v>
      </c>
      <c r="GL72" s="660" t="str">
        <f t="shared" si="109"/>
        <v>0/100</v>
      </c>
      <c r="GM72" s="660">
        <f t="shared" si="110"/>
        <v>0.0</v>
      </c>
      <c r="GN72" s="660" t="s">
        <v>163</v>
      </c>
      <c r="GO72" s="660">
        <f t="shared" si="111"/>
        <v>200.0</v>
      </c>
      <c r="GP72" s="660" t="str">
        <f t="shared" si="112"/>
        <v>0/200</v>
      </c>
    </row>
    <row r="73" spans="8:8" ht="21.75" customHeight="1">
      <c r="A73" s="24">
        <f t="shared" si="19"/>
        <v>0.0</v>
      </c>
      <c r="B73" s="562">
        <f t="shared" si="20"/>
        <v>0.0</v>
      </c>
      <c r="C73" s="563">
        <v>65.0</v>
      </c>
      <c r="D73" s="564"/>
      <c r="E73" s="662"/>
      <c r="F73" s="663"/>
      <c r="G73" s="662"/>
      <c r="H73" s="662"/>
      <c r="I73" s="662"/>
      <c r="J73" s="662"/>
      <c r="K73" s="664"/>
      <c r="L73" s="568">
        <v>0.0</v>
      </c>
      <c r="M73" s="569">
        <v>0.0</v>
      </c>
      <c r="N73" s="570">
        <v>0.0</v>
      </c>
      <c r="O73" s="571">
        <f t="shared" si="225"/>
        <v>0.0</v>
      </c>
      <c r="P73" s="569">
        <v>0.0</v>
      </c>
      <c r="Q73" s="571">
        <f>SUM(O73,P73)</f>
        <v>0.0</v>
      </c>
      <c r="R73" s="569">
        <v>0.0</v>
      </c>
      <c r="S73" s="571">
        <f>SUM(Q73,R73)</f>
        <v>0.0</v>
      </c>
      <c r="T73" s="572">
        <f>IF(OR(P73="",R73=""),"",S73/S$7*100)</f>
        <v>0.0</v>
      </c>
      <c r="U73" s="573" t="str">
        <f>IF(R73="AB","AB",IF(AND(OR(L73="ab",L73="ml"),OR(M73="ab",M73="ml"),OR(O73="ab",O73="ml")),"AB",IF(AND(OR(L73="ab",L73="ml"),OR(O73="ab",O73="ml")),"AB","")))</f>
        <v/>
      </c>
      <c r="V73" s="573" t="str">
        <f>IF(OR($G73="NSO",$G73="",R73=""),"",IF(OR(U73="AB",R73="ab"),"AB",IF(AND(T73&gt;=36,R73&gt;=20),"P",IF(AND(T73&gt;=34,R73&gt;=20,COUNTIF(N73:R73,"ml")=0),"G2",IF(AND(T73&gt;=31,R73&gt;=20,COUNTIF(N73:R73,"ml")=0),"G1",IF(T73&gt;=25,"S","F"))))))</f>
        <v/>
      </c>
      <c r="W73" s="574" t="str">
        <f t="shared" si="226"/>
        <v/>
      </c>
      <c r="X73" s="575">
        <v>0.0</v>
      </c>
      <c r="Y73" s="576">
        <v>0.0</v>
      </c>
      <c r="Z73" s="577">
        <v>0.0</v>
      </c>
      <c r="AA73" s="578">
        <f t="shared" si="23"/>
        <v>0.0</v>
      </c>
      <c r="AB73" s="576">
        <v>0.0</v>
      </c>
      <c r="AC73" s="578">
        <f t="shared" si="239" ref="AC73:AC108">SUM(AA73,AB73)</f>
        <v>0.0</v>
      </c>
      <c r="AD73" s="576">
        <v>0.0</v>
      </c>
      <c r="AE73" s="578">
        <f t="shared" si="240" ref="AE73:AE108">SUM(AC73,AD73)</f>
        <v>0.0</v>
      </c>
      <c r="AF73" s="579">
        <f t="shared" si="24"/>
        <v>0.0</v>
      </c>
      <c r="AG73" s="580" t="str">
        <f t="shared" si="25"/>
        <v/>
      </c>
      <c r="AH73" s="580" t="str">
        <f t="shared" si="26"/>
        <v/>
      </c>
      <c r="AI73" s="581" t="str">
        <f t="shared" si="27"/>
        <v/>
      </c>
      <c r="AJ73" s="582">
        <v>0.0</v>
      </c>
      <c r="AK73" s="583">
        <v>0.0</v>
      </c>
      <c r="AL73" s="584">
        <v>0.0</v>
      </c>
      <c r="AM73" s="585">
        <f t="shared" si="28"/>
        <v>0.0</v>
      </c>
      <c r="AN73" s="583">
        <v>0.0</v>
      </c>
      <c r="AO73" s="585">
        <f t="shared" si="241" ref="AO73:AO108">SUM(AM73,AN73)</f>
        <v>0.0</v>
      </c>
      <c r="AP73" s="583">
        <v>0.0</v>
      </c>
      <c r="AQ73" s="585">
        <f t="shared" si="242" ref="AQ73:AQ108">SUM(AO73,AP73)</f>
        <v>0.0</v>
      </c>
      <c r="AR73" s="586">
        <f t="shared" si="29"/>
        <v>0.0</v>
      </c>
      <c r="AS73" s="587" t="str">
        <f t="shared" si="30"/>
        <v/>
      </c>
      <c r="AT73" s="587" t="str">
        <f t="shared" si="31"/>
        <v/>
      </c>
      <c r="AU73" s="588" t="str">
        <f t="shared" si="32"/>
        <v/>
      </c>
      <c r="AV73" s="589">
        <v>0.0</v>
      </c>
      <c r="AW73" s="590">
        <v>0.0</v>
      </c>
      <c r="AX73" s="591">
        <v>0.0</v>
      </c>
      <c r="AY73" s="592">
        <f t="shared" si="33"/>
        <v>0.0</v>
      </c>
      <c r="AZ73" s="590">
        <v>0.0</v>
      </c>
      <c r="BA73" s="592">
        <f t="shared" si="243" ref="BA73:BA108">SUM(AY73,AZ73)</f>
        <v>0.0</v>
      </c>
      <c r="BB73" s="590">
        <v>0.0</v>
      </c>
      <c r="BC73" s="592">
        <f t="shared" si="244" ref="BC73:BC108">SUM(BA73,BB73)</f>
        <v>0.0</v>
      </c>
      <c r="BD73" s="593">
        <f t="shared" si="34"/>
        <v>0.0</v>
      </c>
      <c r="BE73" s="594" t="str">
        <f t="shared" si="35"/>
        <v/>
      </c>
      <c r="BF73" s="594" t="str">
        <f t="shared" si="36"/>
        <v/>
      </c>
      <c r="BG73" s="595" t="str">
        <f t="shared" si="37"/>
        <v/>
      </c>
      <c r="BH73" s="596">
        <v>0.0</v>
      </c>
      <c r="BI73" s="597">
        <v>0.0</v>
      </c>
      <c r="BJ73" s="598">
        <v>0.0</v>
      </c>
      <c r="BK73" s="599">
        <f t="shared" si="38"/>
        <v>0.0</v>
      </c>
      <c r="BL73" s="597">
        <v>0.0</v>
      </c>
      <c r="BM73" s="599">
        <f t="shared" si="245" ref="BM73:BM108">SUM(BK73,BL73)</f>
        <v>0.0</v>
      </c>
      <c r="BN73" s="597">
        <v>0.0</v>
      </c>
      <c r="BO73" s="599">
        <f t="shared" si="246" ref="BO73:BO108">SUM(BM73,BN73)</f>
        <v>0.0</v>
      </c>
      <c r="BP73" s="600">
        <f t="shared" si="39"/>
        <v>0.0</v>
      </c>
      <c r="BQ73" s="601" t="str">
        <f t="shared" si="40"/>
        <v/>
      </c>
      <c r="BR73" s="601" t="str">
        <f t="shared" si="41"/>
        <v/>
      </c>
      <c r="BS73" s="602" t="str">
        <f t="shared" si="42"/>
        <v/>
      </c>
      <c r="BT73" s="568">
        <v>0.0</v>
      </c>
      <c r="BU73" s="569">
        <v>0.0</v>
      </c>
      <c r="BV73" s="570">
        <v>0.0</v>
      </c>
      <c r="BW73" s="571">
        <f t="shared" si="43"/>
        <v>0.0</v>
      </c>
      <c r="BX73" s="569">
        <v>0.0</v>
      </c>
      <c r="BY73" s="571">
        <f t="shared" si="247" ref="BY73:BY108">SUM(BW73,BX73)</f>
        <v>0.0</v>
      </c>
      <c r="BZ73" s="569">
        <v>0.0</v>
      </c>
      <c r="CA73" s="571">
        <f t="shared" si="248" ref="CA73:CA108">SUM(BY73,BZ73)</f>
        <v>0.0</v>
      </c>
      <c r="CB73" s="572">
        <f t="shared" si="44"/>
        <v>0.0</v>
      </c>
      <c r="CC73" s="573" t="str">
        <f t="shared" si="45"/>
        <v/>
      </c>
      <c r="CD73" s="573" t="str">
        <f t="shared" si="46"/>
        <v/>
      </c>
      <c r="CE73" s="574" t="str">
        <f t="shared" si="47"/>
        <v/>
      </c>
      <c r="CF73" s="603">
        <v>0.0</v>
      </c>
      <c r="CG73" s="604">
        <v>0.0</v>
      </c>
      <c r="CH73" s="605">
        <v>0.0</v>
      </c>
      <c r="CI73" s="606">
        <f t="shared" si="48"/>
        <v>0.0</v>
      </c>
      <c r="CJ73" s="604">
        <v>0.0</v>
      </c>
      <c r="CK73" s="606">
        <f t="shared" si="249" ref="CK73:CK108">SUM(CI73,CJ73)</f>
        <v>0.0</v>
      </c>
      <c r="CL73" s="604">
        <v>0.0</v>
      </c>
      <c r="CM73" s="606">
        <f t="shared" si="250" ref="CM73:CM108">SUM(CK73,CL73)</f>
        <v>0.0</v>
      </c>
      <c r="CN73" s="607">
        <f t="shared" si="49"/>
        <v>0.0</v>
      </c>
      <c r="CO73" s="548" t="str">
        <f t="shared" si="50"/>
        <v/>
      </c>
      <c r="CP73" s="548" t="str">
        <f t="shared" si="51"/>
        <v/>
      </c>
      <c r="CQ73" s="608" t="str">
        <f t="shared" si="52"/>
        <v/>
      </c>
      <c r="CR73" s="609">
        <v>0.0</v>
      </c>
      <c r="CS73" s="610">
        <v>0.0</v>
      </c>
      <c r="CT73" s="611"/>
      <c r="CU73" s="612">
        <f t="shared" si="117"/>
        <v>0.0</v>
      </c>
      <c r="CV73" s="525">
        <v>0.0</v>
      </c>
      <c r="CW73" s="613">
        <v>0.0</v>
      </c>
      <c r="CX73" s="614">
        <f t="shared" si="150"/>
        <v>0.0</v>
      </c>
      <c r="CY73" s="615">
        <v>0.0</v>
      </c>
      <c r="CZ73" s="616">
        <f t="shared" si="251" ref="CZ73">IF($S$7="NA","NA",0)</f>
        <v>0.0</v>
      </c>
      <c r="DA73" s="617">
        <f t="shared" si="118"/>
        <v>0.0</v>
      </c>
      <c r="DB73" s="618">
        <f t="shared" si="119"/>
        <v>0.0</v>
      </c>
      <c r="DC73" s="619">
        <f t="shared" si="120"/>
        <v>0.0</v>
      </c>
      <c r="DD73" s="620" t="str">
        <f t="shared" si="121"/>
        <v/>
      </c>
      <c r="DE73" s="603">
        <v>0.0</v>
      </c>
      <c r="DF73" s="622">
        <v>0.0</v>
      </c>
      <c r="DG73" s="623">
        <f t="shared" si="122"/>
        <v>0.0</v>
      </c>
      <c r="DH73" s="604">
        <v>0.0</v>
      </c>
      <c r="DI73" s="625"/>
      <c r="DJ73" s="623">
        <f t="shared" si="123"/>
        <v>0.0</v>
      </c>
      <c r="DK73" s="625"/>
      <c r="DL73" s="625"/>
      <c r="DM73" s="623" t="str">
        <f t="shared" si="124"/>
        <v/>
      </c>
      <c r="DN73" s="626">
        <f t="shared" si="125"/>
        <v>0.0</v>
      </c>
      <c r="DO73" s="627">
        <f t="shared" si="126"/>
        <v>0.0</v>
      </c>
      <c r="DP73" s="628">
        <f t="shared" si="127"/>
        <v>0.0</v>
      </c>
      <c r="DQ73" s="541">
        <v>0.0</v>
      </c>
      <c r="DR73" s="629">
        <v>0.0</v>
      </c>
      <c r="DS73" s="623">
        <f t="shared" si="128"/>
        <v>0.0</v>
      </c>
      <c r="DT73" s="630">
        <v>0.0</v>
      </c>
      <c r="DU73" s="631">
        <f t="shared" si="252" ref="DU73">IF($S$7="NA","NA",0)</f>
        <v>0.0</v>
      </c>
      <c r="DV73" s="623">
        <f t="shared" si="129"/>
        <v>0.0</v>
      </c>
      <c r="DW73" s="632">
        <f t="shared" si="130"/>
        <v>0.0</v>
      </c>
      <c r="DX73" s="633">
        <f t="shared" si="131"/>
        <v>0.0</v>
      </c>
      <c r="DY73" s="634">
        <f t="shared" si="132"/>
        <v>0.0</v>
      </c>
      <c r="DZ73" s="607">
        <f t="shared" si="133"/>
        <v>0.0</v>
      </c>
      <c r="EA73" s="635" t="str">
        <f t="shared" si="134"/>
        <v/>
      </c>
      <c r="EB73" s="636">
        <v>0.0</v>
      </c>
      <c r="EC73" s="637">
        <v>0.0</v>
      </c>
      <c r="ED73" s="638">
        <v>0.0</v>
      </c>
      <c r="EE73" s="639">
        <f t="shared" si="184"/>
        <v>0.0</v>
      </c>
      <c r="EF73" s="640">
        <f t="shared" si="185"/>
        <v>0.0</v>
      </c>
      <c r="EG73" s="641" t="str">
        <f t="shared" si="186"/>
        <v/>
      </c>
      <c r="EH73" s="667">
        <v>0.0</v>
      </c>
      <c r="EI73" s="668">
        <v>0.0</v>
      </c>
      <c r="EJ73" s="668">
        <v>0.0</v>
      </c>
      <c r="EK73" s="532">
        <f t="shared" si="253" ref="EK73:EK107">SUM(EH73:EJ73)</f>
        <v>0.0</v>
      </c>
      <c r="EL73" s="619">
        <f t="shared" si="254" ref="EL73:EL107">IF(OR(EK73="",EK$7=""),"",EK73/EK$7*100)</f>
        <v>0.0</v>
      </c>
      <c r="EM73" s="620" t="str">
        <f t="shared" si="255" ref="EM73:EM107">IF(EL73&gt;=80,"A",IF(EL73&gt;=60,"B",IF(EL73&gt;=40,"C",IF(EL73&gt;=21,"D",""))))</f>
        <v/>
      </c>
      <c r="EN73" s="603">
        <v>0.0</v>
      </c>
      <c r="EO73" s="604">
        <v>0.0</v>
      </c>
      <c r="EP73" s="643">
        <v>0.0</v>
      </c>
      <c r="EQ73" s="644">
        <f t="shared" si="153"/>
        <v>0.0</v>
      </c>
      <c r="ER73" s="629">
        <v>0.0</v>
      </c>
      <c r="ES73" s="645">
        <f t="shared" si="141"/>
        <v>0.0</v>
      </c>
      <c r="ET73" s="630">
        <v>0.0</v>
      </c>
      <c r="EU73" s="646">
        <f t="shared" si="142"/>
        <v>0.0</v>
      </c>
      <c r="EV73" s="607">
        <f t="shared" si="143"/>
        <v>0.0</v>
      </c>
      <c r="EW73" s="635" t="str">
        <f t="shared" si="144"/>
        <v/>
      </c>
      <c r="EX73" s="669"/>
      <c r="EY73" s="666"/>
      <c r="EZ73" s="670" t="str">
        <f t="shared" si="214"/>
        <v/>
      </c>
      <c r="FA73" s="649" t="str">
        <f t="shared" si="80"/>
        <v/>
      </c>
      <c r="FB73" s="650" t="str">
        <f t="shared" si="199"/>
        <v/>
      </c>
      <c r="FC73" s="651" t="str">
        <f t="shared" si="200"/>
        <v/>
      </c>
      <c r="FD73" s="652" t="str">
        <f t="shared" si="83"/>
        <v/>
      </c>
      <c r="FE73" s="652" t="str">
        <f>IF($G73="NSO","NSO",IF($G73="TC","Transferred",IF(OR($G73="",$G73=0,P73="",AB73="",AN73="",AZ73="",BL73="",BX73="",CJ71=""),"",IF(OR(FP73&gt;0,(FQ73+FR73+FS73)&gt;2),"FAILED",IF(OR(FQ73&gt;0,FR73&gt;1),"SUPP.",IF(AND(FR73&gt;0,FS73&gt;0),"SUPP.",IF((FR73+FS73),"Passed With G","Passed")))))))</f>
        <v/>
      </c>
      <c r="FF73" s="653" t="str">
        <f t="shared" si="201"/>
        <v/>
      </c>
      <c r="FG73" s="654" t="str">
        <f t="shared" si="85"/>
        <v/>
      </c>
      <c r="FH73" s="655" t="str">
        <f t="shared" si="86"/>
        <v/>
      </c>
      <c r="FI73" s="656" t="str">
        <f t="shared" si="157"/>
        <v/>
      </c>
      <c r="FJ73" s="657" t="str">
        <f t="shared" si="158"/>
        <v/>
      </c>
      <c r="FK73" s="657" t="str">
        <f t="shared" si="159"/>
        <v/>
      </c>
      <c r="FL73" s="657" t="str">
        <f t="shared" si="160"/>
        <v/>
      </c>
      <c r="FM73" s="657" t="str">
        <f t="shared" si="161"/>
        <v/>
      </c>
      <c r="FN73" s="658" t="str">
        <f t="shared" si="162"/>
        <v/>
      </c>
      <c r="FO73" s="659" t="str">
        <f t="shared" si="163"/>
        <v/>
      </c>
      <c r="FP73" s="656">
        <f t="shared" si="94"/>
        <v>0.0</v>
      </c>
      <c r="FQ73" s="657">
        <f t="shared" si="95"/>
        <v>0.0</v>
      </c>
      <c r="FR73" s="657">
        <f t="shared" si="96"/>
        <v>0.0</v>
      </c>
      <c r="FS73" s="657">
        <f t="shared" si="97"/>
        <v>0.0</v>
      </c>
      <c r="FT73" s="659"/>
      <c r="FU73" s="117"/>
      <c r="FV73" s="117"/>
      <c r="FW73" s="660">
        <f t="shared" si="98"/>
        <v>0.0</v>
      </c>
      <c r="FX73" s="660" t="s">
        <v>163</v>
      </c>
      <c r="FY73" s="660">
        <f t="shared" si="99"/>
        <v>200.0</v>
      </c>
      <c r="FZ73" s="660" t="str">
        <f t="shared" si="100"/>
        <v>0/200</v>
      </c>
      <c r="GA73" s="660">
        <f t="shared" si="101"/>
        <v>0.0</v>
      </c>
      <c r="GB73" s="660" t="s">
        <v>163</v>
      </c>
      <c r="GC73" s="660">
        <f t="shared" si="102"/>
        <v>230.0</v>
      </c>
      <c r="GD73" s="660" t="str">
        <f t="shared" si="103"/>
        <v>0/230</v>
      </c>
      <c r="GE73" s="660">
        <f t="shared" si="104"/>
        <v>0.0</v>
      </c>
      <c r="GF73" s="660" t="s">
        <v>163</v>
      </c>
      <c r="GG73" s="660">
        <f t="shared" si="105"/>
        <v>100.0</v>
      </c>
      <c r="GH73" s="660" t="str">
        <f t="shared" si="106"/>
        <v>0/100</v>
      </c>
      <c r="GI73" s="660">
        <f t="shared" si="107"/>
        <v>0.0</v>
      </c>
      <c r="GJ73" s="660" t="s">
        <v>163</v>
      </c>
      <c r="GK73" s="660">
        <f t="shared" si="108"/>
        <v>100.0</v>
      </c>
      <c r="GL73" s="660" t="str">
        <f t="shared" si="109"/>
        <v>0/100</v>
      </c>
      <c r="GM73" s="660">
        <f t="shared" si="110"/>
        <v>0.0</v>
      </c>
      <c r="GN73" s="660" t="s">
        <v>163</v>
      </c>
      <c r="GO73" s="660">
        <f t="shared" si="111"/>
        <v>200.0</v>
      </c>
      <c r="GP73" s="660" t="str">
        <f t="shared" si="112"/>
        <v>0/200</v>
      </c>
    </row>
    <row r="74" spans="8:8" ht="18.9">
      <c r="A74" s="24">
        <f t="shared" si="256" ref="A74:A108">G74</f>
        <v>0.0</v>
      </c>
      <c r="B74" s="562">
        <f t="shared" si="257" ref="B74:B108">IF(OR(G74="NSO",G74="TC"),G74,D74)</f>
        <v>0.0</v>
      </c>
      <c r="C74" s="661">
        <v>66.0</v>
      </c>
      <c r="D74" s="564"/>
      <c r="E74" s="662"/>
      <c r="F74" s="663"/>
      <c r="G74" s="565"/>
      <c r="H74" s="662"/>
      <c r="I74" s="662"/>
      <c r="J74" s="662"/>
      <c r="K74" s="664"/>
      <c r="L74" s="568">
        <v>0.0</v>
      </c>
      <c r="M74" s="569">
        <v>0.0</v>
      </c>
      <c r="N74" s="570">
        <v>0.0</v>
      </c>
      <c r="O74" s="571">
        <f t="shared" si="225"/>
        <v>0.0</v>
      </c>
      <c r="P74" s="569">
        <v>0.0</v>
      </c>
      <c r="Q74" s="571">
        <f>SUM(O74,P74)</f>
        <v>0.0</v>
      </c>
      <c r="R74" s="569">
        <v>0.0</v>
      </c>
      <c r="S74" s="571">
        <f>SUM(Q74,R74)</f>
        <v>0.0</v>
      </c>
      <c r="T74" s="572">
        <f>IF(OR(P74="",R74=""),"",S74/S$7*100)</f>
        <v>0.0</v>
      </c>
      <c r="U74" s="573" t="str">
        <f>IF(R74="AB","AB",IF(AND(OR(L74="ab",L74="ml"),OR(M74="ab",M74="ml"),OR(O74="ab",O74="ml")),"AB",IF(AND(OR(L74="ab",L74="ml"),OR(O74="ab",O74="ml")),"AB","")))</f>
        <v/>
      </c>
      <c r="V74" s="573" t="str">
        <f>IF(OR($G74="NSO",$G74="",R74=""),"",IF(OR(U74="AB",R74="ab"),"AB",IF(AND(T74&gt;=36,R74&gt;=20),"P",IF(AND(T74&gt;=34,R74&gt;=20,COUNTIF(N74:R74,"ml")=0),"G2",IF(AND(T74&gt;=31,R74&gt;=20,COUNTIF(N74:R74,"ml")=0),"G1",IF(T74&gt;=25,"S","F"))))))</f>
        <v/>
      </c>
      <c r="W74" s="574" t="str">
        <f t="shared" si="226"/>
        <v/>
      </c>
      <c r="X74" s="575">
        <v>0.0</v>
      </c>
      <c r="Y74" s="576">
        <v>0.0</v>
      </c>
      <c r="Z74" s="577">
        <v>0.0</v>
      </c>
      <c r="AA74" s="578">
        <f t="shared" si="258" ref="AA74:AA108">SUM(X74:Z74)</f>
        <v>0.0</v>
      </c>
      <c r="AB74" s="576">
        <v>0.0</v>
      </c>
      <c r="AC74" s="578">
        <f t="shared" si="239"/>
        <v>0.0</v>
      </c>
      <c r="AD74" s="576">
        <v>0.0</v>
      </c>
      <c r="AE74" s="578">
        <f t="shared" si="240"/>
        <v>0.0</v>
      </c>
      <c r="AF74" s="579">
        <f t="shared" si="259" ref="AF74:AF108">IF(OR(AB74="",AD74=""),"",AE74/AE$7*100)</f>
        <v>0.0</v>
      </c>
      <c r="AG74" s="580" t="str">
        <f t="shared" si="260" ref="AG74:AG108">IF(AD74="AB","AB",IF(AND(OR(X74="ab",X74="ml"),OR(Y74="ab",Y74="ml"),OR(AA74="ab",AA74="ml")),"AB",IF(AND(OR(X74="ab",X74="ml"),OR(AA74="ab",AA74="ml")),"AB","")))</f>
        <v/>
      </c>
      <c r="AH74" s="580" t="str">
        <f t="shared" si="261" ref="AH74:AH108">IF(OR($G74="NSO",$G74="",AD74=""),"",IF(OR(AG74="AB",AD74="ab"),"AB",IF(AND(AF74&gt;=36,AD74&gt;=20),"P",IF(AND(AF74&gt;=34,AD74&gt;=20,COUNTIF(Z74:AD74,"ml")=0),"G2",IF(AND(AF74&gt;=31,AD74&gt;=20,COUNTIF(Z74:AD74,"ml")=0),"G1",IF(AF74&gt;=25,"S","F"))))))</f>
        <v/>
      </c>
      <c r="AI74" s="581" t="str">
        <f t="shared" si="262" ref="AI74:AI108">IF(OR(AH74="",AH74=0,AH74="S",AH74="F",AH74="AB"),AH74,IF(AF74&gt;=75,"D",IF(AF74&gt;=60,"I",IF(AF74&gt;=48,"II",IF(AF74&gt;=36,"III",AH74)))))</f>
        <v/>
      </c>
      <c r="AJ74" s="582">
        <v>0.0</v>
      </c>
      <c r="AK74" s="583">
        <v>0.0</v>
      </c>
      <c r="AL74" s="584">
        <v>0.0</v>
      </c>
      <c r="AM74" s="585">
        <f t="shared" si="263" ref="AM74:AM108">SUM(AJ74:AL74)</f>
        <v>0.0</v>
      </c>
      <c r="AN74" s="583">
        <v>0.0</v>
      </c>
      <c r="AO74" s="585">
        <f t="shared" si="241"/>
        <v>0.0</v>
      </c>
      <c r="AP74" s="583">
        <v>0.0</v>
      </c>
      <c r="AQ74" s="585">
        <f t="shared" si="242"/>
        <v>0.0</v>
      </c>
      <c r="AR74" s="586">
        <f t="shared" si="264" ref="AR74:AR108">IF(OR(AN74="",AP74=""),"",AQ74/AQ$7*100)</f>
        <v>0.0</v>
      </c>
      <c r="AS74" s="587" t="str">
        <f t="shared" si="265" ref="AS74:AS108">IF(AP74="AB","AB",IF(AND(OR(AJ74="ab",AJ74="ml"),OR(AK74="ab",AK74="ml"),OR(AM74="ab",AM74="ml")),"AB",IF(AND(OR(AJ74="ab",AJ74="ml"),OR(AM74="ab",AM74="ml")),"AB","")))</f>
        <v/>
      </c>
      <c r="AT74" s="587" t="str">
        <f t="shared" si="266" ref="AT74:AT108">IF(OR($G74="NSO",$G74="",AP74=""),"",IF(OR(AS74="AB",AP74="ab"),"AB",IF(AND(AR74&gt;=36,AP74&gt;=20),"P",IF(AND(AR74&gt;=34,AP74&gt;=20,COUNTIF(AL74:AP74,"ml")=0),"G2",IF(AND(AR74&gt;=31,AP74&gt;=20,COUNTIF(AL74:AP74,"ml")=0),"G1",IF(AR74&gt;=25,"S","F"))))))</f>
        <v/>
      </c>
      <c r="AU74" s="588" t="str">
        <f t="shared" si="267" ref="AU74:AU108">IF(OR(AT74="",AT74=0,AT74="S",AT74="F",AT74="AB"),AT74,IF(AR74&gt;=75,"D",IF(AR74&gt;=60,"I",IF(AR74&gt;=48,"II",IF(AR74&gt;=36,"III",AT74)))))</f>
        <v/>
      </c>
      <c r="AV74" s="589">
        <v>0.0</v>
      </c>
      <c r="AW74" s="590">
        <v>0.0</v>
      </c>
      <c r="AX74" s="591">
        <v>0.0</v>
      </c>
      <c r="AY74" s="592">
        <f t="shared" si="268" ref="AY74:AY108">SUM(AV74:AX74)</f>
        <v>0.0</v>
      </c>
      <c r="AZ74" s="590">
        <v>0.0</v>
      </c>
      <c r="BA74" s="592">
        <f t="shared" si="243"/>
        <v>0.0</v>
      </c>
      <c r="BB74" s="590">
        <v>0.0</v>
      </c>
      <c r="BC74" s="592">
        <f t="shared" si="244"/>
        <v>0.0</v>
      </c>
      <c r="BD74" s="593">
        <f t="shared" si="269" ref="BD74:BD108">IF(OR(AZ74="",BB74=""),"",BC74/BC$7*100)</f>
        <v>0.0</v>
      </c>
      <c r="BE74" s="594" t="str">
        <f t="shared" si="270" ref="BE74:BE108">IF(BB74="AB","AB",IF(AND(OR(AV74="ab",AV74="ml"),OR(AW74="ab",AW74="ml"),OR(AY74="ab",AY74="ml")),"AB",IF(AND(OR(AV74="ab",AV74="ml"),OR(AY74="ab",AY74="ml")),"AB","")))</f>
        <v/>
      </c>
      <c r="BF74" s="594" t="str">
        <f t="shared" si="271" ref="BF74:BF108">IF(OR($G74="NSO",$G74="",BB74=""),"",IF(OR(BE74="AB",BB74="ab"),"AB",IF(AND(BD74&gt;=36,BB74&gt;=20),"P",IF(AND(BD74&gt;=34,BB74&gt;=20,COUNTIF(AX74:BB74,"ml")=0),"G2",IF(AND(BD74&gt;=31,BB74&gt;=20,COUNTIF(AX74:BB74,"ml")=0),"G1",IF(BD74&gt;=25,"S","F"))))))</f>
        <v/>
      </c>
      <c r="BG74" s="595" t="str">
        <f t="shared" si="272" ref="BG74:BG108">IF(OR(BF74="",BF74=0,BF74="S",BF74="F",BF74="AB"),BF74,IF(BD74&gt;=75,"D",IF(BD74&gt;=60,"I",IF(BD74&gt;=48,"II",IF(BD74&gt;=36,"III",BF74)))))</f>
        <v/>
      </c>
      <c r="BH74" s="596">
        <v>0.0</v>
      </c>
      <c r="BI74" s="597">
        <v>0.0</v>
      </c>
      <c r="BJ74" s="598">
        <v>0.0</v>
      </c>
      <c r="BK74" s="599">
        <f t="shared" si="273" ref="BK74:BK108">SUM(BH74:BJ74)</f>
        <v>0.0</v>
      </c>
      <c r="BL74" s="597">
        <v>0.0</v>
      </c>
      <c r="BM74" s="599">
        <f t="shared" si="245"/>
        <v>0.0</v>
      </c>
      <c r="BN74" s="597">
        <v>0.0</v>
      </c>
      <c r="BO74" s="599">
        <f t="shared" si="246"/>
        <v>0.0</v>
      </c>
      <c r="BP74" s="600">
        <f t="shared" si="274" ref="BP74:BP108">IF(OR(BL74="",BN74=""),"",BO74/BO$7*100)</f>
        <v>0.0</v>
      </c>
      <c r="BQ74" s="601" t="str">
        <f t="shared" si="275" ref="BQ74:BQ108">IF(BN74="AB","AB",IF(AND(OR(BH74="ab",BH74="ml"),OR(BI74="ab",BI74="ml"),OR(BK74="ab",BK74="ml")),"AB",IF(AND(OR(BH74="ab",BH74="ml"),OR(BK74="ab",BK74="ml")),"AB","")))</f>
        <v/>
      </c>
      <c r="BR74" s="601" t="str">
        <f t="shared" si="276" ref="BR74:BR108">IF(OR($G74="NSO",$G74="",BN74=""),"",IF(OR(BQ74="AB",BN74="ab"),"AB",IF(AND(BP74&gt;=36,BN74&gt;=20),"P",IF(AND(BP74&gt;=34,BN74&gt;=20,COUNTIF(BJ74:BN74,"ml")=0),"G2",IF(AND(BP74&gt;=31,BN74&gt;=20,COUNTIF(BJ74:BN74,"ml")=0),"G1",IF(BP74&gt;=25,"S","F"))))))</f>
        <v/>
      </c>
      <c r="BS74" s="602" t="str">
        <f t="shared" si="277" ref="BS74:BS108">IF(OR(BR74="",BR74=0,BR74="S",BR74="F",BR74="AB"),BR74,IF(BP74&gt;=75,"D",IF(BP74&gt;=60,"I",IF(BP74&gt;=48,"II",IF(BP74&gt;=36,"III",BR74)))))</f>
        <v/>
      </c>
      <c r="BT74" s="568">
        <v>0.0</v>
      </c>
      <c r="BU74" s="569">
        <v>0.0</v>
      </c>
      <c r="BV74" s="570">
        <v>0.0</v>
      </c>
      <c r="BW74" s="571">
        <f t="shared" si="278" ref="BW74:BW108">SUM(BT74:BV74)</f>
        <v>0.0</v>
      </c>
      <c r="BX74" s="569">
        <v>0.0</v>
      </c>
      <c r="BY74" s="571">
        <f t="shared" si="247"/>
        <v>0.0</v>
      </c>
      <c r="BZ74" s="569">
        <v>0.0</v>
      </c>
      <c r="CA74" s="571">
        <f t="shared" si="248"/>
        <v>0.0</v>
      </c>
      <c r="CB74" s="572">
        <f t="shared" si="279" ref="CB74:CB108">IF(OR(BX74="",BZ74=""),"",CA74/CA$7*100)</f>
        <v>0.0</v>
      </c>
      <c r="CC74" s="573" t="str">
        <f t="shared" si="280" ref="CC74:CC108">IF(BZ74="AB","AB",IF(AND(OR(BT74="ab",BT74="ml"),OR(BU74="ab",BU74="ml"),OR(BW74="ab",BW74="ml")),"AB",IF(AND(OR(BT74="ab",BT74="ml"),OR(BW74="ab",BW74="ml")),"AB","")))</f>
        <v/>
      </c>
      <c r="CD74" s="573" t="str">
        <f t="shared" si="281" ref="CD74:CD108">IF(OR($G74="NSO",$G74="",BZ74=""),"",IF(OR(CC74="AB",BZ74="ab"),"AB",IF(AND(CB74&gt;=36,BZ74&gt;=20),"P",IF(AND(CB74&gt;=34,BZ74&gt;=20,COUNTIF(BV74:BZ74,"ml")=0),"G2",IF(AND(CB74&gt;=31,BZ74&gt;=20,COUNTIF(BV74:BZ74,"ml")=0),"G1",IF(CB74&gt;=25,"S","F"))))))</f>
        <v/>
      </c>
      <c r="CE74" s="574" t="str">
        <f t="shared" si="282" ref="CE74:CE108">IF(OR(CD74="",CD74=0,CD74="S",CD74="F",CD74="AB"),CD74,IF(CB74&gt;=75,"D",IF(CB74&gt;=60,"I",IF(CB74&gt;=48,"II",IF(CB74&gt;=36,"III",CD74)))))</f>
        <v/>
      </c>
      <c r="CF74" s="603">
        <v>0.0</v>
      </c>
      <c r="CG74" s="604">
        <v>0.0</v>
      </c>
      <c r="CH74" s="605">
        <v>0.0</v>
      </c>
      <c r="CI74" s="606">
        <f t="shared" si="283" ref="CI74:CI108">SUM(CF74:CH74)</f>
        <v>0.0</v>
      </c>
      <c r="CJ74" s="604">
        <v>0.0</v>
      </c>
      <c r="CK74" s="606">
        <f t="shared" si="249"/>
        <v>0.0</v>
      </c>
      <c r="CL74" s="604">
        <v>0.0</v>
      </c>
      <c r="CM74" s="606">
        <f t="shared" si="250"/>
        <v>0.0</v>
      </c>
      <c r="CN74" s="607">
        <f t="shared" si="284" ref="CN74:CN108">IF(OR(CJ74="",CL74=""),"",CM74/CM$7*100)</f>
        <v>0.0</v>
      </c>
      <c r="CO74" s="548" t="str">
        <f t="shared" si="285" ref="CO74:CO108">IF(CL74="AB","AB",IF(AND(OR(CF74="ab",CF74="ml"),OR(CG74="ab",CG74="ml"),OR(CI74="ab",CI74="ml")),"AB",IF(AND(OR(CF74="ab",CF74="ml"),OR(CI74="ab",CI74="ml")),"AB","")))</f>
        <v/>
      </c>
      <c r="CP74" s="548" t="str">
        <f t="shared" si="286" ref="CP74:CP108">IF(OR($G74="NSO",$G74="",CL74=""),"",IF(OR(CO74="AB",CL74="ab"),"AB",IF(AND(CN74&gt;=36,CL74&gt;=20),"P",IF(AND(CN74&gt;=34,CL74&gt;=20,COUNTIF(CH74:CL74,"ml")=0),"G2",IF(AND(CN74&gt;=31,CL74&gt;=20,COUNTIF(CH74:CL74,"ml")=0),"G1",IF(CN74&gt;=25,"S","F"))))))</f>
        <v/>
      </c>
      <c r="CQ74" s="608" t="str">
        <f t="shared" si="287" ref="CQ74:CQ108">IF(OR(CP74="",CP74=0,CP74="S",CP74="F",CP74="AB"),CP74,IF(CN74&gt;=75,"D",IF(CN74&gt;=60,"I",IF(CN74&gt;=48,"II",IF(CN74&gt;=36,"III",CP74)))))</f>
        <v/>
      </c>
      <c r="CR74" s="609">
        <v>0.0</v>
      </c>
      <c r="CS74" s="610">
        <v>0.0</v>
      </c>
      <c r="CT74" s="611"/>
      <c r="CU74" s="612">
        <f t="shared" si="117"/>
        <v>0.0</v>
      </c>
      <c r="CV74" s="525">
        <v>0.0</v>
      </c>
      <c r="CW74" s="613">
        <v>0.0</v>
      </c>
      <c r="CX74" s="614">
        <f t="shared" si="150"/>
        <v>0.0</v>
      </c>
      <c r="CY74" s="615">
        <v>0.0</v>
      </c>
      <c r="CZ74" s="616">
        <v>0.0</v>
      </c>
      <c r="DA74" s="617">
        <f t="shared" si="118"/>
        <v>0.0</v>
      </c>
      <c r="DB74" s="618">
        <f t="shared" si="119"/>
        <v>0.0</v>
      </c>
      <c r="DC74" s="619">
        <f t="shared" si="120"/>
        <v>0.0</v>
      </c>
      <c r="DD74" s="620" t="str">
        <f t="shared" si="121"/>
        <v/>
      </c>
      <c r="DE74" s="603">
        <v>0.0</v>
      </c>
      <c r="DF74" s="622">
        <v>0.0</v>
      </c>
      <c r="DG74" s="623">
        <f t="shared" si="122"/>
        <v>0.0</v>
      </c>
      <c r="DH74" s="604">
        <v>0.0</v>
      </c>
      <c r="DI74" s="625"/>
      <c r="DJ74" s="623">
        <f t="shared" si="123"/>
        <v>0.0</v>
      </c>
      <c r="DK74" s="625"/>
      <c r="DL74" s="625"/>
      <c r="DM74" s="623" t="str">
        <f t="shared" si="124"/>
        <v/>
      </c>
      <c r="DN74" s="626">
        <f t="shared" si="125"/>
        <v>0.0</v>
      </c>
      <c r="DO74" s="627">
        <f t="shared" si="126"/>
        <v>0.0</v>
      </c>
      <c r="DP74" s="628">
        <f t="shared" si="127"/>
        <v>0.0</v>
      </c>
      <c r="DQ74" s="541">
        <v>0.0</v>
      </c>
      <c r="DR74" s="629">
        <v>0.0</v>
      </c>
      <c r="DS74" s="623">
        <f t="shared" si="128"/>
        <v>0.0</v>
      </c>
      <c r="DT74" s="630">
        <v>0.0</v>
      </c>
      <c r="DU74" s="631">
        <v>0.0</v>
      </c>
      <c r="DV74" s="623">
        <f t="shared" si="129"/>
        <v>0.0</v>
      </c>
      <c r="DW74" s="632">
        <f t="shared" si="130"/>
        <v>0.0</v>
      </c>
      <c r="DX74" s="633">
        <f t="shared" si="131"/>
        <v>0.0</v>
      </c>
      <c r="DY74" s="634">
        <f t="shared" si="132"/>
        <v>0.0</v>
      </c>
      <c r="DZ74" s="607">
        <f t="shared" si="133"/>
        <v>0.0</v>
      </c>
      <c r="EA74" s="635" t="str">
        <f t="shared" si="134"/>
        <v/>
      </c>
      <c r="EB74" s="665">
        <v>0.0</v>
      </c>
      <c r="EC74" s="666">
        <v>0.0</v>
      </c>
      <c r="ED74" s="666">
        <v>0.0</v>
      </c>
      <c r="EE74" s="639">
        <f t="shared" si="184"/>
        <v>0.0</v>
      </c>
      <c r="EF74" s="640">
        <f t="shared" si="185"/>
        <v>0.0</v>
      </c>
      <c r="EG74" s="641" t="str">
        <f t="shared" si="186"/>
        <v/>
      </c>
      <c r="EH74" s="642">
        <v>0.0</v>
      </c>
      <c r="EI74" s="564">
        <v>0.0</v>
      </c>
      <c r="EJ74" s="564">
        <v>0.0</v>
      </c>
      <c r="EK74" s="532">
        <f t="shared" si="253"/>
        <v>0.0</v>
      </c>
      <c r="EL74" s="619">
        <f t="shared" si="254"/>
        <v>0.0</v>
      </c>
      <c r="EM74" s="620" t="str">
        <f t="shared" si="255"/>
        <v/>
      </c>
      <c r="EN74" s="603">
        <v>0.0</v>
      </c>
      <c r="EO74" s="604">
        <v>0.0</v>
      </c>
      <c r="EP74" s="643">
        <v>0.0</v>
      </c>
      <c r="EQ74" s="644">
        <f t="shared" si="153"/>
        <v>0.0</v>
      </c>
      <c r="ER74" s="629">
        <v>0.0</v>
      </c>
      <c r="ES74" s="645">
        <f t="shared" si="141"/>
        <v>0.0</v>
      </c>
      <c r="ET74" s="630">
        <v>0.0</v>
      </c>
      <c r="EU74" s="646">
        <f t="shared" si="142"/>
        <v>0.0</v>
      </c>
      <c r="EV74" s="607">
        <f t="shared" si="143"/>
        <v>0.0</v>
      </c>
      <c r="EW74" s="635" t="str">
        <f t="shared" si="144"/>
        <v/>
      </c>
      <c r="EX74" s="669"/>
      <c r="EY74" s="666"/>
      <c r="EZ74" s="670" t="str">
        <f t="shared" si="214"/>
        <v/>
      </c>
      <c r="FA74" s="649" t="str">
        <f t="shared" si="288" ref="FA74:FA107">IF(G74="","",SUM($S$7,$AE$7,$AQ$7,$BC$7,$BO$7,$CA$7,$CM$7))</f>
        <v/>
      </c>
      <c r="FB74" s="650" t="str">
        <f t="shared" si="199"/>
        <v/>
      </c>
      <c r="FC74" s="651" t="str">
        <f t="shared" si="200"/>
        <v/>
      </c>
      <c r="FD74" s="652" t="str">
        <f t="shared" si="289" ref="FD74:FD79">IF(AND(FC74&gt;=60,FE74="Passed"),"First",IF(AND(FC74&gt;=60,FE74="Passed with G"),"First",IF(AND(FC74&gt;=48,FE74="Passed"),"Second",IF(AND(FC74&gt;=48,FE74="Passed With G"),"Second",IF(OR(FE74="Passed",FE74="Passed With G"),"Third","")))))</f>
        <v/>
      </c>
      <c r="FE74" s="652" t="str">
        <f>IF($G74="NSO","NSO",IF($G74="TC","Transferred",IF(OR($G74="",$G74=0,P74="",AB74="",AN74="",AZ74="",BL74="",BX74="",CJ72=""),"",IF(OR(FP74&gt;0,(FQ74+FR74+FS74)&gt;2),"FAILED",IF(OR(FQ74&gt;0,FR74&gt;1),"SUPP.",IF(AND(FR74&gt;0,FS74&gt;0),"SUPP.",IF((FR74+FS74),"Passed With G","Passed")))))))</f>
        <v/>
      </c>
      <c r="FF74" s="653" t="str">
        <f t="shared" si="201"/>
        <v/>
      </c>
      <c r="FG74" s="654" t="str">
        <f t="shared" si="290" ref="FG74:FG79">IF(FF74="","",SUMPRODUCT((FF74&lt;FF$9:FF$108)/COUNTIF(FF$9:FF$108,FF$9:FF$108)))</f>
        <v/>
      </c>
      <c r="FH74" s="655" t="str">
        <f t="shared" si="291" ref="FH74:FH108">IF(FC74="","",IF(FE74="nso","Name Saprated",IF(FE74="Transferred",FE74,IF(FC74&gt;81,"Excellent",IF(FC74&gt;60,"Very Good",IF(FC74&gt;48,"Good",IF(FC74&gt;36,"Average",IF(FC74=0,0,"Need Improvement"))))))))</f>
        <v/>
      </c>
      <c r="FI74" s="656" t="str">
        <f t="shared" si="157"/>
        <v/>
      </c>
      <c r="FJ74" s="657" t="str">
        <f t="shared" si="158"/>
        <v/>
      </c>
      <c r="FK74" s="657" t="str">
        <f t="shared" si="159"/>
        <v/>
      </c>
      <c r="FL74" s="657" t="str">
        <f t="shared" si="160"/>
        <v/>
      </c>
      <c r="FM74" s="657" t="str">
        <f t="shared" si="161"/>
        <v/>
      </c>
      <c r="FN74" s="658" t="str">
        <f t="shared" si="162"/>
        <v/>
      </c>
      <c r="FO74" s="659" t="str">
        <f t="shared" si="163"/>
        <v/>
      </c>
      <c r="FP74" s="656">
        <f t="shared" si="292" ref="FP74:FP108">COUNTIF(FI74:FO74,"F")+COUNTIF(FI74:FO74,"AB")</f>
        <v>0.0</v>
      </c>
      <c r="FQ74" s="657">
        <f t="shared" si="293" ref="FQ74:FQ108">COUNTIF(FI74:FO74,"S")</f>
        <v>0.0</v>
      </c>
      <c r="FR74" s="657">
        <f t="shared" si="294" ref="FR74:FR108">COUNTIF(FI74:FO74,"G1")</f>
        <v>0.0</v>
      </c>
      <c r="FS74" s="657">
        <f t="shared" si="295" ref="FS74:FS108">COUNTIF(FI74:FO74,"G2")</f>
        <v>0.0</v>
      </c>
      <c r="FT74" s="659"/>
      <c r="FU74" s="117"/>
      <c r="FV74" s="117"/>
      <c r="FW74" s="660">
        <f t="shared" si="296" ref="FW74:FW108">DB74</f>
        <v>0.0</v>
      </c>
      <c r="FX74" s="660" t="s">
        <v>163</v>
      </c>
      <c r="FY74" s="660">
        <f t="shared" si="297" ref="FY74:FY108">$DB$7</f>
        <v>200.0</v>
      </c>
      <c r="FZ74" s="660" t="str">
        <f t="shared" si="298" ref="FZ74:FZ108">CONCATENATE(FW74,FX74,FY74)</f>
        <v>0/200</v>
      </c>
      <c r="GA74" s="660">
        <f t="shared" si="299" ref="GA74:GA108">DY74</f>
        <v>0.0</v>
      </c>
      <c r="GB74" s="660" t="s">
        <v>163</v>
      </c>
      <c r="GC74" s="660">
        <f t="shared" si="300" ref="GC74:GC108">$DY$7</f>
        <v>230.0</v>
      </c>
      <c r="GD74" s="660" t="str">
        <f t="shared" si="301" ref="GD74:GD108">CONCATENATE(GA74,GB74,GC74)</f>
        <v>0/230</v>
      </c>
      <c r="GE74" s="660">
        <f t="shared" si="302" ref="GE74:GE108">EE74</f>
        <v>0.0</v>
      </c>
      <c r="GF74" s="660" t="s">
        <v>163</v>
      </c>
      <c r="GG74" s="660">
        <f t="shared" si="303" ref="GG74:GG108">$EE$7</f>
        <v>100.0</v>
      </c>
      <c r="GH74" s="660" t="str">
        <f t="shared" si="304" ref="GH74:GH108">CONCATENATE(GE74,GF74,GG74)</f>
        <v>0/100</v>
      </c>
      <c r="GI74" s="660">
        <f t="shared" si="305" ref="GI74:GI108">EK74</f>
        <v>0.0</v>
      </c>
      <c r="GJ74" s="660" t="s">
        <v>163</v>
      </c>
      <c r="GK74" s="660">
        <f t="shared" si="306" ref="GK74:GK108">$EK$7</f>
        <v>100.0</v>
      </c>
      <c r="GL74" s="660" t="str">
        <f t="shared" si="307" ref="GL74:GL108">CONCATENATE(GI74,GJ74,GK74)</f>
        <v>0/100</v>
      </c>
      <c r="GM74" s="660">
        <f t="shared" si="308" ref="GM74:GM108">EU74</f>
        <v>0.0</v>
      </c>
      <c r="GN74" s="660" t="s">
        <v>163</v>
      </c>
      <c r="GO74" s="660">
        <f t="shared" si="309" ref="GO74:GO108">$EU$7</f>
        <v>200.0</v>
      </c>
      <c r="GP74" s="660" t="str">
        <f t="shared" si="310" ref="GP74:GP108">CONCATENATE(GM74,GN74,GO74)</f>
        <v>0/200</v>
      </c>
    </row>
    <row r="75" spans="8:8" ht="18.9">
      <c r="A75" s="24">
        <f t="shared" si="256"/>
        <v>0.0</v>
      </c>
      <c r="B75" s="562">
        <f t="shared" si="257"/>
        <v>0.0</v>
      </c>
      <c r="C75" s="563">
        <v>67.0</v>
      </c>
      <c r="D75" s="564"/>
      <c r="E75" s="662"/>
      <c r="F75" s="663"/>
      <c r="G75" s="662"/>
      <c r="H75" s="662"/>
      <c r="I75" s="662"/>
      <c r="J75" s="662"/>
      <c r="K75" s="664"/>
      <c r="L75" s="568">
        <v>0.0</v>
      </c>
      <c r="M75" s="569">
        <v>0.0</v>
      </c>
      <c r="N75" s="570">
        <v>0.0</v>
      </c>
      <c r="O75" s="571">
        <f t="shared" si="225"/>
        <v>0.0</v>
      </c>
      <c r="P75" s="569">
        <v>0.0</v>
      </c>
      <c r="Q75" s="571">
        <f>SUM(O75,P75)</f>
        <v>0.0</v>
      </c>
      <c r="R75" s="569">
        <v>0.0</v>
      </c>
      <c r="S75" s="571">
        <f>SUM(Q75,R75)</f>
        <v>0.0</v>
      </c>
      <c r="T75" s="572">
        <f>IF(OR(P75="",R75=""),"",S75/S$7*100)</f>
        <v>0.0</v>
      </c>
      <c r="U75" s="573" t="str">
        <f>IF(R75="AB","AB",IF(AND(OR(L75="ab",L75="ml"),OR(M75="ab",M75="ml"),OR(O75="ab",O75="ml")),"AB",IF(AND(OR(L75="ab",L75="ml"),OR(O75="ab",O75="ml")),"AB","")))</f>
        <v/>
      </c>
      <c r="V75" s="573" t="str">
        <f>IF(OR($G75="NSO",$G75="",R75=""),"",IF(OR(U75="AB",R75="ab"),"AB",IF(AND(T75&gt;=36,R75&gt;=20),"P",IF(AND(T75&gt;=34,R75&gt;=20,COUNTIF(N75:R75,"ml")=0),"G2",IF(AND(T75&gt;=31,R75&gt;=20,COUNTIF(N75:R75,"ml")=0),"G1",IF(T75&gt;=25,"S","F"))))))</f>
        <v/>
      </c>
      <c r="W75" s="574" t="str">
        <f t="shared" si="226"/>
        <v/>
      </c>
      <c r="X75" s="575">
        <v>0.0</v>
      </c>
      <c r="Y75" s="576">
        <v>0.0</v>
      </c>
      <c r="Z75" s="577">
        <v>0.0</v>
      </c>
      <c r="AA75" s="578">
        <f t="shared" si="258"/>
        <v>0.0</v>
      </c>
      <c r="AB75" s="576">
        <v>0.0</v>
      </c>
      <c r="AC75" s="578">
        <f t="shared" si="239"/>
        <v>0.0</v>
      </c>
      <c r="AD75" s="576">
        <v>0.0</v>
      </c>
      <c r="AE75" s="578">
        <f t="shared" si="240"/>
        <v>0.0</v>
      </c>
      <c r="AF75" s="579">
        <f t="shared" si="259"/>
        <v>0.0</v>
      </c>
      <c r="AG75" s="580" t="str">
        <f t="shared" si="260"/>
        <v/>
      </c>
      <c r="AH75" s="580" t="str">
        <f t="shared" si="261"/>
        <v/>
      </c>
      <c r="AI75" s="581" t="str">
        <f t="shared" si="262"/>
        <v/>
      </c>
      <c r="AJ75" s="582">
        <v>0.0</v>
      </c>
      <c r="AK75" s="583">
        <v>0.0</v>
      </c>
      <c r="AL75" s="584">
        <v>0.0</v>
      </c>
      <c r="AM75" s="585">
        <f t="shared" si="263"/>
        <v>0.0</v>
      </c>
      <c r="AN75" s="583">
        <v>0.0</v>
      </c>
      <c r="AO75" s="585">
        <f t="shared" si="241"/>
        <v>0.0</v>
      </c>
      <c r="AP75" s="583">
        <v>0.0</v>
      </c>
      <c r="AQ75" s="585">
        <f t="shared" si="242"/>
        <v>0.0</v>
      </c>
      <c r="AR75" s="586">
        <f t="shared" si="264"/>
        <v>0.0</v>
      </c>
      <c r="AS75" s="587" t="str">
        <f t="shared" si="265"/>
        <v/>
      </c>
      <c r="AT75" s="587" t="str">
        <f t="shared" si="266"/>
        <v/>
      </c>
      <c r="AU75" s="588" t="str">
        <f t="shared" si="267"/>
        <v/>
      </c>
      <c r="AV75" s="589">
        <v>0.0</v>
      </c>
      <c r="AW75" s="590">
        <v>0.0</v>
      </c>
      <c r="AX75" s="591">
        <v>0.0</v>
      </c>
      <c r="AY75" s="592">
        <f t="shared" si="268"/>
        <v>0.0</v>
      </c>
      <c r="AZ75" s="590">
        <v>0.0</v>
      </c>
      <c r="BA75" s="592">
        <f t="shared" si="243"/>
        <v>0.0</v>
      </c>
      <c r="BB75" s="590">
        <v>0.0</v>
      </c>
      <c r="BC75" s="592">
        <f t="shared" si="244"/>
        <v>0.0</v>
      </c>
      <c r="BD75" s="593">
        <f t="shared" si="269"/>
        <v>0.0</v>
      </c>
      <c r="BE75" s="594" t="str">
        <f t="shared" si="270"/>
        <v/>
      </c>
      <c r="BF75" s="594" t="str">
        <f t="shared" si="271"/>
        <v/>
      </c>
      <c r="BG75" s="595" t="str">
        <f t="shared" si="272"/>
        <v/>
      </c>
      <c r="BH75" s="596">
        <v>0.0</v>
      </c>
      <c r="BI75" s="597">
        <v>0.0</v>
      </c>
      <c r="BJ75" s="598">
        <v>0.0</v>
      </c>
      <c r="BK75" s="599">
        <f t="shared" si="273"/>
        <v>0.0</v>
      </c>
      <c r="BL75" s="597">
        <v>0.0</v>
      </c>
      <c r="BM75" s="599">
        <f t="shared" si="245"/>
        <v>0.0</v>
      </c>
      <c r="BN75" s="597">
        <v>0.0</v>
      </c>
      <c r="BO75" s="599">
        <f t="shared" si="246"/>
        <v>0.0</v>
      </c>
      <c r="BP75" s="600">
        <f t="shared" si="274"/>
        <v>0.0</v>
      </c>
      <c r="BQ75" s="601" t="str">
        <f t="shared" si="275"/>
        <v/>
      </c>
      <c r="BR75" s="601" t="str">
        <f t="shared" si="276"/>
        <v/>
      </c>
      <c r="BS75" s="602" t="str">
        <f t="shared" si="277"/>
        <v/>
      </c>
      <c r="BT75" s="568">
        <v>0.0</v>
      </c>
      <c r="BU75" s="569">
        <v>0.0</v>
      </c>
      <c r="BV75" s="570">
        <v>0.0</v>
      </c>
      <c r="BW75" s="571">
        <f t="shared" si="278"/>
        <v>0.0</v>
      </c>
      <c r="BX75" s="569">
        <v>0.0</v>
      </c>
      <c r="BY75" s="571">
        <f t="shared" si="247"/>
        <v>0.0</v>
      </c>
      <c r="BZ75" s="569">
        <v>0.0</v>
      </c>
      <c r="CA75" s="571">
        <f t="shared" si="248"/>
        <v>0.0</v>
      </c>
      <c r="CB75" s="572">
        <f t="shared" si="279"/>
        <v>0.0</v>
      </c>
      <c r="CC75" s="573" t="str">
        <f t="shared" si="280"/>
        <v/>
      </c>
      <c r="CD75" s="573" t="str">
        <f t="shared" si="281"/>
        <v/>
      </c>
      <c r="CE75" s="574" t="str">
        <f t="shared" si="282"/>
        <v/>
      </c>
      <c r="CF75" s="603">
        <v>0.0</v>
      </c>
      <c r="CG75" s="604">
        <v>0.0</v>
      </c>
      <c r="CH75" s="605">
        <v>0.0</v>
      </c>
      <c r="CI75" s="606">
        <f t="shared" si="283"/>
        <v>0.0</v>
      </c>
      <c r="CJ75" s="604">
        <v>0.0</v>
      </c>
      <c r="CK75" s="606">
        <f t="shared" si="249"/>
        <v>0.0</v>
      </c>
      <c r="CL75" s="604">
        <v>0.0</v>
      </c>
      <c r="CM75" s="606">
        <f t="shared" si="250"/>
        <v>0.0</v>
      </c>
      <c r="CN75" s="607">
        <f t="shared" si="284"/>
        <v>0.0</v>
      </c>
      <c r="CO75" s="548" t="str">
        <f t="shared" si="285"/>
        <v/>
      </c>
      <c r="CP75" s="548" t="str">
        <f t="shared" si="286"/>
        <v/>
      </c>
      <c r="CQ75" s="608" t="str">
        <f t="shared" si="287"/>
        <v/>
      </c>
      <c r="CR75" s="609">
        <v>0.0</v>
      </c>
      <c r="CS75" s="610">
        <v>0.0</v>
      </c>
      <c r="CT75" s="611"/>
      <c r="CU75" s="612">
        <f t="shared" si="117"/>
        <v>0.0</v>
      </c>
      <c r="CV75" s="525">
        <v>0.0</v>
      </c>
      <c r="CW75" s="613">
        <v>0.0</v>
      </c>
      <c r="CX75" s="614">
        <f t="shared" si="150"/>
        <v>0.0</v>
      </c>
      <c r="CY75" s="615">
        <v>0.0</v>
      </c>
      <c r="CZ75" s="616">
        <f t="shared" si="311" ref="CZ75">IF($S$7="NA","NA",0)</f>
        <v>0.0</v>
      </c>
      <c r="DA75" s="617">
        <f t="shared" si="118"/>
        <v>0.0</v>
      </c>
      <c r="DB75" s="618">
        <f t="shared" si="119"/>
        <v>0.0</v>
      </c>
      <c r="DC75" s="619">
        <f t="shared" si="120"/>
        <v>0.0</v>
      </c>
      <c r="DD75" s="620" t="str">
        <f t="shared" si="121"/>
        <v/>
      </c>
      <c r="DE75" s="603">
        <v>0.0</v>
      </c>
      <c r="DF75" s="622">
        <v>0.0</v>
      </c>
      <c r="DG75" s="623">
        <f t="shared" si="122"/>
        <v>0.0</v>
      </c>
      <c r="DH75" s="604">
        <v>0.0</v>
      </c>
      <c r="DI75" s="625"/>
      <c r="DJ75" s="623">
        <f t="shared" si="123"/>
        <v>0.0</v>
      </c>
      <c r="DK75" s="625"/>
      <c r="DL75" s="625"/>
      <c r="DM75" s="623" t="str">
        <f t="shared" si="124"/>
        <v/>
      </c>
      <c r="DN75" s="626">
        <f t="shared" si="125"/>
        <v>0.0</v>
      </c>
      <c r="DO75" s="627">
        <f t="shared" si="126"/>
        <v>0.0</v>
      </c>
      <c r="DP75" s="628">
        <f t="shared" si="127"/>
        <v>0.0</v>
      </c>
      <c r="DQ75" s="541">
        <v>0.0</v>
      </c>
      <c r="DR75" s="629">
        <v>0.0</v>
      </c>
      <c r="DS75" s="623">
        <f t="shared" si="128"/>
        <v>0.0</v>
      </c>
      <c r="DT75" s="630">
        <v>0.0</v>
      </c>
      <c r="DU75" s="631">
        <f t="shared" si="312" ref="DU75">IF($S$7="NA","NA",0)</f>
        <v>0.0</v>
      </c>
      <c r="DV75" s="623">
        <f t="shared" si="129"/>
        <v>0.0</v>
      </c>
      <c r="DW75" s="632">
        <f t="shared" si="130"/>
        <v>0.0</v>
      </c>
      <c r="DX75" s="633">
        <f t="shared" si="131"/>
        <v>0.0</v>
      </c>
      <c r="DY75" s="634">
        <f t="shared" si="132"/>
        <v>0.0</v>
      </c>
      <c r="DZ75" s="607">
        <f t="shared" si="133"/>
        <v>0.0</v>
      </c>
      <c r="EA75" s="635" t="str">
        <f t="shared" si="134"/>
        <v/>
      </c>
      <c r="EB75" s="636">
        <v>0.0</v>
      </c>
      <c r="EC75" s="637">
        <v>0.0</v>
      </c>
      <c r="ED75" s="638">
        <v>0.0</v>
      </c>
      <c r="EE75" s="639">
        <f t="shared" si="184"/>
        <v>0.0</v>
      </c>
      <c r="EF75" s="640">
        <f t="shared" si="185"/>
        <v>0.0</v>
      </c>
      <c r="EG75" s="641" t="str">
        <f t="shared" si="186"/>
        <v/>
      </c>
      <c r="EH75" s="667">
        <v>0.0</v>
      </c>
      <c r="EI75" s="668">
        <v>0.0</v>
      </c>
      <c r="EJ75" s="668">
        <v>0.0</v>
      </c>
      <c r="EK75" s="532">
        <f t="shared" si="253"/>
        <v>0.0</v>
      </c>
      <c r="EL75" s="619">
        <f t="shared" si="254"/>
        <v>0.0</v>
      </c>
      <c r="EM75" s="620" t="str">
        <f t="shared" si="255"/>
        <v/>
      </c>
      <c r="EN75" s="603">
        <v>0.0</v>
      </c>
      <c r="EO75" s="604">
        <v>0.0</v>
      </c>
      <c r="EP75" s="643">
        <v>0.0</v>
      </c>
      <c r="EQ75" s="644">
        <f t="shared" si="153"/>
        <v>0.0</v>
      </c>
      <c r="ER75" s="629">
        <v>0.0</v>
      </c>
      <c r="ES75" s="645">
        <f t="shared" si="141"/>
        <v>0.0</v>
      </c>
      <c r="ET75" s="630">
        <v>0.0</v>
      </c>
      <c r="EU75" s="646">
        <f t="shared" si="142"/>
        <v>0.0</v>
      </c>
      <c r="EV75" s="607">
        <f t="shared" si="143"/>
        <v>0.0</v>
      </c>
      <c r="EW75" s="635" t="str">
        <f t="shared" si="144"/>
        <v/>
      </c>
      <c r="EX75" s="669"/>
      <c r="EY75" s="666"/>
      <c r="EZ75" s="670" t="str">
        <f t="shared" si="214"/>
        <v/>
      </c>
      <c r="FA75" s="649" t="str">
        <f t="shared" si="288"/>
        <v/>
      </c>
      <c r="FB75" s="650" t="str">
        <f t="shared" si="199"/>
        <v/>
      </c>
      <c r="FC75" s="651" t="str">
        <f t="shared" si="200"/>
        <v/>
      </c>
      <c r="FD75" s="652" t="str">
        <f t="shared" si="289"/>
        <v/>
      </c>
      <c r="FE75" s="652" t="str">
        <f>IF($G75="NSO","NSO",IF($G75="TC","Transferred",IF(OR($G75="",$G75=0,P75="",AB75="",AN75="",AZ75="",BL75="",BX75="",CJ73=""),"",IF(OR(FP75&gt;0,(FQ75+FR75+FS75)&gt;2),"FAILED",IF(OR(FQ75&gt;0,FR75&gt;1),"SUPP.",IF(AND(FR75&gt;0,FS75&gt;0),"SUPP.",IF((FR75+FS75),"Passed With G","Passed")))))))</f>
        <v/>
      </c>
      <c r="FF75" s="653" t="str">
        <f t="shared" si="201"/>
        <v/>
      </c>
      <c r="FG75" s="654" t="str">
        <f t="shared" si="290"/>
        <v/>
      </c>
      <c r="FH75" s="655" t="str">
        <f t="shared" si="291"/>
        <v/>
      </c>
      <c r="FI75" s="656" t="str">
        <f t="shared" si="157"/>
        <v/>
      </c>
      <c r="FJ75" s="657" t="str">
        <f t="shared" si="158"/>
        <v/>
      </c>
      <c r="FK75" s="657" t="str">
        <f t="shared" si="159"/>
        <v/>
      </c>
      <c r="FL75" s="657" t="str">
        <f t="shared" si="160"/>
        <v/>
      </c>
      <c r="FM75" s="657" t="str">
        <f t="shared" si="161"/>
        <v/>
      </c>
      <c r="FN75" s="658" t="str">
        <f t="shared" si="162"/>
        <v/>
      </c>
      <c r="FO75" s="659" t="str">
        <f t="shared" si="163"/>
        <v/>
      </c>
      <c r="FP75" s="656">
        <f t="shared" si="292"/>
        <v>0.0</v>
      </c>
      <c r="FQ75" s="657">
        <f t="shared" si="293"/>
        <v>0.0</v>
      </c>
      <c r="FR75" s="657">
        <f t="shared" si="294"/>
        <v>0.0</v>
      </c>
      <c r="FS75" s="657">
        <f t="shared" si="295"/>
        <v>0.0</v>
      </c>
      <c r="FT75" s="659"/>
      <c r="FU75" s="117"/>
      <c r="FV75" s="117"/>
      <c r="FW75" s="660">
        <f t="shared" si="296"/>
        <v>0.0</v>
      </c>
      <c r="FX75" s="660" t="s">
        <v>163</v>
      </c>
      <c r="FY75" s="660">
        <f t="shared" si="297"/>
        <v>200.0</v>
      </c>
      <c r="FZ75" s="660" t="str">
        <f t="shared" si="298"/>
        <v>0/200</v>
      </c>
      <c r="GA75" s="660">
        <f t="shared" si="299"/>
        <v>0.0</v>
      </c>
      <c r="GB75" s="660" t="s">
        <v>163</v>
      </c>
      <c r="GC75" s="660">
        <f t="shared" si="300"/>
        <v>230.0</v>
      </c>
      <c r="GD75" s="660" t="str">
        <f t="shared" si="301"/>
        <v>0/230</v>
      </c>
      <c r="GE75" s="660">
        <f t="shared" si="302"/>
        <v>0.0</v>
      </c>
      <c r="GF75" s="660" t="s">
        <v>163</v>
      </c>
      <c r="GG75" s="660">
        <f t="shared" si="303"/>
        <v>100.0</v>
      </c>
      <c r="GH75" s="660" t="str">
        <f t="shared" si="304"/>
        <v>0/100</v>
      </c>
      <c r="GI75" s="660">
        <f t="shared" si="305"/>
        <v>0.0</v>
      </c>
      <c r="GJ75" s="660" t="s">
        <v>163</v>
      </c>
      <c r="GK75" s="660">
        <f t="shared" si="306"/>
        <v>100.0</v>
      </c>
      <c r="GL75" s="660" t="str">
        <f t="shared" si="307"/>
        <v>0/100</v>
      </c>
      <c r="GM75" s="660">
        <f t="shared" si="308"/>
        <v>0.0</v>
      </c>
      <c r="GN75" s="660" t="s">
        <v>163</v>
      </c>
      <c r="GO75" s="660">
        <f t="shared" si="309"/>
        <v>200.0</v>
      </c>
      <c r="GP75" s="660" t="str">
        <f t="shared" si="310"/>
        <v>0/200</v>
      </c>
    </row>
    <row r="76" spans="8:8" ht="30.75" customHeight="1">
      <c r="A76" s="24">
        <f t="shared" si="256"/>
        <v>0.0</v>
      </c>
      <c r="B76" s="562">
        <f t="shared" si="257"/>
        <v>0.0</v>
      </c>
      <c r="C76" s="661">
        <v>68.0</v>
      </c>
      <c r="D76" s="564"/>
      <c r="E76" s="662"/>
      <c r="F76" s="663"/>
      <c r="G76" s="565"/>
      <c r="H76" s="662"/>
      <c r="I76" s="662"/>
      <c r="J76" s="662"/>
      <c r="K76" s="664"/>
      <c r="L76" s="568">
        <v>0.0</v>
      </c>
      <c r="M76" s="569">
        <v>0.0</v>
      </c>
      <c r="N76" s="570">
        <v>0.0</v>
      </c>
      <c r="O76" s="571">
        <f t="shared" si="225"/>
        <v>0.0</v>
      </c>
      <c r="P76" s="569">
        <v>0.0</v>
      </c>
      <c r="Q76" s="571">
        <f>SUM(O76,P76)</f>
        <v>0.0</v>
      </c>
      <c r="R76" s="569">
        <v>0.0</v>
      </c>
      <c r="S76" s="571">
        <f>SUM(Q76,R76)</f>
        <v>0.0</v>
      </c>
      <c r="T76" s="572">
        <f>IF(OR(P76="",R76=""),"",S76/S$7*100)</f>
        <v>0.0</v>
      </c>
      <c r="U76" s="573" t="str">
        <f>IF(R76="AB","AB",IF(AND(OR(L76="ab",L76="ml"),OR(M76="ab",M76="ml"),OR(O76="ab",O76="ml")),"AB",IF(AND(OR(L76="ab",L76="ml"),OR(O76="ab",O76="ml")),"AB","")))</f>
        <v/>
      </c>
      <c r="V76" s="573" t="str">
        <f>IF(OR($G76="NSO",$G76="",R76=""),"",IF(OR(U76="AB",R76="ab"),"AB",IF(AND(T76&gt;=36,R76&gt;=20),"P",IF(AND(T76&gt;=34,R76&gt;=20,COUNTIF(N76:R76,"ml")=0),"G2",IF(AND(T76&gt;=31,R76&gt;=20,COUNTIF(N76:R76,"ml")=0),"G1",IF(T76&gt;=25,"S","F"))))))</f>
        <v/>
      </c>
      <c r="W76" s="574" t="str">
        <f t="shared" si="226"/>
        <v/>
      </c>
      <c r="X76" s="575">
        <v>0.0</v>
      </c>
      <c r="Y76" s="576">
        <v>0.0</v>
      </c>
      <c r="Z76" s="577">
        <v>0.0</v>
      </c>
      <c r="AA76" s="578">
        <f t="shared" si="258"/>
        <v>0.0</v>
      </c>
      <c r="AB76" s="576">
        <v>0.0</v>
      </c>
      <c r="AC76" s="578">
        <f t="shared" si="239"/>
        <v>0.0</v>
      </c>
      <c r="AD76" s="576">
        <v>0.0</v>
      </c>
      <c r="AE76" s="578">
        <f t="shared" si="240"/>
        <v>0.0</v>
      </c>
      <c r="AF76" s="579">
        <f t="shared" si="259"/>
        <v>0.0</v>
      </c>
      <c r="AG76" s="580" t="str">
        <f t="shared" si="260"/>
        <v/>
      </c>
      <c r="AH76" s="580" t="str">
        <f t="shared" si="261"/>
        <v/>
      </c>
      <c r="AI76" s="581" t="str">
        <f t="shared" si="262"/>
        <v/>
      </c>
      <c r="AJ76" s="582">
        <v>0.0</v>
      </c>
      <c r="AK76" s="583">
        <v>0.0</v>
      </c>
      <c r="AL76" s="584">
        <v>0.0</v>
      </c>
      <c r="AM76" s="585">
        <f t="shared" si="263"/>
        <v>0.0</v>
      </c>
      <c r="AN76" s="583">
        <v>0.0</v>
      </c>
      <c r="AO76" s="585">
        <f t="shared" si="241"/>
        <v>0.0</v>
      </c>
      <c r="AP76" s="583">
        <v>0.0</v>
      </c>
      <c r="AQ76" s="585">
        <f t="shared" si="242"/>
        <v>0.0</v>
      </c>
      <c r="AR76" s="586">
        <f t="shared" si="264"/>
        <v>0.0</v>
      </c>
      <c r="AS76" s="587" t="str">
        <f t="shared" si="265"/>
        <v/>
      </c>
      <c r="AT76" s="587" t="str">
        <f t="shared" si="266"/>
        <v/>
      </c>
      <c r="AU76" s="588" t="str">
        <f t="shared" si="267"/>
        <v/>
      </c>
      <c r="AV76" s="589">
        <v>0.0</v>
      </c>
      <c r="AW76" s="590">
        <v>0.0</v>
      </c>
      <c r="AX76" s="591">
        <v>0.0</v>
      </c>
      <c r="AY76" s="592">
        <f t="shared" si="268"/>
        <v>0.0</v>
      </c>
      <c r="AZ76" s="590">
        <v>0.0</v>
      </c>
      <c r="BA76" s="592">
        <f t="shared" si="243"/>
        <v>0.0</v>
      </c>
      <c r="BB76" s="590">
        <v>0.0</v>
      </c>
      <c r="BC76" s="592">
        <f t="shared" si="244"/>
        <v>0.0</v>
      </c>
      <c r="BD76" s="593">
        <f t="shared" si="269"/>
        <v>0.0</v>
      </c>
      <c r="BE76" s="594" t="str">
        <f t="shared" si="270"/>
        <v/>
      </c>
      <c r="BF76" s="594" t="str">
        <f t="shared" si="271"/>
        <v/>
      </c>
      <c r="BG76" s="595" t="str">
        <f t="shared" si="272"/>
        <v/>
      </c>
      <c r="BH76" s="596">
        <v>0.0</v>
      </c>
      <c r="BI76" s="597">
        <v>0.0</v>
      </c>
      <c r="BJ76" s="598">
        <v>0.0</v>
      </c>
      <c r="BK76" s="599">
        <f t="shared" si="273"/>
        <v>0.0</v>
      </c>
      <c r="BL76" s="597">
        <v>0.0</v>
      </c>
      <c r="BM76" s="599">
        <f t="shared" si="245"/>
        <v>0.0</v>
      </c>
      <c r="BN76" s="597">
        <v>0.0</v>
      </c>
      <c r="BO76" s="599">
        <f t="shared" si="246"/>
        <v>0.0</v>
      </c>
      <c r="BP76" s="600">
        <f t="shared" si="274"/>
        <v>0.0</v>
      </c>
      <c r="BQ76" s="601" t="str">
        <f t="shared" si="275"/>
        <v/>
      </c>
      <c r="BR76" s="601" t="str">
        <f t="shared" si="276"/>
        <v/>
      </c>
      <c r="BS76" s="602" t="str">
        <f t="shared" si="277"/>
        <v/>
      </c>
      <c r="BT76" s="568">
        <v>0.0</v>
      </c>
      <c r="BU76" s="569">
        <v>0.0</v>
      </c>
      <c r="BV76" s="570">
        <v>0.0</v>
      </c>
      <c r="BW76" s="571">
        <f t="shared" si="278"/>
        <v>0.0</v>
      </c>
      <c r="BX76" s="569">
        <v>0.0</v>
      </c>
      <c r="BY76" s="571">
        <f t="shared" si="247"/>
        <v>0.0</v>
      </c>
      <c r="BZ76" s="569">
        <v>0.0</v>
      </c>
      <c r="CA76" s="571">
        <f t="shared" si="248"/>
        <v>0.0</v>
      </c>
      <c r="CB76" s="572">
        <f t="shared" si="279"/>
        <v>0.0</v>
      </c>
      <c r="CC76" s="573" t="str">
        <f t="shared" si="280"/>
        <v/>
      </c>
      <c r="CD76" s="573" t="str">
        <f t="shared" si="281"/>
        <v/>
      </c>
      <c r="CE76" s="574" t="str">
        <f t="shared" si="282"/>
        <v/>
      </c>
      <c r="CF76" s="603">
        <v>0.0</v>
      </c>
      <c r="CG76" s="604">
        <v>0.0</v>
      </c>
      <c r="CH76" s="605">
        <v>0.0</v>
      </c>
      <c r="CI76" s="606">
        <f t="shared" si="283"/>
        <v>0.0</v>
      </c>
      <c r="CJ76" s="604">
        <v>0.0</v>
      </c>
      <c r="CK76" s="606">
        <f t="shared" si="249"/>
        <v>0.0</v>
      </c>
      <c r="CL76" s="604">
        <v>0.0</v>
      </c>
      <c r="CM76" s="606">
        <f t="shared" si="250"/>
        <v>0.0</v>
      </c>
      <c r="CN76" s="607">
        <f t="shared" si="284"/>
        <v>0.0</v>
      </c>
      <c r="CO76" s="548" t="str">
        <f t="shared" si="285"/>
        <v/>
      </c>
      <c r="CP76" s="548" t="str">
        <f t="shared" si="286"/>
        <v/>
      </c>
      <c r="CQ76" s="608" t="str">
        <f t="shared" si="287"/>
        <v/>
      </c>
      <c r="CR76" s="609">
        <v>0.0</v>
      </c>
      <c r="CS76" s="610">
        <v>0.0</v>
      </c>
      <c r="CT76" s="611"/>
      <c r="CU76" s="612">
        <f t="shared" si="313" ref="CU76:CU108">SUM(CR76:CT76)</f>
        <v>0.0</v>
      </c>
      <c r="CV76" s="525">
        <v>0.0</v>
      </c>
      <c r="CW76" s="613">
        <v>0.0</v>
      </c>
      <c r="CX76" s="614">
        <f t="shared" si="150"/>
        <v>0.0</v>
      </c>
      <c r="CY76" s="615">
        <v>0.0</v>
      </c>
      <c r="CZ76" s="616">
        <v>0.0</v>
      </c>
      <c r="DA76" s="617">
        <f t="shared" si="314" ref="DA76:DA108">SUM(CY76:CZ76)</f>
        <v>0.0</v>
      </c>
      <c r="DB76" s="618">
        <f t="shared" si="315" ref="DB76:DB108">SUM(CU76,CX76,DA76)</f>
        <v>0.0</v>
      </c>
      <c r="DC76" s="619">
        <f t="shared" si="316" ref="DC76:DC108">IF(OR(CX76="",DA76=""),"",DB76/DB$7*100)</f>
        <v>0.0</v>
      </c>
      <c r="DD76" s="620" t="str">
        <f t="shared" si="317" ref="DD76:DD108">IF(DC76&gt;=80,"A",IF(DC76&gt;=60,"B",IF(DC76&gt;=40,"C",IF(DC76&gt;=36,"D",""))))</f>
        <v/>
      </c>
      <c r="DE76" s="603">
        <v>0.0</v>
      </c>
      <c r="DF76" s="622">
        <v>0.0</v>
      </c>
      <c r="DG76" s="623">
        <f t="shared" si="318" ref="DG76:DG108">IF(AND(DE76="",DF76=""),"",IF(AND(DE76="ml",DF76="ml"),"ml",IF(AND(DE76="AB",DF76="AB"),"AB",SUM(DE76:DF76))))</f>
        <v>0.0</v>
      </c>
      <c r="DH76" s="604">
        <v>0.0</v>
      </c>
      <c r="DI76" s="625"/>
      <c r="DJ76" s="623">
        <f t="shared" si="319" ref="DJ76:DJ108">IF(AND(DH76="",DI76=""),"",IF(AND(DH76="ml",DI76="ml"),"ml",IF(AND(DH76="AB",DI76="AB"),"AB",SUM(DH76:DI76))))</f>
        <v>0.0</v>
      </c>
      <c r="DK76" s="625"/>
      <c r="DL76" s="625"/>
      <c r="DM76" s="623" t="str">
        <f t="shared" si="320" ref="DM76:DM108">IF(AND(DK76="",DL76=""),"",IF(AND(DK76="ml",DL76="ml"),"ml",IF(AND(DK76="AB",DL76="AB"),"AB",SUM(DK76:DL76))))</f>
        <v/>
      </c>
      <c r="DN76" s="626">
        <f t="shared" si="321" ref="DN76:DN108">SUM(DE76,DH76,DK76)</f>
        <v>0.0</v>
      </c>
      <c r="DO76" s="627">
        <f t="shared" si="322" ref="DO76:DO108">SUM(DF76,DI76,DL76)</f>
        <v>0.0</v>
      </c>
      <c r="DP76" s="628">
        <f t="shared" si="323" ref="DP76:DP108">SUM(DN76:DO76)</f>
        <v>0.0</v>
      </c>
      <c r="DQ76" s="541">
        <v>0.0</v>
      </c>
      <c r="DR76" s="629">
        <v>0.0</v>
      </c>
      <c r="DS76" s="623">
        <f t="shared" si="324" ref="DS76:DS108">IF(AND(DQ76="",DR76=""),"",IF(AND(DQ76="ml",DR76="ml"),"ml",IF(AND(DQ76="AB",DR76="AB"),"AB",SUM(DQ76:DR76))))</f>
        <v>0.0</v>
      </c>
      <c r="DT76" s="630">
        <v>0.0</v>
      </c>
      <c r="DU76" s="631">
        <v>0.0</v>
      </c>
      <c r="DV76" s="623">
        <f t="shared" si="325" ref="DV76:DV108">IF(AND(DT76="",DU76=""),"",IF(AND(DT76="ml",DU76="ml"),"ml",IF(AND(DT76="AB",DU76="AB"),"AB",SUM(DT76:DU76))))</f>
        <v>0.0</v>
      </c>
      <c r="DW76" s="632">
        <f t="shared" si="326" ref="DW76:DW108">SUM(DN76,DQ76,DT76)</f>
        <v>0.0</v>
      </c>
      <c r="DX76" s="633">
        <f t="shared" si="327" ref="DX76:DX108">SUM(DO76,DR76,DU76)</f>
        <v>0.0</v>
      </c>
      <c r="DY76" s="634">
        <f t="shared" si="328" ref="DY76:DY108">SUM(DW76:DX76)</f>
        <v>0.0</v>
      </c>
      <c r="DZ76" s="607">
        <f t="shared" si="329" ref="DZ76:DZ108">IF(OR(DS76="",DV76=""),"",DY76/DY$7*100)</f>
        <v>0.0</v>
      </c>
      <c r="EA76" s="635" t="str">
        <f t="shared" si="330" ref="EA76:EA108">IF(DZ76&gt;=80,"A",IF(DZ76&gt;=60,"B",IF(DZ76&gt;=40,"C",IF(DZ76&gt;=36,"D",""))))</f>
        <v/>
      </c>
      <c r="EB76" s="665">
        <v>0.0</v>
      </c>
      <c r="EC76" s="666">
        <v>0.0</v>
      </c>
      <c r="ED76" s="666">
        <v>0.0</v>
      </c>
      <c r="EE76" s="639">
        <f t="shared" si="184"/>
        <v>0.0</v>
      </c>
      <c r="EF76" s="640">
        <f t="shared" si="185"/>
        <v>0.0</v>
      </c>
      <c r="EG76" s="641" t="str">
        <f t="shared" si="186"/>
        <v/>
      </c>
      <c r="EH76" s="642">
        <v>0.0</v>
      </c>
      <c r="EI76" s="564">
        <v>0.0</v>
      </c>
      <c r="EJ76" s="564">
        <v>0.0</v>
      </c>
      <c r="EK76" s="532">
        <f t="shared" si="253"/>
        <v>0.0</v>
      </c>
      <c r="EL76" s="619">
        <f t="shared" si="254"/>
        <v>0.0</v>
      </c>
      <c r="EM76" s="620" t="str">
        <f t="shared" si="255"/>
        <v/>
      </c>
      <c r="EN76" s="603">
        <v>0.0</v>
      </c>
      <c r="EO76" s="604">
        <v>0.0</v>
      </c>
      <c r="EP76" s="643">
        <v>0.0</v>
      </c>
      <c r="EQ76" s="644">
        <f t="shared" si="153"/>
        <v>0.0</v>
      </c>
      <c r="ER76" s="629">
        <v>0.0</v>
      </c>
      <c r="ES76" s="645">
        <f t="shared" si="331" ref="ES76:ES108">SUM(EQ76,ER76)</f>
        <v>0.0</v>
      </c>
      <c r="ET76" s="630">
        <v>0.0</v>
      </c>
      <c r="EU76" s="646">
        <f t="shared" si="332" ref="EU76:EU108">SUM(ES76:ET76)</f>
        <v>0.0</v>
      </c>
      <c r="EV76" s="607">
        <f t="shared" si="333" ref="EV76:EV108">IF(OR(ER76="",ET76=""),"",EU76/EU$7*100)</f>
        <v>0.0</v>
      </c>
      <c r="EW76" s="635" t="str">
        <f t="shared" si="334" ref="EW76:EW108">IF(EV76&gt;=80,"A",IF(EV76&gt;=60,"B",IF(EV76&gt;=40,"C",IF(EV76&gt;=36,"D",""))))</f>
        <v/>
      </c>
      <c r="EX76" s="669"/>
      <c r="EY76" s="666"/>
      <c r="EZ76" s="670" t="str">
        <f t="shared" si="214"/>
        <v/>
      </c>
      <c r="FA76" s="649" t="str">
        <f t="shared" si="288"/>
        <v/>
      </c>
      <c r="FB76" s="650" t="str">
        <f t="shared" si="199"/>
        <v/>
      </c>
      <c r="FC76" s="651" t="str">
        <f t="shared" si="200"/>
        <v/>
      </c>
      <c r="FD76" s="652" t="str">
        <f t="shared" si="289"/>
        <v/>
      </c>
      <c r="FE76" s="652" t="str">
        <f>IF($G76="NSO","NSO",IF($G76="TC","Transferred",IF(OR($G76="",$G76=0,P76="",AB76="",AN76="",AZ76="",BL76="",BX76="",CJ74=""),"",IF(OR(FP76&gt;0,(FQ76+FR76+FS76)&gt;2),"FAILED",IF(OR(FQ76&gt;0,FR76&gt;1),"SUPP.",IF(AND(FR76&gt;0,FS76&gt;0),"SUPP.",IF((FR76+FS76),"Passed With G","Passed")))))))</f>
        <v/>
      </c>
      <c r="FF76" s="653" t="str">
        <f t="shared" si="201"/>
        <v/>
      </c>
      <c r="FG76" s="654" t="str">
        <f t="shared" si="290"/>
        <v/>
      </c>
      <c r="FH76" s="655" t="str">
        <f t="shared" si="291"/>
        <v/>
      </c>
      <c r="FI76" s="656" t="str">
        <f t="shared" si="157"/>
        <v/>
      </c>
      <c r="FJ76" s="657" t="str">
        <f t="shared" si="158"/>
        <v/>
      </c>
      <c r="FK76" s="657" t="str">
        <f t="shared" si="159"/>
        <v/>
      </c>
      <c r="FL76" s="657" t="str">
        <f t="shared" si="160"/>
        <v/>
      </c>
      <c r="FM76" s="657" t="str">
        <f t="shared" si="161"/>
        <v/>
      </c>
      <c r="FN76" s="658" t="str">
        <f t="shared" si="162"/>
        <v/>
      </c>
      <c r="FO76" s="659" t="str">
        <f t="shared" si="163"/>
        <v/>
      </c>
      <c r="FP76" s="656">
        <f t="shared" si="292"/>
        <v>0.0</v>
      </c>
      <c r="FQ76" s="657">
        <f t="shared" si="293"/>
        <v>0.0</v>
      </c>
      <c r="FR76" s="657">
        <f t="shared" si="294"/>
        <v>0.0</v>
      </c>
      <c r="FS76" s="657">
        <f t="shared" si="295"/>
        <v>0.0</v>
      </c>
      <c r="FT76" s="659"/>
      <c r="FU76" s="117"/>
      <c r="FV76" s="117"/>
      <c r="FW76" s="660">
        <f t="shared" si="296"/>
        <v>0.0</v>
      </c>
      <c r="FX76" s="660" t="s">
        <v>163</v>
      </c>
      <c r="FY76" s="660">
        <f t="shared" si="297"/>
        <v>200.0</v>
      </c>
      <c r="FZ76" s="660" t="str">
        <f t="shared" si="298"/>
        <v>0/200</v>
      </c>
      <c r="GA76" s="660">
        <f t="shared" si="299"/>
        <v>0.0</v>
      </c>
      <c r="GB76" s="660" t="s">
        <v>163</v>
      </c>
      <c r="GC76" s="660">
        <f t="shared" si="300"/>
        <v>230.0</v>
      </c>
      <c r="GD76" s="660" t="str">
        <f t="shared" si="301"/>
        <v>0/230</v>
      </c>
      <c r="GE76" s="660">
        <f t="shared" si="302"/>
        <v>0.0</v>
      </c>
      <c r="GF76" s="660" t="s">
        <v>163</v>
      </c>
      <c r="GG76" s="660">
        <f t="shared" si="303"/>
        <v>100.0</v>
      </c>
      <c r="GH76" s="660" t="str">
        <f t="shared" si="304"/>
        <v>0/100</v>
      </c>
      <c r="GI76" s="660">
        <f t="shared" si="305"/>
        <v>0.0</v>
      </c>
      <c r="GJ76" s="660" t="s">
        <v>163</v>
      </c>
      <c r="GK76" s="660">
        <f t="shared" si="306"/>
        <v>100.0</v>
      </c>
      <c r="GL76" s="660" t="str">
        <f t="shared" si="307"/>
        <v>0/100</v>
      </c>
      <c r="GM76" s="660">
        <f t="shared" si="308"/>
        <v>0.0</v>
      </c>
      <c r="GN76" s="660" t="s">
        <v>163</v>
      </c>
      <c r="GO76" s="660">
        <f t="shared" si="309"/>
        <v>200.0</v>
      </c>
      <c r="GP76" s="660" t="str">
        <f t="shared" si="310"/>
        <v>0/200</v>
      </c>
    </row>
    <row r="77" spans="8:8" ht="18.9">
      <c r="A77" s="24">
        <f t="shared" si="256"/>
        <v>0.0</v>
      </c>
      <c r="B77" s="562">
        <f t="shared" si="257"/>
        <v>0.0</v>
      </c>
      <c r="C77" s="563">
        <v>69.0</v>
      </c>
      <c r="D77" s="564"/>
      <c r="E77" s="662"/>
      <c r="F77" s="663"/>
      <c r="G77" s="662"/>
      <c r="H77" s="662"/>
      <c r="I77" s="662"/>
      <c r="J77" s="662"/>
      <c r="K77" s="664"/>
      <c r="L77" s="568">
        <v>0.0</v>
      </c>
      <c r="M77" s="569">
        <v>0.0</v>
      </c>
      <c r="N77" s="570">
        <v>0.0</v>
      </c>
      <c r="O77" s="571">
        <f t="shared" si="225"/>
        <v>0.0</v>
      </c>
      <c r="P77" s="569">
        <v>0.0</v>
      </c>
      <c r="Q77" s="571">
        <f>SUM(O77,P77)</f>
        <v>0.0</v>
      </c>
      <c r="R77" s="569">
        <v>0.0</v>
      </c>
      <c r="S77" s="571">
        <f>SUM(Q77,R77)</f>
        <v>0.0</v>
      </c>
      <c r="T77" s="572">
        <f>IF(OR(P77="",R77=""),"",S77/S$7*100)</f>
        <v>0.0</v>
      </c>
      <c r="U77" s="573" t="str">
        <f>IF(R77="AB","AB",IF(AND(OR(L77="ab",L77="ml"),OR(M77="ab",M77="ml"),OR(O77="ab",O77="ml")),"AB",IF(AND(OR(L77="ab",L77="ml"),OR(O77="ab",O77="ml")),"AB","")))</f>
        <v/>
      </c>
      <c r="V77" s="573" t="str">
        <f>IF(OR($G77="NSO",$G77="",R77=""),"",IF(OR(U77="AB",R77="ab"),"AB",IF(AND(T77&gt;=36,R77&gt;=20),"P",IF(AND(T77&gt;=34,R77&gt;=20,COUNTIF(N77:R77,"ml")=0),"G2",IF(AND(T77&gt;=31,R77&gt;=20,COUNTIF(N77:R77,"ml")=0),"G1",IF(T77&gt;=25,"S","F"))))))</f>
        <v/>
      </c>
      <c r="W77" s="574" t="str">
        <f t="shared" si="226"/>
        <v/>
      </c>
      <c r="X77" s="575">
        <v>0.0</v>
      </c>
      <c r="Y77" s="576">
        <v>0.0</v>
      </c>
      <c r="Z77" s="577">
        <v>0.0</v>
      </c>
      <c r="AA77" s="578">
        <f t="shared" si="258"/>
        <v>0.0</v>
      </c>
      <c r="AB77" s="576">
        <v>0.0</v>
      </c>
      <c r="AC77" s="578">
        <f t="shared" si="239"/>
        <v>0.0</v>
      </c>
      <c r="AD77" s="576">
        <v>0.0</v>
      </c>
      <c r="AE77" s="578">
        <f t="shared" si="240"/>
        <v>0.0</v>
      </c>
      <c r="AF77" s="579">
        <f t="shared" si="259"/>
        <v>0.0</v>
      </c>
      <c r="AG77" s="580" t="str">
        <f t="shared" si="260"/>
        <v/>
      </c>
      <c r="AH77" s="580" t="str">
        <f t="shared" si="261"/>
        <v/>
      </c>
      <c r="AI77" s="581" t="str">
        <f t="shared" si="262"/>
        <v/>
      </c>
      <c r="AJ77" s="582">
        <v>0.0</v>
      </c>
      <c r="AK77" s="583">
        <v>0.0</v>
      </c>
      <c r="AL77" s="584">
        <v>0.0</v>
      </c>
      <c r="AM77" s="585">
        <f t="shared" si="263"/>
        <v>0.0</v>
      </c>
      <c r="AN77" s="583">
        <v>0.0</v>
      </c>
      <c r="AO77" s="585">
        <f t="shared" si="241"/>
        <v>0.0</v>
      </c>
      <c r="AP77" s="583">
        <v>0.0</v>
      </c>
      <c r="AQ77" s="585">
        <f t="shared" si="242"/>
        <v>0.0</v>
      </c>
      <c r="AR77" s="586">
        <f t="shared" si="264"/>
        <v>0.0</v>
      </c>
      <c r="AS77" s="587" t="str">
        <f t="shared" si="265"/>
        <v/>
      </c>
      <c r="AT77" s="587" t="str">
        <f t="shared" si="266"/>
        <v/>
      </c>
      <c r="AU77" s="588" t="str">
        <f t="shared" si="267"/>
        <v/>
      </c>
      <c r="AV77" s="589">
        <v>0.0</v>
      </c>
      <c r="AW77" s="590">
        <v>0.0</v>
      </c>
      <c r="AX77" s="591">
        <v>0.0</v>
      </c>
      <c r="AY77" s="592">
        <f t="shared" si="268"/>
        <v>0.0</v>
      </c>
      <c r="AZ77" s="590">
        <v>0.0</v>
      </c>
      <c r="BA77" s="592">
        <f t="shared" si="243"/>
        <v>0.0</v>
      </c>
      <c r="BB77" s="590">
        <v>0.0</v>
      </c>
      <c r="BC77" s="592">
        <f t="shared" si="244"/>
        <v>0.0</v>
      </c>
      <c r="BD77" s="593">
        <f t="shared" si="269"/>
        <v>0.0</v>
      </c>
      <c r="BE77" s="594" t="str">
        <f t="shared" si="270"/>
        <v/>
      </c>
      <c r="BF77" s="594" t="str">
        <f t="shared" si="271"/>
        <v/>
      </c>
      <c r="BG77" s="595" t="str">
        <f t="shared" si="272"/>
        <v/>
      </c>
      <c r="BH77" s="596">
        <v>0.0</v>
      </c>
      <c r="BI77" s="597">
        <v>0.0</v>
      </c>
      <c r="BJ77" s="598">
        <v>0.0</v>
      </c>
      <c r="BK77" s="599">
        <f t="shared" si="273"/>
        <v>0.0</v>
      </c>
      <c r="BL77" s="597">
        <v>0.0</v>
      </c>
      <c r="BM77" s="599">
        <f t="shared" si="245"/>
        <v>0.0</v>
      </c>
      <c r="BN77" s="597">
        <v>0.0</v>
      </c>
      <c r="BO77" s="599">
        <f t="shared" si="246"/>
        <v>0.0</v>
      </c>
      <c r="BP77" s="600">
        <f t="shared" si="274"/>
        <v>0.0</v>
      </c>
      <c r="BQ77" s="601" t="str">
        <f t="shared" si="275"/>
        <v/>
      </c>
      <c r="BR77" s="601" t="str">
        <f t="shared" si="276"/>
        <v/>
      </c>
      <c r="BS77" s="602" t="str">
        <f t="shared" si="277"/>
        <v/>
      </c>
      <c r="BT77" s="568">
        <v>0.0</v>
      </c>
      <c r="BU77" s="569">
        <v>0.0</v>
      </c>
      <c r="BV77" s="570">
        <v>0.0</v>
      </c>
      <c r="BW77" s="571">
        <f t="shared" si="278"/>
        <v>0.0</v>
      </c>
      <c r="BX77" s="569">
        <v>0.0</v>
      </c>
      <c r="BY77" s="571">
        <f t="shared" si="247"/>
        <v>0.0</v>
      </c>
      <c r="BZ77" s="569">
        <v>0.0</v>
      </c>
      <c r="CA77" s="571">
        <f t="shared" si="248"/>
        <v>0.0</v>
      </c>
      <c r="CB77" s="572">
        <f t="shared" si="279"/>
        <v>0.0</v>
      </c>
      <c r="CC77" s="573" t="str">
        <f t="shared" si="280"/>
        <v/>
      </c>
      <c r="CD77" s="573" t="str">
        <f t="shared" si="281"/>
        <v/>
      </c>
      <c r="CE77" s="574" t="str">
        <f t="shared" si="282"/>
        <v/>
      </c>
      <c r="CF77" s="603">
        <v>0.0</v>
      </c>
      <c r="CG77" s="604">
        <v>0.0</v>
      </c>
      <c r="CH77" s="605">
        <v>0.0</v>
      </c>
      <c r="CI77" s="606">
        <f t="shared" si="283"/>
        <v>0.0</v>
      </c>
      <c r="CJ77" s="604">
        <v>0.0</v>
      </c>
      <c r="CK77" s="606">
        <f t="shared" si="249"/>
        <v>0.0</v>
      </c>
      <c r="CL77" s="604">
        <v>0.0</v>
      </c>
      <c r="CM77" s="606">
        <f t="shared" si="250"/>
        <v>0.0</v>
      </c>
      <c r="CN77" s="607">
        <f t="shared" si="284"/>
        <v>0.0</v>
      </c>
      <c r="CO77" s="548" t="str">
        <f t="shared" si="285"/>
        <v/>
      </c>
      <c r="CP77" s="548" t="str">
        <f t="shared" si="286"/>
        <v/>
      </c>
      <c r="CQ77" s="608" t="str">
        <f t="shared" si="287"/>
        <v/>
      </c>
      <c r="CR77" s="609">
        <v>0.0</v>
      </c>
      <c r="CS77" s="610">
        <v>0.0</v>
      </c>
      <c r="CT77" s="611"/>
      <c r="CU77" s="612">
        <f t="shared" si="313"/>
        <v>0.0</v>
      </c>
      <c r="CV77" s="525">
        <v>0.0</v>
      </c>
      <c r="CW77" s="613">
        <v>0.0</v>
      </c>
      <c r="CX77" s="614">
        <f t="shared" si="335" ref="CX77:CX107">SUM(CV77,CW77)</f>
        <v>0.0</v>
      </c>
      <c r="CY77" s="615">
        <v>0.0</v>
      </c>
      <c r="CZ77" s="616">
        <f t="shared" si="336" ref="CZ77">IF($S$7="NA","NA",0)</f>
        <v>0.0</v>
      </c>
      <c r="DA77" s="617">
        <f t="shared" si="314"/>
        <v>0.0</v>
      </c>
      <c r="DB77" s="618">
        <f t="shared" si="315"/>
        <v>0.0</v>
      </c>
      <c r="DC77" s="619">
        <f t="shared" si="316"/>
        <v>0.0</v>
      </c>
      <c r="DD77" s="620" t="str">
        <f t="shared" si="317"/>
        <v/>
      </c>
      <c r="DE77" s="603">
        <v>0.0</v>
      </c>
      <c r="DF77" s="622">
        <v>0.0</v>
      </c>
      <c r="DG77" s="623">
        <f t="shared" si="318"/>
        <v>0.0</v>
      </c>
      <c r="DH77" s="604">
        <v>0.0</v>
      </c>
      <c r="DI77" s="625"/>
      <c r="DJ77" s="623">
        <f t="shared" si="319"/>
        <v>0.0</v>
      </c>
      <c r="DK77" s="625"/>
      <c r="DL77" s="625"/>
      <c r="DM77" s="623" t="str">
        <f t="shared" si="320"/>
        <v/>
      </c>
      <c r="DN77" s="626">
        <f t="shared" si="321"/>
        <v>0.0</v>
      </c>
      <c r="DO77" s="627">
        <f t="shared" si="322"/>
        <v>0.0</v>
      </c>
      <c r="DP77" s="628">
        <f t="shared" si="323"/>
        <v>0.0</v>
      </c>
      <c r="DQ77" s="541">
        <v>0.0</v>
      </c>
      <c r="DR77" s="629">
        <v>0.0</v>
      </c>
      <c r="DS77" s="623">
        <f t="shared" si="324"/>
        <v>0.0</v>
      </c>
      <c r="DT77" s="630">
        <v>0.0</v>
      </c>
      <c r="DU77" s="631">
        <f t="shared" si="337" ref="DU77">IF($S$7="NA","NA",0)</f>
        <v>0.0</v>
      </c>
      <c r="DV77" s="623">
        <f t="shared" si="325"/>
        <v>0.0</v>
      </c>
      <c r="DW77" s="632">
        <f t="shared" si="326"/>
        <v>0.0</v>
      </c>
      <c r="DX77" s="633">
        <f t="shared" si="327"/>
        <v>0.0</v>
      </c>
      <c r="DY77" s="634">
        <f t="shared" si="328"/>
        <v>0.0</v>
      </c>
      <c r="DZ77" s="607">
        <f t="shared" si="329"/>
        <v>0.0</v>
      </c>
      <c r="EA77" s="635" t="str">
        <f t="shared" si="330"/>
        <v/>
      </c>
      <c r="EB77" s="636">
        <v>0.0</v>
      </c>
      <c r="EC77" s="637">
        <v>0.0</v>
      </c>
      <c r="ED77" s="638">
        <v>0.0</v>
      </c>
      <c r="EE77" s="639">
        <f t="shared" si="184"/>
        <v>0.0</v>
      </c>
      <c r="EF77" s="640">
        <f t="shared" si="185"/>
        <v>0.0</v>
      </c>
      <c r="EG77" s="641" t="str">
        <f t="shared" si="186"/>
        <v/>
      </c>
      <c r="EH77" s="667">
        <v>0.0</v>
      </c>
      <c r="EI77" s="668">
        <v>0.0</v>
      </c>
      <c r="EJ77" s="668">
        <v>0.0</v>
      </c>
      <c r="EK77" s="532">
        <f t="shared" si="253"/>
        <v>0.0</v>
      </c>
      <c r="EL77" s="619">
        <f t="shared" si="254"/>
        <v>0.0</v>
      </c>
      <c r="EM77" s="620" t="str">
        <f t="shared" si="255"/>
        <v/>
      </c>
      <c r="EN77" s="603">
        <v>0.0</v>
      </c>
      <c r="EO77" s="604">
        <v>0.0</v>
      </c>
      <c r="EP77" s="643">
        <v>0.0</v>
      </c>
      <c r="EQ77" s="644">
        <f t="shared" si="338" ref="EQ77:EQ105">SUM(EN77:EP77)</f>
        <v>0.0</v>
      </c>
      <c r="ER77" s="629">
        <v>0.0</v>
      </c>
      <c r="ES77" s="645">
        <f t="shared" si="331"/>
        <v>0.0</v>
      </c>
      <c r="ET77" s="630">
        <v>0.0</v>
      </c>
      <c r="EU77" s="646">
        <f t="shared" si="332"/>
        <v>0.0</v>
      </c>
      <c r="EV77" s="607">
        <f t="shared" si="333"/>
        <v>0.0</v>
      </c>
      <c r="EW77" s="635" t="str">
        <f t="shared" si="334"/>
        <v/>
      </c>
      <c r="EX77" s="669"/>
      <c r="EY77" s="666"/>
      <c r="EZ77" s="670" t="str">
        <f t="shared" si="214"/>
        <v/>
      </c>
      <c r="FA77" s="649" t="str">
        <f t="shared" si="288"/>
        <v/>
      </c>
      <c r="FB77" s="650" t="str">
        <f t="shared" si="199"/>
        <v/>
      </c>
      <c r="FC77" s="651" t="str">
        <f t="shared" si="200"/>
        <v/>
      </c>
      <c r="FD77" s="652" t="str">
        <f t="shared" si="289"/>
        <v/>
      </c>
      <c r="FE77" s="652" t="str">
        <f>IF($G77="NSO","NSO",IF($G77="TC","Transferred",IF(OR($G77="",$G77=0,P77="",AB77="",AN77="",AZ77="",BL77="",BX77="",CJ75=""),"",IF(OR(FP77&gt;0,(FQ77+FR77+FS77)&gt;2),"FAILED",IF(OR(FQ77&gt;0,FR77&gt;1),"SUPP.",IF(AND(FR77&gt;0,FS77&gt;0),"SUPP.",IF((FR77+FS77),"Passed With G","Passed")))))))</f>
        <v/>
      </c>
      <c r="FF77" s="653" t="str">
        <f t="shared" si="201"/>
        <v/>
      </c>
      <c r="FG77" s="654" t="str">
        <f t="shared" si="290"/>
        <v/>
      </c>
      <c r="FH77" s="655" t="str">
        <f t="shared" si="291"/>
        <v/>
      </c>
      <c r="FI77" s="656" t="str">
        <f t="shared" si="157"/>
        <v/>
      </c>
      <c r="FJ77" s="657" t="str">
        <f t="shared" si="158"/>
        <v/>
      </c>
      <c r="FK77" s="657" t="str">
        <f t="shared" si="159"/>
        <v/>
      </c>
      <c r="FL77" s="657" t="str">
        <f t="shared" si="160"/>
        <v/>
      </c>
      <c r="FM77" s="657" t="str">
        <f t="shared" si="161"/>
        <v/>
      </c>
      <c r="FN77" s="658" t="str">
        <f t="shared" si="162"/>
        <v/>
      </c>
      <c r="FO77" s="659" t="str">
        <f t="shared" si="163"/>
        <v/>
      </c>
      <c r="FP77" s="656">
        <f t="shared" si="292"/>
        <v>0.0</v>
      </c>
      <c r="FQ77" s="657">
        <f t="shared" si="293"/>
        <v>0.0</v>
      </c>
      <c r="FR77" s="657">
        <f t="shared" si="294"/>
        <v>0.0</v>
      </c>
      <c r="FS77" s="657">
        <f t="shared" si="295"/>
        <v>0.0</v>
      </c>
      <c r="FT77" s="659"/>
      <c r="FU77" s="117"/>
      <c r="FV77" s="117"/>
      <c r="FW77" s="660">
        <f t="shared" si="296"/>
        <v>0.0</v>
      </c>
      <c r="FX77" s="660" t="s">
        <v>163</v>
      </c>
      <c r="FY77" s="660">
        <f t="shared" si="297"/>
        <v>200.0</v>
      </c>
      <c r="FZ77" s="660" t="str">
        <f t="shared" si="298"/>
        <v>0/200</v>
      </c>
      <c r="GA77" s="660">
        <f t="shared" si="299"/>
        <v>0.0</v>
      </c>
      <c r="GB77" s="660" t="s">
        <v>163</v>
      </c>
      <c r="GC77" s="660">
        <f t="shared" si="300"/>
        <v>230.0</v>
      </c>
      <c r="GD77" s="660" t="str">
        <f t="shared" si="301"/>
        <v>0/230</v>
      </c>
      <c r="GE77" s="660">
        <f t="shared" si="302"/>
        <v>0.0</v>
      </c>
      <c r="GF77" s="660" t="s">
        <v>163</v>
      </c>
      <c r="GG77" s="660">
        <f t="shared" si="303"/>
        <v>100.0</v>
      </c>
      <c r="GH77" s="660" t="str">
        <f t="shared" si="304"/>
        <v>0/100</v>
      </c>
      <c r="GI77" s="660">
        <f t="shared" si="305"/>
        <v>0.0</v>
      </c>
      <c r="GJ77" s="660" t="s">
        <v>163</v>
      </c>
      <c r="GK77" s="660">
        <f t="shared" si="306"/>
        <v>100.0</v>
      </c>
      <c r="GL77" s="660" t="str">
        <f t="shared" si="307"/>
        <v>0/100</v>
      </c>
      <c r="GM77" s="660">
        <f t="shared" si="308"/>
        <v>0.0</v>
      </c>
      <c r="GN77" s="660" t="s">
        <v>163</v>
      </c>
      <c r="GO77" s="660">
        <f t="shared" si="309"/>
        <v>200.0</v>
      </c>
      <c r="GP77" s="660" t="str">
        <f t="shared" si="310"/>
        <v>0/200</v>
      </c>
    </row>
    <row r="78" spans="8:8" ht="18.9">
      <c r="A78" s="24">
        <f t="shared" si="256"/>
        <v>0.0</v>
      </c>
      <c r="B78" s="562">
        <f t="shared" si="257"/>
        <v>0.0</v>
      </c>
      <c r="C78" s="661">
        <v>70.0</v>
      </c>
      <c r="D78" s="564"/>
      <c r="E78" s="662"/>
      <c r="F78" s="663"/>
      <c r="G78" s="565"/>
      <c r="H78" s="662"/>
      <c r="I78" s="662"/>
      <c r="J78" s="662"/>
      <c r="K78" s="664"/>
      <c r="L78" s="568">
        <v>0.0</v>
      </c>
      <c r="M78" s="569">
        <v>0.0</v>
      </c>
      <c r="N78" s="570">
        <v>0.0</v>
      </c>
      <c r="O78" s="571">
        <f t="shared" si="225"/>
        <v>0.0</v>
      </c>
      <c r="P78" s="569">
        <v>0.0</v>
      </c>
      <c r="Q78" s="571">
        <f>SUM(O78,P78)</f>
        <v>0.0</v>
      </c>
      <c r="R78" s="569">
        <v>0.0</v>
      </c>
      <c r="S78" s="571">
        <f>SUM(Q78,R78)</f>
        <v>0.0</v>
      </c>
      <c r="T78" s="572">
        <f>IF(OR(P78="",R78=""),"",S78/S$7*100)</f>
        <v>0.0</v>
      </c>
      <c r="U78" s="573" t="str">
        <f>IF(R78="AB","AB",IF(AND(OR(L78="ab",L78="ml"),OR(M78="ab",M78="ml"),OR(O78="ab",O78="ml")),"AB",IF(AND(OR(L78="ab",L78="ml"),OR(O78="ab",O78="ml")),"AB","")))</f>
        <v/>
      </c>
      <c r="V78" s="573" t="str">
        <f>IF(OR($G78="NSO",$G78="",R78=""),"",IF(OR(U78="AB",R78="ab"),"AB",IF(AND(T78&gt;=36,R78&gt;=20),"P",IF(AND(T78&gt;=34,R78&gt;=20,COUNTIF(N78:R78,"ml")=0),"G2",IF(AND(T78&gt;=31,R78&gt;=20,COUNTIF(N78:R78,"ml")=0),"G1",IF(T78&gt;=25,"S","F"))))))</f>
        <v/>
      </c>
      <c r="W78" s="574" t="str">
        <f t="shared" si="226"/>
        <v/>
      </c>
      <c r="X78" s="575">
        <v>0.0</v>
      </c>
      <c r="Y78" s="576">
        <v>0.0</v>
      </c>
      <c r="Z78" s="577">
        <v>0.0</v>
      </c>
      <c r="AA78" s="578">
        <f t="shared" si="258"/>
        <v>0.0</v>
      </c>
      <c r="AB78" s="576">
        <v>0.0</v>
      </c>
      <c r="AC78" s="578">
        <f t="shared" si="239"/>
        <v>0.0</v>
      </c>
      <c r="AD78" s="576">
        <v>0.0</v>
      </c>
      <c r="AE78" s="578">
        <f t="shared" si="240"/>
        <v>0.0</v>
      </c>
      <c r="AF78" s="579">
        <f t="shared" si="259"/>
        <v>0.0</v>
      </c>
      <c r="AG78" s="580" t="str">
        <f t="shared" si="260"/>
        <v/>
      </c>
      <c r="AH78" s="580" t="str">
        <f t="shared" si="261"/>
        <v/>
      </c>
      <c r="AI78" s="581" t="str">
        <f t="shared" si="262"/>
        <v/>
      </c>
      <c r="AJ78" s="582">
        <v>0.0</v>
      </c>
      <c r="AK78" s="583">
        <v>0.0</v>
      </c>
      <c r="AL78" s="584">
        <v>0.0</v>
      </c>
      <c r="AM78" s="585">
        <f t="shared" si="263"/>
        <v>0.0</v>
      </c>
      <c r="AN78" s="583">
        <v>0.0</v>
      </c>
      <c r="AO78" s="585">
        <f t="shared" si="241"/>
        <v>0.0</v>
      </c>
      <c r="AP78" s="583">
        <v>0.0</v>
      </c>
      <c r="AQ78" s="585">
        <f t="shared" si="242"/>
        <v>0.0</v>
      </c>
      <c r="AR78" s="586">
        <f t="shared" si="264"/>
        <v>0.0</v>
      </c>
      <c r="AS78" s="587" t="str">
        <f t="shared" si="265"/>
        <v/>
      </c>
      <c r="AT78" s="587" t="str">
        <f t="shared" si="266"/>
        <v/>
      </c>
      <c r="AU78" s="588" t="str">
        <f t="shared" si="267"/>
        <v/>
      </c>
      <c r="AV78" s="589">
        <v>0.0</v>
      </c>
      <c r="AW78" s="590">
        <v>0.0</v>
      </c>
      <c r="AX78" s="591">
        <v>0.0</v>
      </c>
      <c r="AY78" s="592">
        <f t="shared" si="268"/>
        <v>0.0</v>
      </c>
      <c r="AZ78" s="590">
        <v>0.0</v>
      </c>
      <c r="BA78" s="592">
        <f t="shared" si="243"/>
        <v>0.0</v>
      </c>
      <c r="BB78" s="590">
        <v>0.0</v>
      </c>
      <c r="BC78" s="592">
        <f t="shared" si="244"/>
        <v>0.0</v>
      </c>
      <c r="BD78" s="593">
        <f t="shared" si="269"/>
        <v>0.0</v>
      </c>
      <c r="BE78" s="594" t="str">
        <f t="shared" si="270"/>
        <v/>
      </c>
      <c r="BF78" s="594" t="str">
        <f t="shared" si="271"/>
        <v/>
      </c>
      <c r="BG78" s="595" t="str">
        <f t="shared" si="272"/>
        <v/>
      </c>
      <c r="BH78" s="596">
        <v>0.0</v>
      </c>
      <c r="BI78" s="597">
        <v>0.0</v>
      </c>
      <c r="BJ78" s="598">
        <v>0.0</v>
      </c>
      <c r="BK78" s="599">
        <f t="shared" si="273"/>
        <v>0.0</v>
      </c>
      <c r="BL78" s="597">
        <v>0.0</v>
      </c>
      <c r="BM78" s="599">
        <f t="shared" si="245"/>
        <v>0.0</v>
      </c>
      <c r="BN78" s="597">
        <v>0.0</v>
      </c>
      <c r="BO78" s="599">
        <f t="shared" si="246"/>
        <v>0.0</v>
      </c>
      <c r="BP78" s="600">
        <f t="shared" si="274"/>
        <v>0.0</v>
      </c>
      <c r="BQ78" s="601" t="str">
        <f t="shared" si="275"/>
        <v/>
      </c>
      <c r="BR78" s="601" t="str">
        <f t="shared" si="276"/>
        <v/>
      </c>
      <c r="BS78" s="602" t="str">
        <f t="shared" si="277"/>
        <v/>
      </c>
      <c r="BT78" s="568">
        <v>0.0</v>
      </c>
      <c r="BU78" s="569">
        <v>0.0</v>
      </c>
      <c r="BV78" s="570">
        <v>0.0</v>
      </c>
      <c r="BW78" s="571">
        <f t="shared" si="278"/>
        <v>0.0</v>
      </c>
      <c r="BX78" s="569">
        <v>0.0</v>
      </c>
      <c r="BY78" s="571">
        <f t="shared" si="247"/>
        <v>0.0</v>
      </c>
      <c r="BZ78" s="569">
        <v>0.0</v>
      </c>
      <c r="CA78" s="571">
        <f t="shared" si="248"/>
        <v>0.0</v>
      </c>
      <c r="CB78" s="572">
        <f t="shared" si="279"/>
        <v>0.0</v>
      </c>
      <c r="CC78" s="573" t="str">
        <f t="shared" si="280"/>
        <v/>
      </c>
      <c r="CD78" s="573" t="str">
        <f t="shared" si="281"/>
        <v/>
      </c>
      <c r="CE78" s="574" t="str">
        <f t="shared" si="282"/>
        <v/>
      </c>
      <c r="CF78" s="603">
        <v>0.0</v>
      </c>
      <c r="CG78" s="604">
        <v>0.0</v>
      </c>
      <c r="CH78" s="605">
        <v>0.0</v>
      </c>
      <c r="CI78" s="606">
        <f t="shared" si="283"/>
        <v>0.0</v>
      </c>
      <c r="CJ78" s="604">
        <v>0.0</v>
      </c>
      <c r="CK78" s="606">
        <f t="shared" si="249"/>
        <v>0.0</v>
      </c>
      <c r="CL78" s="604">
        <v>0.0</v>
      </c>
      <c r="CM78" s="606">
        <f t="shared" si="250"/>
        <v>0.0</v>
      </c>
      <c r="CN78" s="607">
        <f t="shared" si="284"/>
        <v>0.0</v>
      </c>
      <c r="CO78" s="548" t="str">
        <f t="shared" si="285"/>
        <v/>
      </c>
      <c r="CP78" s="548" t="str">
        <f t="shared" si="286"/>
        <v/>
      </c>
      <c r="CQ78" s="608" t="str">
        <f t="shared" si="287"/>
        <v/>
      </c>
      <c r="CR78" s="609">
        <v>0.0</v>
      </c>
      <c r="CS78" s="610">
        <v>0.0</v>
      </c>
      <c r="CT78" s="611"/>
      <c r="CU78" s="612">
        <f t="shared" si="313"/>
        <v>0.0</v>
      </c>
      <c r="CV78" s="525">
        <v>0.0</v>
      </c>
      <c r="CW78" s="613">
        <v>0.0</v>
      </c>
      <c r="CX78" s="614">
        <f t="shared" si="335"/>
        <v>0.0</v>
      </c>
      <c r="CY78" s="615">
        <v>0.0</v>
      </c>
      <c r="CZ78" s="616">
        <v>0.0</v>
      </c>
      <c r="DA78" s="617">
        <f t="shared" si="314"/>
        <v>0.0</v>
      </c>
      <c r="DB78" s="618">
        <f t="shared" si="315"/>
        <v>0.0</v>
      </c>
      <c r="DC78" s="619">
        <f t="shared" si="316"/>
        <v>0.0</v>
      </c>
      <c r="DD78" s="620" t="str">
        <f t="shared" si="317"/>
        <v/>
      </c>
      <c r="DE78" s="603">
        <v>0.0</v>
      </c>
      <c r="DF78" s="622">
        <v>0.0</v>
      </c>
      <c r="DG78" s="623">
        <f t="shared" si="318"/>
        <v>0.0</v>
      </c>
      <c r="DH78" s="604">
        <v>0.0</v>
      </c>
      <c r="DI78" s="625"/>
      <c r="DJ78" s="623">
        <f t="shared" si="319"/>
        <v>0.0</v>
      </c>
      <c r="DK78" s="625"/>
      <c r="DL78" s="625"/>
      <c r="DM78" s="623" t="str">
        <f t="shared" si="320"/>
        <v/>
      </c>
      <c r="DN78" s="626">
        <f t="shared" si="321"/>
        <v>0.0</v>
      </c>
      <c r="DO78" s="627">
        <f t="shared" si="322"/>
        <v>0.0</v>
      </c>
      <c r="DP78" s="628">
        <f t="shared" si="323"/>
        <v>0.0</v>
      </c>
      <c r="DQ78" s="541">
        <v>0.0</v>
      </c>
      <c r="DR78" s="629">
        <v>0.0</v>
      </c>
      <c r="DS78" s="623">
        <f t="shared" si="324"/>
        <v>0.0</v>
      </c>
      <c r="DT78" s="630">
        <v>0.0</v>
      </c>
      <c r="DU78" s="631">
        <v>0.0</v>
      </c>
      <c r="DV78" s="623">
        <f t="shared" si="325"/>
        <v>0.0</v>
      </c>
      <c r="DW78" s="632">
        <f t="shared" si="326"/>
        <v>0.0</v>
      </c>
      <c r="DX78" s="633">
        <f t="shared" si="327"/>
        <v>0.0</v>
      </c>
      <c r="DY78" s="634">
        <f t="shared" si="328"/>
        <v>0.0</v>
      </c>
      <c r="DZ78" s="607">
        <f t="shared" si="329"/>
        <v>0.0</v>
      </c>
      <c r="EA78" s="635" t="str">
        <f t="shared" si="330"/>
        <v/>
      </c>
      <c r="EB78" s="665">
        <v>0.0</v>
      </c>
      <c r="EC78" s="666">
        <v>0.0</v>
      </c>
      <c r="ED78" s="666">
        <v>0.0</v>
      </c>
      <c r="EE78" s="639">
        <f t="shared" si="184"/>
        <v>0.0</v>
      </c>
      <c r="EF78" s="640">
        <f t="shared" si="185"/>
        <v>0.0</v>
      </c>
      <c r="EG78" s="641" t="str">
        <f t="shared" si="186"/>
        <v/>
      </c>
      <c r="EH78" s="642">
        <v>0.0</v>
      </c>
      <c r="EI78" s="564">
        <v>0.0</v>
      </c>
      <c r="EJ78" s="564">
        <v>0.0</v>
      </c>
      <c r="EK78" s="532">
        <f t="shared" si="253"/>
        <v>0.0</v>
      </c>
      <c r="EL78" s="619">
        <f t="shared" si="254"/>
        <v>0.0</v>
      </c>
      <c r="EM78" s="620" t="str">
        <f t="shared" si="255"/>
        <v/>
      </c>
      <c r="EN78" s="603">
        <v>0.0</v>
      </c>
      <c r="EO78" s="604">
        <v>0.0</v>
      </c>
      <c r="EP78" s="643">
        <v>0.0</v>
      </c>
      <c r="EQ78" s="644">
        <f t="shared" si="338"/>
        <v>0.0</v>
      </c>
      <c r="ER78" s="629">
        <v>0.0</v>
      </c>
      <c r="ES78" s="645">
        <f t="shared" si="331"/>
        <v>0.0</v>
      </c>
      <c r="ET78" s="630">
        <v>0.0</v>
      </c>
      <c r="EU78" s="646">
        <f t="shared" si="332"/>
        <v>0.0</v>
      </c>
      <c r="EV78" s="607">
        <f t="shared" si="333"/>
        <v>0.0</v>
      </c>
      <c r="EW78" s="635" t="str">
        <f t="shared" si="334"/>
        <v/>
      </c>
      <c r="EX78" s="669"/>
      <c r="EY78" s="666"/>
      <c r="EZ78" s="670" t="str">
        <f t="shared" si="214"/>
        <v/>
      </c>
      <c r="FA78" s="649" t="str">
        <f t="shared" si="288"/>
        <v/>
      </c>
      <c r="FB78" s="650" t="str">
        <f t="shared" si="199"/>
        <v/>
      </c>
      <c r="FC78" s="651" t="str">
        <f t="shared" si="200"/>
        <v/>
      </c>
      <c r="FD78" s="652" t="str">
        <f t="shared" si="289"/>
        <v/>
      </c>
      <c r="FE78" s="652" t="str">
        <f>IF($G78="NSO","NSO",IF($G78="TC","Transferred",IF(OR($G78="",$G78=0,P78="",AB78="",AN78="",AZ78="",BL78="",BX78="",CJ76=""),"",IF(OR(FP78&gt;0,(FQ78+FR78+FS78)&gt;2),"FAILED",IF(OR(FQ78&gt;0,FR78&gt;1),"SUPP.",IF(AND(FR78&gt;0,FS78&gt;0),"SUPP.",IF((FR78+FS78),"Passed With G","Passed")))))))</f>
        <v/>
      </c>
      <c r="FF78" s="653" t="str">
        <f t="shared" si="201"/>
        <v/>
      </c>
      <c r="FG78" s="654" t="str">
        <f t="shared" si="290"/>
        <v/>
      </c>
      <c r="FH78" s="655" t="str">
        <f t="shared" si="291"/>
        <v/>
      </c>
      <c r="FI78" s="656" t="str">
        <f t="shared" si="339" ref="FI78:FI108">W78</f>
        <v/>
      </c>
      <c r="FJ78" s="657" t="str">
        <f t="shared" si="340" ref="FJ78:FJ108">AI78</f>
        <v/>
      </c>
      <c r="FK78" s="657" t="str">
        <f t="shared" si="341" ref="FK78:FK108">AU78</f>
        <v/>
      </c>
      <c r="FL78" s="657" t="str">
        <f t="shared" si="342" ref="FL78:FL108">BG78</f>
        <v/>
      </c>
      <c r="FM78" s="657" t="str">
        <f t="shared" si="343" ref="FM78:FM108">BS78</f>
        <v/>
      </c>
      <c r="FN78" s="658" t="str">
        <f t="shared" si="344" ref="FN78:FN108">CE78</f>
        <v/>
      </c>
      <c r="FO78" s="659" t="str">
        <f t="shared" si="345" ref="FO78:FO108">CQ78</f>
        <v/>
      </c>
      <c r="FP78" s="656">
        <f t="shared" si="292"/>
        <v>0.0</v>
      </c>
      <c r="FQ78" s="657">
        <f t="shared" si="293"/>
        <v>0.0</v>
      </c>
      <c r="FR78" s="657">
        <f t="shared" si="294"/>
        <v>0.0</v>
      </c>
      <c r="FS78" s="657">
        <f t="shared" si="295"/>
        <v>0.0</v>
      </c>
      <c r="FT78" s="659"/>
      <c r="FU78" s="117"/>
      <c r="FV78" s="117"/>
      <c r="FW78" s="660">
        <f t="shared" si="296"/>
        <v>0.0</v>
      </c>
      <c r="FX78" s="660" t="s">
        <v>163</v>
      </c>
      <c r="FY78" s="660">
        <f t="shared" si="297"/>
        <v>200.0</v>
      </c>
      <c r="FZ78" s="660" t="str">
        <f t="shared" si="298"/>
        <v>0/200</v>
      </c>
      <c r="GA78" s="660">
        <f t="shared" si="299"/>
        <v>0.0</v>
      </c>
      <c r="GB78" s="660" t="s">
        <v>163</v>
      </c>
      <c r="GC78" s="660">
        <f t="shared" si="300"/>
        <v>230.0</v>
      </c>
      <c r="GD78" s="660" t="str">
        <f t="shared" si="301"/>
        <v>0/230</v>
      </c>
      <c r="GE78" s="660">
        <f t="shared" si="302"/>
        <v>0.0</v>
      </c>
      <c r="GF78" s="660" t="s">
        <v>163</v>
      </c>
      <c r="GG78" s="660">
        <f t="shared" si="303"/>
        <v>100.0</v>
      </c>
      <c r="GH78" s="660" t="str">
        <f t="shared" si="304"/>
        <v>0/100</v>
      </c>
      <c r="GI78" s="660">
        <f t="shared" si="305"/>
        <v>0.0</v>
      </c>
      <c r="GJ78" s="660" t="s">
        <v>163</v>
      </c>
      <c r="GK78" s="660">
        <f t="shared" si="306"/>
        <v>100.0</v>
      </c>
      <c r="GL78" s="660" t="str">
        <f t="shared" si="307"/>
        <v>0/100</v>
      </c>
      <c r="GM78" s="660">
        <f t="shared" si="308"/>
        <v>0.0</v>
      </c>
      <c r="GN78" s="660" t="s">
        <v>163</v>
      </c>
      <c r="GO78" s="660">
        <f t="shared" si="309"/>
        <v>200.0</v>
      </c>
      <c r="GP78" s="660" t="str">
        <f t="shared" si="310"/>
        <v>0/200</v>
      </c>
    </row>
    <row r="79" spans="8:8" ht="18.9">
      <c r="A79" s="24">
        <f t="shared" si="256"/>
        <v>0.0</v>
      </c>
      <c r="B79" s="562">
        <f t="shared" si="257"/>
        <v>0.0</v>
      </c>
      <c r="C79" s="563">
        <v>71.0</v>
      </c>
      <c r="D79" s="564"/>
      <c r="E79" s="662"/>
      <c r="F79" s="663"/>
      <c r="G79" s="662"/>
      <c r="H79" s="662"/>
      <c r="I79" s="662"/>
      <c r="J79" s="662"/>
      <c r="K79" s="664"/>
      <c r="L79" s="568">
        <v>0.0</v>
      </c>
      <c r="M79" s="569">
        <v>0.0</v>
      </c>
      <c r="N79" s="570">
        <v>0.0</v>
      </c>
      <c r="O79" s="571">
        <f t="shared" si="225"/>
        <v>0.0</v>
      </c>
      <c r="P79" s="569">
        <v>0.0</v>
      </c>
      <c r="Q79" s="571">
        <f>SUM(O79,P79)</f>
        <v>0.0</v>
      </c>
      <c r="R79" s="569">
        <v>0.0</v>
      </c>
      <c r="S79" s="571">
        <f>SUM(Q79,R79)</f>
        <v>0.0</v>
      </c>
      <c r="T79" s="572">
        <f>IF(OR(P79="",R79=""),"",S79/S$7*100)</f>
        <v>0.0</v>
      </c>
      <c r="U79" s="573" t="str">
        <f>IF(R79="AB","AB",IF(AND(OR(L79="ab",L79="ml"),OR(M79="ab",M79="ml"),OR(O79="ab",O79="ml")),"AB",IF(AND(OR(L79="ab",L79="ml"),OR(O79="ab",O79="ml")),"AB","")))</f>
        <v/>
      </c>
      <c r="V79" s="573" t="str">
        <f>IF(OR($G79="NSO",$G79="",R79=""),"",IF(OR(U79="AB",R79="ab"),"AB",IF(AND(T79&gt;=36,R79&gt;=20),"P",IF(AND(T79&gt;=34,R79&gt;=20,COUNTIF(N79:R79,"ml")=0),"G2",IF(AND(T79&gt;=31,R79&gt;=20,COUNTIF(N79:R79,"ml")=0),"G1",IF(T79&gt;=25,"S","F"))))))</f>
        <v/>
      </c>
      <c r="W79" s="574" t="str">
        <f t="shared" si="226"/>
        <v/>
      </c>
      <c r="X79" s="575">
        <v>0.0</v>
      </c>
      <c r="Y79" s="576">
        <v>0.0</v>
      </c>
      <c r="Z79" s="577">
        <v>0.0</v>
      </c>
      <c r="AA79" s="578">
        <f t="shared" si="258"/>
        <v>0.0</v>
      </c>
      <c r="AB79" s="576">
        <v>0.0</v>
      </c>
      <c r="AC79" s="578">
        <f t="shared" si="239"/>
        <v>0.0</v>
      </c>
      <c r="AD79" s="576">
        <v>0.0</v>
      </c>
      <c r="AE79" s="578">
        <f t="shared" si="240"/>
        <v>0.0</v>
      </c>
      <c r="AF79" s="579">
        <f t="shared" si="259"/>
        <v>0.0</v>
      </c>
      <c r="AG79" s="580" t="str">
        <f t="shared" si="260"/>
        <v/>
      </c>
      <c r="AH79" s="580" t="str">
        <f t="shared" si="261"/>
        <v/>
      </c>
      <c r="AI79" s="581" t="str">
        <f t="shared" si="262"/>
        <v/>
      </c>
      <c r="AJ79" s="582">
        <v>0.0</v>
      </c>
      <c r="AK79" s="583">
        <v>0.0</v>
      </c>
      <c r="AL79" s="584">
        <v>0.0</v>
      </c>
      <c r="AM79" s="585">
        <f t="shared" si="263"/>
        <v>0.0</v>
      </c>
      <c r="AN79" s="583">
        <v>0.0</v>
      </c>
      <c r="AO79" s="585">
        <f t="shared" si="241"/>
        <v>0.0</v>
      </c>
      <c r="AP79" s="583">
        <v>0.0</v>
      </c>
      <c r="AQ79" s="585">
        <f t="shared" si="242"/>
        <v>0.0</v>
      </c>
      <c r="AR79" s="586">
        <f t="shared" si="264"/>
        <v>0.0</v>
      </c>
      <c r="AS79" s="587" t="str">
        <f t="shared" si="265"/>
        <v/>
      </c>
      <c r="AT79" s="587" t="str">
        <f t="shared" si="266"/>
        <v/>
      </c>
      <c r="AU79" s="588" t="str">
        <f t="shared" si="267"/>
        <v/>
      </c>
      <c r="AV79" s="589">
        <v>0.0</v>
      </c>
      <c r="AW79" s="590">
        <v>0.0</v>
      </c>
      <c r="AX79" s="591">
        <v>0.0</v>
      </c>
      <c r="AY79" s="592">
        <f t="shared" si="268"/>
        <v>0.0</v>
      </c>
      <c r="AZ79" s="590">
        <v>0.0</v>
      </c>
      <c r="BA79" s="592">
        <f t="shared" si="243"/>
        <v>0.0</v>
      </c>
      <c r="BB79" s="590">
        <v>0.0</v>
      </c>
      <c r="BC79" s="592">
        <f t="shared" si="244"/>
        <v>0.0</v>
      </c>
      <c r="BD79" s="593">
        <f t="shared" si="269"/>
        <v>0.0</v>
      </c>
      <c r="BE79" s="594" t="str">
        <f t="shared" si="270"/>
        <v/>
      </c>
      <c r="BF79" s="594" t="str">
        <f t="shared" si="271"/>
        <v/>
      </c>
      <c r="BG79" s="595" t="str">
        <f t="shared" si="272"/>
        <v/>
      </c>
      <c r="BH79" s="596">
        <v>0.0</v>
      </c>
      <c r="BI79" s="597">
        <v>0.0</v>
      </c>
      <c r="BJ79" s="598">
        <v>0.0</v>
      </c>
      <c r="BK79" s="599">
        <f t="shared" si="273"/>
        <v>0.0</v>
      </c>
      <c r="BL79" s="597">
        <v>0.0</v>
      </c>
      <c r="BM79" s="599">
        <f t="shared" si="245"/>
        <v>0.0</v>
      </c>
      <c r="BN79" s="597">
        <v>0.0</v>
      </c>
      <c r="BO79" s="599">
        <f t="shared" si="246"/>
        <v>0.0</v>
      </c>
      <c r="BP79" s="600">
        <f t="shared" si="274"/>
        <v>0.0</v>
      </c>
      <c r="BQ79" s="601" t="str">
        <f t="shared" si="275"/>
        <v/>
      </c>
      <c r="BR79" s="601" t="str">
        <f t="shared" si="276"/>
        <v/>
      </c>
      <c r="BS79" s="602" t="str">
        <f t="shared" si="277"/>
        <v/>
      </c>
      <c r="BT79" s="568">
        <v>0.0</v>
      </c>
      <c r="BU79" s="569">
        <v>0.0</v>
      </c>
      <c r="BV79" s="570">
        <v>0.0</v>
      </c>
      <c r="BW79" s="571">
        <f t="shared" si="278"/>
        <v>0.0</v>
      </c>
      <c r="BX79" s="569">
        <v>0.0</v>
      </c>
      <c r="BY79" s="571">
        <f t="shared" si="247"/>
        <v>0.0</v>
      </c>
      <c r="BZ79" s="569">
        <v>0.0</v>
      </c>
      <c r="CA79" s="571">
        <f t="shared" si="248"/>
        <v>0.0</v>
      </c>
      <c r="CB79" s="572">
        <f t="shared" si="279"/>
        <v>0.0</v>
      </c>
      <c r="CC79" s="573" t="str">
        <f t="shared" si="280"/>
        <v/>
      </c>
      <c r="CD79" s="573" t="str">
        <f t="shared" si="281"/>
        <v/>
      </c>
      <c r="CE79" s="574" t="str">
        <f t="shared" si="282"/>
        <v/>
      </c>
      <c r="CF79" s="603">
        <v>0.0</v>
      </c>
      <c r="CG79" s="604">
        <v>0.0</v>
      </c>
      <c r="CH79" s="605">
        <v>0.0</v>
      </c>
      <c r="CI79" s="606">
        <f t="shared" si="283"/>
        <v>0.0</v>
      </c>
      <c r="CJ79" s="604">
        <v>0.0</v>
      </c>
      <c r="CK79" s="606">
        <f t="shared" si="249"/>
        <v>0.0</v>
      </c>
      <c r="CL79" s="604">
        <v>0.0</v>
      </c>
      <c r="CM79" s="606">
        <f t="shared" si="250"/>
        <v>0.0</v>
      </c>
      <c r="CN79" s="607">
        <f t="shared" si="284"/>
        <v>0.0</v>
      </c>
      <c r="CO79" s="548" t="str">
        <f t="shared" si="285"/>
        <v/>
      </c>
      <c r="CP79" s="548" t="str">
        <f t="shared" si="286"/>
        <v/>
      </c>
      <c r="CQ79" s="608" t="str">
        <f t="shared" si="287"/>
        <v/>
      </c>
      <c r="CR79" s="609">
        <v>0.0</v>
      </c>
      <c r="CS79" s="610">
        <v>0.0</v>
      </c>
      <c r="CT79" s="611"/>
      <c r="CU79" s="612">
        <f t="shared" si="313"/>
        <v>0.0</v>
      </c>
      <c r="CV79" s="525">
        <v>0.0</v>
      </c>
      <c r="CW79" s="613">
        <v>0.0</v>
      </c>
      <c r="CX79" s="614">
        <f t="shared" si="335"/>
        <v>0.0</v>
      </c>
      <c r="CY79" s="615">
        <v>0.0</v>
      </c>
      <c r="CZ79" s="616">
        <f t="shared" si="346" ref="CZ79">IF($S$7="NA","NA",0)</f>
        <v>0.0</v>
      </c>
      <c r="DA79" s="617">
        <f t="shared" si="314"/>
        <v>0.0</v>
      </c>
      <c r="DB79" s="618">
        <f t="shared" si="315"/>
        <v>0.0</v>
      </c>
      <c r="DC79" s="619">
        <f t="shared" si="316"/>
        <v>0.0</v>
      </c>
      <c r="DD79" s="620" t="str">
        <f t="shared" si="317"/>
        <v/>
      </c>
      <c r="DE79" s="603">
        <v>0.0</v>
      </c>
      <c r="DF79" s="622">
        <v>0.0</v>
      </c>
      <c r="DG79" s="623">
        <f t="shared" si="318"/>
        <v>0.0</v>
      </c>
      <c r="DH79" s="604">
        <v>0.0</v>
      </c>
      <c r="DI79" s="625"/>
      <c r="DJ79" s="623">
        <f t="shared" si="319"/>
        <v>0.0</v>
      </c>
      <c r="DK79" s="625"/>
      <c r="DL79" s="625"/>
      <c r="DM79" s="623" t="str">
        <f t="shared" si="320"/>
        <v/>
      </c>
      <c r="DN79" s="626">
        <f t="shared" si="321"/>
        <v>0.0</v>
      </c>
      <c r="DO79" s="627">
        <f t="shared" si="322"/>
        <v>0.0</v>
      </c>
      <c r="DP79" s="628">
        <f t="shared" si="323"/>
        <v>0.0</v>
      </c>
      <c r="DQ79" s="541">
        <v>0.0</v>
      </c>
      <c r="DR79" s="629">
        <v>0.0</v>
      </c>
      <c r="DS79" s="623">
        <f t="shared" si="324"/>
        <v>0.0</v>
      </c>
      <c r="DT79" s="630">
        <v>0.0</v>
      </c>
      <c r="DU79" s="631">
        <f t="shared" si="347" ref="DU79">IF($S$7="NA","NA",0)</f>
        <v>0.0</v>
      </c>
      <c r="DV79" s="623">
        <f t="shared" si="325"/>
        <v>0.0</v>
      </c>
      <c r="DW79" s="632">
        <f t="shared" si="326"/>
        <v>0.0</v>
      </c>
      <c r="DX79" s="633">
        <f t="shared" si="327"/>
        <v>0.0</v>
      </c>
      <c r="DY79" s="634">
        <f t="shared" si="328"/>
        <v>0.0</v>
      </c>
      <c r="DZ79" s="607">
        <f t="shared" si="329"/>
        <v>0.0</v>
      </c>
      <c r="EA79" s="635" t="str">
        <f t="shared" si="330"/>
        <v/>
      </c>
      <c r="EB79" s="636">
        <v>0.0</v>
      </c>
      <c r="EC79" s="637">
        <v>0.0</v>
      </c>
      <c r="ED79" s="638">
        <v>0.0</v>
      </c>
      <c r="EE79" s="639">
        <f t="shared" si="184"/>
        <v>0.0</v>
      </c>
      <c r="EF79" s="640">
        <f t="shared" si="185"/>
        <v>0.0</v>
      </c>
      <c r="EG79" s="641" t="str">
        <f t="shared" si="186"/>
        <v/>
      </c>
      <c r="EH79" s="667">
        <v>0.0</v>
      </c>
      <c r="EI79" s="668">
        <v>0.0</v>
      </c>
      <c r="EJ79" s="668">
        <v>0.0</v>
      </c>
      <c r="EK79" s="532">
        <f t="shared" si="253"/>
        <v>0.0</v>
      </c>
      <c r="EL79" s="619">
        <f t="shared" si="254"/>
        <v>0.0</v>
      </c>
      <c r="EM79" s="620" t="str">
        <f t="shared" si="255"/>
        <v/>
      </c>
      <c r="EN79" s="603">
        <v>0.0</v>
      </c>
      <c r="EO79" s="604">
        <v>0.0</v>
      </c>
      <c r="EP79" s="643">
        <v>0.0</v>
      </c>
      <c r="EQ79" s="644">
        <f t="shared" si="338"/>
        <v>0.0</v>
      </c>
      <c r="ER79" s="629">
        <v>0.0</v>
      </c>
      <c r="ES79" s="645">
        <f t="shared" si="331"/>
        <v>0.0</v>
      </c>
      <c r="ET79" s="630">
        <v>0.0</v>
      </c>
      <c r="EU79" s="646">
        <f t="shared" si="332"/>
        <v>0.0</v>
      </c>
      <c r="EV79" s="607">
        <f t="shared" si="333"/>
        <v>0.0</v>
      </c>
      <c r="EW79" s="635" t="str">
        <f t="shared" si="334"/>
        <v/>
      </c>
      <c r="EX79" s="669"/>
      <c r="EY79" s="666"/>
      <c r="EZ79" s="670" t="str">
        <f t="shared" si="214"/>
        <v/>
      </c>
      <c r="FA79" s="649" t="str">
        <f t="shared" si="288"/>
        <v/>
      </c>
      <c r="FB79" s="650" t="str">
        <f t="shared" si="199"/>
        <v/>
      </c>
      <c r="FC79" s="651" t="str">
        <f t="shared" si="200"/>
        <v/>
      </c>
      <c r="FD79" s="652" t="str">
        <f t="shared" si="289"/>
        <v/>
      </c>
      <c r="FE79" s="652" t="str">
        <f>IF($G79="NSO","NSO",IF($G79="TC","Transferred",IF(OR($G79="",$G79=0,P79="",AB79="",AN79="",AZ79="",BL79="",BX79="",CJ77=""),"",IF(OR(FP79&gt;0,(FQ79+FR79+FS79)&gt;2),"FAILED",IF(OR(FQ79&gt;0,FR79&gt;1),"SUPP.",IF(AND(FR79&gt;0,FS79&gt;0),"SUPP.",IF((FR79+FS79),"Passed With G","Passed")))))))</f>
        <v/>
      </c>
      <c r="FF79" s="653" t="str">
        <f t="shared" si="201"/>
        <v/>
      </c>
      <c r="FG79" s="654" t="str">
        <f t="shared" si="290"/>
        <v/>
      </c>
      <c r="FH79" s="655" t="str">
        <f t="shared" si="291"/>
        <v/>
      </c>
      <c r="FI79" s="656" t="str">
        <f t="shared" si="339"/>
        <v/>
      </c>
      <c r="FJ79" s="657" t="str">
        <f t="shared" si="340"/>
        <v/>
      </c>
      <c r="FK79" s="657" t="str">
        <f t="shared" si="341"/>
        <v/>
      </c>
      <c r="FL79" s="657" t="str">
        <f t="shared" si="342"/>
        <v/>
      </c>
      <c r="FM79" s="657" t="str">
        <f t="shared" si="343"/>
        <v/>
      </c>
      <c r="FN79" s="658" t="str">
        <f t="shared" si="344"/>
        <v/>
      </c>
      <c r="FO79" s="659" t="str">
        <f t="shared" si="345"/>
        <v/>
      </c>
      <c r="FP79" s="656">
        <f t="shared" si="292"/>
        <v>0.0</v>
      </c>
      <c r="FQ79" s="657">
        <f t="shared" si="293"/>
        <v>0.0</v>
      </c>
      <c r="FR79" s="657">
        <f t="shared" si="294"/>
        <v>0.0</v>
      </c>
      <c r="FS79" s="657">
        <f t="shared" si="295"/>
        <v>0.0</v>
      </c>
      <c r="FT79" s="659"/>
      <c r="FU79" s="117"/>
      <c r="FV79" s="117"/>
      <c r="FW79" s="660">
        <f t="shared" si="296"/>
        <v>0.0</v>
      </c>
      <c r="FX79" s="660" t="s">
        <v>163</v>
      </c>
      <c r="FY79" s="660">
        <f t="shared" si="297"/>
        <v>200.0</v>
      </c>
      <c r="FZ79" s="660" t="str">
        <f t="shared" si="298"/>
        <v>0/200</v>
      </c>
      <c r="GA79" s="660">
        <f t="shared" si="299"/>
        <v>0.0</v>
      </c>
      <c r="GB79" s="660" t="s">
        <v>163</v>
      </c>
      <c r="GC79" s="660">
        <f t="shared" si="300"/>
        <v>230.0</v>
      </c>
      <c r="GD79" s="660" t="str">
        <f t="shared" si="301"/>
        <v>0/230</v>
      </c>
      <c r="GE79" s="660">
        <f t="shared" si="302"/>
        <v>0.0</v>
      </c>
      <c r="GF79" s="660" t="s">
        <v>163</v>
      </c>
      <c r="GG79" s="660">
        <f t="shared" si="303"/>
        <v>100.0</v>
      </c>
      <c r="GH79" s="660" t="str">
        <f t="shared" si="304"/>
        <v>0/100</v>
      </c>
      <c r="GI79" s="660">
        <f t="shared" si="305"/>
        <v>0.0</v>
      </c>
      <c r="GJ79" s="660" t="s">
        <v>163</v>
      </c>
      <c r="GK79" s="660">
        <f t="shared" si="306"/>
        <v>100.0</v>
      </c>
      <c r="GL79" s="660" t="str">
        <f t="shared" si="307"/>
        <v>0/100</v>
      </c>
      <c r="GM79" s="660">
        <f t="shared" si="308"/>
        <v>0.0</v>
      </c>
      <c r="GN79" s="660" t="s">
        <v>163</v>
      </c>
      <c r="GO79" s="660">
        <f t="shared" si="309"/>
        <v>200.0</v>
      </c>
      <c r="GP79" s="660" t="str">
        <f t="shared" si="310"/>
        <v>0/200</v>
      </c>
    </row>
    <row r="80" spans="8:8" ht="18.9">
      <c r="A80" s="24">
        <f t="shared" si="256"/>
        <v>0.0</v>
      </c>
      <c r="B80" s="562">
        <f t="shared" si="257"/>
        <v>0.0</v>
      </c>
      <c r="C80" s="661">
        <v>72.0</v>
      </c>
      <c r="D80" s="564"/>
      <c r="E80" s="662"/>
      <c r="F80" s="663"/>
      <c r="G80" s="565"/>
      <c r="H80" s="662"/>
      <c r="I80" s="662"/>
      <c r="J80" s="662"/>
      <c r="K80" s="664"/>
      <c r="L80" s="568">
        <v>0.0</v>
      </c>
      <c r="M80" s="569">
        <v>0.0</v>
      </c>
      <c r="N80" s="570">
        <v>0.0</v>
      </c>
      <c r="O80" s="571">
        <f t="shared" si="225"/>
        <v>0.0</v>
      </c>
      <c r="P80" s="569">
        <v>0.0</v>
      </c>
      <c r="Q80" s="571">
        <f>SUM(O80,P80)</f>
        <v>0.0</v>
      </c>
      <c r="R80" s="569">
        <v>0.0</v>
      </c>
      <c r="S80" s="571">
        <f>SUM(Q80,R80)</f>
        <v>0.0</v>
      </c>
      <c r="T80" s="572">
        <f>IF(OR(P80="",R80=""),"",S80/S$7*100)</f>
        <v>0.0</v>
      </c>
      <c r="U80" s="573" t="str">
        <f>IF(R80="AB","AB",IF(AND(OR(L80="ab",L80="ml"),OR(M80="ab",M80="ml"),OR(O80="ab",O80="ml")),"AB",IF(AND(OR(L80="ab",L80="ml"),OR(O80="ab",O80="ml")),"AB","")))</f>
        <v/>
      </c>
      <c r="V80" s="573" t="str">
        <f>IF(OR($G80="NSO",$G80="",R80=""),"",IF(OR(U80="AB",R80="ab"),"AB",IF(AND(T80&gt;=36,R80&gt;=20),"P",IF(AND(T80&gt;=34,R80&gt;=20,COUNTIF(N80:R80,"ml")=0),"G2",IF(AND(T80&gt;=31,R80&gt;=20,COUNTIF(N80:R80,"ml")=0),"G1",IF(T80&gt;=25,"S","F"))))))</f>
        <v/>
      </c>
      <c r="W80" s="574" t="str">
        <f t="shared" si="226"/>
        <v/>
      </c>
      <c r="X80" s="575">
        <v>0.0</v>
      </c>
      <c r="Y80" s="576">
        <v>0.0</v>
      </c>
      <c r="Z80" s="577">
        <v>0.0</v>
      </c>
      <c r="AA80" s="578">
        <f t="shared" si="258"/>
        <v>0.0</v>
      </c>
      <c r="AB80" s="576">
        <v>0.0</v>
      </c>
      <c r="AC80" s="578">
        <f t="shared" si="239"/>
        <v>0.0</v>
      </c>
      <c r="AD80" s="576">
        <v>0.0</v>
      </c>
      <c r="AE80" s="578">
        <f t="shared" si="240"/>
        <v>0.0</v>
      </c>
      <c r="AF80" s="579">
        <f t="shared" si="259"/>
        <v>0.0</v>
      </c>
      <c r="AG80" s="580" t="str">
        <f t="shared" si="260"/>
        <v/>
      </c>
      <c r="AH80" s="580" t="str">
        <f t="shared" si="261"/>
        <v/>
      </c>
      <c r="AI80" s="581" t="str">
        <f t="shared" si="262"/>
        <v/>
      </c>
      <c r="AJ80" s="582">
        <v>0.0</v>
      </c>
      <c r="AK80" s="583">
        <v>0.0</v>
      </c>
      <c r="AL80" s="584">
        <v>0.0</v>
      </c>
      <c r="AM80" s="585">
        <f t="shared" si="263"/>
        <v>0.0</v>
      </c>
      <c r="AN80" s="583">
        <v>0.0</v>
      </c>
      <c r="AO80" s="585">
        <f t="shared" si="241"/>
        <v>0.0</v>
      </c>
      <c r="AP80" s="583">
        <v>0.0</v>
      </c>
      <c r="AQ80" s="585">
        <f t="shared" si="242"/>
        <v>0.0</v>
      </c>
      <c r="AR80" s="586">
        <f t="shared" si="264"/>
        <v>0.0</v>
      </c>
      <c r="AS80" s="587" t="str">
        <f t="shared" si="265"/>
        <v/>
      </c>
      <c r="AT80" s="587" t="str">
        <f t="shared" si="266"/>
        <v/>
      </c>
      <c r="AU80" s="588" t="str">
        <f t="shared" si="267"/>
        <v/>
      </c>
      <c r="AV80" s="589">
        <v>0.0</v>
      </c>
      <c r="AW80" s="590">
        <v>0.0</v>
      </c>
      <c r="AX80" s="591">
        <v>0.0</v>
      </c>
      <c r="AY80" s="592">
        <f t="shared" si="268"/>
        <v>0.0</v>
      </c>
      <c r="AZ80" s="590">
        <v>0.0</v>
      </c>
      <c r="BA80" s="592">
        <f t="shared" si="243"/>
        <v>0.0</v>
      </c>
      <c r="BB80" s="590">
        <v>0.0</v>
      </c>
      <c r="BC80" s="592">
        <f t="shared" si="244"/>
        <v>0.0</v>
      </c>
      <c r="BD80" s="593">
        <f t="shared" si="269"/>
        <v>0.0</v>
      </c>
      <c r="BE80" s="594" t="str">
        <f t="shared" si="270"/>
        <v/>
      </c>
      <c r="BF80" s="594" t="str">
        <f t="shared" si="271"/>
        <v/>
      </c>
      <c r="BG80" s="595" t="str">
        <f t="shared" si="272"/>
        <v/>
      </c>
      <c r="BH80" s="596">
        <v>0.0</v>
      </c>
      <c r="BI80" s="597">
        <v>0.0</v>
      </c>
      <c r="BJ80" s="598">
        <v>0.0</v>
      </c>
      <c r="BK80" s="599">
        <f t="shared" si="273"/>
        <v>0.0</v>
      </c>
      <c r="BL80" s="597">
        <v>0.0</v>
      </c>
      <c r="BM80" s="599">
        <f t="shared" si="245"/>
        <v>0.0</v>
      </c>
      <c r="BN80" s="597">
        <v>0.0</v>
      </c>
      <c r="BO80" s="599">
        <f t="shared" si="246"/>
        <v>0.0</v>
      </c>
      <c r="BP80" s="600">
        <f t="shared" si="274"/>
        <v>0.0</v>
      </c>
      <c r="BQ80" s="601" t="str">
        <f t="shared" si="275"/>
        <v/>
      </c>
      <c r="BR80" s="601" t="str">
        <f t="shared" si="276"/>
        <v/>
      </c>
      <c r="BS80" s="602" t="str">
        <f t="shared" si="277"/>
        <v/>
      </c>
      <c r="BT80" s="568">
        <v>0.0</v>
      </c>
      <c r="BU80" s="569">
        <v>0.0</v>
      </c>
      <c r="BV80" s="570">
        <v>0.0</v>
      </c>
      <c r="BW80" s="571">
        <f t="shared" si="278"/>
        <v>0.0</v>
      </c>
      <c r="BX80" s="569">
        <v>0.0</v>
      </c>
      <c r="BY80" s="571">
        <f t="shared" si="247"/>
        <v>0.0</v>
      </c>
      <c r="BZ80" s="569">
        <v>0.0</v>
      </c>
      <c r="CA80" s="571">
        <f t="shared" si="248"/>
        <v>0.0</v>
      </c>
      <c r="CB80" s="572">
        <f t="shared" si="279"/>
        <v>0.0</v>
      </c>
      <c r="CC80" s="573" t="str">
        <f t="shared" si="280"/>
        <v/>
      </c>
      <c r="CD80" s="573" t="str">
        <f t="shared" si="281"/>
        <v/>
      </c>
      <c r="CE80" s="574" t="str">
        <f t="shared" si="282"/>
        <v/>
      </c>
      <c r="CF80" s="603">
        <v>0.0</v>
      </c>
      <c r="CG80" s="604">
        <v>0.0</v>
      </c>
      <c r="CH80" s="605">
        <v>0.0</v>
      </c>
      <c r="CI80" s="606">
        <f t="shared" si="283"/>
        <v>0.0</v>
      </c>
      <c r="CJ80" s="604">
        <v>0.0</v>
      </c>
      <c r="CK80" s="606">
        <f t="shared" si="249"/>
        <v>0.0</v>
      </c>
      <c r="CL80" s="604">
        <v>0.0</v>
      </c>
      <c r="CM80" s="606">
        <f t="shared" si="250"/>
        <v>0.0</v>
      </c>
      <c r="CN80" s="607">
        <f t="shared" si="284"/>
        <v>0.0</v>
      </c>
      <c r="CO80" s="548" t="str">
        <f t="shared" si="285"/>
        <v/>
      </c>
      <c r="CP80" s="548" t="str">
        <f t="shared" si="286"/>
        <v/>
      </c>
      <c r="CQ80" s="608" t="str">
        <f t="shared" si="287"/>
        <v/>
      </c>
      <c r="CR80" s="609">
        <v>0.0</v>
      </c>
      <c r="CS80" s="610">
        <v>0.0</v>
      </c>
      <c r="CT80" s="611"/>
      <c r="CU80" s="612">
        <f t="shared" si="313"/>
        <v>0.0</v>
      </c>
      <c r="CV80" s="525">
        <v>0.0</v>
      </c>
      <c r="CW80" s="613">
        <v>0.0</v>
      </c>
      <c r="CX80" s="614">
        <f t="shared" si="335"/>
        <v>0.0</v>
      </c>
      <c r="CY80" s="615">
        <v>0.0</v>
      </c>
      <c r="CZ80" s="616">
        <v>0.0</v>
      </c>
      <c r="DA80" s="617">
        <f t="shared" si="314"/>
        <v>0.0</v>
      </c>
      <c r="DB80" s="618">
        <f t="shared" si="315"/>
        <v>0.0</v>
      </c>
      <c r="DC80" s="619">
        <f t="shared" si="316"/>
        <v>0.0</v>
      </c>
      <c r="DD80" s="620" t="str">
        <f t="shared" si="317"/>
        <v/>
      </c>
      <c r="DE80" s="603">
        <v>0.0</v>
      </c>
      <c r="DF80" s="622">
        <v>0.0</v>
      </c>
      <c r="DG80" s="623">
        <f t="shared" si="318"/>
        <v>0.0</v>
      </c>
      <c r="DH80" s="604">
        <v>0.0</v>
      </c>
      <c r="DI80" s="625"/>
      <c r="DJ80" s="623">
        <f t="shared" si="319"/>
        <v>0.0</v>
      </c>
      <c r="DK80" s="625"/>
      <c r="DL80" s="625"/>
      <c r="DM80" s="623" t="str">
        <f t="shared" si="320"/>
        <v/>
      </c>
      <c r="DN80" s="626">
        <f t="shared" si="321"/>
        <v>0.0</v>
      </c>
      <c r="DO80" s="627">
        <f t="shared" si="322"/>
        <v>0.0</v>
      </c>
      <c r="DP80" s="628">
        <f t="shared" si="323"/>
        <v>0.0</v>
      </c>
      <c r="DQ80" s="541">
        <v>0.0</v>
      </c>
      <c r="DR80" s="629">
        <v>0.0</v>
      </c>
      <c r="DS80" s="623">
        <f t="shared" si="324"/>
        <v>0.0</v>
      </c>
      <c r="DT80" s="630">
        <v>0.0</v>
      </c>
      <c r="DU80" s="631">
        <v>0.0</v>
      </c>
      <c r="DV80" s="623">
        <f t="shared" si="325"/>
        <v>0.0</v>
      </c>
      <c r="DW80" s="632">
        <f t="shared" si="326"/>
        <v>0.0</v>
      </c>
      <c r="DX80" s="633">
        <f t="shared" si="327"/>
        <v>0.0</v>
      </c>
      <c r="DY80" s="634">
        <f t="shared" si="328"/>
        <v>0.0</v>
      </c>
      <c r="DZ80" s="607">
        <f t="shared" si="329"/>
        <v>0.0</v>
      </c>
      <c r="EA80" s="635" t="str">
        <f t="shared" si="330"/>
        <v/>
      </c>
      <c r="EB80" s="665">
        <v>0.0</v>
      </c>
      <c r="EC80" s="666">
        <v>0.0</v>
      </c>
      <c r="ED80" s="666">
        <v>0.0</v>
      </c>
      <c r="EE80" s="639">
        <f t="shared" si="184"/>
        <v>0.0</v>
      </c>
      <c r="EF80" s="640">
        <f t="shared" si="185"/>
        <v>0.0</v>
      </c>
      <c r="EG80" s="641" t="str">
        <f t="shared" si="186"/>
        <v/>
      </c>
      <c r="EH80" s="642">
        <v>0.0</v>
      </c>
      <c r="EI80" s="564">
        <v>0.0</v>
      </c>
      <c r="EJ80" s="564">
        <v>0.0</v>
      </c>
      <c r="EK80" s="532">
        <f t="shared" si="253"/>
        <v>0.0</v>
      </c>
      <c r="EL80" s="619">
        <f t="shared" si="254"/>
        <v>0.0</v>
      </c>
      <c r="EM80" s="620" t="str">
        <f t="shared" si="255"/>
        <v/>
      </c>
      <c r="EN80" s="603">
        <v>0.0</v>
      </c>
      <c r="EO80" s="604">
        <v>0.0</v>
      </c>
      <c r="EP80" s="643">
        <v>0.0</v>
      </c>
      <c r="EQ80" s="644">
        <f t="shared" si="338"/>
        <v>0.0</v>
      </c>
      <c r="ER80" s="629">
        <v>0.0</v>
      </c>
      <c r="ES80" s="645">
        <f t="shared" si="331"/>
        <v>0.0</v>
      </c>
      <c r="ET80" s="630">
        <v>0.0</v>
      </c>
      <c r="EU80" s="646">
        <f t="shared" si="332"/>
        <v>0.0</v>
      </c>
      <c r="EV80" s="607">
        <f t="shared" si="333"/>
        <v>0.0</v>
      </c>
      <c r="EW80" s="635" t="str">
        <f t="shared" si="334"/>
        <v/>
      </c>
      <c r="EX80" s="669"/>
      <c r="EY80" s="666"/>
      <c r="EZ80" s="670" t="str">
        <f t="shared" si="214"/>
        <v/>
      </c>
      <c r="FA80" s="649" t="str">
        <f t="shared" si="288"/>
        <v/>
      </c>
      <c r="FB80" s="650" t="str">
        <f>IF(G80="","",SUM(S80,AE80,AQ80,BC80,BO80,CA80,CM80))</f>
        <v/>
      </c>
      <c r="FC80" s="651" t="str">
        <f>IF(FA80="","",FB80/FA80*100)</f>
        <v/>
      </c>
      <c r="FD80" s="652" t="str">
        <f>IF(AND(FC80&gt;=60,FE80="Passed"),"First",IF(AND(FC80&gt;=60,FE80="Passed with G"),"First",IF(AND(FC80&gt;=48,FE80="Passed"),"Second",IF(AND(FC80&gt;=48,FE80="Passed With G"),"Second",IF(OR(FE80="Passed",FE80="Passed With G"),"Third","")))))</f>
        <v/>
      </c>
      <c r="FE80" s="652" t="str">
        <f>IF($G80="NSO","NSO",IF($G80="TC","Transferred",IF(OR($G80="",$G80=0,P80="",AB80="",AN80="",AZ80="",BL80="",BX80="",CJ78=""),"",IF(OR(FP80&gt;0,(FQ80+FR80+FS80)&gt;2),"FAILED",IF(OR(FQ80&gt;0,FR80&gt;1),"SUPP.",IF(AND(FR80&gt;0,FS80&gt;0),"SUPP.",IF((FR80+FS80),"Passed With G","Passed")))))))</f>
        <v/>
      </c>
      <c r="FF80" s="653" t="str">
        <f>IF(FE80="Passed",FC80,"")</f>
        <v/>
      </c>
      <c r="FG80" s="654" t="str">
        <f>IF(FF80="","",SUMPRODUCT((FF80&lt;FF$9:FF$108)/COUNTIF(FF$9:FF$108,FF$9:FF$108)))</f>
        <v/>
      </c>
      <c r="FH80" s="655" t="str">
        <f t="shared" si="291"/>
        <v/>
      </c>
      <c r="FI80" s="656" t="str">
        <f t="shared" si="339"/>
        <v/>
      </c>
      <c r="FJ80" s="657" t="str">
        <f t="shared" si="340"/>
        <v/>
      </c>
      <c r="FK80" s="657" t="str">
        <f t="shared" si="341"/>
        <v/>
      </c>
      <c r="FL80" s="657" t="str">
        <f t="shared" si="342"/>
        <v/>
      </c>
      <c r="FM80" s="657" t="str">
        <f t="shared" si="343"/>
        <v/>
      </c>
      <c r="FN80" s="658" t="str">
        <f t="shared" si="344"/>
        <v/>
      </c>
      <c r="FO80" s="659" t="str">
        <f t="shared" si="345"/>
        <v/>
      </c>
      <c r="FP80" s="656">
        <f t="shared" si="292"/>
        <v>0.0</v>
      </c>
      <c r="FQ80" s="657">
        <f t="shared" si="293"/>
        <v>0.0</v>
      </c>
      <c r="FR80" s="657">
        <f t="shared" si="294"/>
        <v>0.0</v>
      </c>
      <c r="FS80" s="657">
        <f t="shared" si="295"/>
        <v>0.0</v>
      </c>
      <c r="FT80" s="659"/>
      <c r="FU80" s="117"/>
      <c r="FV80" s="117"/>
      <c r="FW80" s="660">
        <f t="shared" si="296"/>
        <v>0.0</v>
      </c>
      <c r="FX80" s="660" t="s">
        <v>163</v>
      </c>
      <c r="FY80" s="660">
        <f t="shared" si="297"/>
        <v>200.0</v>
      </c>
      <c r="FZ80" s="660" t="str">
        <f t="shared" si="298"/>
        <v>0/200</v>
      </c>
      <c r="GA80" s="660">
        <f t="shared" si="299"/>
        <v>0.0</v>
      </c>
      <c r="GB80" s="660" t="s">
        <v>163</v>
      </c>
      <c r="GC80" s="660">
        <f t="shared" si="300"/>
        <v>230.0</v>
      </c>
      <c r="GD80" s="660" t="str">
        <f t="shared" si="301"/>
        <v>0/230</v>
      </c>
      <c r="GE80" s="660">
        <f t="shared" si="302"/>
        <v>0.0</v>
      </c>
      <c r="GF80" s="660" t="s">
        <v>163</v>
      </c>
      <c r="GG80" s="660">
        <f t="shared" si="303"/>
        <v>100.0</v>
      </c>
      <c r="GH80" s="660" t="str">
        <f t="shared" si="304"/>
        <v>0/100</v>
      </c>
      <c r="GI80" s="660">
        <f t="shared" si="305"/>
        <v>0.0</v>
      </c>
      <c r="GJ80" s="660" t="s">
        <v>163</v>
      </c>
      <c r="GK80" s="660">
        <f t="shared" si="306"/>
        <v>100.0</v>
      </c>
      <c r="GL80" s="660" t="str">
        <f t="shared" si="307"/>
        <v>0/100</v>
      </c>
      <c r="GM80" s="660">
        <f t="shared" si="308"/>
        <v>0.0</v>
      </c>
      <c r="GN80" s="660" t="s">
        <v>163</v>
      </c>
      <c r="GO80" s="660">
        <f t="shared" si="309"/>
        <v>200.0</v>
      </c>
      <c r="GP80" s="660" t="str">
        <f t="shared" si="310"/>
        <v>0/200</v>
      </c>
    </row>
    <row r="81" spans="8:8" ht="18.9">
      <c r="A81" s="24">
        <f t="shared" si="256"/>
        <v>0.0</v>
      </c>
      <c r="B81" s="562">
        <f t="shared" si="257"/>
        <v>0.0</v>
      </c>
      <c r="C81" s="563">
        <v>73.0</v>
      </c>
      <c r="D81" s="564"/>
      <c r="E81" s="662"/>
      <c r="F81" s="663"/>
      <c r="G81" s="662"/>
      <c r="H81" s="662"/>
      <c r="I81" s="662"/>
      <c r="J81" s="662"/>
      <c r="K81" s="664"/>
      <c r="L81" s="568">
        <v>0.0</v>
      </c>
      <c r="M81" s="569">
        <v>0.0</v>
      </c>
      <c r="N81" s="570">
        <v>0.0</v>
      </c>
      <c r="O81" s="571">
        <f t="shared" si="225"/>
        <v>0.0</v>
      </c>
      <c r="P81" s="569">
        <v>0.0</v>
      </c>
      <c r="Q81" s="571">
        <f>SUM(O81,P81)</f>
        <v>0.0</v>
      </c>
      <c r="R81" s="569">
        <v>0.0</v>
      </c>
      <c r="S81" s="571">
        <f>SUM(Q81,R81)</f>
        <v>0.0</v>
      </c>
      <c r="T81" s="572">
        <f>IF(OR(P81="",R81=""),"",S81/S$7*100)</f>
        <v>0.0</v>
      </c>
      <c r="U81" s="573" t="str">
        <f>IF(R81="AB","AB",IF(AND(OR(L81="ab",L81="ml"),OR(M81="ab",M81="ml"),OR(O81="ab",O81="ml")),"AB",IF(AND(OR(L81="ab",L81="ml"),OR(O81="ab",O81="ml")),"AB","")))</f>
        <v/>
      </c>
      <c r="V81" s="573" t="str">
        <f>IF(OR($G81="NSO",$G81="",R81=""),"",IF(OR(U81="AB",R81="ab"),"AB",IF(AND(T81&gt;=36,R81&gt;=20),"P",IF(AND(T81&gt;=34,R81&gt;=20,COUNTIF(N81:R81,"ml")=0),"G2",IF(AND(T81&gt;=31,R81&gt;=20,COUNTIF(N81:R81,"ml")=0),"G1",IF(T81&gt;=25,"S","F"))))))</f>
        <v/>
      </c>
      <c r="W81" s="574" t="str">
        <f t="shared" si="226"/>
        <v/>
      </c>
      <c r="X81" s="575">
        <v>0.0</v>
      </c>
      <c r="Y81" s="576">
        <v>0.0</v>
      </c>
      <c r="Z81" s="577">
        <v>0.0</v>
      </c>
      <c r="AA81" s="578">
        <f t="shared" si="258"/>
        <v>0.0</v>
      </c>
      <c r="AB81" s="576">
        <v>0.0</v>
      </c>
      <c r="AC81" s="578">
        <f t="shared" si="239"/>
        <v>0.0</v>
      </c>
      <c r="AD81" s="576">
        <v>0.0</v>
      </c>
      <c r="AE81" s="578">
        <f t="shared" si="240"/>
        <v>0.0</v>
      </c>
      <c r="AF81" s="579">
        <f t="shared" si="259"/>
        <v>0.0</v>
      </c>
      <c r="AG81" s="580" t="str">
        <f t="shared" si="260"/>
        <v/>
      </c>
      <c r="AH81" s="580" t="str">
        <f t="shared" si="261"/>
        <v/>
      </c>
      <c r="AI81" s="581" t="str">
        <f t="shared" si="262"/>
        <v/>
      </c>
      <c r="AJ81" s="582">
        <v>0.0</v>
      </c>
      <c r="AK81" s="583">
        <v>0.0</v>
      </c>
      <c r="AL81" s="584">
        <v>0.0</v>
      </c>
      <c r="AM81" s="585">
        <f t="shared" si="263"/>
        <v>0.0</v>
      </c>
      <c r="AN81" s="583">
        <v>0.0</v>
      </c>
      <c r="AO81" s="585">
        <f t="shared" si="241"/>
        <v>0.0</v>
      </c>
      <c r="AP81" s="583">
        <v>0.0</v>
      </c>
      <c r="AQ81" s="585">
        <f t="shared" si="242"/>
        <v>0.0</v>
      </c>
      <c r="AR81" s="586">
        <f t="shared" si="264"/>
        <v>0.0</v>
      </c>
      <c r="AS81" s="587" t="str">
        <f t="shared" si="265"/>
        <v/>
      </c>
      <c r="AT81" s="587" t="str">
        <f t="shared" si="266"/>
        <v/>
      </c>
      <c r="AU81" s="588" t="str">
        <f t="shared" si="267"/>
        <v/>
      </c>
      <c r="AV81" s="589">
        <v>0.0</v>
      </c>
      <c r="AW81" s="590">
        <v>0.0</v>
      </c>
      <c r="AX81" s="591">
        <v>0.0</v>
      </c>
      <c r="AY81" s="592">
        <f t="shared" si="268"/>
        <v>0.0</v>
      </c>
      <c r="AZ81" s="590">
        <v>0.0</v>
      </c>
      <c r="BA81" s="592">
        <f t="shared" si="243"/>
        <v>0.0</v>
      </c>
      <c r="BB81" s="590">
        <v>0.0</v>
      </c>
      <c r="BC81" s="592">
        <f t="shared" si="244"/>
        <v>0.0</v>
      </c>
      <c r="BD81" s="593">
        <f t="shared" si="269"/>
        <v>0.0</v>
      </c>
      <c r="BE81" s="594" t="str">
        <f t="shared" si="270"/>
        <v/>
      </c>
      <c r="BF81" s="594" t="str">
        <f t="shared" si="271"/>
        <v/>
      </c>
      <c r="BG81" s="595" t="str">
        <f t="shared" si="272"/>
        <v/>
      </c>
      <c r="BH81" s="596">
        <v>0.0</v>
      </c>
      <c r="BI81" s="597">
        <v>0.0</v>
      </c>
      <c r="BJ81" s="598">
        <v>0.0</v>
      </c>
      <c r="BK81" s="599">
        <f t="shared" si="273"/>
        <v>0.0</v>
      </c>
      <c r="BL81" s="597">
        <v>0.0</v>
      </c>
      <c r="BM81" s="599">
        <f t="shared" si="245"/>
        <v>0.0</v>
      </c>
      <c r="BN81" s="597">
        <v>0.0</v>
      </c>
      <c r="BO81" s="599">
        <f t="shared" si="246"/>
        <v>0.0</v>
      </c>
      <c r="BP81" s="600">
        <f t="shared" si="274"/>
        <v>0.0</v>
      </c>
      <c r="BQ81" s="601" t="str">
        <f t="shared" si="275"/>
        <v/>
      </c>
      <c r="BR81" s="601" t="str">
        <f t="shared" si="276"/>
        <v/>
      </c>
      <c r="BS81" s="602" t="str">
        <f t="shared" si="277"/>
        <v/>
      </c>
      <c r="BT81" s="568">
        <v>0.0</v>
      </c>
      <c r="BU81" s="569">
        <v>0.0</v>
      </c>
      <c r="BV81" s="570">
        <v>0.0</v>
      </c>
      <c r="BW81" s="571">
        <f t="shared" si="278"/>
        <v>0.0</v>
      </c>
      <c r="BX81" s="569">
        <v>0.0</v>
      </c>
      <c r="BY81" s="571">
        <f t="shared" si="247"/>
        <v>0.0</v>
      </c>
      <c r="BZ81" s="569">
        <v>0.0</v>
      </c>
      <c r="CA81" s="571">
        <f t="shared" si="248"/>
        <v>0.0</v>
      </c>
      <c r="CB81" s="572">
        <f t="shared" si="279"/>
        <v>0.0</v>
      </c>
      <c r="CC81" s="573" t="str">
        <f t="shared" si="280"/>
        <v/>
      </c>
      <c r="CD81" s="573" t="str">
        <f t="shared" si="281"/>
        <v/>
      </c>
      <c r="CE81" s="574" t="str">
        <f t="shared" si="282"/>
        <v/>
      </c>
      <c r="CF81" s="603">
        <v>0.0</v>
      </c>
      <c r="CG81" s="604">
        <v>0.0</v>
      </c>
      <c r="CH81" s="605">
        <v>0.0</v>
      </c>
      <c r="CI81" s="606">
        <f t="shared" si="283"/>
        <v>0.0</v>
      </c>
      <c r="CJ81" s="604">
        <v>0.0</v>
      </c>
      <c r="CK81" s="606">
        <f t="shared" si="249"/>
        <v>0.0</v>
      </c>
      <c r="CL81" s="604">
        <v>0.0</v>
      </c>
      <c r="CM81" s="606">
        <f t="shared" si="250"/>
        <v>0.0</v>
      </c>
      <c r="CN81" s="607">
        <f t="shared" si="284"/>
        <v>0.0</v>
      </c>
      <c r="CO81" s="548" t="str">
        <f t="shared" si="285"/>
        <v/>
      </c>
      <c r="CP81" s="548" t="str">
        <f t="shared" si="286"/>
        <v/>
      </c>
      <c r="CQ81" s="608" t="str">
        <f t="shared" si="287"/>
        <v/>
      </c>
      <c r="CR81" s="609">
        <v>0.0</v>
      </c>
      <c r="CS81" s="610">
        <v>0.0</v>
      </c>
      <c r="CT81" s="611"/>
      <c r="CU81" s="612">
        <f t="shared" si="313"/>
        <v>0.0</v>
      </c>
      <c r="CV81" s="525">
        <v>0.0</v>
      </c>
      <c r="CW81" s="613">
        <v>0.0</v>
      </c>
      <c r="CX81" s="614">
        <f t="shared" si="335"/>
        <v>0.0</v>
      </c>
      <c r="CY81" s="615">
        <v>0.0</v>
      </c>
      <c r="CZ81" s="616">
        <f t="shared" si="348" ref="CZ81">IF($S$7="NA","NA",0)</f>
        <v>0.0</v>
      </c>
      <c r="DA81" s="617">
        <f t="shared" si="314"/>
        <v>0.0</v>
      </c>
      <c r="DB81" s="618">
        <f t="shared" si="315"/>
        <v>0.0</v>
      </c>
      <c r="DC81" s="619">
        <f t="shared" si="316"/>
        <v>0.0</v>
      </c>
      <c r="DD81" s="620" t="str">
        <f t="shared" si="317"/>
        <v/>
      </c>
      <c r="DE81" s="603">
        <v>0.0</v>
      </c>
      <c r="DF81" s="622">
        <v>0.0</v>
      </c>
      <c r="DG81" s="623">
        <f t="shared" si="318"/>
        <v>0.0</v>
      </c>
      <c r="DH81" s="604">
        <v>0.0</v>
      </c>
      <c r="DI81" s="625"/>
      <c r="DJ81" s="623">
        <f t="shared" si="319"/>
        <v>0.0</v>
      </c>
      <c r="DK81" s="625"/>
      <c r="DL81" s="625"/>
      <c r="DM81" s="623" t="str">
        <f t="shared" si="320"/>
        <v/>
      </c>
      <c r="DN81" s="626">
        <f t="shared" si="321"/>
        <v>0.0</v>
      </c>
      <c r="DO81" s="627">
        <f t="shared" si="322"/>
        <v>0.0</v>
      </c>
      <c r="DP81" s="628">
        <f t="shared" si="323"/>
        <v>0.0</v>
      </c>
      <c r="DQ81" s="541">
        <v>0.0</v>
      </c>
      <c r="DR81" s="629">
        <v>0.0</v>
      </c>
      <c r="DS81" s="623">
        <f t="shared" si="324"/>
        <v>0.0</v>
      </c>
      <c r="DT81" s="630">
        <v>0.0</v>
      </c>
      <c r="DU81" s="631">
        <f t="shared" si="349" ref="DU81">IF($S$7="NA","NA",0)</f>
        <v>0.0</v>
      </c>
      <c r="DV81" s="623">
        <f t="shared" si="325"/>
        <v>0.0</v>
      </c>
      <c r="DW81" s="632">
        <f t="shared" si="326"/>
        <v>0.0</v>
      </c>
      <c r="DX81" s="633">
        <f t="shared" si="327"/>
        <v>0.0</v>
      </c>
      <c r="DY81" s="634">
        <f t="shared" si="328"/>
        <v>0.0</v>
      </c>
      <c r="DZ81" s="607">
        <f t="shared" si="329"/>
        <v>0.0</v>
      </c>
      <c r="EA81" s="635" t="str">
        <f t="shared" si="330"/>
        <v/>
      </c>
      <c r="EB81" s="636">
        <v>0.0</v>
      </c>
      <c r="EC81" s="637">
        <v>0.0</v>
      </c>
      <c r="ED81" s="638">
        <v>0.0</v>
      </c>
      <c r="EE81" s="639">
        <f t="shared" si="184"/>
        <v>0.0</v>
      </c>
      <c r="EF81" s="640">
        <f t="shared" si="185"/>
        <v>0.0</v>
      </c>
      <c r="EG81" s="641" t="str">
        <f t="shared" si="186"/>
        <v/>
      </c>
      <c r="EH81" s="667">
        <v>0.0</v>
      </c>
      <c r="EI81" s="668">
        <v>0.0</v>
      </c>
      <c r="EJ81" s="668">
        <v>0.0</v>
      </c>
      <c r="EK81" s="532">
        <f t="shared" si="253"/>
        <v>0.0</v>
      </c>
      <c r="EL81" s="619">
        <f t="shared" si="254"/>
        <v>0.0</v>
      </c>
      <c r="EM81" s="620" t="str">
        <f t="shared" si="255"/>
        <v/>
      </c>
      <c r="EN81" s="603">
        <v>0.0</v>
      </c>
      <c r="EO81" s="604">
        <v>0.0</v>
      </c>
      <c r="EP81" s="643">
        <v>0.0</v>
      </c>
      <c r="EQ81" s="644">
        <f t="shared" si="338"/>
        <v>0.0</v>
      </c>
      <c r="ER81" s="629">
        <v>0.0</v>
      </c>
      <c r="ES81" s="645">
        <f t="shared" si="331"/>
        <v>0.0</v>
      </c>
      <c r="ET81" s="630">
        <v>0.0</v>
      </c>
      <c r="EU81" s="646">
        <f t="shared" si="332"/>
        <v>0.0</v>
      </c>
      <c r="EV81" s="607">
        <f t="shared" si="333"/>
        <v>0.0</v>
      </c>
      <c r="EW81" s="635" t="str">
        <f t="shared" si="334"/>
        <v/>
      </c>
      <c r="EX81" s="669"/>
      <c r="EY81" s="666"/>
      <c r="EZ81" s="670" t="str">
        <f t="shared" si="214"/>
        <v/>
      </c>
      <c r="FA81" s="649" t="str">
        <f t="shared" si="288"/>
        <v/>
      </c>
      <c r="FB81" s="650" t="str">
        <f t="shared" si="350" ref="FB81:FB106">IF(G81="","",SUM(S81,AE81,AQ81,BC81,BO81,CA81,CM81))</f>
        <v/>
      </c>
      <c r="FC81" s="651" t="str">
        <f t="shared" si="351" ref="FC81:FC106">IF(FA81="","",FB81/FA81*100)</f>
        <v/>
      </c>
      <c r="FD81" s="652" t="str">
        <f t="shared" si="352" ref="FD81:FD105">IF(AND(FC81&gt;=60,FE81="Passed"),"First",IF(AND(FC81&gt;=60,FE81="Passed with G"),"First",IF(AND(FC81&gt;=48,FE81="Passed"),"Second",IF(AND(FC81&gt;=48,FE81="Passed With G"),"Second",IF(OR(FE81="Passed",FE81="Passed With G"),"Third","")))))</f>
        <v/>
      </c>
      <c r="FE81" s="652" t="str">
        <f>IF($G81="NSO","NSO",IF($G81="TC","Transferred",IF(OR($G81="",$G81=0,P81="",AB81="",AN81="",AZ81="",BL81="",BX81="",CJ79=""),"",IF(OR(FP81&gt;0,(FQ81+FR81+FS81)&gt;2),"FAILED",IF(OR(FQ81&gt;0,FR81&gt;1),"SUPP.",IF(AND(FR81&gt;0,FS81&gt;0),"SUPP.",IF((FR81+FS81),"Passed With G","Passed")))))))</f>
        <v/>
      </c>
      <c r="FF81" s="653" t="str">
        <f t="shared" si="353" ref="FF81:FF106">IF(FE81="Passed",FC81,"")</f>
        <v/>
      </c>
      <c r="FG81" s="654" t="str">
        <f t="shared" si="354" ref="FG81:FG106">IF(FF81="","",SUMPRODUCT((FF81&lt;FF$9:FF$108)/COUNTIF(FF$9:FF$108,FF$9:FF$108)))</f>
        <v/>
      </c>
      <c r="FH81" s="655" t="str">
        <f t="shared" si="291"/>
        <v/>
      </c>
      <c r="FI81" s="656" t="str">
        <f t="shared" si="339"/>
        <v/>
      </c>
      <c r="FJ81" s="657" t="str">
        <f t="shared" si="340"/>
        <v/>
      </c>
      <c r="FK81" s="657" t="str">
        <f t="shared" si="341"/>
        <v/>
      </c>
      <c r="FL81" s="657" t="str">
        <f t="shared" si="342"/>
        <v/>
      </c>
      <c r="FM81" s="657" t="str">
        <f t="shared" si="343"/>
        <v/>
      </c>
      <c r="FN81" s="658" t="str">
        <f t="shared" si="344"/>
        <v/>
      </c>
      <c r="FO81" s="659" t="str">
        <f t="shared" si="345"/>
        <v/>
      </c>
      <c r="FP81" s="656">
        <f t="shared" si="292"/>
        <v>0.0</v>
      </c>
      <c r="FQ81" s="657">
        <f t="shared" si="293"/>
        <v>0.0</v>
      </c>
      <c r="FR81" s="657">
        <f t="shared" si="294"/>
        <v>0.0</v>
      </c>
      <c r="FS81" s="657">
        <f t="shared" si="295"/>
        <v>0.0</v>
      </c>
      <c r="FT81" s="659"/>
      <c r="FU81" s="117"/>
      <c r="FV81" s="117"/>
      <c r="FW81" s="660">
        <f t="shared" si="296"/>
        <v>0.0</v>
      </c>
      <c r="FX81" s="660" t="s">
        <v>163</v>
      </c>
      <c r="FY81" s="660">
        <f t="shared" si="297"/>
        <v>200.0</v>
      </c>
      <c r="FZ81" s="660" t="str">
        <f t="shared" si="298"/>
        <v>0/200</v>
      </c>
      <c r="GA81" s="660">
        <f t="shared" si="299"/>
        <v>0.0</v>
      </c>
      <c r="GB81" s="660" t="s">
        <v>163</v>
      </c>
      <c r="GC81" s="660">
        <f t="shared" si="300"/>
        <v>230.0</v>
      </c>
      <c r="GD81" s="660" t="str">
        <f t="shared" si="301"/>
        <v>0/230</v>
      </c>
      <c r="GE81" s="660">
        <f t="shared" si="302"/>
        <v>0.0</v>
      </c>
      <c r="GF81" s="660" t="s">
        <v>163</v>
      </c>
      <c r="GG81" s="660">
        <f t="shared" si="303"/>
        <v>100.0</v>
      </c>
      <c r="GH81" s="660" t="str">
        <f t="shared" si="304"/>
        <v>0/100</v>
      </c>
      <c r="GI81" s="660">
        <f t="shared" si="305"/>
        <v>0.0</v>
      </c>
      <c r="GJ81" s="660" t="s">
        <v>163</v>
      </c>
      <c r="GK81" s="660">
        <f t="shared" si="306"/>
        <v>100.0</v>
      </c>
      <c r="GL81" s="660" t="str">
        <f t="shared" si="307"/>
        <v>0/100</v>
      </c>
      <c r="GM81" s="660">
        <f t="shared" si="308"/>
        <v>0.0</v>
      </c>
      <c r="GN81" s="660" t="s">
        <v>163</v>
      </c>
      <c r="GO81" s="660">
        <f t="shared" si="309"/>
        <v>200.0</v>
      </c>
      <c r="GP81" s="660" t="str">
        <f t="shared" si="310"/>
        <v>0/200</v>
      </c>
    </row>
    <row r="82" spans="8:8" ht="18.9">
      <c r="A82" s="24">
        <f t="shared" si="256"/>
        <v>0.0</v>
      </c>
      <c r="B82" s="562">
        <f t="shared" si="257"/>
        <v>0.0</v>
      </c>
      <c r="C82" s="661">
        <v>74.0</v>
      </c>
      <c r="D82" s="564"/>
      <c r="E82" s="662"/>
      <c r="F82" s="663"/>
      <c r="G82" s="565"/>
      <c r="H82" s="662"/>
      <c r="I82" s="662"/>
      <c r="J82" s="662"/>
      <c r="K82" s="664"/>
      <c r="L82" s="568">
        <v>0.0</v>
      </c>
      <c r="M82" s="569">
        <v>0.0</v>
      </c>
      <c r="N82" s="570">
        <v>0.0</v>
      </c>
      <c r="O82" s="571">
        <f t="shared" si="225"/>
        <v>0.0</v>
      </c>
      <c r="P82" s="569">
        <v>0.0</v>
      </c>
      <c r="Q82" s="571">
        <f>SUM(O82,P82)</f>
        <v>0.0</v>
      </c>
      <c r="R82" s="569">
        <v>0.0</v>
      </c>
      <c r="S82" s="571">
        <f>SUM(Q82,R82)</f>
        <v>0.0</v>
      </c>
      <c r="T82" s="572">
        <f>IF(OR(P82="",R82=""),"",S82/S$7*100)</f>
        <v>0.0</v>
      </c>
      <c r="U82" s="573" t="str">
        <f>IF(R82="AB","AB",IF(AND(OR(L82="ab",L82="ml"),OR(M82="ab",M82="ml"),OR(O82="ab",O82="ml")),"AB",IF(AND(OR(L82="ab",L82="ml"),OR(O82="ab",O82="ml")),"AB","")))</f>
        <v/>
      </c>
      <c r="V82" s="573" t="str">
        <f>IF(OR($G82="NSO",$G82="",R82=""),"",IF(OR(U82="AB",R82="ab"),"AB",IF(AND(T82&gt;=36,R82&gt;=20),"P",IF(AND(T82&gt;=34,R82&gt;=20,COUNTIF(N82:R82,"ml")=0),"G2",IF(AND(T82&gt;=31,R82&gt;=20,COUNTIF(N82:R82,"ml")=0),"G1",IF(T82&gt;=25,"S","F"))))))</f>
        <v/>
      </c>
      <c r="W82" s="574" t="str">
        <f t="shared" si="226"/>
        <v/>
      </c>
      <c r="X82" s="575">
        <v>0.0</v>
      </c>
      <c r="Y82" s="576">
        <v>0.0</v>
      </c>
      <c r="Z82" s="577">
        <v>0.0</v>
      </c>
      <c r="AA82" s="578">
        <f t="shared" si="258"/>
        <v>0.0</v>
      </c>
      <c r="AB82" s="576">
        <v>0.0</v>
      </c>
      <c r="AC82" s="578">
        <f t="shared" si="239"/>
        <v>0.0</v>
      </c>
      <c r="AD82" s="576">
        <v>0.0</v>
      </c>
      <c r="AE82" s="578">
        <f t="shared" si="240"/>
        <v>0.0</v>
      </c>
      <c r="AF82" s="579">
        <f t="shared" si="259"/>
        <v>0.0</v>
      </c>
      <c r="AG82" s="580" t="str">
        <f t="shared" si="260"/>
        <v/>
      </c>
      <c r="AH82" s="580" t="str">
        <f t="shared" si="261"/>
        <v/>
      </c>
      <c r="AI82" s="581" t="str">
        <f t="shared" si="262"/>
        <v/>
      </c>
      <c r="AJ82" s="582">
        <v>0.0</v>
      </c>
      <c r="AK82" s="583">
        <v>0.0</v>
      </c>
      <c r="AL82" s="584">
        <v>0.0</v>
      </c>
      <c r="AM82" s="585">
        <f t="shared" si="263"/>
        <v>0.0</v>
      </c>
      <c r="AN82" s="583">
        <v>0.0</v>
      </c>
      <c r="AO82" s="585">
        <f t="shared" si="241"/>
        <v>0.0</v>
      </c>
      <c r="AP82" s="583">
        <v>0.0</v>
      </c>
      <c r="AQ82" s="585">
        <f t="shared" si="242"/>
        <v>0.0</v>
      </c>
      <c r="AR82" s="586">
        <f t="shared" si="264"/>
        <v>0.0</v>
      </c>
      <c r="AS82" s="587" t="str">
        <f t="shared" si="265"/>
        <v/>
      </c>
      <c r="AT82" s="587" t="str">
        <f t="shared" si="266"/>
        <v/>
      </c>
      <c r="AU82" s="588" t="str">
        <f t="shared" si="267"/>
        <v/>
      </c>
      <c r="AV82" s="589">
        <v>0.0</v>
      </c>
      <c r="AW82" s="590">
        <v>0.0</v>
      </c>
      <c r="AX82" s="591">
        <v>0.0</v>
      </c>
      <c r="AY82" s="592">
        <f t="shared" si="268"/>
        <v>0.0</v>
      </c>
      <c r="AZ82" s="590">
        <v>0.0</v>
      </c>
      <c r="BA82" s="592">
        <f t="shared" si="243"/>
        <v>0.0</v>
      </c>
      <c r="BB82" s="590">
        <v>0.0</v>
      </c>
      <c r="BC82" s="592">
        <f t="shared" si="244"/>
        <v>0.0</v>
      </c>
      <c r="BD82" s="593">
        <f t="shared" si="269"/>
        <v>0.0</v>
      </c>
      <c r="BE82" s="594" t="str">
        <f t="shared" si="270"/>
        <v/>
      </c>
      <c r="BF82" s="594" t="str">
        <f t="shared" si="271"/>
        <v/>
      </c>
      <c r="BG82" s="595" t="str">
        <f t="shared" si="272"/>
        <v/>
      </c>
      <c r="BH82" s="596">
        <v>0.0</v>
      </c>
      <c r="BI82" s="597">
        <v>0.0</v>
      </c>
      <c r="BJ82" s="598">
        <v>0.0</v>
      </c>
      <c r="BK82" s="599">
        <f t="shared" si="273"/>
        <v>0.0</v>
      </c>
      <c r="BL82" s="597">
        <v>0.0</v>
      </c>
      <c r="BM82" s="599">
        <f t="shared" si="245"/>
        <v>0.0</v>
      </c>
      <c r="BN82" s="597">
        <v>0.0</v>
      </c>
      <c r="BO82" s="599">
        <f t="shared" si="246"/>
        <v>0.0</v>
      </c>
      <c r="BP82" s="600">
        <f t="shared" si="274"/>
        <v>0.0</v>
      </c>
      <c r="BQ82" s="601" t="str">
        <f t="shared" si="275"/>
        <v/>
      </c>
      <c r="BR82" s="601" t="str">
        <f t="shared" si="276"/>
        <v/>
      </c>
      <c r="BS82" s="602" t="str">
        <f t="shared" si="277"/>
        <v/>
      </c>
      <c r="BT82" s="568">
        <v>0.0</v>
      </c>
      <c r="BU82" s="569">
        <v>0.0</v>
      </c>
      <c r="BV82" s="570">
        <v>0.0</v>
      </c>
      <c r="BW82" s="571">
        <f t="shared" si="278"/>
        <v>0.0</v>
      </c>
      <c r="BX82" s="569">
        <v>0.0</v>
      </c>
      <c r="BY82" s="571">
        <f t="shared" si="247"/>
        <v>0.0</v>
      </c>
      <c r="BZ82" s="569">
        <v>0.0</v>
      </c>
      <c r="CA82" s="571">
        <f t="shared" si="248"/>
        <v>0.0</v>
      </c>
      <c r="CB82" s="572">
        <f t="shared" si="279"/>
        <v>0.0</v>
      </c>
      <c r="CC82" s="573" t="str">
        <f t="shared" si="280"/>
        <v/>
      </c>
      <c r="CD82" s="573" t="str">
        <f t="shared" si="281"/>
        <v/>
      </c>
      <c r="CE82" s="574" t="str">
        <f t="shared" si="282"/>
        <v/>
      </c>
      <c r="CF82" s="603">
        <v>0.0</v>
      </c>
      <c r="CG82" s="604">
        <v>0.0</v>
      </c>
      <c r="CH82" s="605">
        <v>0.0</v>
      </c>
      <c r="CI82" s="606">
        <f t="shared" si="283"/>
        <v>0.0</v>
      </c>
      <c r="CJ82" s="604">
        <v>0.0</v>
      </c>
      <c r="CK82" s="606">
        <f t="shared" si="249"/>
        <v>0.0</v>
      </c>
      <c r="CL82" s="604">
        <v>0.0</v>
      </c>
      <c r="CM82" s="606">
        <f t="shared" si="250"/>
        <v>0.0</v>
      </c>
      <c r="CN82" s="607">
        <f t="shared" si="284"/>
        <v>0.0</v>
      </c>
      <c r="CO82" s="548" t="str">
        <f t="shared" si="285"/>
        <v/>
      </c>
      <c r="CP82" s="548" t="str">
        <f t="shared" si="286"/>
        <v/>
      </c>
      <c r="CQ82" s="608" t="str">
        <f t="shared" si="287"/>
        <v/>
      </c>
      <c r="CR82" s="609">
        <v>0.0</v>
      </c>
      <c r="CS82" s="610">
        <v>0.0</v>
      </c>
      <c r="CT82" s="611"/>
      <c r="CU82" s="612">
        <f t="shared" si="313"/>
        <v>0.0</v>
      </c>
      <c r="CV82" s="525">
        <v>0.0</v>
      </c>
      <c r="CW82" s="613">
        <v>0.0</v>
      </c>
      <c r="CX82" s="614">
        <f t="shared" si="335"/>
        <v>0.0</v>
      </c>
      <c r="CY82" s="615">
        <v>0.0</v>
      </c>
      <c r="CZ82" s="616">
        <v>0.0</v>
      </c>
      <c r="DA82" s="617">
        <f t="shared" si="314"/>
        <v>0.0</v>
      </c>
      <c r="DB82" s="618">
        <f t="shared" si="315"/>
        <v>0.0</v>
      </c>
      <c r="DC82" s="619">
        <f t="shared" si="316"/>
        <v>0.0</v>
      </c>
      <c r="DD82" s="620" t="str">
        <f t="shared" si="317"/>
        <v/>
      </c>
      <c r="DE82" s="603">
        <v>0.0</v>
      </c>
      <c r="DF82" s="622">
        <v>0.0</v>
      </c>
      <c r="DG82" s="623">
        <f t="shared" si="318"/>
        <v>0.0</v>
      </c>
      <c r="DH82" s="604">
        <v>0.0</v>
      </c>
      <c r="DI82" s="625"/>
      <c r="DJ82" s="623">
        <f t="shared" si="319"/>
        <v>0.0</v>
      </c>
      <c r="DK82" s="625"/>
      <c r="DL82" s="625"/>
      <c r="DM82" s="623" t="str">
        <f t="shared" si="320"/>
        <v/>
      </c>
      <c r="DN82" s="626">
        <f t="shared" si="321"/>
        <v>0.0</v>
      </c>
      <c r="DO82" s="627">
        <f t="shared" si="322"/>
        <v>0.0</v>
      </c>
      <c r="DP82" s="628">
        <f t="shared" si="323"/>
        <v>0.0</v>
      </c>
      <c r="DQ82" s="541">
        <v>0.0</v>
      </c>
      <c r="DR82" s="629">
        <v>0.0</v>
      </c>
      <c r="DS82" s="623">
        <f t="shared" si="324"/>
        <v>0.0</v>
      </c>
      <c r="DT82" s="630">
        <v>0.0</v>
      </c>
      <c r="DU82" s="631">
        <v>0.0</v>
      </c>
      <c r="DV82" s="623">
        <f t="shared" si="325"/>
        <v>0.0</v>
      </c>
      <c r="DW82" s="632">
        <f t="shared" si="326"/>
        <v>0.0</v>
      </c>
      <c r="DX82" s="633">
        <f t="shared" si="327"/>
        <v>0.0</v>
      </c>
      <c r="DY82" s="634">
        <f t="shared" si="328"/>
        <v>0.0</v>
      </c>
      <c r="DZ82" s="607">
        <f t="shared" si="329"/>
        <v>0.0</v>
      </c>
      <c r="EA82" s="635" t="str">
        <f t="shared" si="330"/>
        <v/>
      </c>
      <c r="EB82" s="665">
        <v>0.0</v>
      </c>
      <c r="EC82" s="666">
        <v>0.0</v>
      </c>
      <c r="ED82" s="666">
        <v>0.0</v>
      </c>
      <c r="EE82" s="639">
        <f t="shared" si="184"/>
        <v>0.0</v>
      </c>
      <c r="EF82" s="640">
        <f t="shared" si="185"/>
        <v>0.0</v>
      </c>
      <c r="EG82" s="641" t="str">
        <f t="shared" si="186"/>
        <v/>
      </c>
      <c r="EH82" s="642">
        <v>0.0</v>
      </c>
      <c r="EI82" s="564">
        <v>0.0</v>
      </c>
      <c r="EJ82" s="564">
        <v>0.0</v>
      </c>
      <c r="EK82" s="532">
        <f t="shared" si="253"/>
        <v>0.0</v>
      </c>
      <c r="EL82" s="619">
        <f t="shared" si="254"/>
        <v>0.0</v>
      </c>
      <c r="EM82" s="620" t="str">
        <f t="shared" si="255"/>
        <v/>
      </c>
      <c r="EN82" s="603">
        <v>0.0</v>
      </c>
      <c r="EO82" s="604">
        <v>0.0</v>
      </c>
      <c r="EP82" s="643">
        <v>0.0</v>
      </c>
      <c r="EQ82" s="644">
        <f t="shared" si="338"/>
        <v>0.0</v>
      </c>
      <c r="ER82" s="629">
        <v>0.0</v>
      </c>
      <c r="ES82" s="645">
        <f t="shared" si="331"/>
        <v>0.0</v>
      </c>
      <c r="ET82" s="630">
        <v>0.0</v>
      </c>
      <c r="EU82" s="646">
        <f t="shared" si="332"/>
        <v>0.0</v>
      </c>
      <c r="EV82" s="607">
        <f t="shared" si="333"/>
        <v>0.0</v>
      </c>
      <c r="EW82" s="635" t="str">
        <f t="shared" si="334"/>
        <v/>
      </c>
      <c r="EX82" s="669"/>
      <c r="EY82" s="666"/>
      <c r="EZ82" s="670" t="str">
        <f t="shared" si="214"/>
        <v/>
      </c>
      <c r="FA82" s="649" t="str">
        <f t="shared" si="288"/>
        <v/>
      </c>
      <c r="FB82" s="650" t="str">
        <f t="shared" si="350"/>
        <v/>
      </c>
      <c r="FC82" s="651" t="str">
        <f t="shared" si="351"/>
        <v/>
      </c>
      <c r="FD82" s="652" t="str">
        <f t="shared" si="352"/>
        <v/>
      </c>
      <c r="FE82" s="652" t="str">
        <f>IF($G82="NSO","NSO",IF($G82="TC","Transferred",IF(OR($G82="",$G82=0,P82="",AB82="",AN82="",AZ82="",BL82="",BX82="",CJ80=""),"",IF(OR(FP82&gt;0,(FQ82+FR82+FS82)&gt;2),"FAILED",IF(OR(FQ82&gt;0,FR82&gt;1),"SUPP.",IF(AND(FR82&gt;0,FS82&gt;0),"SUPP.",IF((FR82+FS82),"Passed With G","Passed")))))))</f>
        <v/>
      </c>
      <c r="FF82" s="653" t="str">
        <f t="shared" si="353"/>
        <v/>
      </c>
      <c r="FG82" s="654" t="str">
        <f t="shared" si="354"/>
        <v/>
      </c>
      <c r="FH82" s="655" t="str">
        <f t="shared" si="291"/>
        <v/>
      </c>
      <c r="FI82" s="656" t="str">
        <f t="shared" si="339"/>
        <v/>
      </c>
      <c r="FJ82" s="657" t="str">
        <f t="shared" si="340"/>
        <v/>
      </c>
      <c r="FK82" s="657" t="str">
        <f t="shared" si="341"/>
        <v/>
      </c>
      <c r="FL82" s="657" t="str">
        <f t="shared" si="342"/>
        <v/>
      </c>
      <c r="FM82" s="657" t="str">
        <f t="shared" si="343"/>
        <v/>
      </c>
      <c r="FN82" s="658" t="str">
        <f t="shared" si="344"/>
        <v/>
      </c>
      <c r="FO82" s="659" t="str">
        <f t="shared" si="345"/>
        <v/>
      </c>
      <c r="FP82" s="656">
        <f t="shared" si="292"/>
        <v>0.0</v>
      </c>
      <c r="FQ82" s="657">
        <f t="shared" si="293"/>
        <v>0.0</v>
      </c>
      <c r="FR82" s="657">
        <f t="shared" si="294"/>
        <v>0.0</v>
      </c>
      <c r="FS82" s="657">
        <f t="shared" si="295"/>
        <v>0.0</v>
      </c>
      <c r="FT82" s="659"/>
      <c r="FU82" s="117"/>
      <c r="FV82" s="117"/>
      <c r="FW82" s="660">
        <f t="shared" si="296"/>
        <v>0.0</v>
      </c>
      <c r="FX82" s="660" t="s">
        <v>163</v>
      </c>
      <c r="FY82" s="660">
        <f t="shared" si="297"/>
        <v>200.0</v>
      </c>
      <c r="FZ82" s="660" t="str">
        <f t="shared" si="298"/>
        <v>0/200</v>
      </c>
      <c r="GA82" s="660">
        <f t="shared" si="299"/>
        <v>0.0</v>
      </c>
      <c r="GB82" s="660" t="s">
        <v>163</v>
      </c>
      <c r="GC82" s="660">
        <f t="shared" si="300"/>
        <v>230.0</v>
      </c>
      <c r="GD82" s="660" t="str">
        <f t="shared" si="301"/>
        <v>0/230</v>
      </c>
      <c r="GE82" s="660">
        <f t="shared" si="302"/>
        <v>0.0</v>
      </c>
      <c r="GF82" s="660" t="s">
        <v>163</v>
      </c>
      <c r="GG82" s="660">
        <f t="shared" si="303"/>
        <v>100.0</v>
      </c>
      <c r="GH82" s="660" t="str">
        <f t="shared" si="304"/>
        <v>0/100</v>
      </c>
      <c r="GI82" s="660">
        <f t="shared" si="305"/>
        <v>0.0</v>
      </c>
      <c r="GJ82" s="660" t="s">
        <v>163</v>
      </c>
      <c r="GK82" s="660">
        <f t="shared" si="306"/>
        <v>100.0</v>
      </c>
      <c r="GL82" s="660" t="str">
        <f t="shared" si="307"/>
        <v>0/100</v>
      </c>
      <c r="GM82" s="660">
        <f t="shared" si="308"/>
        <v>0.0</v>
      </c>
      <c r="GN82" s="660" t="s">
        <v>163</v>
      </c>
      <c r="GO82" s="660">
        <f t="shared" si="309"/>
        <v>200.0</v>
      </c>
      <c r="GP82" s="660" t="str">
        <f t="shared" si="310"/>
        <v>0/200</v>
      </c>
    </row>
    <row r="83" spans="8:8" ht="18.9">
      <c r="A83" s="24">
        <f t="shared" si="256"/>
        <v>0.0</v>
      </c>
      <c r="B83" s="562">
        <f t="shared" si="257"/>
        <v>0.0</v>
      </c>
      <c r="C83" s="563">
        <v>75.0</v>
      </c>
      <c r="D83" s="564"/>
      <c r="E83" s="662"/>
      <c r="F83" s="663"/>
      <c r="G83" s="662"/>
      <c r="H83" s="662"/>
      <c r="I83" s="662"/>
      <c r="J83" s="662"/>
      <c r="K83" s="664"/>
      <c r="L83" s="568">
        <v>0.0</v>
      </c>
      <c r="M83" s="569">
        <v>0.0</v>
      </c>
      <c r="N83" s="570">
        <v>0.0</v>
      </c>
      <c r="O83" s="571">
        <f t="shared" si="225"/>
        <v>0.0</v>
      </c>
      <c r="P83" s="569">
        <v>0.0</v>
      </c>
      <c r="Q83" s="571">
        <f>SUM(O83,P83)</f>
        <v>0.0</v>
      </c>
      <c r="R83" s="569">
        <v>0.0</v>
      </c>
      <c r="S83" s="571">
        <f>SUM(Q83,R83)</f>
        <v>0.0</v>
      </c>
      <c r="T83" s="572">
        <f>IF(OR(P83="",R83=""),"",S83/S$7*100)</f>
        <v>0.0</v>
      </c>
      <c r="U83" s="573" t="str">
        <f>IF(R83="AB","AB",IF(AND(OR(L83="ab",L83="ml"),OR(M83="ab",M83="ml"),OR(O83="ab",O83="ml")),"AB",IF(AND(OR(L83="ab",L83="ml"),OR(O83="ab",O83="ml")),"AB","")))</f>
        <v/>
      </c>
      <c r="V83" s="573" t="str">
        <f>IF(OR($G83="NSO",$G83="",R83=""),"",IF(OR(U83="AB",R83="ab"),"AB",IF(AND(T83&gt;=36,R83&gt;=20),"P",IF(AND(T83&gt;=34,R83&gt;=20,COUNTIF(N83:R83,"ml")=0),"G2",IF(AND(T83&gt;=31,R83&gt;=20,COUNTIF(N83:R83,"ml")=0),"G1",IF(T83&gt;=25,"S","F"))))))</f>
        <v/>
      </c>
      <c r="W83" s="574" t="str">
        <f t="shared" si="226"/>
        <v/>
      </c>
      <c r="X83" s="575">
        <v>0.0</v>
      </c>
      <c r="Y83" s="576">
        <v>0.0</v>
      </c>
      <c r="Z83" s="577">
        <v>0.0</v>
      </c>
      <c r="AA83" s="578">
        <f t="shared" si="258"/>
        <v>0.0</v>
      </c>
      <c r="AB83" s="576">
        <v>0.0</v>
      </c>
      <c r="AC83" s="578">
        <f t="shared" si="239"/>
        <v>0.0</v>
      </c>
      <c r="AD83" s="576">
        <v>0.0</v>
      </c>
      <c r="AE83" s="578">
        <f t="shared" si="240"/>
        <v>0.0</v>
      </c>
      <c r="AF83" s="579">
        <f t="shared" si="259"/>
        <v>0.0</v>
      </c>
      <c r="AG83" s="580" t="str">
        <f t="shared" si="260"/>
        <v/>
      </c>
      <c r="AH83" s="580" t="str">
        <f t="shared" si="261"/>
        <v/>
      </c>
      <c r="AI83" s="581" t="str">
        <f t="shared" si="262"/>
        <v/>
      </c>
      <c r="AJ83" s="582">
        <v>0.0</v>
      </c>
      <c r="AK83" s="583">
        <v>0.0</v>
      </c>
      <c r="AL83" s="584">
        <v>0.0</v>
      </c>
      <c r="AM83" s="585">
        <f t="shared" si="263"/>
        <v>0.0</v>
      </c>
      <c r="AN83" s="583">
        <v>0.0</v>
      </c>
      <c r="AO83" s="585">
        <f t="shared" si="241"/>
        <v>0.0</v>
      </c>
      <c r="AP83" s="583">
        <v>0.0</v>
      </c>
      <c r="AQ83" s="585">
        <f t="shared" si="242"/>
        <v>0.0</v>
      </c>
      <c r="AR83" s="586">
        <f t="shared" si="264"/>
        <v>0.0</v>
      </c>
      <c r="AS83" s="587" t="str">
        <f t="shared" si="265"/>
        <v/>
      </c>
      <c r="AT83" s="587" t="str">
        <f t="shared" si="266"/>
        <v/>
      </c>
      <c r="AU83" s="588" t="str">
        <f t="shared" si="267"/>
        <v/>
      </c>
      <c r="AV83" s="589">
        <v>0.0</v>
      </c>
      <c r="AW83" s="590">
        <v>0.0</v>
      </c>
      <c r="AX83" s="591">
        <v>0.0</v>
      </c>
      <c r="AY83" s="592">
        <f t="shared" si="268"/>
        <v>0.0</v>
      </c>
      <c r="AZ83" s="590">
        <v>0.0</v>
      </c>
      <c r="BA83" s="592">
        <f t="shared" si="243"/>
        <v>0.0</v>
      </c>
      <c r="BB83" s="590">
        <v>0.0</v>
      </c>
      <c r="BC83" s="592">
        <f t="shared" si="244"/>
        <v>0.0</v>
      </c>
      <c r="BD83" s="593">
        <f t="shared" si="269"/>
        <v>0.0</v>
      </c>
      <c r="BE83" s="594" t="str">
        <f t="shared" si="270"/>
        <v/>
      </c>
      <c r="BF83" s="594" t="str">
        <f t="shared" si="271"/>
        <v/>
      </c>
      <c r="BG83" s="595" t="str">
        <f t="shared" si="272"/>
        <v/>
      </c>
      <c r="BH83" s="596">
        <v>0.0</v>
      </c>
      <c r="BI83" s="597">
        <v>0.0</v>
      </c>
      <c r="BJ83" s="598">
        <v>0.0</v>
      </c>
      <c r="BK83" s="599">
        <f t="shared" si="273"/>
        <v>0.0</v>
      </c>
      <c r="BL83" s="597">
        <v>0.0</v>
      </c>
      <c r="BM83" s="599">
        <f t="shared" si="245"/>
        <v>0.0</v>
      </c>
      <c r="BN83" s="597">
        <v>0.0</v>
      </c>
      <c r="BO83" s="599">
        <f t="shared" si="246"/>
        <v>0.0</v>
      </c>
      <c r="BP83" s="600">
        <f t="shared" si="274"/>
        <v>0.0</v>
      </c>
      <c r="BQ83" s="601" t="str">
        <f t="shared" si="275"/>
        <v/>
      </c>
      <c r="BR83" s="601" t="str">
        <f t="shared" si="276"/>
        <v/>
      </c>
      <c r="BS83" s="602" t="str">
        <f t="shared" si="277"/>
        <v/>
      </c>
      <c r="BT83" s="568">
        <v>0.0</v>
      </c>
      <c r="BU83" s="569">
        <v>0.0</v>
      </c>
      <c r="BV83" s="570">
        <v>0.0</v>
      </c>
      <c r="BW83" s="571">
        <f t="shared" si="278"/>
        <v>0.0</v>
      </c>
      <c r="BX83" s="569">
        <v>0.0</v>
      </c>
      <c r="BY83" s="571">
        <f t="shared" si="247"/>
        <v>0.0</v>
      </c>
      <c r="BZ83" s="569">
        <v>0.0</v>
      </c>
      <c r="CA83" s="571">
        <f t="shared" si="248"/>
        <v>0.0</v>
      </c>
      <c r="CB83" s="572">
        <f t="shared" si="279"/>
        <v>0.0</v>
      </c>
      <c r="CC83" s="573" t="str">
        <f t="shared" si="280"/>
        <v/>
      </c>
      <c r="CD83" s="573" t="str">
        <f t="shared" si="281"/>
        <v/>
      </c>
      <c r="CE83" s="574" t="str">
        <f t="shared" si="282"/>
        <v/>
      </c>
      <c r="CF83" s="603">
        <v>0.0</v>
      </c>
      <c r="CG83" s="604">
        <v>0.0</v>
      </c>
      <c r="CH83" s="605">
        <v>0.0</v>
      </c>
      <c r="CI83" s="606">
        <f t="shared" si="283"/>
        <v>0.0</v>
      </c>
      <c r="CJ83" s="604">
        <v>0.0</v>
      </c>
      <c r="CK83" s="606">
        <f t="shared" si="249"/>
        <v>0.0</v>
      </c>
      <c r="CL83" s="604">
        <v>0.0</v>
      </c>
      <c r="CM83" s="606">
        <f t="shared" si="250"/>
        <v>0.0</v>
      </c>
      <c r="CN83" s="607">
        <f t="shared" si="284"/>
        <v>0.0</v>
      </c>
      <c r="CO83" s="548" t="str">
        <f t="shared" si="285"/>
        <v/>
      </c>
      <c r="CP83" s="548" t="str">
        <f t="shared" si="286"/>
        <v/>
      </c>
      <c r="CQ83" s="608" t="str">
        <f t="shared" si="287"/>
        <v/>
      </c>
      <c r="CR83" s="609">
        <v>0.0</v>
      </c>
      <c r="CS83" s="610">
        <v>0.0</v>
      </c>
      <c r="CT83" s="611"/>
      <c r="CU83" s="612">
        <f t="shared" si="313"/>
        <v>0.0</v>
      </c>
      <c r="CV83" s="525">
        <v>0.0</v>
      </c>
      <c r="CW83" s="613">
        <v>0.0</v>
      </c>
      <c r="CX83" s="614">
        <f t="shared" si="335"/>
        <v>0.0</v>
      </c>
      <c r="CY83" s="615">
        <v>0.0</v>
      </c>
      <c r="CZ83" s="616">
        <f t="shared" si="355" ref="CZ83">IF($S$7="NA","NA",0)</f>
        <v>0.0</v>
      </c>
      <c r="DA83" s="617">
        <f t="shared" si="314"/>
        <v>0.0</v>
      </c>
      <c r="DB83" s="618">
        <f t="shared" si="315"/>
        <v>0.0</v>
      </c>
      <c r="DC83" s="619">
        <f t="shared" si="316"/>
        <v>0.0</v>
      </c>
      <c r="DD83" s="620" t="str">
        <f t="shared" si="317"/>
        <v/>
      </c>
      <c r="DE83" s="603">
        <v>0.0</v>
      </c>
      <c r="DF83" s="622">
        <v>0.0</v>
      </c>
      <c r="DG83" s="623">
        <f t="shared" si="318"/>
        <v>0.0</v>
      </c>
      <c r="DH83" s="604">
        <v>0.0</v>
      </c>
      <c r="DI83" s="625"/>
      <c r="DJ83" s="623">
        <f t="shared" si="319"/>
        <v>0.0</v>
      </c>
      <c r="DK83" s="625"/>
      <c r="DL83" s="625"/>
      <c r="DM83" s="623" t="str">
        <f t="shared" si="320"/>
        <v/>
      </c>
      <c r="DN83" s="626">
        <f t="shared" si="321"/>
        <v>0.0</v>
      </c>
      <c r="DO83" s="627">
        <f t="shared" si="322"/>
        <v>0.0</v>
      </c>
      <c r="DP83" s="628">
        <f t="shared" si="323"/>
        <v>0.0</v>
      </c>
      <c r="DQ83" s="541">
        <v>0.0</v>
      </c>
      <c r="DR83" s="629">
        <v>0.0</v>
      </c>
      <c r="DS83" s="623">
        <f t="shared" si="324"/>
        <v>0.0</v>
      </c>
      <c r="DT83" s="630">
        <v>0.0</v>
      </c>
      <c r="DU83" s="631">
        <f t="shared" si="356" ref="DU83">IF($S$7="NA","NA",0)</f>
        <v>0.0</v>
      </c>
      <c r="DV83" s="623">
        <f t="shared" si="325"/>
        <v>0.0</v>
      </c>
      <c r="DW83" s="632">
        <f t="shared" si="326"/>
        <v>0.0</v>
      </c>
      <c r="DX83" s="633">
        <f t="shared" si="327"/>
        <v>0.0</v>
      </c>
      <c r="DY83" s="634">
        <f t="shared" si="328"/>
        <v>0.0</v>
      </c>
      <c r="DZ83" s="607">
        <f t="shared" si="329"/>
        <v>0.0</v>
      </c>
      <c r="EA83" s="635" t="str">
        <f t="shared" si="330"/>
        <v/>
      </c>
      <c r="EB83" s="636">
        <v>0.0</v>
      </c>
      <c r="EC83" s="637">
        <v>0.0</v>
      </c>
      <c r="ED83" s="638">
        <v>0.0</v>
      </c>
      <c r="EE83" s="639">
        <f t="shared" si="184"/>
        <v>0.0</v>
      </c>
      <c r="EF83" s="640">
        <f t="shared" si="185"/>
        <v>0.0</v>
      </c>
      <c r="EG83" s="641" t="str">
        <f t="shared" si="186"/>
        <v/>
      </c>
      <c r="EH83" s="667">
        <v>0.0</v>
      </c>
      <c r="EI83" s="668">
        <v>0.0</v>
      </c>
      <c r="EJ83" s="668">
        <v>0.0</v>
      </c>
      <c r="EK83" s="532">
        <f t="shared" si="253"/>
        <v>0.0</v>
      </c>
      <c r="EL83" s="619">
        <f t="shared" si="254"/>
        <v>0.0</v>
      </c>
      <c r="EM83" s="620" t="str">
        <f t="shared" si="255"/>
        <v/>
      </c>
      <c r="EN83" s="603">
        <v>0.0</v>
      </c>
      <c r="EO83" s="604">
        <v>0.0</v>
      </c>
      <c r="EP83" s="643">
        <v>0.0</v>
      </c>
      <c r="EQ83" s="644">
        <f t="shared" si="338"/>
        <v>0.0</v>
      </c>
      <c r="ER83" s="629">
        <v>0.0</v>
      </c>
      <c r="ES83" s="645">
        <f t="shared" si="331"/>
        <v>0.0</v>
      </c>
      <c r="ET83" s="630">
        <v>0.0</v>
      </c>
      <c r="EU83" s="646">
        <f t="shared" si="332"/>
        <v>0.0</v>
      </c>
      <c r="EV83" s="607">
        <f t="shared" si="333"/>
        <v>0.0</v>
      </c>
      <c r="EW83" s="635" t="str">
        <f t="shared" si="334"/>
        <v/>
      </c>
      <c r="EX83" s="669"/>
      <c r="EY83" s="666"/>
      <c r="EZ83" s="670" t="str">
        <f t="shared" si="214"/>
        <v/>
      </c>
      <c r="FA83" s="649" t="str">
        <f t="shared" si="288"/>
        <v/>
      </c>
      <c r="FB83" s="650" t="str">
        <f t="shared" si="350"/>
        <v/>
      </c>
      <c r="FC83" s="651" t="str">
        <f t="shared" si="351"/>
        <v/>
      </c>
      <c r="FD83" s="652" t="str">
        <f t="shared" si="352"/>
        <v/>
      </c>
      <c r="FE83" s="652" t="str">
        <f>IF($G83="NSO","NSO",IF($G83="TC","Transferred",IF(OR($G83="",$G83=0,P83="",AB83="",AN83="",AZ83="",BL83="",BX83="",CJ81=""),"",IF(OR(FP83&gt;0,(FQ83+FR83+FS83)&gt;2),"FAILED",IF(OR(FQ83&gt;0,FR83&gt;1),"SUPP.",IF(AND(FR83&gt;0,FS83&gt;0),"SUPP.",IF((FR83+FS83),"Passed With G","Passed")))))))</f>
        <v/>
      </c>
      <c r="FF83" s="653" t="str">
        <f t="shared" si="353"/>
        <v/>
      </c>
      <c r="FG83" s="654" t="str">
        <f t="shared" si="354"/>
        <v/>
      </c>
      <c r="FH83" s="655" t="str">
        <f t="shared" si="291"/>
        <v/>
      </c>
      <c r="FI83" s="656" t="str">
        <f t="shared" si="339"/>
        <v/>
      </c>
      <c r="FJ83" s="657" t="str">
        <f t="shared" si="340"/>
        <v/>
      </c>
      <c r="FK83" s="657" t="str">
        <f t="shared" si="341"/>
        <v/>
      </c>
      <c r="FL83" s="657" t="str">
        <f t="shared" si="342"/>
        <v/>
      </c>
      <c r="FM83" s="657" t="str">
        <f t="shared" si="343"/>
        <v/>
      </c>
      <c r="FN83" s="658" t="str">
        <f t="shared" si="344"/>
        <v/>
      </c>
      <c r="FO83" s="659" t="str">
        <f t="shared" si="345"/>
        <v/>
      </c>
      <c r="FP83" s="656">
        <f t="shared" si="292"/>
        <v>0.0</v>
      </c>
      <c r="FQ83" s="657">
        <f t="shared" si="293"/>
        <v>0.0</v>
      </c>
      <c r="FR83" s="657">
        <f t="shared" si="294"/>
        <v>0.0</v>
      </c>
      <c r="FS83" s="657">
        <f t="shared" si="295"/>
        <v>0.0</v>
      </c>
      <c r="FT83" s="659"/>
      <c r="FU83" s="117"/>
      <c r="FV83" s="117"/>
      <c r="FW83" s="660">
        <f t="shared" si="296"/>
        <v>0.0</v>
      </c>
      <c r="FX83" s="660" t="s">
        <v>163</v>
      </c>
      <c r="FY83" s="660">
        <f t="shared" si="297"/>
        <v>200.0</v>
      </c>
      <c r="FZ83" s="660" t="str">
        <f t="shared" si="298"/>
        <v>0/200</v>
      </c>
      <c r="GA83" s="660">
        <f t="shared" si="299"/>
        <v>0.0</v>
      </c>
      <c r="GB83" s="660" t="s">
        <v>163</v>
      </c>
      <c r="GC83" s="660">
        <f t="shared" si="300"/>
        <v>230.0</v>
      </c>
      <c r="GD83" s="660" t="str">
        <f t="shared" si="301"/>
        <v>0/230</v>
      </c>
      <c r="GE83" s="660">
        <f t="shared" si="302"/>
        <v>0.0</v>
      </c>
      <c r="GF83" s="660" t="s">
        <v>163</v>
      </c>
      <c r="GG83" s="660">
        <f t="shared" si="303"/>
        <v>100.0</v>
      </c>
      <c r="GH83" s="660" t="str">
        <f t="shared" si="304"/>
        <v>0/100</v>
      </c>
      <c r="GI83" s="660">
        <f t="shared" si="305"/>
        <v>0.0</v>
      </c>
      <c r="GJ83" s="660" t="s">
        <v>163</v>
      </c>
      <c r="GK83" s="660">
        <f t="shared" si="306"/>
        <v>100.0</v>
      </c>
      <c r="GL83" s="660" t="str">
        <f t="shared" si="307"/>
        <v>0/100</v>
      </c>
      <c r="GM83" s="660">
        <f t="shared" si="308"/>
        <v>0.0</v>
      </c>
      <c r="GN83" s="660" t="s">
        <v>163</v>
      </c>
      <c r="GO83" s="660">
        <f t="shared" si="309"/>
        <v>200.0</v>
      </c>
      <c r="GP83" s="660" t="str">
        <f t="shared" si="310"/>
        <v>0/200</v>
      </c>
    </row>
    <row r="84" spans="8:8" ht="18.9">
      <c r="A84" s="24">
        <f t="shared" si="256"/>
        <v>0.0</v>
      </c>
      <c r="B84" s="562">
        <f t="shared" si="257"/>
        <v>0.0</v>
      </c>
      <c r="C84" s="661">
        <v>76.0</v>
      </c>
      <c r="D84" s="564"/>
      <c r="E84" s="662"/>
      <c r="F84" s="663"/>
      <c r="G84" s="565"/>
      <c r="H84" s="662"/>
      <c r="I84" s="662"/>
      <c r="J84" s="662"/>
      <c r="K84" s="664"/>
      <c r="L84" s="568">
        <v>0.0</v>
      </c>
      <c r="M84" s="569">
        <v>0.0</v>
      </c>
      <c r="N84" s="570">
        <v>0.0</v>
      </c>
      <c r="O84" s="571">
        <f t="shared" si="225"/>
        <v>0.0</v>
      </c>
      <c r="P84" s="569">
        <v>0.0</v>
      </c>
      <c r="Q84" s="571">
        <f>SUM(O84,P84)</f>
        <v>0.0</v>
      </c>
      <c r="R84" s="569">
        <v>0.0</v>
      </c>
      <c r="S84" s="571">
        <f>SUM(Q84,R84)</f>
        <v>0.0</v>
      </c>
      <c r="T84" s="572">
        <f>IF(OR(P84="",R84=""),"",S84/S$7*100)</f>
        <v>0.0</v>
      </c>
      <c r="U84" s="573" t="str">
        <f>IF(R84="AB","AB",IF(AND(OR(L84="ab",L84="ml"),OR(M84="ab",M84="ml"),OR(O84="ab",O84="ml")),"AB",IF(AND(OR(L84="ab",L84="ml"),OR(O84="ab",O84="ml")),"AB","")))</f>
        <v/>
      </c>
      <c r="V84" s="573" t="str">
        <f>IF(OR($G84="NSO",$G84="",R84=""),"",IF(OR(U84="AB",R84="ab"),"AB",IF(AND(T84&gt;=36,R84&gt;=20),"P",IF(AND(T84&gt;=34,R84&gt;=20,COUNTIF(N84:R84,"ml")=0),"G2",IF(AND(T84&gt;=31,R84&gt;=20,COUNTIF(N84:R84,"ml")=0),"G1",IF(T84&gt;=25,"S","F"))))))</f>
        <v/>
      </c>
      <c r="W84" s="574" t="str">
        <f t="shared" si="226"/>
        <v/>
      </c>
      <c r="X84" s="575">
        <v>0.0</v>
      </c>
      <c r="Y84" s="576">
        <v>0.0</v>
      </c>
      <c r="Z84" s="577">
        <v>0.0</v>
      </c>
      <c r="AA84" s="578">
        <f t="shared" si="258"/>
        <v>0.0</v>
      </c>
      <c r="AB84" s="576">
        <v>0.0</v>
      </c>
      <c r="AC84" s="578">
        <f t="shared" si="239"/>
        <v>0.0</v>
      </c>
      <c r="AD84" s="576">
        <v>0.0</v>
      </c>
      <c r="AE84" s="578">
        <f t="shared" si="240"/>
        <v>0.0</v>
      </c>
      <c r="AF84" s="579">
        <f t="shared" si="259"/>
        <v>0.0</v>
      </c>
      <c r="AG84" s="580" t="str">
        <f t="shared" si="260"/>
        <v/>
      </c>
      <c r="AH84" s="580" t="str">
        <f t="shared" si="261"/>
        <v/>
      </c>
      <c r="AI84" s="581" t="str">
        <f t="shared" si="262"/>
        <v/>
      </c>
      <c r="AJ84" s="582">
        <v>0.0</v>
      </c>
      <c r="AK84" s="583">
        <v>0.0</v>
      </c>
      <c r="AL84" s="584">
        <v>0.0</v>
      </c>
      <c r="AM84" s="585">
        <f t="shared" si="263"/>
        <v>0.0</v>
      </c>
      <c r="AN84" s="583">
        <v>0.0</v>
      </c>
      <c r="AO84" s="585">
        <f t="shared" si="241"/>
        <v>0.0</v>
      </c>
      <c r="AP84" s="583">
        <v>0.0</v>
      </c>
      <c r="AQ84" s="585">
        <f t="shared" si="242"/>
        <v>0.0</v>
      </c>
      <c r="AR84" s="586">
        <f t="shared" si="264"/>
        <v>0.0</v>
      </c>
      <c r="AS84" s="587" t="str">
        <f t="shared" si="265"/>
        <v/>
      </c>
      <c r="AT84" s="587" t="str">
        <f t="shared" si="266"/>
        <v/>
      </c>
      <c r="AU84" s="588" t="str">
        <f t="shared" si="267"/>
        <v/>
      </c>
      <c r="AV84" s="589">
        <v>0.0</v>
      </c>
      <c r="AW84" s="590">
        <v>0.0</v>
      </c>
      <c r="AX84" s="591">
        <v>0.0</v>
      </c>
      <c r="AY84" s="592">
        <f t="shared" si="268"/>
        <v>0.0</v>
      </c>
      <c r="AZ84" s="590">
        <v>0.0</v>
      </c>
      <c r="BA84" s="592">
        <f t="shared" si="243"/>
        <v>0.0</v>
      </c>
      <c r="BB84" s="590">
        <v>0.0</v>
      </c>
      <c r="BC84" s="592">
        <f t="shared" si="244"/>
        <v>0.0</v>
      </c>
      <c r="BD84" s="593">
        <f t="shared" si="269"/>
        <v>0.0</v>
      </c>
      <c r="BE84" s="594" t="str">
        <f t="shared" si="270"/>
        <v/>
      </c>
      <c r="BF84" s="594" t="str">
        <f t="shared" si="271"/>
        <v/>
      </c>
      <c r="BG84" s="595" t="str">
        <f t="shared" si="272"/>
        <v/>
      </c>
      <c r="BH84" s="596">
        <v>0.0</v>
      </c>
      <c r="BI84" s="597">
        <v>0.0</v>
      </c>
      <c r="BJ84" s="598">
        <v>0.0</v>
      </c>
      <c r="BK84" s="599">
        <f t="shared" si="273"/>
        <v>0.0</v>
      </c>
      <c r="BL84" s="597">
        <v>0.0</v>
      </c>
      <c r="BM84" s="599">
        <f t="shared" si="245"/>
        <v>0.0</v>
      </c>
      <c r="BN84" s="597">
        <v>0.0</v>
      </c>
      <c r="BO84" s="599">
        <f t="shared" si="246"/>
        <v>0.0</v>
      </c>
      <c r="BP84" s="600">
        <f t="shared" si="274"/>
        <v>0.0</v>
      </c>
      <c r="BQ84" s="601" t="str">
        <f t="shared" si="275"/>
        <v/>
      </c>
      <c r="BR84" s="601" t="str">
        <f t="shared" si="276"/>
        <v/>
      </c>
      <c r="BS84" s="602" t="str">
        <f t="shared" si="277"/>
        <v/>
      </c>
      <c r="BT84" s="568">
        <v>0.0</v>
      </c>
      <c r="BU84" s="569">
        <v>0.0</v>
      </c>
      <c r="BV84" s="570">
        <v>0.0</v>
      </c>
      <c r="BW84" s="571">
        <f t="shared" si="278"/>
        <v>0.0</v>
      </c>
      <c r="BX84" s="569">
        <v>0.0</v>
      </c>
      <c r="BY84" s="571">
        <f t="shared" si="247"/>
        <v>0.0</v>
      </c>
      <c r="BZ84" s="569">
        <v>0.0</v>
      </c>
      <c r="CA84" s="571">
        <f t="shared" si="248"/>
        <v>0.0</v>
      </c>
      <c r="CB84" s="572">
        <f t="shared" si="279"/>
        <v>0.0</v>
      </c>
      <c r="CC84" s="573" t="str">
        <f t="shared" si="280"/>
        <v/>
      </c>
      <c r="CD84" s="573" t="str">
        <f t="shared" si="281"/>
        <v/>
      </c>
      <c r="CE84" s="574" t="str">
        <f t="shared" si="282"/>
        <v/>
      </c>
      <c r="CF84" s="603">
        <v>0.0</v>
      </c>
      <c r="CG84" s="604">
        <v>0.0</v>
      </c>
      <c r="CH84" s="605">
        <v>0.0</v>
      </c>
      <c r="CI84" s="606">
        <f t="shared" si="283"/>
        <v>0.0</v>
      </c>
      <c r="CJ84" s="604">
        <v>0.0</v>
      </c>
      <c r="CK84" s="606">
        <f t="shared" si="249"/>
        <v>0.0</v>
      </c>
      <c r="CL84" s="604">
        <v>0.0</v>
      </c>
      <c r="CM84" s="606">
        <f t="shared" si="250"/>
        <v>0.0</v>
      </c>
      <c r="CN84" s="607">
        <f t="shared" si="284"/>
        <v>0.0</v>
      </c>
      <c r="CO84" s="548" t="str">
        <f t="shared" si="285"/>
        <v/>
      </c>
      <c r="CP84" s="548" t="str">
        <f t="shared" si="286"/>
        <v/>
      </c>
      <c r="CQ84" s="608" t="str">
        <f t="shared" si="287"/>
        <v/>
      </c>
      <c r="CR84" s="609">
        <v>0.0</v>
      </c>
      <c r="CS84" s="610">
        <v>0.0</v>
      </c>
      <c r="CT84" s="611"/>
      <c r="CU84" s="612">
        <f t="shared" si="313"/>
        <v>0.0</v>
      </c>
      <c r="CV84" s="525">
        <v>0.0</v>
      </c>
      <c r="CW84" s="613">
        <v>0.0</v>
      </c>
      <c r="CX84" s="614">
        <f t="shared" si="335"/>
        <v>0.0</v>
      </c>
      <c r="CY84" s="615">
        <v>0.0</v>
      </c>
      <c r="CZ84" s="616">
        <v>0.0</v>
      </c>
      <c r="DA84" s="617">
        <f t="shared" si="314"/>
        <v>0.0</v>
      </c>
      <c r="DB84" s="618">
        <f t="shared" si="315"/>
        <v>0.0</v>
      </c>
      <c r="DC84" s="619">
        <f t="shared" si="316"/>
        <v>0.0</v>
      </c>
      <c r="DD84" s="620" t="str">
        <f t="shared" si="317"/>
        <v/>
      </c>
      <c r="DE84" s="603">
        <v>0.0</v>
      </c>
      <c r="DF84" s="622">
        <v>0.0</v>
      </c>
      <c r="DG84" s="623">
        <f t="shared" si="318"/>
        <v>0.0</v>
      </c>
      <c r="DH84" s="604">
        <v>0.0</v>
      </c>
      <c r="DI84" s="625"/>
      <c r="DJ84" s="623">
        <f t="shared" si="319"/>
        <v>0.0</v>
      </c>
      <c r="DK84" s="625"/>
      <c r="DL84" s="625"/>
      <c r="DM84" s="623" t="str">
        <f t="shared" si="320"/>
        <v/>
      </c>
      <c r="DN84" s="626">
        <f t="shared" si="321"/>
        <v>0.0</v>
      </c>
      <c r="DO84" s="627">
        <f t="shared" si="322"/>
        <v>0.0</v>
      </c>
      <c r="DP84" s="628">
        <f t="shared" si="323"/>
        <v>0.0</v>
      </c>
      <c r="DQ84" s="541">
        <v>0.0</v>
      </c>
      <c r="DR84" s="629">
        <v>0.0</v>
      </c>
      <c r="DS84" s="623">
        <f t="shared" si="324"/>
        <v>0.0</v>
      </c>
      <c r="DT84" s="630">
        <v>0.0</v>
      </c>
      <c r="DU84" s="631">
        <v>0.0</v>
      </c>
      <c r="DV84" s="623">
        <f t="shared" si="325"/>
        <v>0.0</v>
      </c>
      <c r="DW84" s="632">
        <f t="shared" si="326"/>
        <v>0.0</v>
      </c>
      <c r="DX84" s="633">
        <f t="shared" si="327"/>
        <v>0.0</v>
      </c>
      <c r="DY84" s="634">
        <f t="shared" si="328"/>
        <v>0.0</v>
      </c>
      <c r="DZ84" s="607">
        <f t="shared" si="329"/>
        <v>0.0</v>
      </c>
      <c r="EA84" s="635" t="str">
        <f t="shared" si="330"/>
        <v/>
      </c>
      <c r="EB84" s="665">
        <v>0.0</v>
      </c>
      <c r="EC84" s="666">
        <v>0.0</v>
      </c>
      <c r="ED84" s="666">
        <v>0.0</v>
      </c>
      <c r="EE84" s="639">
        <f t="shared" si="357" ref="EE84:EE108">SUM(EB84:ED84)</f>
        <v>0.0</v>
      </c>
      <c r="EF84" s="640">
        <f t="shared" si="358" ref="EF84:EF108">IF(OR(EE84="",EE$7=""),"",EE84/EE$7*100)</f>
        <v>0.0</v>
      </c>
      <c r="EG84" s="641" t="str">
        <f t="shared" si="359" ref="EG84:EG108">IF(EF84&gt;=80,"A",IF(EF84&gt;=60,"B",IF(EF84&gt;=40,"C",IF(EF84&gt;=21,"D",""))))</f>
        <v/>
      </c>
      <c r="EH84" s="642">
        <v>0.0</v>
      </c>
      <c r="EI84" s="564">
        <v>0.0</v>
      </c>
      <c r="EJ84" s="564">
        <v>0.0</v>
      </c>
      <c r="EK84" s="532">
        <f t="shared" si="253"/>
        <v>0.0</v>
      </c>
      <c r="EL84" s="619">
        <f t="shared" si="254"/>
        <v>0.0</v>
      </c>
      <c r="EM84" s="620" t="str">
        <f t="shared" si="255"/>
        <v/>
      </c>
      <c r="EN84" s="603">
        <v>0.0</v>
      </c>
      <c r="EO84" s="604">
        <v>0.0</v>
      </c>
      <c r="EP84" s="643">
        <v>0.0</v>
      </c>
      <c r="EQ84" s="644">
        <f t="shared" si="338"/>
        <v>0.0</v>
      </c>
      <c r="ER84" s="629">
        <v>0.0</v>
      </c>
      <c r="ES84" s="645">
        <f t="shared" si="331"/>
        <v>0.0</v>
      </c>
      <c r="ET84" s="630">
        <v>0.0</v>
      </c>
      <c r="EU84" s="646">
        <f t="shared" si="332"/>
        <v>0.0</v>
      </c>
      <c r="EV84" s="607">
        <f t="shared" si="333"/>
        <v>0.0</v>
      </c>
      <c r="EW84" s="635" t="str">
        <f t="shared" si="334"/>
        <v/>
      </c>
      <c r="EX84" s="669"/>
      <c r="EY84" s="666"/>
      <c r="EZ84" s="670" t="str">
        <f t="shared" si="214"/>
        <v/>
      </c>
      <c r="FA84" s="649" t="str">
        <f t="shared" si="288"/>
        <v/>
      </c>
      <c r="FB84" s="650" t="str">
        <f t="shared" si="350"/>
        <v/>
      </c>
      <c r="FC84" s="651" t="str">
        <f t="shared" si="351"/>
        <v/>
      </c>
      <c r="FD84" s="652" t="str">
        <f t="shared" si="352"/>
        <v/>
      </c>
      <c r="FE84" s="652" t="str">
        <f>IF($G84="NSO","NSO",IF($G84="TC","Transferred",IF(OR($G84="",$G84=0,P84="",AB84="",AN84="",AZ84="",BL84="",BX84="",CJ82=""),"",IF(OR(FP84&gt;0,(FQ84+FR84+FS84)&gt;2),"FAILED",IF(OR(FQ84&gt;0,FR84&gt;1),"SUPP.",IF(AND(FR84&gt;0,FS84&gt;0),"SUPP.",IF((FR84+FS84),"Passed With G","Passed")))))))</f>
        <v/>
      </c>
      <c r="FF84" s="653" t="str">
        <f t="shared" si="353"/>
        <v/>
      </c>
      <c r="FG84" s="654" t="str">
        <f t="shared" si="354"/>
        <v/>
      </c>
      <c r="FH84" s="655" t="str">
        <f t="shared" si="291"/>
        <v/>
      </c>
      <c r="FI84" s="656" t="str">
        <f t="shared" si="339"/>
        <v/>
      </c>
      <c r="FJ84" s="657" t="str">
        <f t="shared" si="340"/>
        <v/>
      </c>
      <c r="FK84" s="657" t="str">
        <f t="shared" si="341"/>
        <v/>
      </c>
      <c r="FL84" s="657" t="str">
        <f t="shared" si="342"/>
        <v/>
      </c>
      <c r="FM84" s="657" t="str">
        <f t="shared" si="343"/>
        <v/>
      </c>
      <c r="FN84" s="658" t="str">
        <f t="shared" si="344"/>
        <v/>
      </c>
      <c r="FO84" s="659" t="str">
        <f t="shared" si="345"/>
        <v/>
      </c>
      <c r="FP84" s="656">
        <f t="shared" si="292"/>
        <v>0.0</v>
      </c>
      <c r="FQ84" s="657">
        <f t="shared" si="293"/>
        <v>0.0</v>
      </c>
      <c r="FR84" s="657">
        <f t="shared" si="294"/>
        <v>0.0</v>
      </c>
      <c r="FS84" s="657">
        <f t="shared" si="295"/>
        <v>0.0</v>
      </c>
      <c r="FT84" s="659"/>
      <c r="FU84" s="117"/>
      <c r="FV84" s="117"/>
      <c r="FW84" s="660">
        <f t="shared" si="296"/>
        <v>0.0</v>
      </c>
      <c r="FX84" s="660" t="s">
        <v>163</v>
      </c>
      <c r="FY84" s="660">
        <f t="shared" si="297"/>
        <v>200.0</v>
      </c>
      <c r="FZ84" s="660" t="str">
        <f t="shared" si="298"/>
        <v>0/200</v>
      </c>
      <c r="GA84" s="660">
        <f t="shared" si="299"/>
        <v>0.0</v>
      </c>
      <c r="GB84" s="660" t="s">
        <v>163</v>
      </c>
      <c r="GC84" s="660">
        <f t="shared" si="300"/>
        <v>230.0</v>
      </c>
      <c r="GD84" s="660" t="str">
        <f t="shared" si="301"/>
        <v>0/230</v>
      </c>
      <c r="GE84" s="660">
        <f t="shared" si="302"/>
        <v>0.0</v>
      </c>
      <c r="GF84" s="660" t="s">
        <v>163</v>
      </c>
      <c r="GG84" s="660">
        <f t="shared" si="303"/>
        <v>100.0</v>
      </c>
      <c r="GH84" s="660" t="str">
        <f t="shared" si="304"/>
        <v>0/100</v>
      </c>
      <c r="GI84" s="660">
        <f t="shared" si="305"/>
        <v>0.0</v>
      </c>
      <c r="GJ84" s="660" t="s">
        <v>163</v>
      </c>
      <c r="GK84" s="660">
        <f t="shared" si="306"/>
        <v>100.0</v>
      </c>
      <c r="GL84" s="660" t="str">
        <f t="shared" si="307"/>
        <v>0/100</v>
      </c>
      <c r="GM84" s="660">
        <f t="shared" si="308"/>
        <v>0.0</v>
      </c>
      <c r="GN84" s="660" t="s">
        <v>163</v>
      </c>
      <c r="GO84" s="660">
        <f t="shared" si="309"/>
        <v>200.0</v>
      </c>
      <c r="GP84" s="660" t="str">
        <f t="shared" si="310"/>
        <v>0/200</v>
      </c>
    </row>
    <row r="85" spans="8:8" ht="18.9">
      <c r="A85" s="24">
        <f t="shared" si="256"/>
        <v>0.0</v>
      </c>
      <c r="B85" s="562">
        <f t="shared" si="257"/>
        <v>0.0</v>
      </c>
      <c r="C85" s="563">
        <v>77.0</v>
      </c>
      <c r="D85" s="564"/>
      <c r="E85" s="662"/>
      <c r="F85" s="663"/>
      <c r="G85" s="662"/>
      <c r="H85" s="662"/>
      <c r="I85" s="662"/>
      <c r="J85" s="662"/>
      <c r="K85" s="664"/>
      <c r="L85" s="568">
        <v>0.0</v>
      </c>
      <c r="M85" s="569">
        <v>0.0</v>
      </c>
      <c r="N85" s="570">
        <v>0.0</v>
      </c>
      <c r="O85" s="571">
        <f t="shared" si="225"/>
        <v>0.0</v>
      </c>
      <c r="P85" s="569">
        <v>0.0</v>
      </c>
      <c r="Q85" s="571">
        <f>SUM(O85,P85)</f>
        <v>0.0</v>
      </c>
      <c r="R85" s="569">
        <v>0.0</v>
      </c>
      <c r="S85" s="571">
        <f>SUM(Q85,R85)</f>
        <v>0.0</v>
      </c>
      <c r="T85" s="572">
        <f>IF(OR(P85="",R85=""),"",S85/S$7*100)</f>
        <v>0.0</v>
      </c>
      <c r="U85" s="573" t="str">
        <f>IF(R85="AB","AB",IF(AND(OR(L85="ab",L85="ml"),OR(M85="ab",M85="ml"),OR(O85="ab",O85="ml")),"AB",IF(AND(OR(L85="ab",L85="ml"),OR(O85="ab",O85="ml")),"AB","")))</f>
        <v/>
      </c>
      <c r="V85" s="573" t="str">
        <f>IF(OR($G85="NSO",$G85="",R85=""),"",IF(OR(U85="AB",R85="ab"),"AB",IF(AND(T85&gt;=36,R85&gt;=20),"P",IF(AND(T85&gt;=34,R85&gt;=20,COUNTIF(N85:R85,"ml")=0),"G2",IF(AND(T85&gt;=31,R85&gt;=20,COUNTIF(N85:R85,"ml")=0),"G1",IF(T85&gt;=25,"S","F"))))))</f>
        <v/>
      </c>
      <c r="W85" s="574" t="str">
        <f t="shared" si="226"/>
        <v/>
      </c>
      <c r="X85" s="575">
        <v>0.0</v>
      </c>
      <c r="Y85" s="576">
        <v>0.0</v>
      </c>
      <c r="Z85" s="577">
        <v>0.0</v>
      </c>
      <c r="AA85" s="578">
        <f t="shared" si="258"/>
        <v>0.0</v>
      </c>
      <c r="AB85" s="576">
        <v>0.0</v>
      </c>
      <c r="AC85" s="578">
        <f t="shared" si="239"/>
        <v>0.0</v>
      </c>
      <c r="AD85" s="576">
        <v>0.0</v>
      </c>
      <c r="AE85" s="578">
        <f t="shared" si="240"/>
        <v>0.0</v>
      </c>
      <c r="AF85" s="579">
        <f t="shared" si="259"/>
        <v>0.0</v>
      </c>
      <c r="AG85" s="580" t="str">
        <f t="shared" si="260"/>
        <v/>
      </c>
      <c r="AH85" s="580" t="str">
        <f t="shared" si="261"/>
        <v/>
      </c>
      <c r="AI85" s="581" t="str">
        <f t="shared" si="262"/>
        <v/>
      </c>
      <c r="AJ85" s="582">
        <v>0.0</v>
      </c>
      <c r="AK85" s="583">
        <v>0.0</v>
      </c>
      <c r="AL85" s="584">
        <v>0.0</v>
      </c>
      <c r="AM85" s="585">
        <f t="shared" si="263"/>
        <v>0.0</v>
      </c>
      <c r="AN85" s="583">
        <v>0.0</v>
      </c>
      <c r="AO85" s="585">
        <f t="shared" si="241"/>
        <v>0.0</v>
      </c>
      <c r="AP85" s="583">
        <v>0.0</v>
      </c>
      <c r="AQ85" s="585">
        <f t="shared" si="242"/>
        <v>0.0</v>
      </c>
      <c r="AR85" s="586">
        <f t="shared" si="264"/>
        <v>0.0</v>
      </c>
      <c r="AS85" s="587" t="str">
        <f t="shared" si="265"/>
        <v/>
      </c>
      <c r="AT85" s="587" t="str">
        <f t="shared" si="266"/>
        <v/>
      </c>
      <c r="AU85" s="588" t="str">
        <f t="shared" si="267"/>
        <v/>
      </c>
      <c r="AV85" s="589">
        <v>0.0</v>
      </c>
      <c r="AW85" s="590">
        <v>0.0</v>
      </c>
      <c r="AX85" s="591">
        <v>0.0</v>
      </c>
      <c r="AY85" s="592">
        <f t="shared" si="268"/>
        <v>0.0</v>
      </c>
      <c r="AZ85" s="590">
        <v>0.0</v>
      </c>
      <c r="BA85" s="592">
        <f t="shared" si="243"/>
        <v>0.0</v>
      </c>
      <c r="BB85" s="590">
        <v>0.0</v>
      </c>
      <c r="BC85" s="592">
        <f t="shared" si="244"/>
        <v>0.0</v>
      </c>
      <c r="BD85" s="593">
        <f t="shared" si="269"/>
        <v>0.0</v>
      </c>
      <c r="BE85" s="594" t="str">
        <f t="shared" si="270"/>
        <v/>
      </c>
      <c r="BF85" s="594" t="str">
        <f t="shared" si="271"/>
        <v/>
      </c>
      <c r="BG85" s="595" t="str">
        <f t="shared" si="272"/>
        <v/>
      </c>
      <c r="BH85" s="596">
        <v>0.0</v>
      </c>
      <c r="BI85" s="597">
        <v>0.0</v>
      </c>
      <c r="BJ85" s="598">
        <v>0.0</v>
      </c>
      <c r="BK85" s="599">
        <f t="shared" si="273"/>
        <v>0.0</v>
      </c>
      <c r="BL85" s="597">
        <v>0.0</v>
      </c>
      <c r="BM85" s="599">
        <f t="shared" si="245"/>
        <v>0.0</v>
      </c>
      <c r="BN85" s="597">
        <v>0.0</v>
      </c>
      <c r="BO85" s="599">
        <f t="shared" si="246"/>
        <v>0.0</v>
      </c>
      <c r="BP85" s="600">
        <f t="shared" si="274"/>
        <v>0.0</v>
      </c>
      <c r="BQ85" s="601" t="str">
        <f t="shared" si="275"/>
        <v/>
      </c>
      <c r="BR85" s="601" t="str">
        <f t="shared" si="276"/>
        <v/>
      </c>
      <c r="BS85" s="602" t="str">
        <f t="shared" si="277"/>
        <v/>
      </c>
      <c r="BT85" s="568">
        <v>0.0</v>
      </c>
      <c r="BU85" s="569">
        <v>0.0</v>
      </c>
      <c r="BV85" s="570">
        <v>0.0</v>
      </c>
      <c r="BW85" s="571">
        <f t="shared" si="278"/>
        <v>0.0</v>
      </c>
      <c r="BX85" s="569">
        <v>0.0</v>
      </c>
      <c r="BY85" s="571">
        <f t="shared" si="247"/>
        <v>0.0</v>
      </c>
      <c r="BZ85" s="569">
        <v>0.0</v>
      </c>
      <c r="CA85" s="571">
        <f t="shared" si="248"/>
        <v>0.0</v>
      </c>
      <c r="CB85" s="572">
        <f t="shared" si="279"/>
        <v>0.0</v>
      </c>
      <c r="CC85" s="573" t="str">
        <f t="shared" si="280"/>
        <v/>
      </c>
      <c r="CD85" s="573" t="str">
        <f t="shared" si="281"/>
        <v/>
      </c>
      <c r="CE85" s="574" t="str">
        <f t="shared" si="282"/>
        <v/>
      </c>
      <c r="CF85" s="603">
        <v>0.0</v>
      </c>
      <c r="CG85" s="604">
        <v>0.0</v>
      </c>
      <c r="CH85" s="605">
        <v>0.0</v>
      </c>
      <c r="CI85" s="606">
        <f t="shared" si="283"/>
        <v>0.0</v>
      </c>
      <c r="CJ85" s="604">
        <v>0.0</v>
      </c>
      <c r="CK85" s="606">
        <f t="shared" si="249"/>
        <v>0.0</v>
      </c>
      <c r="CL85" s="604">
        <v>0.0</v>
      </c>
      <c r="CM85" s="606">
        <f t="shared" si="250"/>
        <v>0.0</v>
      </c>
      <c r="CN85" s="607">
        <f t="shared" si="284"/>
        <v>0.0</v>
      </c>
      <c r="CO85" s="548" t="str">
        <f t="shared" si="285"/>
        <v/>
      </c>
      <c r="CP85" s="548" t="str">
        <f t="shared" si="286"/>
        <v/>
      </c>
      <c r="CQ85" s="608" t="str">
        <f t="shared" si="287"/>
        <v/>
      </c>
      <c r="CR85" s="609">
        <v>0.0</v>
      </c>
      <c r="CS85" s="610">
        <v>0.0</v>
      </c>
      <c r="CT85" s="611"/>
      <c r="CU85" s="612">
        <f t="shared" si="313"/>
        <v>0.0</v>
      </c>
      <c r="CV85" s="525">
        <v>0.0</v>
      </c>
      <c r="CW85" s="613">
        <v>0.0</v>
      </c>
      <c r="CX85" s="614">
        <f t="shared" si="335"/>
        <v>0.0</v>
      </c>
      <c r="CY85" s="615">
        <v>0.0</v>
      </c>
      <c r="CZ85" s="616">
        <f t="shared" si="360" ref="CZ85">IF($S$7="NA","NA",0)</f>
        <v>0.0</v>
      </c>
      <c r="DA85" s="617">
        <f t="shared" si="314"/>
        <v>0.0</v>
      </c>
      <c r="DB85" s="618">
        <f t="shared" si="315"/>
        <v>0.0</v>
      </c>
      <c r="DC85" s="619">
        <f t="shared" si="316"/>
        <v>0.0</v>
      </c>
      <c r="DD85" s="620" t="str">
        <f t="shared" si="317"/>
        <v/>
      </c>
      <c r="DE85" s="603">
        <v>0.0</v>
      </c>
      <c r="DF85" s="622">
        <v>0.0</v>
      </c>
      <c r="DG85" s="623">
        <f t="shared" si="318"/>
        <v>0.0</v>
      </c>
      <c r="DH85" s="604">
        <v>0.0</v>
      </c>
      <c r="DI85" s="625"/>
      <c r="DJ85" s="623">
        <f t="shared" si="319"/>
        <v>0.0</v>
      </c>
      <c r="DK85" s="625"/>
      <c r="DL85" s="625"/>
      <c r="DM85" s="623" t="str">
        <f t="shared" si="320"/>
        <v/>
      </c>
      <c r="DN85" s="626">
        <f t="shared" si="321"/>
        <v>0.0</v>
      </c>
      <c r="DO85" s="627">
        <f t="shared" si="322"/>
        <v>0.0</v>
      </c>
      <c r="DP85" s="628">
        <f t="shared" si="323"/>
        <v>0.0</v>
      </c>
      <c r="DQ85" s="541">
        <v>0.0</v>
      </c>
      <c r="DR85" s="629">
        <v>0.0</v>
      </c>
      <c r="DS85" s="623">
        <f t="shared" si="324"/>
        <v>0.0</v>
      </c>
      <c r="DT85" s="630">
        <v>0.0</v>
      </c>
      <c r="DU85" s="631">
        <f t="shared" si="361" ref="DU85">IF($S$7="NA","NA",0)</f>
        <v>0.0</v>
      </c>
      <c r="DV85" s="623">
        <f t="shared" si="325"/>
        <v>0.0</v>
      </c>
      <c r="DW85" s="632">
        <f t="shared" si="326"/>
        <v>0.0</v>
      </c>
      <c r="DX85" s="633">
        <f t="shared" si="327"/>
        <v>0.0</v>
      </c>
      <c r="DY85" s="634">
        <f t="shared" si="328"/>
        <v>0.0</v>
      </c>
      <c r="DZ85" s="607">
        <f t="shared" si="329"/>
        <v>0.0</v>
      </c>
      <c r="EA85" s="635" t="str">
        <f t="shared" si="330"/>
        <v/>
      </c>
      <c r="EB85" s="636">
        <v>0.0</v>
      </c>
      <c r="EC85" s="637">
        <v>0.0</v>
      </c>
      <c r="ED85" s="638">
        <v>0.0</v>
      </c>
      <c r="EE85" s="639">
        <f t="shared" si="357"/>
        <v>0.0</v>
      </c>
      <c r="EF85" s="640">
        <f t="shared" si="358"/>
        <v>0.0</v>
      </c>
      <c r="EG85" s="641" t="str">
        <f t="shared" si="359"/>
        <v/>
      </c>
      <c r="EH85" s="667">
        <v>0.0</v>
      </c>
      <c r="EI85" s="668">
        <v>0.0</v>
      </c>
      <c r="EJ85" s="668">
        <v>0.0</v>
      </c>
      <c r="EK85" s="532">
        <f t="shared" si="253"/>
        <v>0.0</v>
      </c>
      <c r="EL85" s="619">
        <f t="shared" si="254"/>
        <v>0.0</v>
      </c>
      <c r="EM85" s="620" t="str">
        <f t="shared" si="255"/>
        <v/>
      </c>
      <c r="EN85" s="603">
        <v>0.0</v>
      </c>
      <c r="EO85" s="604">
        <v>0.0</v>
      </c>
      <c r="EP85" s="643">
        <v>0.0</v>
      </c>
      <c r="EQ85" s="644">
        <f t="shared" si="338"/>
        <v>0.0</v>
      </c>
      <c r="ER85" s="629">
        <v>0.0</v>
      </c>
      <c r="ES85" s="645">
        <f t="shared" si="331"/>
        <v>0.0</v>
      </c>
      <c r="ET85" s="630">
        <v>0.0</v>
      </c>
      <c r="EU85" s="646">
        <f t="shared" si="332"/>
        <v>0.0</v>
      </c>
      <c r="EV85" s="607">
        <f t="shared" si="333"/>
        <v>0.0</v>
      </c>
      <c r="EW85" s="635" t="str">
        <f t="shared" si="334"/>
        <v/>
      </c>
      <c r="EX85" s="669"/>
      <c r="EY85" s="666"/>
      <c r="EZ85" s="670" t="str">
        <f t="shared" si="214"/>
        <v/>
      </c>
      <c r="FA85" s="649" t="str">
        <f t="shared" si="288"/>
        <v/>
      </c>
      <c r="FB85" s="650" t="str">
        <f t="shared" si="350"/>
        <v/>
      </c>
      <c r="FC85" s="651" t="str">
        <f t="shared" si="351"/>
        <v/>
      </c>
      <c r="FD85" s="652" t="str">
        <f t="shared" si="352"/>
        <v/>
      </c>
      <c r="FE85" s="652" t="str">
        <f>IF($G85="NSO","NSO",IF($G85="TC","Transferred",IF(OR($G85="",$G85=0,P85="",AB85="",AN85="",AZ85="",BL85="",BX85="",CJ83=""),"",IF(OR(FP85&gt;0,(FQ85+FR85+FS85)&gt;2),"FAILED",IF(OR(FQ85&gt;0,FR85&gt;1),"SUPP.",IF(AND(FR85&gt;0,FS85&gt;0),"SUPP.",IF((FR85+FS85),"Passed With G","Passed")))))))</f>
        <v/>
      </c>
      <c r="FF85" s="653" t="str">
        <f t="shared" si="353"/>
        <v/>
      </c>
      <c r="FG85" s="654" t="str">
        <f t="shared" si="354"/>
        <v/>
      </c>
      <c r="FH85" s="655" t="str">
        <f t="shared" si="291"/>
        <v/>
      </c>
      <c r="FI85" s="656" t="str">
        <f t="shared" si="339"/>
        <v/>
      </c>
      <c r="FJ85" s="657" t="str">
        <f t="shared" si="340"/>
        <v/>
      </c>
      <c r="FK85" s="657" t="str">
        <f t="shared" si="341"/>
        <v/>
      </c>
      <c r="FL85" s="657" t="str">
        <f t="shared" si="342"/>
        <v/>
      </c>
      <c r="FM85" s="657" t="str">
        <f t="shared" si="343"/>
        <v/>
      </c>
      <c r="FN85" s="658" t="str">
        <f t="shared" si="344"/>
        <v/>
      </c>
      <c r="FO85" s="659" t="str">
        <f t="shared" si="345"/>
        <v/>
      </c>
      <c r="FP85" s="656">
        <f t="shared" si="292"/>
        <v>0.0</v>
      </c>
      <c r="FQ85" s="657">
        <f t="shared" si="293"/>
        <v>0.0</v>
      </c>
      <c r="FR85" s="657">
        <f t="shared" si="294"/>
        <v>0.0</v>
      </c>
      <c r="FS85" s="657">
        <f t="shared" si="295"/>
        <v>0.0</v>
      </c>
      <c r="FT85" s="659"/>
      <c r="FU85" s="117"/>
      <c r="FV85" s="117"/>
      <c r="FW85" s="660">
        <f t="shared" si="296"/>
        <v>0.0</v>
      </c>
      <c r="FX85" s="660" t="s">
        <v>163</v>
      </c>
      <c r="FY85" s="660">
        <f t="shared" si="297"/>
        <v>200.0</v>
      </c>
      <c r="FZ85" s="660" t="str">
        <f t="shared" si="298"/>
        <v>0/200</v>
      </c>
      <c r="GA85" s="660">
        <f t="shared" si="299"/>
        <v>0.0</v>
      </c>
      <c r="GB85" s="660" t="s">
        <v>163</v>
      </c>
      <c r="GC85" s="660">
        <f t="shared" si="300"/>
        <v>230.0</v>
      </c>
      <c r="GD85" s="660" t="str">
        <f t="shared" si="301"/>
        <v>0/230</v>
      </c>
      <c r="GE85" s="660">
        <f t="shared" si="302"/>
        <v>0.0</v>
      </c>
      <c r="GF85" s="660" t="s">
        <v>163</v>
      </c>
      <c r="GG85" s="660">
        <f t="shared" si="303"/>
        <v>100.0</v>
      </c>
      <c r="GH85" s="660" t="str">
        <f t="shared" si="304"/>
        <v>0/100</v>
      </c>
      <c r="GI85" s="660">
        <f t="shared" si="305"/>
        <v>0.0</v>
      </c>
      <c r="GJ85" s="660" t="s">
        <v>163</v>
      </c>
      <c r="GK85" s="660">
        <f t="shared" si="306"/>
        <v>100.0</v>
      </c>
      <c r="GL85" s="660" t="str">
        <f t="shared" si="307"/>
        <v>0/100</v>
      </c>
      <c r="GM85" s="660">
        <f t="shared" si="308"/>
        <v>0.0</v>
      </c>
      <c r="GN85" s="660" t="s">
        <v>163</v>
      </c>
      <c r="GO85" s="660">
        <f t="shared" si="309"/>
        <v>200.0</v>
      </c>
      <c r="GP85" s="660" t="str">
        <f t="shared" si="310"/>
        <v>0/200</v>
      </c>
    </row>
    <row r="86" spans="8:8" ht="18.9">
      <c r="A86" s="24">
        <f t="shared" si="256"/>
        <v>0.0</v>
      </c>
      <c r="B86" s="562">
        <f t="shared" si="257"/>
        <v>0.0</v>
      </c>
      <c r="C86" s="661">
        <v>78.0</v>
      </c>
      <c r="D86" s="564"/>
      <c r="E86" s="662"/>
      <c r="F86" s="663"/>
      <c r="G86" s="565"/>
      <c r="H86" s="662"/>
      <c r="I86" s="662"/>
      <c r="J86" s="662"/>
      <c r="K86" s="664"/>
      <c r="L86" s="568">
        <v>0.0</v>
      </c>
      <c r="M86" s="569">
        <v>0.0</v>
      </c>
      <c r="N86" s="570">
        <v>0.0</v>
      </c>
      <c r="O86" s="571">
        <f t="shared" si="225"/>
        <v>0.0</v>
      </c>
      <c r="P86" s="569">
        <v>0.0</v>
      </c>
      <c r="Q86" s="571">
        <f>SUM(O86,P86)</f>
        <v>0.0</v>
      </c>
      <c r="R86" s="569">
        <v>0.0</v>
      </c>
      <c r="S86" s="571">
        <f>SUM(Q86,R86)</f>
        <v>0.0</v>
      </c>
      <c r="T86" s="572">
        <f>IF(OR(P86="",R86=""),"",S86/S$7*100)</f>
        <v>0.0</v>
      </c>
      <c r="U86" s="573" t="str">
        <f>IF(R86="AB","AB",IF(AND(OR(L86="ab",L86="ml"),OR(M86="ab",M86="ml"),OR(O86="ab",O86="ml")),"AB",IF(AND(OR(L86="ab",L86="ml"),OR(O86="ab",O86="ml")),"AB","")))</f>
        <v/>
      </c>
      <c r="V86" s="573" t="str">
        <f>IF(OR($G86="NSO",$G86="",R86=""),"",IF(OR(U86="AB",R86="ab"),"AB",IF(AND(T86&gt;=36,R86&gt;=20),"P",IF(AND(T86&gt;=34,R86&gt;=20,COUNTIF(N86:R86,"ml")=0),"G2",IF(AND(T86&gt;=31,R86&gt;=20,COUNTIF(N86:R86,"ml")=0),"G1",IF(T86&gt;=25,"S","F"))))))</f>
        <v/>
      </c>
      <c r="W86" s="574" t="str">
        <f t="shared" si="226"/>
        <v/>
      </c>
      <c r="X86" s="575">
        <v>0.0</v>
      </c>
      <c r="Y86" s="576">
        <v>0.0</v>
      </c>
      <c r="Z86" s="577">
        <v>0.0</v>
      </c>
      <c r="AA86" s="578">
        <f t="shared" si="258"/>
        <v>0.0</v>
      </c>
      <c r="AB86" s="576">
        <v>0.0</v>
      </c>
      <c r="AC86" s="578">
        <f t="shared" si="239"/>
        <v>0.0</v>
      </c>
      <c r="AD86" s="576">
        <v>0.0</v>
      </c>
      <c r="AE86" s="578">
        <f t="shared" si="240"/>
        <v>0.0</v>
      </c>
      <c r="AF86" s="579">
        <f t="shared" si="259"/>
        <v>0.0</v>
      </c>
      <c r="AG86" s="580" t="str">
        <f t="shared" si="260"/>
        <v/>
      </c>
      <c r="AH86" s="580" t="str">
        <f t="shared" si="261"/>
        <v/>
      </c>
      <c r="AI86" s="581" t="str">
        <f t="shared" si="262"/>
        <v/>
      </c>
      <c r="AJ86" s="582">
        <v>0.0</v>
      </c>
      <c r="AK86" s="583">
        <v>0.0</v>
      </c>
      <c r="AL86" s="584">
        <v>0.0</v>
      </c>
      <c r="AM86" s="585">
        <f t="shared" si="263"/>
        <v>0.0</v>
      </c>
      <c r="AN86" s="583">
        <v>0.0</v>
      </c>
      <c r="AO86" s="585">
        <f t="shared" si="241"/>
        <v>0.0</v>
      </c>
      <c r="AP86" s="583">
        <v>0.0</v>
      </c>
      <c r="AQ86" s="585">
        <f t="shared" si="242"/>
        <v>0.0</v>
      </c>
      <c r="AR86" s="586">
        <f t="shared" si="264"/>
        <v>0.0</v>
      </c>
      <c r="AS86" s="587" t="str">
        <f t="shared" si="265"/>
        <v/>
      </c>
      <c r="AT86" s="587" t="str">
        <f t="shared" si="266"/>
        <v/>
      </c>
      <c r="AU86" s="588" t="str">
        <f t="shared" si="267"/>
        <v/>
      </c>
      <c r="AV86" s="589">
        <v>0.0</v>
      </c>
      <c r="AW86" s="590">
        <v>0.0</v>
      </c>
      <c r="AX86" s="591">
        <v>0.0</v>
      </c>
      <c r="AY86" s="592">
        <f t="shared" si="268"/>
        <v>0.0</v>
      </c>
      <c r="AZ86" s="590">
        <v>0.0</v>
      </c>
      <c r="BA86" s="592">
        <f t="shared" si="243"/>
        <v>0.0</v>
      </c>
      <c r="BB86" s="590">
        <v>0.0</v>
      </c>
      <c r="BC86" s="592">
        <f t="shared" si="244"/>
        <v>0.0</v>
      </c>
      <c r="BD86" s="593">
        <f t="shared" si="269"/>
        <v>0.0</v>
      </c>
      <c r="BE86" s="594" t="str">
        <f t="shared" si="270"/>
        <v/>
      </c>
      <c r="BF86" s="594" t="str">
        <f t="shared" si="271"/>
        <v/>
      </c>
      <c r="BG86" s="595" t="str">
        <f t="shared" si="272"/>
        <v/>
      </c>
      <c r="BH86" s="596">
        <v>0.0</v>
      </c>
      <c r="BI86" s="597">
        <v>0.0</v>
      </c>
      <c r="BJ86" s="598">
        <v>0.0</v>
      </c>
      <c r="BK86" s="599">
        <f t="shared" si="273"/>
        <v>0.0</v>
      </c>
      <c r="BL86" s="597">
        <v>0.0</v>
      </c>
      <c r="BM86" s="599">
        <f t="shared" si="245"/>
        <v>0.0</v>
      </c>
      <c r="BN86" s="597">
        <v>0.0</v>
      </c>
      <c r="BO86" s="599">
        <f t="shared" si="246"/>
        <v>0.0</v>
      </c>
      <c r="BP86" s="600">
        <f t="shared" si="274"/>
        <v>0.0</v>
      </c>
      <c r="BQ86" s="601" t="str">
        <f t="shared" si="275"/>
        <v/>
      </c>
      <c r="BR86" s="601" t="str">
        <f t="shared" si="276"/>
        <v/>
      </c>
      <c r="BS86" s="602" t="str">
        <f t="shared" si="277"/>
        <v/>
      </c>
      <c r="BT86" s="568">
        <v>0.0</v>
      </c>
      <c r="BU86" s="569">
        <v>0.0</v>
      </c>
      <c r="BV86" s="570">
        <v>0.0</v>
      </c>
      <c r="BW86" s="571">
        <f t="shared" si="278"/>
        <v>0.0</v>
      </c>
      <c r="BX86" s="569">
        <v>0.0</v>
      </c>
      <c r="BY86" s="571">
        <f t="shared" si="247"/>
        <v>0.0</v>
      </c>
      <c r="BZ86" s="569">
        <v>0.0</v>
      </c>
      <c r="CA86" s="571">
        <f t="shared" si="248"/>
        <v>0.0</v>
      </c>
      <c r="CB86" s="572">
        <f t="shared" si="279"/>
        <v>0.0</v>
      </c>
      <c r="CC86" s="573" t="str">
        <f t="shared" si="280"/>
        <v/>
      </c>
      <c r="CD86" s="573" t="str">
        <f t="shared" si="281"/>
        <v/>
      </c>
      <c r="CE86" s="574" t="str">
        <f t="shared" si="282"/>
        <v/>
      </c>
      <c r="CF86" s="603">
        <v>0.0</v>
      </c>
      <c r="CG86" s="604">
        <v>0.0</v>
      </c>
      <c r="CH86" s="605">
        <v>0.0</v>
      </c>
      <c r="CI86" s="606">
        <f t="shared" si="283"/>
        <v>0.0</v>
      </c>
      <c r="CJ86" s="604">
        <v>0.0</v>
      </c>
      <c r="CK86" s="606">
        <f t="shared" si="249"/>
        <v>0.0</v>
      </c>
      <c r="CL86" s="604">
        <v>0.0</v>
      </c>
      <c r="CM86" s="606">
        <f t="shared" si="250"/>
        <v>0.0</v>
      </c>
      <c r="CN86" s="607">
        <f t="shared" si="284"/>
        <v>0.0</v>
      </c>
      <c r="CO86" s="548" t="str">
        <f t="shared" si="285"/>
        <v/>
      </c>
      <c r="CP86" s="548" t="str">
        <f t="shared" si="286"/>
        <v/>
      </c>
      <c r="CQ86" s="608" t="str">
        <f t="shared" si="287"/>
        <v/>
      </c>
      <c r="CR86" s="609">
        <v>0.0</v>
      </c>
      <c r="CS86" s="610">
        <v>0.0</v>
      </c>
      <c r="CT86" s="611"/>
      <c r="CU86" s="612">
        <f t="shared" si="313"/>
        <v>0.0</v>
      </c>
      <c r="CV86" s="525">
        <v>0.0</v>
      </c>
      <c r="CW86" s="613">
        <v>0.0</v>
      </c>
      <c r="CX86" s="614">
        <f t="shared" si="335"/>
        <v>0.0</v>
      </c>
      <c r="CY86" s="615">
        <v>0.0</v>
      </c>
      <c r="CZ86" s="616">
        <v>0.0</v>
      </c>
      <c r="DA86" s="617">
        <f t="shared" si="314"/>
        <v>0.0</v>
      </c>
      <c r="DB86" s="618">
        <f t="shared" si="315"/>
        <v>0.0</v>
      </c>
      <c r="DC86" s="619">
        <f t="shared" si="316"/>
        <v>0.0</v>
      </c>
      <c r="DD86" s="620" t="str">
        <f t="shared" si="317"/>
        <v/>
      </c>
      <c r="DE86" s="603">
        <v>0.0</v>
      </c>
      <c r="DF86" s="622">
        <v>0.0</v>
      </c>
      <c r="DG86" s="623">
        <f t="shared" si="318"/>
        <v>0.0</v>
      </c>
      <c r="DH86" s="604">
        <v>0.0</v>
      </c>
      <c r="DI86" s="625"/>
      <c r="DJ86" s="623">
        <f t="shared" si="319"/>
        <v>0.0</v>
      </c>
      <c r="DK86" s="625"/>
      <c r="DL86" s="625"/>
      <c r="DM86" s="623" t="str">
        <f t="shared" si="320"/>
        <v/>
      </c>
      <c r="DN86" s="626">
        <f t="shared" si="321"/>
        <v>0.0</v>
      </c>
      <c r="DO86" s="627">
        <f t="shared" si="322"/>
        <v>0.0</v>
      </c>
      <c r="DP86" s="628">
        <f t="shared" si="323"/>
        <v>0.0</v>
      </c>
      <c r="DQ86" s="541">
        <v>0.0</v>
      </c>
      <c r="DR86" s="629">
        <v>0.0</v>
      </c>
      <c r="DS86" s="623">
        <f t="shared" si="324"/>
        <v>0.0</v>
      </c>
      <c r="DT86" s="630">
        <v>0.0</v>
      </c>
      <c r="DU86" s="631">
        <v>0.0</v>
      </c>
      <c r="DV86" s="623">
        <f t="shared" si="325"/>
        <v>0.0</v>
      </c>
      <c r="DW86" s="632">
        <f t="shared" si="326"/>
        <v>0.0</v>
      </c>
      <c r="DX86" s="633">
        <f t="shared" si="327"/>
        <v>0.0</v>
      </c>
      <c r="DY86" s="634">
        <f t="shared" si="328"/>
        <v>0.0</v>
      </c>
      <c r="DZ86" s="607">
        <f t="shared" si="329"/>
        <v>0.0</v>
      </c>
      <c r="EA86" s="635" t="str">
        <f t="shared" si="330"/>
        <v/>
      </c>
      <c r="EB86" s="665">
        <v>0.0</v>
      </c>
      <c r="EC86" s="666">
        <v>0.0</v>
      </c>
      <c r="ED86" s="666">
        <v>0.0</v>
      </c>
      <c r="EE86" s="639">
        <f t="shared" si="357"/>
        <v>0.0</v>
      </c>
      <c r="EF86" s="640">
        <f t="shared" si="358"/>
        <v>0.0</v>
      </c>
      <c r="EG86" s="641" t="str">
        <f t="shared" si="359"/>
        <v/>
      </c>
      <c r="EH86" s="642">
        <v>0.0</v>
      </c>
      <c r="EI86" s="564">
        <v>0.0</v>
      </c>
      <c r="EJ86" s="564">
        <v>0.0</v>
      </c>
      <c r="EK86" s="532">
        <f t="shared" si="253"/>
        <v>0.0</v>
      </c>
      <c r="EL86" s="619">
        <f t="shared" si="254"/>
        <v>0.0</v>
      </c>
      <c r="EM86" s="620" t="str">
        <f t="shared" si="255"/>
        <v/>
      </c>
      <c r="EN86" s="603">
        <v>0.0</v>
      </c>
      <c r="EO86" s="604">
        <v>0.0</v>
      </c>
      <c r="EP86" s="643">
        <v>0.0</v>
      </c>
      <c r="EQ86" s="644">
        <f t="shared" si="338"/>
        <v>0.0</v>
      </c>
      <c r="ER86" s="629">
        <v>0.0</v>
      </c>
      <c r="ES86" s="645">
        <f t="shared" si="331"/>
        <v>0.0</v>
      </c>
      <c r="ET86" s="630">
        <v>0.0</v>
      </c>
      <c r="EU86" s="646">
        <f t="shared" si="332"/>
        <v>0.0</v>
      </c>
      <c r="EV86" s="607">
        <f t="shared" si="333"/>
        <v>0.0</v>
      </c>
      <c r="EW86" s="635" t="str">
        <f t="shared" si="334"/>
        <v/>
      </c>
      <c r="EX86" s="669"/>
      <c r="EY86" s="666"/>
      <c r="EZ86" s="670" t="str">
        <f t="shared" si="214"/>
        <v/>
      </c>
      <c r="FA86" s="649" t="str">
        <f t="shared" si="288"/>
        <v/>
      </c>
      <c r="FB86" s="650" t="str">
        <f t="shared" si="350"/>
        <v/>
      </c>
      <c r="FC86" s="651" t="str">
        <f t="shared" si="351"/>
        <v/>
      </c>
      <c r="FD86" s="652" t="str">
        <f t="shared" si="352"/>
        <v/>
      </c>
      <c r="FE86" s="652" t="str">
        <f>IF($G86="NSO","NSO",IF($G86="TC","Transferred",IF(OR($G86="",$G86=0,P86="",AB86="",AN86="",AZ86="",BL86="",BX86="",CJ84=""),"",IF(OR(FP86&gt;0,(FQ86+FR86+FS86)&gt;2),"FAILED",IF(OR(FQ86&gt;0,FR86&gt;1),"SUPP.",IF(AND(FR86&gt;0,FS86&gt;0),"SUPP.",IF((FR86+FS86),"Passed With G","Passed")))))))</f>
        <v/>
      </c>
      <c r="FF86" s="653" t="str">
        <f t="shared" si="353"/>
        <v/>
      </c>
      <c r="FG86" s="654" t="str">
        <f t="shared" si="354"/>
        <v/>
      </c>
      <c r="FH86" s="655" t="str">
        <f t="shared" si="291"/>
        <v/>
      </c>
      <c r="FI86" s="656" t="str">
        <f t="shared" si="339"/>
        <v/>
      </c>
      <c r="FJ86" s="657" t="str">
        <f t="shared" si="340"/>
        <v/>
      </c>
      <c r="FK86" s="657" t="str">
        <f t="shared" si="341"/>
        <v/>
      </c>
      <c r="FL86" s="657" t="str">
        <f t="shared" si="342"/>
        <v/>
      </c>
      <c r="FM86" s="657" t="str">
        <f t="shared" si="343"/>
        <v/>
      </c>
      <c r="FN86" s="658" t="str">
        <f t="shared" si="344"/>
        <v/>
      </c>
      <c r="FO86" s="659" t="str">
        <f t="shared" si="345"/>
        <v/>
      </c>
      <c r="FP86" s="656">
        <f t="shared" si="292"/>
        <v>0.0</v>
      </c>
      <c r="FQ86" s="657">
        <f t="shared" si="293"/>
        <v>0.0</v>
      </c>
      <c r="FR86" s="657">
        <f t="shared" si="294"/>
        <v>0.0</v>
      </c>
      <c r="FS86" s="657">
        <f t="shared" si="295"/>
        <v>0.0</v>
      </c>
      <c r="FT86" s="659"/>
      <c r="FU86" s="117"/>
      <c r="FV86" s="117"/>
      <c r="FW86" s="660">
        <f t="shared" si="296"/>
        <v>0.0</v>
      </c>
      <c r="FX86" s="660" t="s">
        <v>163</v>
      </c>
      <c r="FY86" s="660">
        <f t="shared" si="297"/>
        <v>200.0</v>
      </c>
      <c r="FZ86" s="660" t="str">
        <f t="shared" si="298"/>
        <v>0/200</v>
      </c>
      <c r="GA86" s="660">
        <f t="shared" si="299"/>
        <v>0.0</v>
      </c>
      <c r="GB86" s="660" t="s">
        <v>163</v>
      </c>
      <c r="GC86" s="660">
        <f t="shared" si="300"/>
        <v>230.0</v>
      </c>
      <c r="GD86" s="660" t="str">
        <f t="shared" si="301"/>
        <v>0/230</v>
      </c>
      <c r="GE86" s="660">
        <f t="shared" si="302"/>
        <v>0.0</v>
      </c>
      <c r="GF86" s="660" t="s">
        <v>163</v>
      </c>
      <c r="GG86" s="660">
        <f t="shared" si="303"/>
        <v>100.0</v>
      </c>
      <c r="GH86" s="660" t="str">
        <f t="shared" si="304"/>
        <v>0/100</v>
      </c>
      <c r="GI86" s="660">
        <f t="shared" si="305"/>
        <v>0.0</v>
      </c>
      <c r="GJ86" s="660" t="s">
        <v>163</v>
      </c>
      <c r="GK86" s="660">
        <f t="shared" si="306"/>
        <v>100.0</v>
      </c>
      <c r="GL86" s="660" t="str">
        <f t="shared" si="307"/>
        <v>0/100</v>
      </c>
      <c r="GM86" s="660">
        <f t="shared" si="308"/>
        <v>0.0</v>
      </c>
      <c r="GN86" s="660" t="s">
        <v>163</v>
      </c>
      <c r="GO86" s="660">
        <f t="shared" si="309"/>
        <v>200.0</v>
      </c>
      <c r="GP86" s="660" t="str">
        <f t="shared" si="310"/>
        <v>0/200</v>
      </c>
    </row>
    <row r="87" spans="8:8" ht="18.9">
      <c r="A87" s="24">
        <f t="shared" si="256"/>
        <v>0.0</v>
      </c>
      <c r="B87" s="562">
        <f t="shared" si="257"/>
        <v>0.0</v>
      </c>
      <c r="C87" s="563">
        <v>79.0</v>
      </c>
      <c r="D87" s="564"/>
      <c r="E87" s="662"/>
      <c r="F87" s="663"/>
      <c r="G87" s="662"/>
      <c r="H87" s="662"/>
      <c r="I87" s="662"/>
      <c r="J87" s="662"/>
      <c r="K87" s="664"/>
      <c r="L87" s="568">
        <v>0.0</v>
      </c>
      <c r="M87" s="569">
        <v>0.0</v>
      </c>
      <c r="N87" s="570">
        <v>0.0</v>
      </c>
      <c r="O87" s="571">
        <f t="shared" si="225"/>
        <v>0.0</v>
      </c>
      <c r="P87" s="569">
        <v>0.0</v>
      </c>
      <c r="Q87" s="571">
        <f>SUM(O87,P87)</f>
        <v>0.0</v>
      </c>
      <c r="R87" s="569">
        <v>0.0</v>
      </c>
      <c r="S87" s="571">
        <f>SUM(Q87,R87)</f>
        <v>0.0</v>
      </c>
      <c r="T87" s="572">
        <f>IF(OR(P87="",R87=""),"",S87/S$7*100)</f>
        <v>0.0</v>
      </c>
      <c r="U87" s="573" t="str">
        <f>IF(R87="AB","AB",IF(AND(OR(L87="ab",L87="ml"),OR(M87="ab",M87="ml"),OR(O87="ab",O87="ml")),"AB",IF(AND(OR(L87="ab",L87="ml"),OR(O87="ab",O87="ml")),"AB","")))</f>
        <v/>
      </c>
      <c r="V87" s="573" t="str">
        <f>IF(OR($G87="NSO",$G87="",R87=""),"",IF(OR(U87="AB",R87="ab"),"AB",IF(AND(T87&gt;=36,R87&gt;=20),"P",IF(AND(T87&gt;=34,R87&gt;=20,COUNTIF(N87:R87,"ml")=0),"G2",IF(AND(T87&gt;=31,R87&gt;=20,COUNTIF(N87:R87,"ml")=0),"G1",IF(T87&gt;=25,"S","F"))))))</f>
        <v/>
      </c>
      <c r="W87" s="574" t="str">
        <f t="shared" si="226"/>
        <v/>
      </c>
      <c r="X87" s="575">
        <v>0.0</v>
      </c>
      <c r="Y87" s="576">
        <v>0.0</v>
      </c>
      <c r="Z87" s="577">
        <v>0.0</v>
      </c>
      <c r="AA87" s="578">
        <f t="shared" si="258"/>
        <v>0.0</v>
      </c>
      <c r="AB87" s="576">
        <v>0.0</v>
      </c>
      <c r="AC87" s="578">
        <f t="shared" si="239"/>
        <v>0.0</v>
      </c>
      <c r="AD87" s="576">
        <v>0.0</v>
      </c>
      <c r="AE87" s="578">
        <f t="shared" si="240"/>
        <v>0.0</v>
      </c>
      <c r="AF87" s="579">
        <f t="shared" si="259"/>
        <v>0.0</v>
      </c>
      <c r="AG87" s="580" t="str">
        <f t="shared" si="260"/>
        <v/>
      </c>
      <c r="AH87" s="580" t="str">
        <f t="shared" si="261"/>
        <v/>
      </c>
      <c r="AI87" s="581" t="str">
        <f t="shared" si="262"/>
        <v/>
      </c>
      <c r="AJ87" s="582">
        <v>0.0</v>
      </c>
      <c r="AK87" s="583">
        <v>0.0</v>
      </c>
      <c r="AL87" s="584">
        <v>0.0</v>
      </c>
      <c r="AM87" s="585">
        <f t="shared" si="263"/>
        <v>0.0</v>
      </c>
      <c r="AN87" s="583">
        <v>0.0</v>
      </c>
      <c r="AO87" s="585">
        <f t="shared" si="241"/>
        <v>0.0</v>
      </c>
      <c r="AP87" s="583">
        <v>0.0</v>
      </c>
      <c r="AQ87" s="585">
        <f t="shared" si="242"/>
        <v>0.0</v>
      </c>
      <c r="AR87" s="586">
        <f t="shared" si="264"/>
        <v>0.0</v>
      </c>
      <c r="AS87" s="587" t="str">
        <f t="shared" si="265"/>
        <v/>
      </c>
      <c r="AT87" s="587" t="str">
        <f t="shared" si="266"/>
        <v/>
      </c>
      <c r="AU87" s="588" t="str">
        <f t="shared" si="267"/>
        <v/>
      </c>
      <c r="AV87" s="589">
        <v>0.0</v>
      </c>
      <c r="AW87" s="590">
        <v>0.0</v>
      </c>
      <c r="AX87" s="591">
        <v>0.0</v>
      </c>
      <c r="AY87" s="592">
        <f t="shared" si="268"/>
        <v>0.0</v>
      </c>
      <c r="AZ87" s="590">
        <v>0.0</v>
      </c>
      <c r="BA87" s="592">
        <f t="shared" si="243"/>
        <v>0.0</v>
      </c>
      <c r="BB87" s="590">
        <v>0.0</v>
      </c>
      <c r="BC87" s="592">
        <f t="shared" si="244"/>
        <v>0.0</v>
      </c>
      <c r="BD87" s="593">
        <f t="shared" si="269"/>
        <v>0.0</v>
      </c>
      <c r="BE87" s="594" t="str">
        <f t="shared" si="270"/>
        <v/>
      </c>
      <c r="BF87" s="594" t="str">
        <f t="shared" si="271"/>
        <v/>
      </c>
      <c r="BG87" s="595" t="str">
        <f t="shared" si="272"/>
        <v/>
      </c>
      <c r="BH87" s="596">
        <v>0.0</v>
      </c>
      <c r="BI87" s="597">
        <v>0.0</v>
      </c>
      <c r="BJ87" s="598">
        <v>0.0</v>
      </c>
      <c r="BK87" s="599">
        <f t="shared" si="273"/>
        <v>0.0</v>
      </c>
      <c r="BL87" s="597">
        <v>0.0</v>
      </c>
      <c r="BM87" s="599">
        <f t="shared" si="245"/>
        <v>0.0</v>
      </c>
      <c r="BN87" s="597">
        <v>0.0</v>
      </c>
      <c r="BO87" s="599">
        <f t="shared" si="246"/>
        <v>0.0</v>
      </c>
      <c r="BP87" s="600">
        <f t="shared" si="274"/>
        <v>0.0</v>
      </c>
      <c r="BQ87" s="601" t="str">
        <f t="shared" si="275"/>
        <v/>
      </c>
      <c r="BR87" s="601" t="str">
        <f t="shared" si="276"/>
        <v/>
      </c>
      <c r="BS87" s="602" t="str">
        <f t="shared" si="277"/>
        <v/>
      </c>
      <c r="BT87" s="568">
        <v>0.0</v>
      </c>
      <c r="BU87" s="569">
        <v>0.0</v>
      </c>
      <c r="BV87" s="570">
        <v>0.0</v>
      </c>
      <c r="BW87" s="571">
        <f t="shared" si="278"/>
        <v>0.0</v>
      </c>
      <c r="BX87" s="569">
        <v>0.0</v>
      </c>
      <c r="BY87" s="571">
        <f t="shared" si="247"/>
        <v>0.0</v>
      </c>
      <c r="BZ87" s="569">
        <v>0.0</v>
      </c>
      <c r="CA87" s="571">
        <f t="shared" si="248"/>
        <v>0.0</v>
      </c>
      <c r="CB87" s="572">
        <f t="shared" si="279"/>
        <v>0.0</v>
      </c>
      <c r="CC87" s="573" t="str">
        <f t="shared" si="280"/>
        <v/>
      </c>
      <c r="CD87" s="573" t="str">
        <f t="shared" si="281"/>
        <v/>
      </c>
      <c r="CE87" s="574" t="str">
        <f t="shared" si="282"/>
        <v/>
      </c>
      <c r="CF87" s="603">
        <v>0.0</v>
      </c>
      <c r="CG87" s="604">
        <v>0.0</v>
      </c>
      <c r="CH87" s="605">
        <v>0.0</v>
      </c>
      <c r="CI87" s="606">
        <f t="shared" si="283"/>
        <v>0.0</v>
      </c>
      <c r="CJ87" s="604">
        <v>0.0</v>
      </c>
      <c r="CK87" s="606">
        <f t="shared" si="249"/>
        <v>0.0</v>
      </c>
      <c r="CL87" s="604">
        <v>0.0</v>
      </c>
      <c r="CM87" s="606">
        <f t="shared" si="250"/>
        <v>0.0</v>
      </c>
      <c r="CN87" s="607">
        <f t="shared" si="284"/>
        <v>0.0</v>
      </c>
      <c r="CO87" s="548" t="str">
        <f t="shared" si="285"/>
        <v/>
      </c>
      <c r="CP87" s="548" t="str">
        <f t="shared" si="286"/>
        <v/>
      </c>
      <c r="CQ87" s="608" t="str">
        <f t="shared" si="287"/>
        <v/>
      </c>
      <c r="CR87" s="609">
        <v>0.0</v>
      </c>
      <c r="CS87" s="610">
        <v>0.0</v>
      </c>
      <c r="CT87" s="611"/>
      <c r="CU87" s="612">
        <f t="shared" si="313"/>
        <v>0.0</v>
      </c>
      <c r="CV87" s="525">
        <v>0.0</v>
      </c>
      <c r="CW87" s="613">
        <v>0.0</v>
      </c>
      <c r="CX87" s="614">
        <f t="shared" si="335"/>
        <v>0.0</v>
      </c>
      <c r="CY87" s="615">
        <v>0.0</v>
      </c>
      <c r="CZ87" s="616">
        <f t="shared" si="362" ref="CZ87">IF($S$7="NA","NA",0)</f>
        <v>0.0</v>
      </c>
      <c r="DA87" s="617">
        <f t="shared" si="314"/>
        <v>0.0</v>
      </c>
      <c r="DB87" s="618">
        <f t="shared" si="315"/>
        <v>0.0</v>
      </c>
      <c r="DC87" s="619">
        <f t="shared" si="316"/>
        <v>0.0</v>
      </c>
      <c r="DD87" s="620" t="str">
        <f t="shared" si="317"/>
        <v/>
      </c>
      <c r="DE87" s="603">
        <v>0.0</v>
      </c>
      <c r="DF87" s="622">
        <v>0.0</v>
      </c>
      <c r="DG87" s="623">
        <f t="shared" si="318"/>
        <v>0.0</v>
      </c>
      <c r="DH87" s="604">
        <v>0.0</v>
      </c>
      <c r="DI87" s="625"/>
      <c r="DJ87" s="623">
        <f t="shared" si="319"/>
        <v>0.0</v>
      </c>
      <c r="DK87" s="625"/>
      <c r="DL87" s="625"/>
      <c r="DM87" s="623" t="str">
        <f t="shared" si="320"/>
        <v/>
      </c>
      <c r="DN87" s="626">
        <f t="shared" si="321"/>
        <v>0.0</v>
      </c>
      <c r="DO87" s="627">
        <f t="shared" si="322"/>
        <v>0.0</v>
      </c>
      <c r="DP87" s="628">
        <f t="shared" si="323"/>
        <v>0.0</v>
      </c>
      <c r="DQ87" s="541">
        <v>0.0</v>
      </c>
      <c r="DR87" s="629">
        <v>0.0</v>
      </c>
      <c r="DS87" s="623">
        <f t="shared" si="324"/>
        <v>0.0</v>
      </c>
      <c r="DT87" s="630">
        <v>0.0</v>
      </c>
      <c r="DU87" s="631">
        <f t="shared" si="363" ref="DU87">IF($S$7="NA","NA",0)</f>
        <v>0.0</v>
      </c>
      <c r="DV87" s="623">
        <f t="shared" si="325"/>
        <v>0.0</v>
      </c>
      <c r="DW87" s="632">
        <f t="shared" si="326"/>
        <v>0.0</v>
      </c>
      <c r="DX87" s="633">
        <f t="shared" si="327"/>
        <v>0.0</v>
      </c>
      <c r="DY87" s="634">
        <f t="shared" si="328"/>
        <v>0.0</v>
      </c>
      <c r="DZ87" s="607">
        <f t="shared" si="329"/>
        <v>0.0</v>
      </c>
      <c r="EA87" s="635" t="str">
        <f t="shared" si="330"/>
        <v/>
      </c>
      <c r="EB87" s="636">
        <v>0.0</v>
      </c>
      <c r="EC87" s="637">
        <v>0.0</v>
      </c>
      <c r="ED87" s="638">
        <v>0.0</v>
      </c>
      <c r="EE87" s="639">
        <f t="shared" si="357"/>
        <v>0.0</v>
      </c>
      <c r="EF87" s="640">
        <f t="shared" si="358"/>
        <v>0.0</v>
      </c>
      <c r="EG87" s="641" t="str">
        <f t="shared" si="359"/>
        <v/>
      </c>
      <c r="EH87" s="667">
        <v>0.0</v>
      </c>
      <c r="EI87" s="668">
        <v>0.0</v>
      </c>
      <c r="EJ87" s="668">
        <v>0.0</v>
      </c>
      <c r="EK87" s="532">
        <f t="shared" si="253"/>
        <v>0.0</v>
      </c>
      <c r="EL87" s="619">
        <f t="shared" si="254"/>
        <v>0.0</v>
      </c>
      <c r="EM87" s="620" t="str">
        <f t="shared" si="255"/>
        <v/>
      </c>
      <c r="EN87" s="603">
        <v>0.0</v>
      </c>
      <c r="EO87" s="604">
        <v>0.0</v>
      </c>
      <c r="EP87" s="643">
        <v>0.0</v>
      </c>
      <c r="EQ87" s="644">
        <f t="shared" si="338"/>
        <v>0.0</v>
      </c>
      <c r="ER87" s="629">
        <v>0.0</v>
      </c>
      <c r="ES87" s="645">
        <f t="shared" si="331"/>
        <v>0.0</v>
      </c>
      <c r="ET87" s="630">
        <v>0.0</v>
      </c>
      <c r="EU87" s="646">
        <f t="shared" si="332"/>
        <v>0.0</v>
      </c>
      <c r="EV87" s="607">
        <f t="shared" si="333"/>
        <v>0.0</v>
      </c>
      <c r="EW87" s="635" t="str">
        <f t="shared" si="334"/>
        <v/>
      </c>
      <c r="EX87" s="669"/>
      <c r="EY87" s="666"/>
      <c r="EZ87" s="670" t="str">
        <f t="shared" si="214"/>
        <v/>
      </c>
      <c r="FA87" s="649" t="str">
        <f t="shared" si="288"/>
        <v/>
      </c>
      <c r="FB87" s="650" t="str">
        <f t="shared" si="350"/>
        <v/>
      </c>
      <c r="FC87" s="651" t="str">
        <f t="shared" si="351"/>
        <v/>
      </c>
      <c r="FD87" s="652" t="str">
        <f t="shared" si="352"/>
        <v/>
      </c>
      <c r="FE87" s="652" t="str">
        <f>IF($G87="NSO","NSO",IF($G87="TC","Transferred",IF(OR($G87="",$G87=0,P87="",AB87="",AN87="",AZ87="",BL87="",BX87="",CJ85=""),"",IF(OR(FP87&gt;0,(FQ87+FR87+FS87)&gt;2),"FAILED",IF(OR(FQ87&gt;0,FR87&gt;1),"SUPP.",IF(AND(FR87&gt;0,FS87&gt;0),"SUPP.",IF((FR87+FS87),"Passed With G","Passed")))))))</f>
        <v/>
      </c>
      <c r="FF87" s="653" t="str">
        <f t="shared" si="353"/>
        <v/>
      </c>
      <c r="FG87" s="654" t="str">
        <f t="shared" si="354"/>
        <v/>
      </c>
      <c r="FH87" s="655" t="str">
        <f t="shared" si="291"/>
        <v/>
      </c>
      <c r="FI87" s="656" t="str">
        <f t="shared" si="339"/>
        <v/>
      </c>
      <c r="FJ87" s="657" t="str">
        <f t="shared" si="340"/>
        <v/>
      </c>
      <c r="FK87" s="657" t="str">
        <f t="shared" si="341"/>
        <v/>
      </c>
      <c r="FL87" s="657" t="str">
        <f t="shared" si="342"/>
        <v/>
      </c>
      <c r="FM87" s="657" t="str">
        <f t="shared" si="343"/>
        <v/>
      </c>
      <c r="FN87" s="658" t="str">
        <f t="shared" si="344"/>
        <v/>
      </c>
      <c r="FO87" s="659" t="str">
        <f t="shared" si="345"/>
        <v/>
      </c>
      <c r="FP87" s="656">
        <f t="shared" si="292"/>
        <v>0.0</v>
      </c>
      <c r="FQ87" s="657">
        <f t="shared" si="293"/>
        <v>0.0</v>
      </c>
      <c r="FR87" s="657">
        <f t="shared" si="294"/>
        <v>0.0</v>
      </c>
      <c r="FS87" s="657">
        <f t="shared" si="295"/>
        <v>0.0</v>
      </c>
      <c r="FT87" s="659"/>
      <c r="FU87" s="117"/>
      <c r="FV87" s="117"/>
      <c r="FW87" s="660">
        <f t="shared" si="296"/>
        <v>0.0</v>
      </c>
      <c r="FX87" s="660" t="s">
        <v>163</v>
      </c>
      <c r="FY87" s="660">
        <f t="shared" si="297"/>
        <v>200.0</v>
      </c>
      <c r="FZ87" s="660" t="str">
        <f t="shared" si="298"/>
        <v>0/200</v>
      </c>
      <c r="GA87" s="660">
        <f t="shared" si="299"/>
        <v>0.0</v>
      </c>
      <c r="GB87" s="660" t="s">
        <v>163</v>
      </c>
      <c r="GC87" s="660">
        <f t="shared" si="300"/>
        <v>230.0</v>
      </c>
      <c r="GD87" s="660" t="str">
        <f t="shared" si="301"/>
        <v>0/230</v>
      </c>
      <c r="GE87" s="660">
        <f t="shared" si="302"/>
        <v>0.0</v>
      </c>
      <c r="GF87" s="660" t="s">
        <v>163</v>
      </c>
      <c r="GG87" s="660">
        <f t="shared" si="303"/>
        <v>100.0</v>
      </c>
      <c r="GH87" s="660" t="str">
        <f t="shared" si="304"/>
        <v>0/100</v>
      </c>
      <c r="GI87" s="660">
        <f t="shared" si="305"/>
        <v>0.0</v>
      </c>
      <c r="GJ87" s="660" t="s">
        <v>163</v>
      </c>
      <c r="GK87" s="660">
        <f t="shared" si="306"/>
        <v>100.0</v>
      </c>
      <c r="GL87" s="660" t="str">
        <f t="shared" si="307"/>
        <v>0/100</v>
      </c>
      <c r="GM87" s="660">
        <f t="shared" si="308"/>
        <v>0.0</v>
      </c>
      <c r="GN87" s="660" t="s">
        <v>163</v>
      </c>
      <c r="GO87" s="660">
        <f t="shared" si="309"/>
        <v>200.0</v>
      </c>
      <c r="GP87" s="660" t="str">
        <f t="shared" si="310"/>
        <v>0/200</v>
      </c>
    </row>
    <row r="88" spans="8:8" ht="18.9">
      <c r="A88" s="24">
        <f t="shared" si="256"/>
        <v>0.0</v>
      </c>
      <c r="B88" s="562">
        <f t="shared" si="257"/>
        <v>0.0</v>
      </c>
      <c r="C88" s="661">
        <v>80.0</v>
      </c>
      <c r="D88" s="564"/>
      <c r="E88" s="662"/>
      <c r="F88" s="663"/>
      <c r="G88" s="565"/>
      <c r="H88" s="662"/>
      <c r="I88" s="662"/>
      <c r="J88" s="662"/>
      <c r="K88" s="664"/>
      <c r="L88" s="568">
        <v>0.0</v>
      </c>
      <c r="M88" s="569">
        <v>0.0</v>
      </c>
      <c r="N88" s="570">
        <v>0.0</v>
      </c>
      <c r="O88" s="571">
        <f t="shared" si="225"/>
        <v>0.0</v>
      </c>
      <c r="P88" s="569">
        <v>0.0</v>
      </c>
      <c r="Q88" s="571">
        <f>SUM(O88,P88)</f>
        <v>0.0</v>
      </c>
      <c r="R88" s="569">
        <v>0.0</v>
      </c>
      <c r="S88" s="571">
        <f>SUM(Q88,R88)</f>
        <v>0.0</v>
      </c>
      <c r="T88" s="572">
        <f>IF(OR(P88="",R88=""),"",S88/S$7*100)</f>
        <v>0.0</v>
      </c>
      <c r="U88" s="573" t="str">
        <f>IF(R88="AB","AB",IF(AND(OR(L88="ab",L88="ml"),OR(M88="ab",M88="ml"),OR(O88="ab",O88="ml")),"AB",IF(AND(OR(L88="ab",L88="ml"),OR(O88="ab",O88="ml")),"AB","")))</f>
        <v/>
      </c>
      <c r="V88" s="573" t="str">
        <f>IF(OR($G88="NSO",$G88="",R88=""),"",IF(OR(U88="AB",R88="ab"),"AB",IF(AND(T88&gt;=36,R88&gt;=20),"P",IF(AND(T88&gt;=34,R88&gt;=20,COUNTIF(N88:R88,"ml")=0),"G2",IF(AND(T88&gt;=31,R88&gt;=20,COUNTIF(N88:R88,"ml")=0),"G1",IF(T88&gt;=25,"S","F"))))))</f>
        <v/>
      </c>
      <c r="W88" s="574" t="str">
        <f t="shared" si="226"/>
        <v/>
      </c>
      <c r="X88" s="575">
        <v>0.0</v>
      </c>
      <c r="Y88" s="576">
        <v>0.0</v>
      </c>
      <c r="Z88" s="577">
        <v>0.0</v>
      </c>
      <c r="AA88" s="578">
        <f t="shared" si="258"/>
        <v>0.0</v>
      </c>
      <c r="AB88" s="576">
        <v>0.0</v>
      </c>
      <c r="AC88" s="578">
        <f t="shared" si="239"/>
        <v>0.0</v>
      </c>
      <c r="AD88" s="576">
        <v>0.0</v>
      </c>
      <c r="AE88" s="578">
        <f t="shared" si="240"/>
        <v>0.0</v>
      </c>
      <c r="AF88" s="579">
        <f t="shared" si="259"/>
        <v>0.0</v>
      </c>
      <c r="AG88" s="580" t="str">
        <f t="shared" si="260"/>
        <v/>
      </c>
      <c r="AH88" s="580" t="str">
        <f t="shared" si="261"/>
        <v/>
      </c>
      <c r="AI88" s="581" t="str">
        <f t="shared" si="262"/>
        <v/>
      </c>
      <c r="AJ88" s="582">
        <v>0.0</v>
      </c>
      <c r="AK88" s="583">
        <v>0.0</v>
      </c>
      <c r="AL88" s="584">
        <v>0.0</v>
      </c>
      <c r="AM88" s="585">
        <f t="shared" si="263"/>
        <v>0.0</v>
      </c>
      <c r="AN88" s="583">
        <v>0.0</v>
      </c>
      <c r="AO88" s="585">
        <f t="shared" si="241"/>
        <v>0.0</v>
      </c>
      <c r="AP88" s="583">
        <v>0.0</v>
      </c>
      <c r="AQ88" s="585">
        <f t="shared" si="242"/>
        <v>0.0</v>
      </c>
      <c r="AR88" s="586">
        <f t="shared" si="264"/>
        <v>0.0</v>
      </c>
      <c r="AS88" s="587" t="str">
        <f t="shared" si="265"/>
        <v/>
      </c>
      <c r="AT88" s="587" t="str">
        <f t="shared" si="266"/>
        <v/>
      </c>
      <c r="AU88" s="588" t="str">
        <f t="shared" si="267"/>
        <v/>
      </c>
      <c r="AV88" s="589">
        <v>0.0</v>
      </c>
      <c r="AW88" s="590">
        <v>0.0</v>
      </c>
      <c r="AX88" s="591">
        <v>0.0</v>
      </c>
      <c r="AY88" s="592">
        <f t="shared" si="268"/>
        <v>0.0</v>
      </c>
      <c r="AZ88" s="590">
        <v>0.0</v>
      </c>
      <c r="BA88" s="592">
        <f t="shared" si="243"/>
        <v>0.0</v>
      </c>
      <c r="BB88" s="590">
        <v>0.0</v>
      </c>
      <c r="BC88" s="592">
        <f t="shared" si="244"/>
        <v>0.0</v>
      </c>
      <c r="BD88" s="593">
        <f t="shared" si="269"/>
        <v>0.0</v>
      </c>
      <c r="BE88" s="594" t="str">
        <f t="shared" si="270"/>
        <v/>
      </c>
      <c r="BF88" s="594" t="str">
        <f t="shared" si="271"/>
        <v/>
      </c>
      <c r="BG88" s="595" t="str">
        <f t="shared" si="272"/>
        <v/>
      </c>
      <c r="BH88" s="596">
        <v>0.0</v>
      </c>
      <c r="BI88" s="597">
        <v>0.0</v>
      </c>
      <c r="BJ88" s="598">
        <v>0.0</v>
      </c>
      <c r="BK88" s="599">
        <f t="shared" si="273"/>
        <v>0.0</v>
      </c>
      <c r="BL88" s="597">
        <v>0.0</v>
      </c>
      <c r="BM88" s="599">
        <f t="shared" si="245"/>
        <v>0.0</v>
      </c>
      <c r="BN88" s="597">
        <v>0.0</v>
      </c>
      <c r="BO88" s="599">
        <f t="shared" si="246"/>
        <v>0.0</v>
      </c>
      <c r="BP88" s="600">
        <f t="shared" si="274"/>
        <v>0.0</v>
      </c>
      <c r="BQ88" s="601" t="str">
        <f t="shared" si="275"/>
        <v/>
      </c>
      <c r="BR88" s="601" t="str">
        <f t="shared" si="276"/>
        <v/>
      </c>
      <c r="BS88" s="602" t="str">
        <f t="shared" si="277"/>
        <v/>
      </c>
      <c r="BT88" s="568">
        <v>0.0</v>
      </c>
      <c r="BU88" s="569">
        <v>0.0</v>
      </c>
      <c r="BV88" s="570">
        <v>0.0</v>
      </c>
      <c r="BW88" s="571">
        <f t="shared" si="278"/>
        <v>0.0</v>
      </c>
      <c r="BX88" s="569">
        <v>0.0</v>
      </c>
      <c r="BY88" s="571">
        <f t="shared" si="247"/>
        <v>0.0</v>
      </c>
      <c r="BZ88" s="569">
        <v>0.0</v>
      </c>
      <c r="CA88" s="571">
        <f t="shared" si="248"/>
        <v>0.0</v>
      </c>
      <c r="CB88" s="572">
        <f t="shared" si="279"/>
        <v>0.0</v>
      </c>
      <c r="CC88" s="573" t="str">
        <f t="shared" si="280"/>
        <v/>
      </c>
      <c r="CD88" s="573" t="str">
        <f t="shared" si="281"/>
        <v/>
      </c>
      <c r="CE88" s="574" t="str">
        <f t="shared" si="282"/>
        <v/>
      </c>
      <c r="CF88" s="603">
        <v>0.0</v>
      </c>
      <c r="CG88" s="604">
        <v>0.0</v>
      </c>
      <c r="CH88" s="605">
        <v>0.0</v>
      </c>
      <c r="CI88" s="606">
        <f t="shared" si="283"/>
        <v>0.0</v>
      </c>
      <c r="CJ88" s="604">
        <v>0.0</v>
      </c>
      <c r="CK88" s="606">
        <f t="shared" si="249"/>
        <v>0.0</v>
      </c>
      <c r="CL88" s="604">
        <v>0.0</v>
      </c>
      <c r="CM88" s="606">
        <f t="shared" si="250"/>
        <v>0.0</v>
      </c>
      <c r="CN88" s="607">
        <f t="shared" si="284"/>
        <v>0.0</v>
      </c>
      <c r="CO88" s="548" t="str">
        <f t="shared" si="285"/>
        <v/>
      </c>
      <c r="CP88" s="548" t="str">
        <f t="shared" si="286"/>
        <v/>
      </c>
      <c r="CQ88" s="608" t="str">
        <f t="shared" si="287"/>
        <v/>
      </c>
      <c r="CR88" s="609">
        <v>0.0</v>
      </c>
      <c r="CS88" s="610">
        <v>0.0</v>
      </c>
      <c r="CT88" s="611"/>
      <c r="CU88" s="612">
        <f t="shared" si="313"/>
        <v>0.0</v>
      </c>
      <c r="CV88" s="525">
        <v>0.0</v>
      </c>
      <c r="CW88" s="613">
        <v>0.0</v>
      </c>
      <c r="CX88" s="614">
        <f t="shared" si="335"/>
        <v>0.0</v>
      </c>
      <c r="CY88" s="615">
        <v>0.0</v>
      </c>
      <c r="CZ88" s="616">
        <v>0.0</v>
      </c>
      <c r="DA88" s="617">
        <f t="shared" si="314"/>
        <v>0.0</v>
      </c>
      <c r="DB88" s="618">
        <f t="shared" si="315"/>
        <v>0.0</v>
      </c>
      <c r="DC88" s="619">
        <f t="shared" si="316"/>
        <v>0.0</v>
      </c>
      <c r="DD88" s="620" t="str">
        <f t="shared" si="317"/>
        <v/>
      </c>
      <c r="DE88" s="603">
        <v>0.0</v>
      </c>
      <c r="DF88" s="622">
        <v>0.0</v>
      </c>
      <c r="DG88" s="623">
        <f t="shared" si="318"/>
        <v>0.0</v>
      </c>
      <c r="DH88" s="604">
        <v>0.0</v>
      </c>
      <c r="DI88" s="625"/>
      <c r="DJ88" s="623">
        <f t="shared" si="319"/>
        <v>0.0</v>
      </c>
      <c r="DK88" s="625"/>
      <c r="DL88" s="625"/>
      <c r="DM88" s="623" t="str">
        <f t="shared" si="320"/>
        <v/>
      </c>
      <c r="DN88" s="626">
        <f t="shared" si="321"/>
        <v>0.0</v>
      </c>
      <c r="DO88" s="627">
        <f t="shared" si="322"/>
        <v>0.0</v>
      </c>
      <c r="DP88" s="628">
        <f t="shared" si="323"/>
        <v>0.0</v>
      </c>
      <c r="DQ88" s="541">
        <v>0.0</v>
      </c>
      <c r="DR88" s="629">
        <v>0.0</v>
      </c>
      <c r="DS88" s="623">
        <f t="shared" si="324"/>
        <v>0.0</v>
      </c>
      <c r="DT88" s="630">
        <v>0.0</v>
      </c>
      <c r="DU88" s="631">
        <v>0.0</v>
      </c>
      <c r="DV88" s="623">
        <f t="shared" si="325"/>
        <v>0.0</v>
      </c>
      <c r="DW88" s="632">
        <f t="shared" si="326"/>
        <v>0.0</v>
      </c>
      <c r="DX88" s="633">
        <f t="shared" si="327"/>
        <v>0.0</v>
      </c>
      <c r="DY88" s="634">
        <f t="shared" si="328"/>
        <v>0.0</v>
      </c>
      <c r="DZ88" s="607">
        <f t="shared" si="329"/>
        <v>0.0</v>
      </c>
      <c r="EA88" s="635" t="str">
        <f t="shared" si="330"/>
        <v/>
      </c>
      <c r="EB88" s="665">
        <v>0.0</v>
      </c>
      <c r="EC88" s="666">
        <v>0.0</v>
      </c>
      <c r="ED88" s="666">
        <v>0.0</v>
      </c>
      <c r="EE88" s="639">
        <f t="shared" si="357"/>
        <v>0.0</v>
      </c>
      <c r="EF88" s="640">
        <f t="shared" si="358"/>
        <v>0.0</v>
      </c>
      <c r="EG88" s="641" t="str">
        <f t="shared" si="359"/>
        <v/>
      </c>
      <c r="EH88" s="642">
        <v>0.0</v>
      </c>
      <c r="EI88" s="564">
        <v>0.0</v>
      </c>
      <c r="EJ88" s="564">
        <v>0.0</v>
      </c>
      <c r="EK88" s="532">
        <f t="shared" si="253"/>
        <v>0.0</v>
      </c>
      <c r="EL88" s="619">
        <f t="shared" si="254"/>
        <v>0.0</v>
      </c>
      <c r="EM88" s="620" t="str">
        <f t="shared" si="255"/>
        <v/>
      </c>
      <c r="EN88" s="603">
        <v>0.0</v>
      </c>
      <c r="EO88" s="604">
        <v>0.0</v>
      </c>
      <c r="EP88" s="643">
        <v>0.0</v>
      </c>
      <c r="EQ88" s="644">
        <f t="shared" si="338"/>
        <v>0.0</v>
      </c>
      <c r="ER88" s="629">
        <v>0.0</v>
      </c>
      <c r="ES88" s="645">
        <f t="shared" si="331"/>
        <v>0.0</v>
      </c>
      <c r="ET88" s="630">
        <v>0.0</v>
      </c>
      <c r="EU88" s="646">
        <f t="shared" si="332"/>
        <v>0.0</v>
      </c>
      <c r="EV88" s="607">
        <f t="shared" si="333"/>
        <v>0.0</v>
      </c>
      <c r="EW88" s="635" t="str">
        <f t="shared" si="334"/>
        <v/>
      </c>
      <c r="EX88" s="669"/>
      <c r="EY88" s="666"/>
      <c r="EZ88" s="670" t="str">
        <f t="shared" si="214"/>
        <v/>
      </c>
      <c r="FA88" s="649" t="str">
        <f t="shared" si="288"/>
        <v/>
      </c>
      <c r="FB88" s="650" t="str">
        <f t="shared" si="350"/>
        <v/>
      </c>
      <c r="FC88" s="651" t="str">
        <f t="shared" si="351"/>
        <v/>
      </c>
      <c r="FD88" s="652" t="str">
        <f t="shared" si="352"/>
        <v/>
      </c>
      <c r="FE88" s="652" t="str">
        <f>IF($G88="NSO","NSO",IF($G88="TC","Transferred",IF(OR($G88="",$G88=0,P88="",AB88="",AN88="",AZ88="",BL88="",BX88="",CJ86=""),"",IF(OR(FP88&gt;0,(FQ88+FR88+FS88)&gt;2),"FAILED",IF(OR(FQ88&gt;0,FR88&gt;1),"SUPP.",IF(AND(FR88&gt;0,FS88&gt;0),"SUPP.",IF((FR88+FS88),"Passed With G","Passed")))))))</f>
        <v/>
      </c>
      <c r="FF88" s="653" t="str">
        <f t="shared" si="353"/>
        <v/>
      </c>
      <c r="FG88" s="654" t="str">
        <f t="shared" si="354"/>
        <v/>
      </c>
      <c r="FH88" s="655" t="str">
        <f t="shared" si="291"/>
        <v/>
      </c>
      <c r="FI88" s="656" t="str">
        <f t="shared" si="339"/>
        <v/>
      </c>
      <c r="FJ88" s="657" t="str">
        <f t="shared" si="340"/>
        <v/>
      </c>
      <c r="FK88" s="657" t="str">
        <f t="shared" si="341"/>
        <v/>
      </c>
      <c r="FL88" s="657" t="str">
        <f t="shared" si="342"/>
        <v/>
      </c>
      <c r="FM88" s="657" t="str">
        <f t="shared" si="343"/>
        <v/>
      </c>
      <c r="FN88" s="658" t="str">
        <f t="shared" si="344"/>
        <v/>
      </c>
      <c r="FO88" s="659" t="str">
        <f t="shared" si="345"/>
        <v/>
      </c>
      <c r="FP88" s="656">
        <f t="shared" si="292"/>
        <v>0.0</v>
      </c>
      <c r="FQ88" s="657">
        <f t="shared" si="293"/>
        <v>0.0</v>
      </c>
      <c r="FR88" s="657">
        <f t="shared" si="294"/>
        <v>0.0</v>
      </c>
      <c r="FS88" s="657">
        <f t="shared" si="295"/>
        <v>0.0</v>
      </c>
      <c r="FT88" s="659"/>
      <c r="FU88" s="117"/>
      <c r="FV88" s="117"/>
      <c r="FW88" s="660">
        <f t="shared" si="296"/>
        <v>0.0</v>
      </c>
      <c r="FX88" s="660" t="s">
        <v>163</v>
      </c>
      <c r="FY88" s="660">
        <f t="shared" si="297"/>
        <v>200.0</v>
      </c>
      <c r="FZ88" s="660" t="str">
        <f t="shared" si="298"/>
        <v>0/200</v>
      </c>
      <c r="GA88" s="660">
        <f t="shared" si="299"/>
        <v>0.0</v>
      </c>
      <c r="GB88" s="660" t="s">
        <v>163</v>
      </c>
      <c r="GC88" s="660">
        <f t="shared" si="300"/>
        <v>230.0</v>
      </c>
      <c r="GD88" s="660" t="str">
        <f t="shared" si="301"/>
        <v>0/230</v>
      </c>
      <c r="GE88" s="660">
        <f t="shared" si="302"/>
        <v>0.0</v>
      </c>
      <c r="GF88" s="660" t="s">
        <v>163</v>
      </c>
      <c r="GG88" s="660">
        <f t="shared" si="303"/>
        <v>100.0</v>
      </c>
      <c r="GH88" s="660" t="str">
        <f t="shared" si="304"/>
        <v>0/100</v>
      </c>
      <c r="GI88" s="660">
        <f t="shared" si="305"/>
        <v>0.0</v>
      </c>
      <c r="GJ88" s="660" t="s">
        <v>163</v>
      </c>
      <c r="GK88" s="660">
        <f t="shared" si="306"/>
        <v>100.0</v>
      </c>
      <c r="GL88" s="660" t="str">
        <f t="shared" si="307"/>
        <v>0/100</v>
      </c>
      <c r="GM88" s="660">
        <f t="shared" si="308"/>
        <v>0.0</v>
      </c>
      <c r="GN88" s="660" t="s">
        <v>163</v>
      </c>
      <c r="GO88" s="660">
        <f t="shared" si="309"/>
        <v>200.0</v>
      </c>
      <c r="GP88" s="660" t="str">
        <f t="shared" si="310"/>
        <v>0/200</v>
      </c>
    </row>
    <row r="89" spans="8:8" ht="18.9">
      <c r="A89" s="24">
        <f t="shared" si="256"/>
        <v>0.0</v>
      </c>
      <c r="B89" s="562">
        <f t="shared" si="257"/>
        <v>0.0</v>
      </c>
      <c r="C89" s="563">
        <v>81.0</v>
      </c>
      <c r="D89" s="564"/>
      <c r="E89" s="662"/>
      <c r="F89" s="663"/>
      <c r="G89" s="662"/>
      <c r="H89" s="662"/>
      <c r="I89" s="662"/>
      <c r="J89" s="662"/>
      <c r="K89" s="664"/>
      <c r="L89" s="568">
        <v>0.0</v>
      </c>
      <c r="M89" s="569">
        <v>0.0</v>
      </c>
      <c r="N89" s="570">
        <v>0.0</v>
      </c>
      <c r="O89" s="571">
        <f t="shared" si="225"/>
        <v>0.0</v>
      </c>
      <c r="P89" s="569">
        <v>0.0</v>
      </c>
      <c r="Q89" s="571">
        <f>SUM(O89,P89)</f>
        <v>0.0</v>
      </c>
      <c r="R89" s="569">
        <v>0.0</v>
      </c>
      <c r="S89" s="571">
        <f>SUM(Q89,R89)</f>
        <v>0.0</v>
      </c>
      <c r="T89" s="572">
        <f>IF(OR(P89="",R89=""),"",S89/S$7*100)</f>
        <v>0.0</v>
      </c>
      <c r="U89" s="573" t="str">
        <f>IF(R89="AB","AB",IF(AND(OR(L89="ab",L89="ml"),OR(M89="ab",M89="ml"),OR(O89="ab",O89="ml")),"AB",IF(AND(OR(L89="ab",L89="ml"),OR(O89="ab",O89="ml")),"AB","")))</f>
        <v/>
      </c>
      <c r="V89" s="573" t="str">
        <f>IF(OR($G89="NSO",$G89="",R89=""),"",IF(OR(U89="AB",R89="ab"),"AB",IF(AND(T89&gt;=36,R89&gt;=20),"P",IF(AND(T89&gt;=34,R89&gt;=20,COUNTIF(N89:R89,"ml")=0),"G2",IF(AND(T89&gt;=31,R89&gt;=20,COUNTIF(N89:R89,"ml")=0),"G1",IF(T89&gt;=25,"S","F"))))))</f>
        <v/>
      </c>
      <c r="W89" s="574" t="str">
        <f t="shared" si="226"/>
        <v/>
      </c>
      <c r="X89" s="575">
        <v>0.0</v>
      </c>
      <c r="Y89" s="576">
        <v>0.0</v>
      </c>
      <c r="Z89" s="577">
        <v>0.0</v>
      </c>
      <c r="AA89" s="578">
        <f t="shared" si="258"/>
        <v>0.0</v>
      </c>
      <c r="AB89" s="576">
        <v>0.0</v>
      </c>
      <c r="AC89" s="578">
        <f t="shared" si="239"/>
        <v>0.0</v>
      </c>
      <c r="AD89" s="576">
        <v>0.0</v>
      </c>
      <c r="AE89" s="578">
        <f t="shared" si="240"/>
        <v>0.0</v>
      </c>
      <c r="AF89" s="579">
        <f t="shared" si="259"/>
        <v>0.0</v>
      </c>
      <c r="AG89" s="580" t="str">
        <f t="shared" si="260"/>
        <v/>
      </c>
      <c r="AH89" s="580" t="str">
        <f t="shared" si="261"/>
        <v/>
      </c>
      <c r="AI89" s="581" t="str">
        <f t="shared" si="262"/>
        <v/>
      </c>
      <c r="AJ89" s="582">
        <v>0.0</v>
      </c>
      <c r="AK89" s="583">
        <v>0.0</v>
      </c>
      <c r="AL89" s="584">
        <v>0.0</v>
      </c>
      <c r="AM89" s="585">
        <f t="shared" si="263"/>
        <v>0.0</v>
      </c>
      <c r="AN89" s="583">
        <v>0.0</v>
      </c>
      <c r="AO89" s="585">
        <f t="shared" si="241"/>
        <v>0.0</v>
      </c>
      <c r="AP89" s="583">
        <v>0.0</v>
      </c>
      <c r="AQ89" s="585">
        <f t="shared" si="242"/>
        <v>0.0</v>
      </c>
      <c r="AR89" s="586">
        <f t="shared" si="264"/>
        <v>0.0</v>
      </c>
      <c r="AS89" s="587" t="str">
        <f t="shared" si="265"/>
        <v/>
      </c>
      <c r="AT89" s="587" t="str">
        <f t="shared" si="266"/>
        <v/>
      </c>
      <c r="AU89" s="588" t="str">
        <f t="shared" si="267"/>
        <v/>
      </c>
      <c r="AV89" s="589">
        <v>0.0</v>
      </c>
      <c r="AW89" s="590">
        <v>0.0</v>
      </c>
      <c r="AX89" s="591">
        <v>0.0</v>
      </c>
      <c r="AY89" s="592">
        <f t="shared" si="268"/>
        <v>0.0</v>
      </c>
      <c r="AZ89" s="590">
        <v>0.0</v>
      </c>
      <c r="BA89" s="592">
        <f t="shared" si="243"/>
        <v>0.0</v>
      </c>
      <c r="BB89" s="590">
        <v>0.0</v>
      </c>
      <c r="BC89" s="592">
        <f t="shared" si="244"/>
        <v>0.0</v>
      </c>
      <c r="BD89" s="593">
        <f t="shared" si="269"/>
        <v>0.0</v>
      </c>
      <c r="BE89" s="594" t="str">
        <f t="shared" si="270"/>
        <v/>
      </c>
      <c r="BF89" s="594" t="str">
        <f t="shared" si="271"/>
        <v/>
      </c>
      <c r="BG89" s="595" t="str">
        <f t="shared" si="272"/>
        <v/>
      </c>
      <c r="BH89" s="596">
        <v>0.0</v>
      </c>
      <c r="BI89" s="597">
        <v>0.0</v>
      </c>
      <c r="BJ89" s="598">
        <v>0.0</v>
      </c>
      <c r="BK89" s="599">
        <f t="shared" si="273"/>
        <v>0.0</v>
      </c>
      <c r="BL89" s="597">
        <v>0.0</v>
      </c>
      <c r="BM89" s="599">
        <f t="shared" si="245"/>
        <v>0.0</v>
      </c>
      <c r="BN89" s="597">
        <v>0.0</v>
      </c>
      <c r="BO89" s="599">
        <f t="shared" si="246"/>
        <v>0.0</v>
      </c>
      <c r="BP89" s="600">
        <f t="shared" si="274"/>
        <v>0.0</v>
      </c>
      <c r="BQ89" s="601" t="str">
        <f t="shared" si="275"/>
        <v/>
      </c>
      <c r="BR89" s="601" t="str">
        <f t="shared" si="276"/>
        <v/>
      </c>
      <c r="BS89" s="602" t="str">
        <f t="shared" si="277"/>
        <v/>
      </c>
      <c r="BT89" s="568">
        <v>0.0</v>
      </c>
      <c r="BU89" s="569">
        <v>0.0</v>
      </c>
      <c r="BV89" s="570">
        <v>0.0</v>
      </c>
      <c r="BW89" s="571">
        <f t="shared" si="278"/>
        <v>0.0</v>
      </c>
      <c r="BX89" s="569">
        <v>0.0</v>
      </c>
      <c r="BY89" s="571">
        <f t="shared" si="247"/>
        <v>0.0</v>
      </c>
      <c r="BZ89" s="569">
        <v>0.0</v>
      </c>
      <c r="CA89" s="571">
        <f t="shared" si="248"/>
        <v>0.0</v>
      </c>
      <c r="CB89" s="572">
        <f t="shared" si="279"/>
        <v>0.0</v>
      </c>
      <c r="CC89" s="573" t="str">
        <f t="shared" si="280"/>
        <v/>
      </c>
      <c r="CD89" s="573" t="str">
        <f t="shared" si="281"/>
        <v/>
      </c>
      <c r="CE89" s="574" t="str">
        <f t="shared" si="282"/>
        <v/>
      </c>
      <c r="CF89" s="603">
        <v>0.0</v>
      </c>
      <c r="CG89" s="604">
        <v>0.0</v>
      </c>
      <c r="CH89" s="605">
        <v>0.0</v>
      </c>
      <c r="CI89" s="606">
        <f t="shared" si="283"/>
        <v>0.0</v>
      </c>
      <c r="CJ89" s="604">
        <v>0.0</v>
      </c>
      <c r="CK89" s="606">
        <f t="shared" si="249"/>
        <v>0.0</v>
      </c>
      <c r="CL89" s="604">
        <v>0.0</v>
      </c>
      <c r="CM89" s="606">
        <f t="shared" si="250"/>
        <v>0.0</v>
      </c>
      <c r="CN89" s="607">
        <f t="shared" si="284"/>
        <v>0.0</v>
      </c>
      <c r="CO89" s="548" t="str">
        <f t="shared" si="285"/>
        <v/>
      </c>
      <c r="CP89" s="548" t="str">
        <f t="shared" si="286"/>
        <v/>
      </c>
      <c r="CQ89" s="608" t="str">
        <f t="shared" si="287"/>
        <v/>
      </c>
      <c r="CR89" s="609">
        <v>0.0</v>
      </c>
      <c r="CS89" s="610">
        <v>0.0</v>
      </c>
      <c r="CT89" s="611"/>
      <c r="CU89" s="612">
        <f t="shared" si="313"/>
        <v>0.0</v>
      </c>
      <c r="CV89" s="525">
        <v>0.0</v>
      </c>
      <c r="CW89" s="613">
        <v>0.0</v>
      </c>
      <c r="CX89" s="614">
        <f t="shared" si="335"/>
        <v>0.0</v>
      </c>
      <c r="CY89" s="615">
        <v>0.0</v>
      </c>
      <c r="CZ89" s="616">
        <f t="shared" si="364" ref="CZ89">IF($S$7="NA","NA",0)</f>
        <v>0.0</v>
      </c>
      <c r="DA89" s="617">
        <f t="shared" si="314"/>
        <v>0.0</v>
      </c>
      <c r="DB89" s="618">
        <f t="shared" si="315"/>
        <v>0.0</v>
      </c>
      <c r="DC89" s="619">
        <f t="shared" si="316"/>
        <v>0.0</v>
      </c>
      <c r="DD89" s="620" t="str">
        <f t="shared" si="317"/>
        <v/>
      </c>
      <c r="DE89" s="603">
        <v>0.0</v>
      </c>
      <c r="DF89" s="622">
        <v>0.0</v>
      </c>
      <c r="DG89" s="623">
        <f t="shared" si="318"/>
        <v>0.0</v>
      </c>
      <c r="DH89" s="604">
        <v>0.0</v>
      </c>
      <c r="DI89" s="625"/>
      <c r="DJ89" s="623">
        <f t="shared" si="319"/>
        <v>0.0</v>
      </c>
      <c r="DK89" s="625"/>
      <c r="DL89" s="625"/>
      <c r="DM89" s="623" t="str">
        <f t="shared" si="320"/>
        <v/>
      </c>
      <c r="DN89" s="626">
        <f t="shared" si="321"/>
        <v>0.0</v>
      </c>
      <c r="DO89" s="627">
        <f t="shared" si="322"/>
        <v>0.0</v>
      </c>
      <c r="DP89" s="628">
        <f t="shared" si="323"/>
        <v>0.0</v>
      </c>
      <c r="DQ89" s="541">
        <v>0.0</v>
      </c>
      <c r="DR89" s="629">
        <v>0.0</v>
      </c>
      <c r="DS89" s="623">
        <f t="shared" si="324"/>
        <v>0.0</v>
      </c>
      <c r="DT89" s="630">
        <v>0.0</v>
      </c>
      <c r="DU89" s="631">
        <f t="shared" si="365" ref="DU89">IF($S$7="NA","NA",0)</f>
        <v>0.0</v>
      </c>
      <c r="DV89" s="623">
        <f t="shared" si="325"/>
        <v>0.0</v>
      </c>
      <c r="DW89" s="632">
        <f t="shared" si="326"/>
        <v>0.0</v>
      </c>
      <c r="DX89" s="633">
        <f t="shared" si="327"/>
        <v>0.0</v>
      </c>
      <c r="DY89" s="634">
        <f t="shared" si="328"/>
        <v>0.0</v>
      </c>
      <c r="DZ89" s="607">
        <f t="shared" si="329"/>
        <v>0.0</v>
      </c>
      <c r="EA89" s="635" t="str">
        <f t="shared" si="330"/>
        <v/>
      </c>
      <c r="EB89" s="636">
        <v>0.0</v>
      </c>
      <c r="EC89" s="637">
        <v>0.0</v>
      </c>
      <c r="ED89" s="638">
        <v>0.0</v>
      </c>
      <c r="EE89" s="639">
        <f t="shared" si="357"/>
        <v>0.0</v>
      </c>
      <c r="EF89" s="640">
        <f t="shared" si="358"/>
        <v>0.0</v>
      </c>
      <c r="EG89" s="641" t="str">
        <f t="shared" si="359"/>
        <v/>
      </c>
      <c r="EH89" s="667">
        <v>0.0</v>
      </c>
      <c r="EI89" s="668">
        <v>0.0</v>
      </c>
      <c r="EJ89" s="668">
        <v>0.0</v>
      </c>
      <c r="EK89" s="532">
        <f t="shared" si="253"/>
        <v>0.0</v>
      </c>
      <c r="EL89" s="619">
        <f t="shared" si="254"/>
        <v>0.0</v>
      </c>
      <c r="EM89" s="620" t="str">
        <f t="shared" si="255"/>
        <v/>
      </c>
      <c r="EN89" s="603">
        <v>0.0</v>
      </c>
      <c r="EO89" s="604">
        <v>0.0</v>
      </c>
      <c r="EP89" s="643">
        <v>0.0</v>
      </c>
      <c r="EQ89" s="644">
        <f t="shared" si="338"/>
        <v>0.0</v>
      </c>
      <c r="ER89" s="629">
        <v>0.0</v>
      </c>
      <c r="ES89" s="645">
        <f t="shared" si="331"/>
        <v>0.0</v>
      </c>
      <c r="ET89" s="630">
        <v>0.0</v>
      </c>
      <c r="EU89" s="646">
        <f t="shared" si="332"/>
        <v>0.0</v>
      </c>
      <c r="EV89" s="607">
        <f t="shared" si="333"/>
        <v>0.0</v>
      </c>
      <c r="EW89" s="635" t="str">
        <f t="shared" si="334"/>
        <v/>
      </c>
      <c r="EX89" s="669"/>
      <c r="EY89" s="666"/>
      <c r="EZ89" s="670" t="str">
        <f t="shared" si="214"/>
        <v/>
      </c>
      <c r="FA89" s="649" t="str">
        <f t="shared" si="288"/>
        <v/>
      </c>
      <c r="FB89" s="650" t="str">
        <f t="shared" si="350"/>
        <v/>
      </c>
      <c r="FC89" s="651" t="str">
        <f t="shared" si="351"/>
        <v/>
      </c>
      <c r="FD89" s="652" t="str">
        <f t="shared" si="352"/>
        <v/>
      </c>
      <c r="FE89" s="652" t="str">
        <f>IF($G89="NSO","NSO",IF($G89="TC","Transferred",IF(OR($G89="",$G89=0,P89="",AB89="",AN89="",AZ89="",BL89="",BX89="",CJ87=""),"",IF(OR(FP89&gt;0,(FQ89+FR89+FS89)&gt;2),"FAILED",IF(OR(FQ89&gt;0,FR89&gt;1),"SUPP.",IF(AND(FR89&gt;0,FS89&gt;0),"SUPP.",IF((FR89+FS89),"Passed With G","Passed")))))))</f>
        <v/>
      </c>
      <c r="FF89" s="653" t="str">
        <f t="shared" si="353"/>
        <v/>
      </c>
      <c r="FG89" s="654" t="str">
        <f t="shared" si="354"/>
        <v/>
      </c>
      <c r="FH89" s="655" t="str">
        <f t="shared" si="291"/>
        <v/>
      </c>
      <c r="FI89" s="656" t="str">
        <f t="shared" si="339"/>
        <v/>
      </c>
      <c r="FJ89" s="657" t="str">
        <f t="shared" si="340"/>
        <v/>
      </c>
      <c r="FK89" s="657" t="str">
        <f t="shared" si="341"/>
        <v/>
      </c>
      <c r="FL89" s="657" t="str">
        <f t="shared" si="342"/>
        <v/>
      </c>
      <c r="FM89" s="657" t="str">
        <f t="shared" si="343"/>
        <v/>
      </c>
      <c r="FN89" s="658" t="str">
        <f t="shared" si="344"/>
        <v/>
      </c>
      <c r="FO89" s="659" t="str">
        <f t="shared" si="345"/>
        <v/>
      </c>
      <c r="FP89" s="656">
        <f t="shared" si="292"/>
        <v>0.0</v>
      </c>
      <c r="FQ89" s="657">
        <f t="shared" si="293"/>
        <v>0.0</v>
      </c>
      <c r="FR89" s="657">
        <f t="shared" si="294"/>
        <v>0.0</v>
      </c>
      <c r="FS89" s="657">
        <f t="shared" si="295"/>
        <v>0.0</v>
      </c>
      <c r="FT89" s="659"/>
      <c r="FU89" s="117"/>
      <c r="FV89" s="117"/>
      <c r="FW89" s="660">
        <f t="shared" si="296"/>
        <v>0.0</v>
      </c>
      <c r="FX89" s="660" t="s">
        <v>163</v>
      </c>
      <c r="FY89" s="660">
        <f t="shared" si="297"/>
        <v>200.0</v>
      </c>
      <c r="FZ89" s="660" t="str">
        <f t="shared" si="298"/>
        <v>0/200</v>
      </c>
      <c r="GA89" s="660">
        <f t="shared" si="299"/>
        <v>0.0</v>
      </c>
      <c r="GB89" s="660" t="s">
        <v>163</v>
      </c>
      <c r="GC89" s="660">
        <f t="shared" si="300"/>
        <v>230.0</v>
      </c>
      <c r="GD89" s="660" t="str">
        <f t="shared" si="301"/>
        <v>0/230</v>
      </c>
      <c r="GE89" s="660">
        <f t="shared" si="302"/>
        <v>0.0</v>
      </c>
      <c r="GF89" s="660" t="s">
        <v>163</v>
      </c>
      <c r="GG89" s="660">
        <f t="shared" si="303"/>
        <v>100.0</v>
      </c>
      <c r="GH89" s="660" t="str">
        <f t="shared" si="304"/>
        <v>0/100</v>
      </c>
      <c r="GI89" s="660">
        <f t="shared" si="305"/>
        <v>0.0</v>
      </c>
      <c r="GJ89" s="660" t="s">
        <v>163</v>
      </c>
      <c r="GK89" s="660">
        <f t="shared" si="306"/>
        <v>100.0</v>
      </c>
      <c r="GL89" s="660" t="str">
        <f t="shared" si="307"/>
        <v>0/100</v>
      </c>
      <c r="GM89" s="660">
        <f t="shared" si="308"/>
        <v>0.0</v>
      </c>
      <c r="GN89" s="660" t="s">
        <v>163</v>
      </c>
      <c r="GO89" s="660">
        <f t="shared" si="309"/>
        <v>200.0</v>
      </c>
      <c r="GP89" s="660" t="str">
        <f t="shared" si="310"/>
        <v>0/200</v>
      </c>
    </row>
    <row r="90" spans="8:8" ht="18.9">
      <c r="A90" s="24">
        <f t="shared" si="256"/>
        <v>0.0</v>
      </c>
      <c r="B90" s="562">
        <f t="shared" si="257"/>
        <v>0.0</v>
      </c>
      <c r="C90" s="661">
        <v>82.0</v>
      </c>
      <c r="D90" s="564"/>
      <c r="E90" s="662"/>
      <c r="F90" s="663"/>
      <c r="G90" s="565"/>
      <c r="H90" s="662"/>
      <c r="I90" s="662"/>
      <c r="J90" s="662"/>
      <c r="K90" s="664"/>
      <c r="L90" s="568">
        <v>0.0</v>
      </c>
      <c r="M90" s="569">
        <v>0.0</v>
      </c>
      <c r="N90" s="570">
        <v>0.0</v>
      </c>
      <c r="O90" s="571">
        <f t="shared" si="225"/>
        <v>0.0</v>
      </c>
      <c r="P90" s="569">
        <v>0.0</v>
      </c>
      <c r="Q90" s="571">
        <f>SUM(O90,P90)</f>
        <v>0.0</v>
      </c>
      <c r="R90" s="569">
        <v>0.0</v>
      </c>
      <c r="S90" s="571">
        <f>SUM(Q90,R90)</f>
        <v>0.0</v>
      </c>
      <c r="T90" s="572">
        <f>IF(OR(P90="",R90=""),"",S90/S$7*100)</f>
        <v>0.0</v>
      </c>
      <c r="U90" s="573" t="str">
        <f>IF(R90="AB","AB",IF(AND(OR(L90="ab",L90="ml"),OR(M90="ab",M90="ml"),OR(O90="ab",O90="ml")),"AB",IF(AND(OR(L90="ab",L90="ml"),OR(O90="ab",O90="ml")),"AB","")))</f>
        <v/>
      </c>
      <c r="V90" s="573" t="str">
        <f>IF(OR($G90="NSO",$G90="",R90=""),"",IF(OR(U90="AB",R90="ab"),"AB",IF(AND(T90&gt;=36,R90&gt;=20),"P",IF(AND(T90&gt;=34,R90&gt;=20,COUNTIF(N90:R90,"ml")=0),"G2",IF(AND(T90&gt;=31,R90&gt;=20,COUNTIF(N90:R90,"ml")=0),"G1",IF(T90&gt;=25,"S","F"))))))</f>
        <v/>
      </c>
      <c r="W90" s="574" t="str">
        <f t="shared" si="226"/>
        <v/>
      </c>
      <c r="X90" s="575">
        <v>0.0</v>
      </c>
      <c r="Y90" s="576">
        <v>0.0</v>
      </c>
      <c r="Z90" s="577">
        <v>0.0</v>
      </c>
      <c r="AA90" s="578">
        <f t="shared" si="258"/>
        <v>0.0</v>
      </c>
      <c r="AB90" s="576">
        <v>0.0</v>
      </c>
      <c r="AC90" s="578">
        <f t="shared" si="239"/>
        <v>0.0</v>
      </c>
      <c r="AD90" s="576">
        <v>0.0</v>
      </c>
      <c r="AE90" s="578">
        <f t="shared" si="240"/>
        <v>0.0</v>
      </c>
      <c r="AF90" s="579">
        <f t="shared" si="259"/>
        <v>0.0</v>
      </c>
      <c r="AG90" s="580" t="str">
        <f t="shared" si="260"/>
        <v/>
      </c>
      <c r="AH90" s="580" t="str">
        <f t="shared" si="261"/>
        <v/>
      </c>
      <c r="AI90" s="581" t="str">
        <f t="shared" si="262"/>
        <v/>
      </c>
      <c r="AJ90" s="582">
        <v>0.0</v>
      </c>
      <c r="AK90" s="583">
        <v>0.0</v>
      </c>
      <c r="AL90" s="584">
        <v>0.0</v>
      </c>
      <c r="AM90" s="585">
        <f t="shared" si="263"/>
        <v>0.0</v>
      </c>
      <c r="AN90" s="583">
        <v>0.0</v>
      </c>
      <c r="AO90" s="585">
        <f t="shared" si="241"/>
        <v>0.0</v>
      </c>
      <c r="AP90" s="583">
        <v>0.0</v>
      </c>
      <c r="AQ90" s="585">
        <f t="shared" si="242"/>
        <v>0.0</v>
      </c>
      <c r="AR90" s="586">
        <f t="shared" si="264"/>
        <v>0.0</v>
      </c>
      <c r="AS90" s="587" t="str">
        <f t="shared" si="265"/>
        <v/>
      </c>
      <c r="AT90" s="587" t="str">
        <f t="shared" si="266"/>
        <v/>
      </c>
      <c r="AU90" s="588" t="str">
        <f t="shared" si="267"/>
        <v/>
      </c>
      <c r="AV90" s="589">
        <v>0.0</v>
      </c>
      <c r="AW90" s="590">
        <v>0.0</v>
      </c>
      <c r="AX90" s="591">
        <v>0.0</v>
      </c>
      <c r="AY90" s="592">
        <f t="shared" si="268"/>
        <v>0.0</v>
      </c>
      <c r="AZ90" s="590">
        <v>0.0</v>
      </c>
      <c r="BA90" s="592">
        <f t="shared" si="243"/>
        <v>0.0</v>
      </c>
      <c r="BB90" s="590">
        <v>0.0</v>
      </c>
      <c r="BC90" s="592">
        <f t="shared" si="244"/>
        <v>0.0</v>
      </c>
      <c r="BD90" s="593">
        <f t="shared" si="269"/>
        <v>0.0</v>
      </c>
      <c r="BE90" s="594" t="str">
        <f t="shared" si="270"/>
        <v/>
      </c>
      <c r="BF90" s="594" t="str">
        <f t="shared" si="271"/>
        <v/>
      </c>
      <c r="BG90" s="595" t="str">
        <f t="shared" si="272"/>
        <v/>
      </c>
      <c r="BH90" s="596">
        <v>0.0</v>
      </c>
      <c r="BI90" s="597">
        <v>0.0</v>
      </c>
      <c r="BJ90" s="598">
        <v>0.0</v>
      </c>
      <c r="BK90" s="599">
        <f t="shared" si="273"/>
        <v>0.0</v>
      </c>
      <c r="BL90" s="597">
        <v>0.0</v>
      </c>
      <c r="BM90" s="599">
        <f t="shared" si="245"/>
        <v>0.0</v>
      </c>
      <c r="BN90" s="597">
        <v>0.0</v>
      </c>
      <c r="BO90" s="599">
        <f t="shared" si="246"/>
        <v>0.0</v>
      </c>
      <c r="BP90" s="600">
        <f t="shared" si="274"/>
        <v>0.0</v>
      </c>
      <c r="BQ90" s="601" t="str">
        <f t="shared" si="275"/>
        <v/>
      </c>
      <c r="BR90" s="601" t="str">
        <f t="shared" si="276"/>
        <v/>
      </c>
      <c r="BS90" s="602" t="str">
        <f t="shared" si="277"/>
        <v/>
      </c>
      <c r="BT90" s="568">
        <v>0.0</v>
      </c>
      <c r="BU90" s="569">
        <v>0.0</v>
      </c>
      <c r="BV90" s="570">
        <v>0.0</v>
      </c>
      <c r="BW90" s="571">
        <f t="shared" si="278"/>
        <v>0.0</v>
      </c>
      <c r="BX90" s="569">
        <v>0.0</v>
      </c>
      <c r="BY90" s="571">
        <f t="shared" si="247"/>
        <v>0.0</v>
      </c>
      <c r="BZ90" s="569">
        <v>0.0</v>
      </c>
      <c r="CA90" s="571">
        <f t="shared" si="248"/>
        <v>0.0</v>
      </c>
      <c r="CB90" s="572">
        <f t="shared" si="279"/>
        <v>0.0</v>
      </c>
      <c r="CC90" s="573" t="str">
        <f t="shared" si="280"/>
        <v/>
      </c>
      <c r="CD90" s="573" t="str">
        <f t="shared" si="281"/>
        <v/>
      </c>
      <c r="CE90" s="574" t="str">
        <f t="shared" si="282"/>
        <v/>
      </c>
      <c r="CF90" s="603">
        <v>0.0</v>
      </c>
      <c r="CG90" s="604">
        <v>0.0</v>
      </c>
      <c r="CH90" s="605">
        <v>0.0</v>
      </c>
      <c r="CI90" s="606">
        <f t="shared" si="283"/>
        <v>0.0</v>
      </c>
      <c r="CJ90" s="604">
        <v>0.0</v>
      </c>
      <c r="CK90" s="606">
        <f t="shared" si="249"/>
        <v>0.0</v>
      </c>
      <c r="CL90" s="604">
        <v>0.0</v>
      </c>
      <c r="CM90" s="606">
        <f t="shared" si="250"/>
        <v>0.0</v>
      </c>
      <c r="CN90" s="607">
        <f t="shared" si="284"/>
        <v>0.0</v>
      </c>
      <c r="CO90" s="548" t="str">
        <f t="shared" si="285"/>
        <v/>
      </c>
      <c r="CP90" s="548" t="str">
        <f t="shared" si="286"/>
        <v/>
      </c>
      <c r="CQ90" s="608" t="str">
        <f t="shared" si="287"/>
        <v/>
      </c>
      <c r="CR90" s="609">
        <v>0.0</v>
      </c>
      <c r="CS90" s="610">
        <v>0.0</v>
      </c>
      <c r="CT90" s="611"/>
      <c r="CU90" s="612">
        <f t="shared" si="313"/>
        <v>0.0</v>
      </c>
      <c r="CV90" s="525">
        <v>0.0</v>
      </c>
      <c r="CW90" s="613">
        <v>0.0</v>
      </c>
      <c r="CX90" s="614">
        <f t="shared" si="335"/>
        <v>0.0</v>
      </c>
      <c r="CY90" s="615">
        <v>0.0</v>
      </c>
      <c r="CZ90" s="616">
        <v>0.0</v>
      </c>
      <c r="DA90" s="617">
        <f t="shared" si="314"/>
        <v>0.0</v>
      </c>
      <c r="DB90" s="618">
        <f t="shared" si="315"/>
        <v>0.0</v>
      </c>
      <c r="DC90" s="619">
        <f t="shared" si="316"/>
        <v>0.0</v>
      </c>
      <c r="DD90" s="620" t="str">
        <f t="shared" si="317"/>
        <v/>
      </c>
      <c r="DE90" s="603">
        <v>0.0</v>
      </c>
      <c r="DF90" s="622">
        <v>0.0</v>
      </c>
      <c r="DG90" s="623">
        <f t="shared" si="318"/>
        <v>0.0</v>
      </c>
      <c r="DH90" s="604">
        <v>0.0</v>
      </c>
      <c r="DI90" s="625"/>
      <c r="DJ90" s="623">
        <f t="shared" si="319"/>
        <v>0.0</v>
      </c>
      <c r="DK90" s="625"/>
      <c r="DL90" s="625"/>
      <c r="DM90" s="623" t="str">
        <f t="shared" si="320"/>
        <v/>
      </c>
      <c r="DN90" s="626">
        <f t="shared" si="321"/>
        <v>0.0</v>
      </c>
      <c r="DO90" s="627">
        <f t="shared" si="322"/>
        <v>0.0</v>
      </c>
      <c r="DP90" s="628">
        <f t="shared" si="323"/>
        <v>0.0</v>
      </c>
      <c r="DQ90" s="541">
        <v>0.0</v>
      </c>
      <c r="DR90" s="629">
        <v>0.0</v>
      </c>
      <c r="DS90" s="623">
        <f t="shared" si="324"/>
        <v>0.0</v>
      </c>
      <c r="DT90" s="630">
        <v>0.0</v>
      </c>
      <c r="DU90" s="631">
        <v>0.0</v>
      </c>
      <c r="DV90" s="623">
        <f t="shared" si="325"/>
        <v>0.0</v>
      </c>
      <c r="DW90" s="632">
        <f t="shared" si="326"/>
        <v>0.0</v>
      </c>
      <c r="DX90" s="633">
        <f t="shared" si="327"/>
        <v>0.0</v>
      </c>
      <c r="DY90" s="634">
        <f t="shared" si="328"/>
        <v>0.0</v>
      </c>
      <c r="DZ90" s="607">
        <f t="shared" si="329"/>
        <v>0.0</v>
      </c>
      <c r="EA90" s="635" t="str">
        <f t="shared" si="330"/>
        <v/>
      </c>
      <c r="EB90" s="665">
        <v>0.0</v>
      </c>
      <c r="EC90" s="666">
        <v>0.0</v>
      </c>
      <c r="ED90" s="666">
        <v>0.0</v>
      </c>
      <c r="EE90" s="639">
        <f t="shared" si="357"/>
        <v>0.0</v>
      </c>
      <c r="EF90" s="640">
        <f t="shared" si="358"/>
        <v>0.0</v>
      </c>
      <c r="EG90" s="641" t="str">
        <f t="shared" si="359"/>
        <v/>
      </c>
      <c r="EH90" s="642">
        <v>0.0</v>
      </c>
      <c r="EI90" s="564">
        <v>0.0</v>
      </c>
      <c r="EJ90" s="564">
        <v>0.0</v>
      </c>
      <c r="EK90" s="532">
        <f t="shared" si="253"/>
        <v>0.0</v>
      </c>
      <c r="EL90" s="619">
        <f t="shared" si="254"/>
        <v>0.0</v>
      </c>
      <c r="EM90" s="620" t="str">
        <f t="shared" si="255"/>
        <v/>
      </c>
      <c r="EN90" s="603">
        <v>0.0</v>
      </c>
      <c r="EO90" s="604">
        <v>0.0</v>
      </c>
      <c r="EP90" s="643">
        <v>0.0</v>
      </c>
      <c r="EQ90" s="644">
        <f t="shared" si="338"/>
        <v>0.0</v>
      </c>
      <c r="ER90" s="629">
        <v>0.0</v>
      </c>
      <c r="ES90" s="645">
        <f t="shared" si="331"/>
        <v>0.0</v>
      </c>
      <c r="ET90" s="630">
        <v>0.0</v>
      </c>
      <c r="EU90" s="646">
        <f t="shared" si="332"/>
        <v>0.0</v>
      </c>
      <c r="EV90" s="607">
        <f t="shared" si="333"/>
        <v>0.0</v>
      </c>
      <c r="EW90" s="635" t="str">
        <f t="shared" si="334"/>
        <v/>
      </c>
      <c r="EX90" s="669"/>
      <c r="EY90" s="666"/>
      <c r="EZ90" s="670" t="str">
        <f t="shared" si="214"/>
        <v/>
      </c>
      <c r="FA90" s="649" t="str">
        <f t="shared" si="288"/>
        <v/>
      </c>
      <c r="FB90" s="650" t="str">
        <f t="shared" si="350"/>
        <v/>
      </c>
      <c r="FC90" s="651" t="str">
        <f t="shared" si="351"/>
        <v/>
      </c>
      <c r="FD90" s="652" t="str">
        <f t="shared" si="352"/>
        <v/>
      </c>
      <c r="FE90" s="652" t="str">
        <f>IF($G90="NSO","NSO",IF($G90="TC","Transferred",IF(OR($G90="",$G90=0,P90="",AB90="",AN90="",AZ90="",BL90="",BX90="",CJ88=""),"",IF(OR(FP90&gt;0,(FQ90+FR90+FS90)&gt;2),"FAILED",IF(OR(FQ90&gt;0,FR90&gt;1),"SUPP.",IF(AND(FR90&gt;0,FS90&gt;0),"SUPP.",IF((FR90+FS90),"Passed With G","Passed")))))))</f>
        <v/>
      </c>
      <c r="FF90" s="653" t="str">
        <f t="shared" si="353"/>
        <v/>
      </c>
      <c r="FG90" s="654" t="str">
        <f t="shared" si="354"/>
        <v/>
      </c>
      <c r="FH90" s="655" t="str">
        <f t="shared" si="291"/>
        <v/>
      </c>
      <c r="FI90" s="656" t="str">
        <f t="shared" si="339"/>
        <v/>
      </c>
      <c r="FJ90" s="657" t="str">
        <f t="shared" si="340"/>
        <v/>
      </c>
      <c r="FK90" s="657" t="str">
        <f t="shared" si="341"/>
        <v/>
      </c>
      <c r="FL90" s="657" t="str">
        <f t="shared" si="342"/>
        <v/>
      </c>
      <c r="FM90" s="657" t="str">
        <f t="shared" si="343"/>
        <v/>
      </c>
      <c r="FN90" s="658" t="str">
        <f t="shared" si="344"/>
        <v/>
      </c>
      <c r="FO90" s="659" t="str">
        <f t="shared" si="345"/>
        <v/>
      </c>
      <c r="FP90" s="656">
        <f t="shared" si="292"/>
        <v>0.0</v>
      </c>
      <c r="FQ90" s="657">
        <f t="shared" si="293"/>
        <v>0.0</v>
      </c>
      <c r="FR90" s="657">
        <f t="shared" si="294"/>
        <v>0.0</v>
      </c>
      <c r="FS90" s="657">
        <f t="shared" si="295"/>
        <v>0.0</v>
      </c>
      <c r="FT90" s="659"/>
      <c r="FU90" s="117"/>
      <c r="FV90" s="117"/>
      <c r="FW90" s="660">
        <f t="shared" si="296"/>
        <v>0.0</v>
      </c>
      <c r="FX90" s="660" t="s">
        <v>163</v>
      </c>
      <c r="FY90" s="660">
        <f t="shared" si="297"/>
        <v>200.0</v>
      </c>
      <c r="FZ90" s="660" t="str">
        <f t="shared" si="298"/>
        <v>0/200</v>
      </c>
      <c r="GA90" s="660">
        <f t="shared" si="299"/>
        <v>0.0</v>
      </c>
      <c r="GB90" s="660" t="s">
        <v>163</v>
      </c>
      <c r="GC90" s="660">
        <f t="shared" si="300"/>
        <v>230.0</v>
      </c>
      <c r="GD90" s="660" t="str">
        <f t="shared" si="301"/>
        <v>0/230</v>
      </c>
      <c r="GE90" s="660">
        <f t="shared" si="302"/>
        <v>0.0</v>
      </c>
      <c r="GF90" s="660" t="s">
        <v>163</v>
      </c>
      <c r="GG90" s="660">
        <f t="shared" si="303"/>
        <v>100.0</v>
      </c>
      <c r="GH90" s="660" t="str">
        <f t="shared" si="304"/>
        <v>0/100</v>
      </c>
      <c r="GI90" s="660">
        <f t="shared" si="305"/>
        <v>0.0</v>
      </c>
      <c r="GJ90" s="660" t="s">
        <v>163</v>
      </c>
      <c r="GK90" s="660">
        <f t="shared" si="306"/>
        <v>100.0</v>
      </c>
      <c r="GL90" s="660" t="str">
        <f t="shared" si="307"/>
        <v>0/100</v>
      </c>
      <c r="GM90" s="660">
        <f t="shared" si="308"/>
        <v>0.0</v>
      </c>
      <c r="GN90" s="660" t="s">
        <v>163</v>
      </c>
      <c r="GO90" s="660">
        <f t="shared" si="309"/>
        <v>200.0</v>
      </c>
      <c r="GP90" s="660" t="str">
        <f t="shared" si="310"/>
        <v>0/200</v>
      </c>
    </row>
    <row r="91" spans="8:8" ht="18.9">
      <c r="A91" s="24">
        <f t="shared" si="256"/>
        <v>0.0</v>
      </c>
      <c r="B91" s="562">
        <f t="shared" si="257"/>
        <v>0.0</v>
      </c>
      <c r="C91" s="563">
        <v>83.0</v>
      </c>
      <c r="D91" s="564"/>
      <c r="E91" s="662"/>
      <c r="F91" s="663"/>
      <c r="G91" s="662"/>
      <c r="H91" s="662"/>
      <c r="I91" s="662"/>
      <c r="J91" s="662"/>
      <c r="K91" s="664"/>
      <c r="L91" s="568">
        <v>0.0</v>
      </c>
      <c r="M91" s="569">
        <v>0.0</v>
      </c>
      <c r="N91" s="570">
        <v>0.0</v>
      </c>
      <c r="O91" s="571">
        <f t="shared" si="225"/>
        <v>0.0</v>
      </c>
      <c r="P91" s="569">
        <v>0.0</v>
      </c>
      <c r="Q91" s="571">
        <f>SUM(O91,P91)</f>
        <v>0.0</v>
      </c>
      <c r="R91" s="569">
        <v>0.0</v>
      </c>
      <c r="S91" s="571">
        <f>SUM(Q91,R91)</f>
        <v>0.0</v>
      </c>
      <c r="T91" s="572">
        <f>IF(OR(P91="",R91=""),"",S91/S$7*100)</f>
        <v>0.0</v>
      </c>
      <c r="U91" s="573" t="str">
        <f>IF(R91="AB","AB",IF(AND(OR(L91="ab",L91="ml"),OR(M91="ab",M91="ml"),OR(O91="ab",O91="ml")),"AB",IF(AND(OR(L91="ab",L91="ml"),OR(O91="ab",O91="ml")),"AB","")))</f>
        <v/>
      </c>
      <c r="V91" s="573" t="str">
        <f>IF(OR($G91="NSO",$G91="",R91=""),"",IF(OR(U91="AB",R91="ab"),"AB",IF(AND(T91&gt;=36,R91&gt;=20),"P",IF(AND(T91&gt;=34,R91&gt;=20,COUNTIF(N91:R91,"ml")=0),"G2",IF(AND(T91&gt;=31,R91&gt;=20,COUNTIF(N91:R91,"ml")=0),"G1",IF(T91&gt;=25,"S","F"))))))</f>
        <v/>
      </c>
      <c r="W91" s="574" t="str">
        <f t="shared" si="226"/>
        <v/>
      </c>
      <c r="X91" s="575">
        <v>0.0</v>
      </c>
      <c r="Y91" s="576">
        <v>0.0</v>
      </c>
      <c r="Z91" s="577">
        <v>0.0</v>
      </c>
      <c r="AA91" s="578">
        <f t="shared" si="258"/>
        <v>0.0</v>
      </c>
      <c r="AB91" s="576">
        <v>0.0</v>
      </c>
      <c r="AC91" s="578">
        <f t="shared" si="239"/>
        <v>0.0</v>
      </c>
      <c r="AD91" s="576">
        <v>0.0</v>
      </c>
      <c r="AE91" s="578">
        <f t="shared" si="240"/>
        <v>0.0</v>
      </c>
      <c r="AF91" s="579">
        <f t="shared" si="259"/>
        <v>0.0</v>
      </c>
      <c r="AG91" s="580" t="str">
        <f t="shared" si="260"/>
        <v/>
      </c>
      <c r="AH91" s="580" t="str">
        <f t="shared" si="261"/>
        <v/>
      </c>
      <c r="AI91" s="581" t="str">
        <f t="shared" si="262"/>
        <v/>
      </c>
      <c r="AJ91" s="582">
        <v>0.0</v>
      </c>
      <c r="AK91" s="583">
        <v>0.0</v>
      </c>
      <c r="AL91" s="584">
        <v>0.0</v>
      </c>
      <c r="AM91" s="585">
        <f t="shared" si="263"/>
        <v>0.0</v>
      </c>
      <c r="AN91" s="583">
        <v>0.0</v>
      </c>
      <c r="AO91" s="585">
        <f t="shared" si="241"/>
        <v>0.0</v>
      </c>
      <c r="AP91" s="583">
        <v>0.0</v>
      </c>
      <c r="AQ91" s="585">
        <f t="shared" si="242"/>
        <v>0.0</v>
      </c>
      <c r="AR91" s="586">
        <f t="shared" si="264"/>
        <v>0.0</v>
      </c>
      <c r="AS91" s="587" t="str">
        <f t="shared" si="265"/>
        <v/>
      </c>
      <c r="AT91" s="587" t="str">
        <f t="shared" si="266"/>
        <v/>
      </c>
      <c r="AU91" s="588" t="str">
        <f t="shared" si="267"/>
        <v/>
      </c>
      <c r="AV91" s="589">
        <v>0.0</v>
      </c>
      <c r="AW91" s="590">
        <v>0.0</v>
      </c>
      <c r="AX91" s="591">
        <v>0.0</v>
      </c>
      <c r="AY91" s="592">
        <f t="shared" si="268"/>
        <v>0.0</v>
      </c>
      <c r="AZ91" s="590">
        <v>0.0</v>
      </c>
      <c r="BA91" s="592">
        <f t="shared" si="243"/>
        <v>0.0</v>
      </c>
      <c r="BB91" s="590">
        <v>0.0</v>
      </c>
      <c r="BC91" s="592">
        <f t="shared" si="244"/>
        <v>0.0</v>
      </c>
      <c r="BD91" s="593">
        <f t="shared" si="269"/>
        <v>0.0</v>
      </c>
      <c r="BE91" s="594" t="str">
        <f t="shared" si="270"/>
        <v/>
      </c>
      <c r="BF91" s="594" t="str">
        <f t="shared" si="271"/>
        <v/>
      </c>
      <c r="BG91" s="595" t="str">
        <f t="shared" si="272"/>
        <v/>
      </c>
      <c r="BH91" s="596">
        <v>0.0</v>
      </c>
      <c r="BI91" s="597">
        <v>0.0</v>
      </c>
      <c r="BJ91" s="598">
        <v>0.0</v>
      </c>
      <c r="BK91" s="599">
        <f t="shared" si="273"/>
        <v>0.0</v>
      </c>
      <c r="BL91" s="597">
        <v>0.0</v>
      </c>
      <c r="BM91" s="599">
        <f t="shared" si="245"/>
        <v>0.0</v>
      </c>
      <c r="BN91" s="597">
        <v>0.0</v>
      </c>
      <c r="BO91" s="599">
        <f t="shared" si="246"/>
        <v>0.0</v>
      </c>
      <c r="BP91" s="600">
        <f t="shared" si="274"/>
        <v>0.0</v>
      </c>
      <c r="BQ91" s="601" t="str">
        <f t="shared" si="275"/>
        <v/>
      </c>
      <c r="BR91" s="601" t="str">
        <f t="shared" si="276"/>
        <v/>
      </c>
      <c r="BS91" s="602" t="str">
        <f t="shared" si="277"/>
        <v/>
      </c>
      <c r="BT91" s="568">
        <v>0.0</v>
      </c>
      <c r="BU91" s="569">
        <v>0.0</v>
      </c>
      <c r="BV91" s="570">
        <v>0.0</v>
      </c>
      <c r="BW91" s="571">
        <f t="shared" si="278"/>
        <v>0.0</v>
      </c>
      <c r="BX91" s="569">
        <v>0.0</v>
      </c>
      <c r="BY91" s="571">
        <f t="shared" si="247"/>
        <v>0.0</v>
      </c>
      <c r="BZ91" s="569">
        <v>0.0</v>
      </c>
      <c r="CA91" s="571">
        <f t="shared" si="248"/>
        <v>0.0</v>
      </c>
      <c r="CB91" s="572">
        <f t="shared" si="279"/>
        <v>0.0</v>
      </c>
      <c r="CC91" s="573" t="str">
        <f t="shared" si="280"/>
        <v/>
      </c>
      <c r="CD91" s="573" t="str">
        <f t="shared" si="281"/>
        <v/>
      </c>
      <c r="CE91" s="574" t="str">
        <f t="shared" si="282"/>
        <v/>
      </c>
      <c r="CF91" s="603">
        <v>0.0</v>
      </c>
      <c r="CG91" s="604">
        <v>0.0</v>
      </c>
      <c r="CH91" s="605">
        <v>0.0</v>
      </c>
      <c r="CI91" s="606">
        <f t="shared" si="283"/>
        <v>0.0</v>
      </c>
      <c r="CJ91" s="604">
        <v>0.0</v>
      </c>
      <c r="CK91" s="606">
        <f t="shared" si="249"/>
        <v>0.0</v>
      </c>
      <c r="CL91" s="604">
        <v>0.0</v>
      </c>
      <c r="CM91" s="606">
        <f t="shared" si="250"/>
        <v>0.0</v>
      </c>
      <c r="CN91" s="607">
        <f t="shared" si="284"/>
        <v>0.0</v>
      </c>
      <c r="CO91" s="548" t="str">
        <f t="shared" si="285"/>
        <v/>
      </c>
      <c r="CP91" s="548" t="str">
        <f t="shared" si="286"/>
        <v/>
      </c>
      <c r="CQ91" s="608" t="str">
        <f t="shared" si="287"/>
        <v/>
      </c>
      <c r="CR91" s="609">
        <v>0.0</v>
      </c>
      <c r="CS91" s="610">
        <v>0.0</v>
      </c>
      <c r="CT91" s="611"/>
      <c r="CU91" s="612">
        <f t="shared" si="313"/>
        <v>0.0</v>
      </c>
      <c r="CV91" s="525">
        <v>0.0</v>
      </c>
      <c r="CW91" s="613">
        <v>0.0</v>
      </c>
      <c r="CX91" s="614">
        <f t="shared" si="335"/>
        <v>0.0</v>
      </c>
      <c r="CY91" s="615">
        <v>0.0</v>
      </c>
      <c r="CZ91" s="616">
        <f t="shared" si="366" ref="CZ91">IF($S$7="NA","NA",0)</f>
        <v>0.0</v>
      </c>
      <c r="DA91" s="617">
        <f t="shared" si="314"/>
        <v>0.0</v>
      </c>
      <c r="DB91" s="618">
        <f t="shared" si="315"/>
        <v>0.0</v>
      </c>
      <c r="DC91" s="619">
        <f t="shared" si="316"/>
        <v>0.0</v>
      </c>
      <c r="DD91" s="620" t="str">
        <f t="shared" si="317"/>
        <v/>
      </c>
      <c r="DE91" s="603">
        <v>0.0</v>
      </c>
      <c r="DF91" s="622">
        <v>0.0</v>
      </c>
      <c r="DG91" s="623">
        <f t="shared" si="318"/>
        <v>0.0</v>
      </c>
      <c r="DH91" s="604">
        <v>0.0</v>
      </c>
      <c r="DI91" s="625"/>
      <c r="DJ91" s="623">
        <f t="shared" si="319"/>
        <v>0.0</v>
      </c>
      <c r="DK91" s="625"/>
      <c r="DL91" s="625"/>
      <c r="DM91" s="623" t="str">
        <f t="shared" si="320"/>
        <v/>
      </c>
      <c r="DN91" s="626">
        <f t="shared" si="321"/>
        <v>0.0</v>
      </c>
      <c r="DO91" s="627">
        <f t="shared" si="322"/>
        <v>0.0</v>
      </c>
      <c r="DP91" s="628">
        <f t="shared" si="323"/>
        <v>0.0</v>
      </c>
      <c r="DQ91" s="541">
        <v>0.0</v>
      </c>
      <c r="DR91" s="629">
        <v>0.0</v>
      </c>
      <c r="DS91" s="623">
        <f t="shared" si="324"/>
        <v>0.0</v>
      </c>
      <c r="DT91" s="630">
        <v>0.0</v>
      </c>
      <c r="DU91" s="631">
        <f t="shared" si="367" ref="DU91">IF($S$7="NA","NA",0)</f>
        <v>0.0</v>
      </c>
      <c r="DV91" s="623">
        <f t="shared" si="325"/>
        <v>0.0</v>
      </c>
      <c r="DW91" s="632">
        <f t="shared" si="326"/>
        <v>0.0</v>
      </c>
      <c r="DX91" s="633">
        <f t="shared" si="327"/>
        <v>0.0</v>
      </c>
      <c r="DY91" s="634">
        <f t="shared" si="328"/>
        <v>0.0</v>
      </c>
      <c r="DZ91" s="607">
        <f t="shared" si="329"/>
        <v>0.0</v>
      </c>
      <c r="EA91" s="635" t="str">
        <f t="shared" si="330"/>
        <v/>
      </c>
      <c r="EB91" s="636">
        <v>0.0</v>
      </c>
      <c r="EC91" s="637">
        <v>0.0</v>
      </c>
      <c r="ED91" s="638">
        <v>0.0</v>
      </c>
      <c r="EE91" s="639">
        <f t="shared" si="357"/>
        <v>0.0</v>
      </c>
      <c r="EF91" s="640">
        <f t="shared" si="358"/>
        <v>0.0</v>
      </c>
      <c r="EG91" s="641" t="str">
        <f t="shared" si="359"/>
        <v/>
      </c>
      <c r="EH91" s="667">
        <v>0.0</v>
      </c>
      <c r="EI91" s="668">
        <v>0.0</v>
      </c>
      <c r="EJ91" s="668">
        <v>0.0</v>
      </c>
      <c r="EK91" s="532">
        <f t="shared" si="253"/>
        <v>0.0</v>
      </c>
      <c r="EL91" s="619">
        <f t="shared" si="254"/>
        <v>0.0</v>
      </c>
      <c r="EM91" s="620" t="str">
        <f t="shared" si="255"/>
        <v/>
      </c>
      <c r="EN91" s="603">
        <v>0.0</v>
      </c>
      <c r="EO91" s="604">
        <v>0.0</v>
      </c>
      <c r="EP91" s="643">
        <v>0.0</v>
      </c>
      <c r="EQ91" s="644">
        <f t="shared" si="338"/>
        <v>0.0</v>
      </c>
      <c r="ER91" s="629">
        <v>0.0</v>
      </c>
      <c r="ES91" s="645">
        <f t="shared" si="331"/>
        <v>0.0</v>
      </c>
      <c r="ET91" s="630">
        <v>0.0</v>
      </c>
      <c r="EU91" s="646">
        <f t="shared" si="332"/>
        <v>0.0</v>
      </c>
      <c r="EV91" s="607">
        <f t="shared" si="333"/>
        <v>0.0</v>
      </c>
      <c r="EW91" s="635" t="str">
        <f t="shared" si="334"/>
        <v/>
      </c>
      <c r="EX91" s="669"/>
      <c r="EY91" s="666"/>
      <c r="EZ91" s="670" t="str">
        <f t="shared" si="214"/>
        <v/>
      </c>
      <c r="FA91" s="649" t="str">
        <f t="shared" si="288"/>
        <v/>
      </c>
      <c r="FB91" s="650" t="str">
        <f t="shared" si="350"/>
        <v/>
      </c>
      <c r="FC91" s="651" t="str">
        <f t="shared" si="351"/>
        <v/>
      </c>
      <c r="FD91" s="652" t="str">
        <f t="shared" si="352"/>
        <v/>
      </c>
      <c r="FE91" s="652" t="str">
        <f>IF($G91="NSO","NSO",IF($G91="TC","Transferred",IF(OR($G91="",$G91=0,P91="",AB91="",AN91="",AZ91="",BL91="",BX91="",CJ89=""),"",IF(OR(FP91&gt;0,(FQ91+FR91+FS91)&gt;2),"FAILED",IF(OR(FQ91&gt;0,FR91&gt;1),"SUPP.",IF(AND(FR91&gt;0,FS91&gt;0),"SUPP.",IF((FR91+FS91),"Passed With G","Passed")))))))</f>
        <v/>
      </c>
      <c r="FF91" s="653" t="str">
        <f t="shared" si="353"/>
        <v/>
      </c>
      <c r="FG91" s="654" t="str">
        <f t="shared" si="354"/>
        <v/>
      </c>
      <c r="FH91" s="655" t="str">
        <f t="shared" si="291"/>
        <v/>
      </c>
      <c r="FI91" s="656" t="str">
        <f t="shared" si="339"/>
        <v/>
      </c>
      <c r="FJ91" s="657" t="str">
        <f t="shared" si="340"/>
        <v/>
      </c>
      <c r="FK91" s="657" t="str">
        <f t="shared" si="341"/>
        <v/>
      </c>
      <c r="FL91" s="657" t="str">
        <f t="shared" si="342"/>
        <v/>
      </c>
      <c r="FM91" s="657" t="str">
        <f t="shared" si="343"/>
        <v/>
      </c>
      <c r="FN91" s="658" t="str">
        <f t="shared" si="344"/>
        <v/>
      </c>
      <c r="FO91" s="659" t="str">
        <f t="shared" si="345"/>
        <v/>
      </c>
      <c r="FP91" s="656">
        <f t="shared" si="292"/>
        <v>0.0</v>
      </c>
      <c r="FQ91" s="657">
        <f t="shared" si="293"/>
        <v>0.0</v>
      </c>
      <c r="FR91" s="657">
        <f t="shared" si="294"/>
        <v>0.0</v>
      </c>
      <c r="FS91" s="657">
        <f t="shared" si="295"/>
        <v>0.0</v>
      </c>
      <c r="FT91" s="659"/>
      <c r="FU91" s="117"/>
      <c r="FV91" s="117"/>
      <c r="FW91" s="660">
        <f t="shared" si="296"/>
        <v>0.0</v>
      </c>
      <c r="FX91" s="660" t="s">
        <v>163</v>
      </c>
      <c r="FY91" s="660">
        <f t="shared" si="297"/>
        <v>200.0</v>
      </c>
      <c r="FZ91" s="660" t="str">
        <f t="shared" si="298"/>
        <v>0/200</v>
      </c>
      <c r="GA91" s="660">
        <f t="shared" si="299"/>
        <v>0.0</v>
      </c>
      <c r="GB91" s="660" t="s">
        <v>163</v>
      </c>
      <c r="GC91" s="660">
        <f t="shared" si="300"/>
        <v>230.0</v>
      </c>
      <c r="GD91" s="660" t="str">
        <f t="shared" si="301"/>
        <v>0/230</v>
      </c>
      <c r="GE91" s="660">
        <f t="shared" si="302"/>
        <v>0.0</v>
      </c>
      <c r="GF91" s="660" t="s">
        <v>163</v>
      </c>
      <c r="GG91" s="660">
        <f t="shared" si="303"/>
        <v>100.0</v>
      </c>
      <c r="GH91" s="660" t="str">
        <f t="shared" si="304"/>
        <v>0/100</v>
      </c>
      <c r="GI91" s="660">
        <f t="shared" si="305"/>
        <v>0.0</v>
      </c>
      <c r="GJ91" s="660" t="s">
        <v>163</v>
      </c>
      <c r="GK91" s="660">
        <f t="shared" si="306"/>
        <v>100.0</v>
      </c>
      <c r="GL91" s="660" t="str">
        <f t="shared" si="307"/>
        <v>0/100</v>
      </c>
      <c r="GM91" s="660">
        <f t="shared" si="308"/>
        <v>0.0</v>
      </c>
      <c r="GN91" s="660" t="s">
        <v>163</v>
      </c>
      <c r="GO91" s="660">
        <f t="shared" si="309"/>
        <v>200.0</v>
      </c>
      <c r="GP91" s="660" t="str">
        <f t="shared" si="310"/>
        <v>0/200</v>
      </c>
    </row>
    <row r="92" spans="8:8" ht="18.9">
      <c r="A92" s="24">
        <f t="shared" si="256"/>
        <v>0.0</v>
      </c>
      <c r="B92" s="562">
        <f t="shared" si="257"/>
        <v>0.0</v>
      </c>
      <c r="C92" s="661">
        <v>84.0</v>
      </c>
      <c r="D92" s="564"/>
      <c r="E92" s="662"/>
      <c r="F92" s="663"/>
      <c r="G92" s="565"/>
      <c r="H92" s="662"/>
      <c r="I92" s="662"/>
      <c r="J92" s="662"/>
      <c r="K92" s="664"/>
      <c r="L92" s="568">
        <v>0.0</v>
      </c>
      <c r="M92" s="569">
        <v>0.0</v>
      </c>
      <c r="N92" s="570">
        <v>0.0</v>
      </c>
      <c r="O92" s="571">
        <f t="shared" si="225"/>
        <v>0.0</v>
      </c>
      <c r="P92" s="569">
        <v>0.0</v>
      </c>
      <c r="Q92" s="571">
        <f>SUM(O92,P92)</f>
        <v>0.0</v>
      </c>
      <c r="R92" s="569">
        <v>0.0</v>
      </c>
      <c r="S92" s="571">
        <f>SUM(Q92,R92)</f>
        <v>0.0</v>
      </c>
      <c r="T92" s="572">
        <f>IF(OR(P92="",R92=""),"",S92/S$7*100)</f>
        <v>0.0</v>
      </c>
      <c r="U92" s="573" t="str">
        <f>IF(R92="AB","AB",IF(AND(OR(L92="ab",L92="ml"),OR(M92="ab",M92="ml"),OR(O92="ab",O92="ml")),"AB",IF(AND(OR(L92="ab",L92="ml"),OR(O92="ab",O92="ml")),"AB","")))</f>
        <v/>
      </c>
      <c r="V92" s="573" t="str">
        <f>IF(OR($G92="NSO",$G92="",R92=""),"",IF(OR(U92="AB",R92="ab"),"AB",IF(AND(T92&gt;=36,R92&gt;=20),"P",IF(AND(T92&gt;=34,R92&gt;=20,COUNTIF(N92:R92,"ml")=0),"G2",IF(AND(T92&gt;=31,R92&gt;=20,COUNTIF(N92:R92,"ml")=0),"G1",IF(T92&gt;=25,"S","F"))))))</f>
        <v/>
      </c>
      <c r="W92" s="574" t="str">
        <f t="shared" si="226"/>
        <v/>
      </c>
      <c r="X92" s="575">
        <v>0.0</v>
      </c>
      <c r="Y92" s="576">
        <v>0.0</v>
      </c>
      <c r="Z92" s="577">
        <v>0.0</v>
      </c>
      <c r="AA92" s="578">
        <f t="shared" si="258"/>
        <v>0.0</v>
      </c>
      <c r="AB92" s="576">
        <v>0.0</v>
      </c>
      <c r="AC92" s="578">
        <f t="shared" si="239"/>
        <v>0.0</v>
      </c>
      <c r="AD92" s="576">
        <v>0.0</v>
      </c>
      <c r="AE92" s="578">
        <f t="shared" si="240"/>
        <v>0.0</v>
      </c>
      <c r="AF92" s="579">
        <f t="shared" si="259"/>
        <v>0.0</v>
      </c>
      <c r="AG92" s="580" t="str">
        <f t="shared" si="260"/>
        <v/>
      </c>
      <c r="AH92" s="580" t="str">
        <f t="shared" si="261"/>
        <v/>
      </c>
      <c r="AI92" s="581" t="str">
        <f t="shared" si="262"/>
        <v/>
      </c>
      <c r="AJ92" s="582">
        <v>0.0</v>
      </c>
      <c r="AK92" s="583">
        <v>0.0</v>
      </c>
      <c r="AL92" s="584">
        <v>0.0</v>
      </c>
      <c r="AM92" s="585">
        <f t="shared" si="263"/>
        <v>0.0</v>
      </c>
      <c r="AN92" s="583">
        <v>0.0</v>
      </c>
      <c r="AO92" s="585">
        <f t="shared" si="241"/>
        <v>0.0</v>
      </c>
      <c r="AP92" s="583">
        <v>0.0</v>
      </c>
      <c r="AQ92" s="585">
        <f t="shared" si="242"/>
        <v>0.0</v>
      </c>
      <c r="AR92" s="586">
        <f t="shared" si="264"/>
        <v>0.0</v>
      </c>
      <c r="AS92" s="587" t="str">
        <f t="shared" si="265"/>
        <v/>
      </c>
      <c r="AT92" s="587" t="str">
        <f t="shared" si="266"/>
        <v/>
      </c>
      <c r="AU92" s="588" t="str">
        <f t="shared" si="267"/>
        <v/>
      </c>
      <c r="AV92" s="589">
        <v>0.0</v>
      </c>
      <c r="AW92" s="590">
        <v>0.0</v>
      </c>
      <c r="AX92" s="591">
        <v>0.0</v>
      </c>
      <c r="AY92" s="592">
        <f t="shared" si="268"/>
        <v>0.0</v>
      </c>
      <c r="AZ92" s="590">
        <v>0.0</v>
      </c>
      <c r="BA92" s="592">
        <f t="shared" si="243"/>
        <v>0.0</v>
      </c>
      <c r="BB92" s="590">
        <v>0.0</v>
      </c>
      <c r="BC92" s="592">
        <f t="shared" si="244"/>
        <v>0.0</v>
      </c>
      <c r="BD92" s="593">
        <f t="shared" si="269"/>
        <v>0.0</v>
      </c>
      <c r="BE92" s="594" t="str">
        <f t="shared" si="270"/>
        <v/>
      </c>
      <c r="BF92" s="594" t="str">
        <f t="shared" si="271"/>
        <v/>
      </c>
      <c r="BG92" s="595" t="str">
        <f t="shared" si="272"/>
        <v/>
      </c>
      <c r="BH92" s="596">
        <v>0.0</v>
      </c>
      <c r="BI92" s="597">
        <v>0.0</v>
      </c>
      <c r="BJ92" s="598">
        <v>0.0</v>
      </c>
      <c r="BK92" s="599">
        <f t="shared" si="273"/>
        <v>0.0</v>
      </c>
      <c r="BL92" s="597">
        <v>0.0</v>
      </c>
      <c r="BM92" s="599">
        <f t="shared" si="245"/>
        <v>0.0</v>
      </c>
      <c r="BN92" s="597">
        <v>0.0</v>
      </c>
      <c r="BO92" s="599">
        <f t="shared" si="246"/>
        <v>0.0</v>
      </c>
      <c r="BP92" s="600">
        <f t="shared" si="274"/>
        <v>0.0</v>
      </c>
      <c r="BQ92" s="601" t="str">
        <f t="shared" si="275"/>
        <v/>
      </c>
      <c r="BR92" s="601" t="str">
        <f t="shared" si="276"/>
        <v/>
      </c>
      <c r="BS92" s="602" t="str">
        <f t="shared" si="277"/>
        <v/>
      </c>
      <c r="BT92" s="568">
        <v>0.0</v>
      </c>
      <c r="BU92" s="569">
        <v>0.0</v>
      </c>
      <c r="BV92" s="570">
        <v>0.0</v>
      </c>
      <c r="BW92" s="571">
        <f t="shared" si="278"/>
        <v>0.0</v>
      </c>
      <c r="BX92" s="569">
        <v>0.0</v>
      </c>
      <c r="BY92" s="571">
        <f t="shared" si="247"/>
        <v>0.0</v>
      </c>
      <c r="BZ92" s="569">
        <v>0.0</v>
      </c>
      <c r="CA92" s="571">
        <f t="shared" si="248"/>
        <v>0.0</v>
      </c>
      <c r="CB92" s="572">
        <f t="shared" si="279"/>
        <v>0.0</v>
      </c>
      <c r="CC92" s="573" t="str">
        <f t="shared" si="280"/>
        <v/>
      </c>
      <c r="CD92" s="573" t="str">
        <f t="shared" si="281"/>
        <v/>
      </c>
      <c r="CE92" s="574" t="str">
        <f t="shared" si="282"/>
        <v/>
      </c>
      <c r="CF92" s="603">
        <v>0.0</v>
      </c>
      <c r="CG92" s="604">
        <v>0.0</v>
      </c>
      <c r="CH92" s="605">
        <v>0.0</v>
      </c>
      <c r="CI92" s="606">
        <f t="shared" si="283"/>
        <v>0.0</v>
      </c>
      <c r="CJ92" s="604">
        <v>0.0</v>
      </c>
      <c r="CK92" s="606">
        <f t="shared" si="249"/>
        <v>0.0</v>
      </c>
      <c r="CL92" s="604">
        <v>0.0</v>
      </c>
      <c r="CM92" s="606">
        <f t="shared" si="250"/>
        <v>0.0</v>
      </c>
      <c r="CN92" s="607">
        <f t="shared" si="284"/>
        <v>0.0</v>
      </c>
      <c r="CO92" s="548" t="str">
        <f t="shared" si="285"/>
        <v/>
      </c>
      <c r="CP92" s="548" t="str">
        <f t="shared" si="286"/>
        <v/>
      </c>
      <c r="CQ92" s="608" t="str">
        <f t="shared" si="287"/>
        <v/>
      </c>
      <c r="CR92" s="609">
        <v>0.0</v>
      </c>
      <c r="CS92" s="610">
        <v>0.0</v>
      </c>
      <c r="CT92" s="611"/>
      <c r="CU92" s="612">
        <f t="shared" si="313"/>
        <v>0.0</v>
      </c>
      <c r="CV92" s="525">
        <v>0.0</v>
      </c>
      <c r="CW92" s="613">
        <v>0.0</v>
      </c>
      <c r="CX92" s="614">
        <f t="shared" si="335"/>
        <v>0.0</v>
      </c>
      <c r="CY92" s="615">
        <v>0.0</v>
      </c>
      <c r="CZ92" s="616">
        <v>0.0</v>
      </c>
      <c r="DA92" s="617">
        <f t="shared" si="314"/>
        <v>0.0</v>
      </c>
      <c r="DB92" s="618">
        <f t="shared" si="315"/>
        <v>0.0</v>
      </c>
      <c r="DC92" s="619">
        <f t="shared" si="316"/>
        <v>0.0</v>
      </c>
      <c r="DD92" s="620" t="str">
        <f t="shared" si="317"/>
        <v/>
      </c>
      <c r="DE92" s="603">
        <v>0.0</v>
      </c>
      <c r="DF92" s="622">
        <v>0.0</v>
      </c>
      <c r="DG92" s="623">
        <f t="shared" si="318"/>
        <v>0.0</v>
      </c>
      <c r="DH92" s="604">
        <v>0.0</v>
      </c>
      <c r="DI92" s="625"/>
      <c r="DJ92" s="623">
        <f t="shared" si="319"/>
        <v>0.0</v>
      </c>
      <c r="DK92" s="625"/>
      <c r="DL92" s="625"/>
      <c r="DM92" s="623" t="str">
        <f t="shared" si="320"/>
        <v/>
      </c>
      <c r="DN92" s="626">
        <f t="shared" si="321"/>
        <v>0.0</v>
      </c>
      <c r="DO92" s="627">
        <f t="shared" si="322"/>
        <v>0.0</v>
      </c>
      <c r="DP92" s="628">
        <f t="shared" si="323"/>
        <v>0.0</v>
      </c>
      <c r="DQ92" s="541">
        <v>0.0</v>
      </c>
      <c r="DR92" s="629">
        <v>0.0</v>
      </c>
      <c r="DS92" s="623">
        <f t="shared" si="324"/>
        <v>0.0</v>
      </c>
      <c r="DT92" s="630">
        <v>0.0</v>
      </c>
      <c r="DU92" s="631">
        <v>0.0</v>
      </c>
      <c r="DV92" s="623">
        <f t="shared" si="325"/>
        <v>0.0</v>
      </c>
      <c r="DW92" s="632">
        <f t="shared" si="326"/>
        <v>0.0</v>
      </c>
      <c r="DX92" s="633">
        <f t="shared" si="327"/>
        <v>0.0</v>
      </c>
      <c r="DY92" s="634">
        <f t="shared" si="328"/>
        <v>0.0</v>
      </c>
      <c r="DZ92" s="607">
        <f t="shared" si="329"/>
        <v>0.0</v>
      </c>
      <c r="EA92" s="635" t="str">
        <f t="shared" si="330"/>
        <v/>
      </c>
      <c r="EB92" s="665">
        <v>0.0</v>
      </c>
      <c r="EC92" s="666">
        <v>0.0</v>
      </c>
      <c r="ED92" s="666">
        <v>0.0</v>
      </c>
      <c r="EE92" s="639">
        <f t="shared" si="357"/>
        <v>0.0</v>
      </c>
      <c r="EF92" s="640">
        <f t="shared" si="358"/>
        <v>0.0</v>
      </c>
      <c r="EG92" s="641" t="str">
        <f t="shared" si="359"/>
        <v/>
      </c>
      <c r="EH92" s="642">
        <v>0.0</v>
      </c>
      <c r="EI92" s="564">
        <v>0.0</v>
      </c>
      <c r="EJ92" s="564">
        <v>0.0</v>
      </c>
      <c r="EK92" s="532">
        <f t="shared" si="253"/>
        <v>0.0</v>
      </c>
      <c r="EL92" s="619">
        <f t="shared" si="254"/>
        <v>0.0</v>
      </c>
      <c r="EM92" s="620" t="str">
        <f t="shared" si="255"/>
        <v/>
      </c>
      <c r="EN92" s="603">
        <v>0.0</v>
      </c>
      <c r="EO92" s="604">
        <v>0.0</v>
      </c>
      <c r="EP92" s="643">
        <v>0.0</v>
      </c>
      <c r="EQ92" s="644">
        <f t="shared" si="338"/>
        <v>0.0</v>
      </c>
      <c r="ER92" s="629">
        <v>0.0</v>
      </c>
      <c r="ES92" s="645">
        <f t="shared" si="331"/>
        <v>0.0</v>
      </c>
      <c r="ET92" s="630">
        <v>0.0</v>
      </c>
      <c r="EU92" s="646">
        <f t="shared" si="332"/>
        <v>0.0</v>
      </c>
      <c r="EV92" s="607">
        <f t="shared" si="333"/>
        <v>0.0</v>
      </c>
      <c r="EW92" s="635" t="str">
        <f t="shared" si="334"/>
        <v/>
      </c>
      <c r="EX92" s="669"/>
      <c r="EY92" s="666"/>
      <c r="EZ92" s="670" t="str">
        <f t="shared" si="214"/>
        <v/>
      </c>
      <c r="FA92" s="649" t="str">
        <f t="shared" si="288"/>
        <v/>
      </c>
      <c r="FB92" s="650" t="str">
        <f t="shared" si="350"/>
        <v/>
      </c>
      <c r="FC92" s="651" t="str">
        <f t="shared" si="351"/>
        <v/>
      </c>
      <c r="FD92" s="652" t="str">
        <f t="shared" si="352"/>
        <v/>
      </c>
      <c r="FE92" s="652" t="str">
        <f>IF($G92="NSO","NSO",IF($G92="TC","Transferred",IF(OR($G92="",$G92=0,P92="",AB92="",AN92="",AZ92="",BL92="",BX92="",CJ90=""),"",IF(OR(FP92&gt;0,(FQ92+FR92+FS92)&gt;2),"FAILED",IF(OR(FQ92&gt;0,FR92&gt;1),"SUPP.",IF(AND(FR92&gt;0,FS92&gt;0),"SUPP.",IF((FR92+FS92),"Passed With G","Passed")))))))</f>
        <v/>
      </c>
      <c r="FF92" s="653" t="str">
        <f t="shared" si="353"/>
        <v/>
      </c>
      <c r="FG92" s="654" t="str">
        <f t="shared" si="354"/>
        <v/>
      </c>
      <c r="FH92" s="655" t="str">
        <f t="shared" si="291"/>
        <v/>
      </c>
      <c r="FI92" s="656" t="str">
        <f t="shared" si="339"/>
        <v/>
      </c>
      <c r="FJ92" s="657" t="str">
        <f t="shared" si="340"/>
        <v/>
      </c>
      <c r="FK92" s="657" t="str">
        <f t="shared" si="341"/>
        <v/>
      </c>
      <c r="FL92" s="657" t="str">
        <f t="shared" si="342"/>
        <v/>
      </c>
      <c r="FM92" s="657" t="str">
        <f t="shared" si="343"/>
        <v/>
      </c>
      <c r="FN92" s="658" t="str">
        <f t="shared" si="344"/>
        <v/>
      </c>
      <c r="FO92" s="659" t="str">
        <f t="shared" si="345"/>
        <v/>
      </c>
      <c r="FP92" s="656">
        <f t="shared" si="292"/>
        <v>0.0</v>
      </c>
      <c r="FQ92" s="657">
        <f t="shared" si="293"/>
        <v>0.0</v>
      </c>
      <c r="FR92" s="657">
        <f t="shared" si="294"/>
        <v>0.0</v>
      </c>
      <c r="FS92" s="657">
        <f t="shared" si="295"/>
        <v>0.0</v>
      </c>
      <c r="FT92" s="659"/>
      <c r="FU92" s="117"/>
      <c r="FV92" s="117"/>
      <c r="FW92" s="660">
        <f t="shared" si="296"/>
        <v>0.0</v>
      </c>
      <c r="FX92" s="660" t="s">
        <v>163</v>
      </c>
      <c r="FY92" s="660">
        <f t="shared" si="297"/>
        <v>200.0</v>
      </c>
      <c r="FZ92" s="660" t="str">
        <f t="shared" si="298"/>
        <v>0/200</v>
      </c>
      <c r="GA92" s="660">
        <f t="shared" si="299"/>
        <v>0.0</v>
      </c>
      <c r="GB92" s="660" t="s">
        <v>163</v>
      </c>
      <c r="GC92" s="660">
        <f t="shared" si="300"/>
        <v>230.0</v>
      </c>
      <c r="GD92" s="660" t="str">
        <f t="shared" si="301"/>
        <v>0/230</v>
      </c>
      <c r="GE92" s="660">
        <f t="shared" si="302"/>
        <v>0.0</v>
      </c>
      <c r="GF92" s="660" t="s">
        <v>163</v>
      </c>
      <c r="GG92" s="660">
        <f t="shared" si="303"/>
        <v>100.0</v>
      </c>
      <c r="GH92" s="660" t="str">
        <f t="shared" si="304"/>
        <v>0/100</v>
      </c>
      <c r="GI92" s="660">
        <f t="shared" si="305"/>
        <v>0.0</v>
      </c>
      <c r="GJ92" s="660" t="s">
        <v>163</v>
      </c>
      <c r="GK92" s="660">
        <f t="shared" si="306"/>
        <v>100.0</v>
      </c>
      <c r="GL92" s="660" t="str">
        <f t="shared" si="307"/>
        <v>0/100</v>
      </c>
      <c r="GM92" s="660">
        <f t="shared" si="308"/>
        <v>0.0</v>
      </c>
      <c r="GN92" s="660" t="s">
        <v>163</v>
      </c>
      <c r="GO92" s="660">
        <f t="shared" si="309"/>
        <v>200.0</v>
      </c>
      <c r="GP92" s="660" t="str">
        <f t="shared" si="310"/>
        <v>0/200</v>
      </c>
    </row>
    <row r="93" spans="8:8" ht="18.9">
      <c r="A93" s="24">
        <f t="shared" si="256"/>
        <v>0.0</v>
      </c>
      <c r="B93" s="562">
        <f t="shared" si="257"/>
        <v>0.0</v>
      </c>
      <c r="C93" s="563">
        <v>85.0</v>
      </c>
      <c r="D93" s="564"/>
      <c r="E93" s="662"/>
      <c r="F93" s="663"/>
      <c r="G93" s="662"/>
      <c r="H93" s="662"/>
      <c r="I93" s="662"/>
      <c r="J93" s="662"/>
      <c r="K93" s="664"/>
      <c r="L93" s="568">
        <v>0.0</v>
      </c>
      <c r="M93" s="569">
        <v>0.0</v>
      </c>
      <c r="N93" s="570">
        <v>0.0</v>
      </c>
      <c r="O93" s="571">
        <f t="shared" si="225"/>
        <v>0.0</v>
      </c>
      <c r="P93" s="569">
        <v>0.0</v>
      </c>
      <c r="Q93" s="571">
        <f>SUM(O93,P93)</f>
        <v>0.0</v>
      </c>
      <c r="R93" s="569">
        <v>0.0</v>
      </c>
      <c r="S93" s="571">
        <f>SUM(Q93,R93)</f>
        <v>0.0</v>
      </c>
      <c r="T93" s="572">
        <f>IF(OR(P93="",R93=""),"",S93/S$7*100)</f>
        <v>0.0</v>
      </c>
      <c r="U93" s="573" t="str">
        <f>IF(R93="AB","AB",IF(AND(OR(L93="ab",L93="ml"),OR(M93="ab",M93="ml"),OR(O93="ab",O93="ml")),"AB",IF(AND(OR(L93="ab",L93="ml"),OR(O93="ab",O93="ml")),"AB","")))</f>
        <v/>
      </c>
      <c r="V93" s="573" t="str">
        <f>IF(OR($G93="NSO",$G93="",R93=""),"",IF(OR(U93="AB",R93="ab"),"AB",IF(AND(T93&gt;=36,R93&gt;=20),"P",IF(AND(T93&gt;=34,R93&gt;=20,COUNTIF(N93:R93,"ml")=0),"G2",IF(AND(T93&gt;=31,R93&gt;=20,COUNTIF(N93:R93,"ml")=0),"G1",IF(T93&gt;=25,"S","F"))))))</f>
        <v/>
      </c>
      <c r="W93" s="574" t="str">
        <f t="shared" si="226"/>
        <v/>
      </c>
      <c r="X93" s="575">
        <v>0.0</v>
      </c>
      <c r="Y93" s="576">
        <v>0.0</v>
      </c>
      <c r="Z93" s="577">
        <v>0.0</v>
      </c>
      <c r="AA93" s="578">
        <f t="shared" si="258"/>
        <v>0.0</v>
      </c>
      <c r="AB93" s="576">
        <v>0.0</v>
      </c>
      <c r="AC93" s="578">
        <f t="shared" si="239"/>
        <v>0.0</v>
      </c>
      <c r="AD93" s="576">
        <v>0.0</v>
      </c>
      <c r="AE93" s="578">
        <f t="shared" si="240"/>
        <v>0.0</v>
      </c>
      <c r="AF93" s="579">
        <f t="shared" si="259"/>
        <v>0.0</v>
      </c>
      <c r="AG93" s="580" t="str">
        <f t="shared" si="260"/>
        <v/>
      </c>
      <c r="AH93" s="580" t="str">
        <f t="shared" si="261"/>
        <v/>
      </c>
      <c r="AI93" s="581" t="str">
        <f t="shared" si="262"/>
        <v/>
      </c>
      <c r="AJ93" s="582">
        <v>0.0</v>
      </c>
      <c r="AK93" s="583">
        <v>0.0</v>
      </c>
      <c r="AL93" s="584">
        <v>0.0</v>
      </c>
      <c r="AM93" s="585">
        <f t="shared" si="263"/>
        <v>0.0</v>
      </c>
      <c r="AN93" s="583">
        <v>0.0</v>
      </c>
      <c r="AO93" s="585">
        <f t="shared" si="241"/>
        <v>0.0</v>
      </c>
      <c r="AP93" s="583">
        <v>0.0</v>
      </c>
      <c r="AQ93" s="585">
        <f t="shared" si="242"/>
        <v>0.0</v>
      </c>
      <c r="AR93" s="586">
        <f t="shared" si="264"/>
        <v>0.0</v>
      </c>
      <c r="AS93" s="587" t="str">
        <f t="shared" si="265"/>
        <v/>
      </c>
      <c r="AT93" s="587" t="str">
        <f t="shared" si="266"/>
        <v/>
      </c>
      <c r="AU93" s="588" t="str">
        <f t="shared" si="267"/>
        <v/>
      </c>
      <c r="AV93" s="589">
        <v>0.0</v>
      </c>
      <c r="AW93" s="590">
        <v>0.0</v>
      </c>
      <c r="AX93" s="591">
        <v>0.0</v>
      </c>
      <c r="AY93" s="592">
        <f t="shared" si="268"/>
        <v>0.0</v>
      </c>
      <c r="AZ93" s="590">
        <v>0.0</v>
      </c>
      <c r="BA93" s="592">
        <f t="shared" si="243"/>
        <v>0.0</v>
      </c>
      <c r="BB93" s="590">
        <v>0.0</v>
      </c>
      <c r="BC93" s="592">
        <f t="shared" si="244"/>
        <v>0.0</v>
      </c>
      <c r="BD93" s="593">
        <f t="shared" si="269"/>
        <v>0.0</v>
      </c>
      <c r="BE93" s="594" t="str">
        <f t="shared" si="270"/>
        <v/>
      </c>
      <c r="BF93" s="594" t="str">
        <f t="shared" si="271"/>
        <v/>
      </c>
      <c r="BG93" s="595" t="str">
        <f t="shared" si="272"/>
        <v/>
      </c>
      <c r="BH93" s="596">
        <v>0.0</v>
      </c>
      <c r="BI93" s="597">
        <v>0.0</v>
      </c>
      <c r="BJ93" s="598">
        <v>0.0</v>
      </c>
      <c r="BK93" s="599">
        <f t="shared" si="273"/>
        <v>0.0</v>
      </c>
      <c r="BL93" s="597">
        <v>0.0</v>
      </c>
      <c r="BM93" s="599">
        <f t="shared" si="245"/>
        <v>0.0</v>
      </c>
      <c r="BN93" s="597">
        <v>0.0</v>
      </c>
      <c r="BO93" s="599">
        <f t="shared" si="246"/>
        <v>0.0</v>
      </c>
      <c r="BP93" s="600">
        <f t="shared" si="274"/>
        <v>0.0</v>
      </c>
      <c r="BQ93" s="601" t="str">
        <f t="shared" si="275"/>
        <v/>
      </c>
      <c r="BR93" s="601" t="str">
        <f t="shared" si="276"/>
        <v/>
      </c>
      <c r="BS93" s="602" t="str">
        <f t="shared" si="277"/>
        <v/>
      </c>
      <c r="BT93" s="568">
        <v>0.0</v>
      </c>
      <c r="BU93" s="569">
        <v>0.0</v>
      </c>
      <c r="BV93" s="570">
        <v>0.0</v>
      </c>
      <c r="BW93" s="571">
        <f t="shared" si="278"/>
        <v>0.0</v>
      </c>
      <c r="BX93" s="569">
        <v>0.0</v>
      </c>
      <c r="BY93" s="571">
        <f t="shared" si="247"/>
        <v>0.0</v>
      </c>
      <c r="BZ93" s="569">
        <v>0.0</v>
      </c>
      <c r="CA93" s="571">
        <f t="shared" si="248"/>
        <v>0.0</v>
      </c>
      <c r="CB93" s="572">
        <f t="shared" si="279"/>
        <v>0.0</v>
      </c>
      <c r="CC93" s="573" t="str">
        <f t="shared" si="280"/>
        <v/>
      </c>
      <c r="CD93" s="573" t="str">
        <f t="shared" si="281"/>
        <v/>
      </c>
      <c r="CE93" s="574" t="str">
        <f t="shared" si="282"/>
        <v/>
      </c>
      <c r="CF93" s="603">
        <v>0.0</v>
      </c>
      <c r="CG93" s="604">
        <v>0.0</v>
      </c>
      <c r="CH93" s="605">
        <v>0.0</v>
      </c>
      <c r="CI93" s="606">
        <f t="shared" si="283"/>
        <v>0.0</v>
      </c>
      <c r="CJ93" s="604">
        <v>0.0</v>
      </c>
      <c r="CK93" s="606">
        <f t="shared" si="249"/>
        <v>0.0</v>
      </c>
      <c r="CL93" s="604">
        <v>0.0</v>
      </c>
      <c r="CM93" s="606">
        <f t="shared" si="250"/>
        <v>0.0</v>
      </c>
      <c r="CN93" s="607">
        <f t="shared" si="284"/>
        <v>0.0</v>
      </c>
      <c r="CO93" s="548" t="str">
        <f t="shared" si="285"/>
        <v/>
      </c>
      <c r="CP93" s="548" t="str">
        <f t="shared" si="286"/>
        <v/>
      </c>
      <c r="CQ93" s="608" t="str">
        <f t="shared" si="287"/>
        <v/>
      </c>
      <c r="CR93" s="609">
        <v>0.0</v>
      </c>
      <c r="CS93" s="610">
        <v>0.0</v>
      </c>
      <c r="CT93" s="611"/>
      <c r="CU93" s="612">
        <f t="shared" si="313"/>
        <v>0.0</v>
      </c>
      <c r="CV93" s="525">
        <v>0.0</v>
      </c>
      <c r="CW93" s="613">
        <v>0.0</v>
      </c>
      <c r="CX93" s="614">
        <f t="shared" si="335"/>
        <v>0.0</v>
      </c>
      <c r="CY93" s="615">
        <v>0.0</v>
      </c>
      <c r="CZ93" s="616">
        <f t="shared" si="368" ref="CZ93">IF($S$7="NA","NA",0)</f>
        <v>0.0</v>
      </c>
      <c r="DA93" s="617">
        <f t="shared" si="314"/>
        <v>0.0</v>
      </c>
      <c r="DB93" s="618">
        <f t="shared" si="315"/>
        <v>0.0</v>
      </c>
      <c r="DC93" s="619">
        <f t="shared" si="316"/>
        <v>0.0</v>
      </c>
      <c r="DD93" s="620" t="str">
        <f t="shared" si="317"/>
        <v/>
      </c>
      <c r="DE93" s="603">
        <v>0.0</v>
      </c>
      <c r="DF93" s="622">
        <v>0.0</v>
      </c>
      <c r="DG93" s="623">
        <f t="shared" si="318"/>
        <v>0.0</v>
      </c>
      <c r="DH93" s="604">
        <v>0.0</v>
      </c>
      <c r="DI93" s="625"/>
      <c r="DJ93" s="623">
        <f t="shared" si="319"/>
        <v>0.0</v>
      </c>
      <c r="DK93" s="625"/>
      <c r="DL93" s="625"/>
      <c r="DM93" s="623" t="str">
        <f t="shared" si="320"/>
        <v/>
      </c>
      <c r="DN93" s="626">
        <f t="shared" si="321"/>
        <v>0.0</v>
      </c>
      <c r="DO93" s="627">
        <f t="shared" si="322"/>
        <v>0.0</v>
      </c>
      <c r="DP93" s="628">
        <f t="shared" si="323"/>
        <v>0.0</v>
      </c>
      <c r="DQ93" s="541">
        <v>0.0</v>
      </c>
      <c r="DR93" s="629">
        <v>0.0</v>
      </c>
      <c r="DS93" s="623">
        <f t="shared" si="324"/>
        <v>0.0</v>
      </c>
      <c r="DT93" s="630">
        <v>0.0</v>
      </c>
      <c r="DU93" s="631">
        <f t="shared" si="369" ref="DU93">IF($S$7="NA","NA",0)</f>
        <v>0.0</v>
      </c>
      <c r="DV93" s="623">
        <f t="shared" si="325"/>
        <v>0.0</v>
      </c>
      <c r="DW93" s="632">
        <f t="shared" si="326"/>
        <v>0.0</v>
      </c>
      <c r="DX93" s="633">
        <f t="shared" si="327"/>
        <v>0.0</v>
      </c>
      <c r="DY93" s="634">
        <f t="shared" si="328"/>
        <v>0.0</v>
      </c>
      <c r="DZ93" s="607">
        <f t="shared" si="329"/>
        <v>0.0</v>
      </c>
      <c r="EA93" s="635" t="str">
        <f t="shared" si="330"/>
        <v/>
      </c>
      <c r="EB93" s="636">
        <v>0.0</v>
      </c>
      <c r="EC93" s="637">
        <v>0.0</v>
      </c>
      <c r="ED93" s="638">
        <v>0.0</v>
      </c>
      <c r="EE93" s="639">
        <f t="shared" si="357"/>
        <v>0.0</v>
      </c>
      <c r="EF93" s="640">
        <f t="shared" si="358"/>
        <v>0.0</v>
      </c>
      <c r="EG93" s="641" t="str">
        <f t="shared" si="359"/>
        <v/>
      </c>
      <c r="EH93" s="667">
        <v>0.0</v>
      </c>
      <c r="EI93" s="668">
        <v>0.0</v>
      </c>
      <c r="EJ93" s="668">
        <v>0.0</v>
      </c>
      <c r="EK93" s="532">
        <f t="shared" si="253"/>
        <v>0.0</v>
      </c>
      <c r="EL93" s="619">
        <f t="shared" si="254"/>
        <v>0.0</v>
      </c>
      <c r="EM93" s="620" t="str">
        <f t="shared" si="255"/>
        <v/>
      </c>
      <c r="EN93" s="603">
        <v>0.0</v>
      </c>
      <c r="EO93" s="604">
        <v>0.0</v>
      </c>
      <c r="EP93" s="643">
        <v>0.0</v>
      </c>
      <c r="EQ93" s="644">
        <f t="shared" si="338"/>
        <v>0.0</v>
      </c>
      <c r="ER93" s="629">
        <v>0.0</v>
      </c>
      <c r="ES93" s="645">
        <f t="shared" si="331"/>
        <v>0.0</v>
      </c>
      <c r="ET93" s="630">
        <v>0.0</v>
      </c>
      <c r="EU93" s="646">
        <f t="shared" si="332"/>
        <v>0.0</v>
      </c>
      <c r="EV93" s="607">
        <f t="shared" si="333"/>
        <v>0.0</v>
      </c>
      <c r="EW93" s="635" t="str">
        <f t="shared" si="334"/>
        <v/>
      </c>
      <c r="EX93" s="669"/>
      <c r="EY93" s="666"/>
      <c r="EZ93" s="670" t="str">
        <f t="shared" si="214"/>
        <v/>
      </c>
      <c r="FA93" s="649" t="str">
        <f t="shared" si="288"/>
        <v/>
      </c>
      <c r="FB93" s="650" t="str">
        <f t="shared" si="350"/>
        <v/>
      </c>
      <c r="FC93" s="651" t="str">
        <f t="shared" si="351"/>
        <v/>
      </c>
      <c r="FD93" s="652" t="str">
        <f t="shared" si="352"/>
        <v/>
      </c>
      <c r="FE93" s="652" t="str">
        <f>IF($G93="NSO","NSO",IF($G93="TC","Transferred",IF(OR($G93="",$G93=0,P93="",AB93="",AN93="",AZ93="",BL93="",BX93="",CJ91=""),"",IF(OR(FP93&gt;0,(FQ93+FR93+FS93)&gt;2),"FAILED",IF(OR(FQ93&gt;0,FR93&gt;1),"SUPP.",IF(AND(FR93&gt;0,FS93&gt;0),"SUPP.",IF((FR93+FS93),"Passed With G","Passed")))))))</f>
        <v/>
      </c>
      <c r="FF93" s="653" t="str">
        <f t="shared" si="353"/>
        <v/>
      </c>
      <c r="FG93" s="654" t="str">
        <f t="shared" si="354"/>
        <v/>
      </c>
      <c r="FH93" s="655" t="str">
        <f t="shared" si="291"/>
        <v/>
      </c>
      <c r="FI93" s="656" t="str">
        <f t="shared" si="339"/>
        <v/>
      </c>
      <c r="FJ93" s="657" t="str">
        <f t="shared" si="340"/>
        <v/>
      </c>
      <c r="FK93" s="657" t="str">
        <f t="shared" si="341"/>
        <v/>
      </c>
      <c r="FL93" s="657" t="str">
        <f t="shared" si="342"/>
        <v/>
      </c>
      <c r="FM93" s="657" t="str">
        <f t="shared" si="343"/>
        <v/>
      </c>
      <c r="FN93" s="658" t="str">
        <f t="shared" si="344"/>
        <v/>
      </c>
      <c r="FO93" s="659" t="str">
        <f t="shared" si="345"/>
        <v/>
      </c>
      <c r="FP93" s="656">
        <f t="shared" si="292"/>
        <v>0.0</v>
      </c>
      <c r="FQ93" s="657">
        <f t="shared" si="293"/>
        <v>0.0</v>
      </c>
      <c r="FR93" s="657">
        <f t="shared" si="294"/>
        <v>0.0</v>
      </c>
      <c r="FS93" s="657">
        <f t="shared" si="295"/>
        <v>0.0</v>
      </c>
      <c r="FT93" s="659"/>
      <c r="FU93" s="117"/>
      <c r="FV93" s="117"/>
      <c r="FW93" s="660">
        <f t="shared" si="296"/>
        <v>0.0</v>
      </c>
      <c r="FX93" s="660" t="s">
        <v>163</v>
      </c>
      <c r="FY93" s="660">
        <f t="shared" si="297"/>
        <v>200.0</v>
      </c>
      <c r="FZ93" s="660" t="str">
        <f t="shared" si="298"/>
        <v>0/200</v>
      </c>
      <c r="GA93" s="660">
        <f t="shared" si="299"/>
        <v>0.0</v>
      </c>
      <c r="GB93" s="660" t="s">
        <v>163</v>
      </c>
      <c r="GC93" s="660">
        <f t="shared" si="300"/>
        <v>230.0</v>
      </c>
      <c r="GD93" s="660" t="str">
        <f t="shared" si="301"/>
        <v>0/230</v>
      </c>
      <c r="GE93" s="660">
        <f t="shared" si="302"/>
        <v>0.0</v>
      </c>
      <c r="GF93" s="660" t="s">
        <v>163</v>
      </c>
      <c r="GG93" s="660">
        <f t="shared" si="303"/>
        <v>100.0</v>
      </c>
      <c r="GH93" s="660" t="str">
        <f t="shared" si="304"/>
        <v>0/100</v>
      </c>
      <c r="GI93" s="660">
        <f t="shared" si="305"/>
        <v>0.0</v>
      </c>
      <c r="GJ93" s="660" t="s">
        <v>163</v>
      </c>
      <c r="GK93" s="660">
        <f t="shared" si="306"/>
        <v>100.0</v>
      </c>
      <c r="GL93" s="660" t="str">
        <f t="shared" si="307"/>
        <v>0/100</v>
      </c>
      <c r="GM93" s="660">
        <f t="shared" si="308"/>
        <v>0.0</v>
      </c>
      <c r="GN93" s="660" t="s">
        <v>163</v>
      </c>
      <c r="GO93" s="660">
        <f t="shared" si="309"/>
        <v>200.0</v>
      </c>
      <c r="GP93" s="660" t="str">
        <f t="shared" si="310"/>
        <v>0/200</v>
      </c>
    </row>
    <row r="94" spans="8:8" ht="18.9">
      <c r="A94" s="24">
        <f t="shared" si="256"/>
        <v>0.0</v>
      </c>
      <c r="B94" s="562">
        <f t="shared" si="257"/>
        <v>0.0</v>
      </c>
      <c r="C94" s="661">
        <v>86.0</v>
      </c>
      <c r="D94" s="564"/>
      <c r="E94" s="662"/>
      <c r="F94" s="663"/>
      <c r="G94" s="565"/>
      <c r="H94" s="662"/>
      <c r="I94" s="662"/>
      <c r="J94" s="662"/>
      <c r="K94" s="664"/>
      <c r="L94" s="568">
        <v>0.0</v>
      </c>
      <c r="M94" s="569">
        <v>0.0</v>
      </c>
      <c r="N94" s="570">
        <v>0.0</v>
      </c>
      <c r="O94" s="571">
        <f t="shared" si="225"/>
        <v>0.0</v>
      </c>
      <c r="P94" s="569">
        <v>0.0</v>
      </c>
      <c r="Q94" s="571">
        <f>SUM(O94,P94)</f>
        <v>0.0</v>
      </c>
      <c r="R94" s="569">
        <v>0.0</v>
      </c>
      <c r="S94" s="571">
        <f>SUM(Q94,R94)</f>
        <v>0.0</v>
      </c>
      <c r="T94" s="572">
        <f>IF(OR(P94="",R94=""),"",S94/S$7*100)</f>
        <v>0.0</v>
      </c>
      <c r="U94" s="573" t="str">
        <f>IF(R94="AB","AB",IF(AND(OR(L94="ab",L94="ml"),OR(M94="ab",M94="ml"),OR(O94="ab",O94="ml")),"AB",IF(AND(OR(L94="ab",L94="ml"),OR(O94="ab",O94="ml")),"AB","")))</f>
        <v/>
      </c>
      <c r="V94" s="573" t="str">
        <f>IF(OR($G94="NSO",$G94="",R94=""),"",IF(OR(U94="AB",R94="ab"),"AB",IF(AND(T94&gt;=36,R94&gt;=20),"P",IF(AND(T94&gt;=34,R94&gt;=20,COUNTIF(N94:R94,"ml")=0),"G2",IF(AND(T94&gt;=31,R94&gt;=20,COUNTIF(N94:R94,"ml")=0),"G1",IF(T94&gt;=25,"S","F"))))))</f>
        <v/>
      </c>
      <c r="W94" s="574" t="str">
        <f t="shared" si="226"/>
        <v/>
      </c>
      <c r="X94" s="575">
        <v>0.0</v>
      </c>
      <c r="Y94" s="576">
        <v>0.0</v>
      </c>
      <c r="Z94" s="577">
        <v>0.0</v>
      </c>
      <c r="AA94" s="578">
        <f t="shared" si="258"/>
        <v>0.0</v>
      </c>
      <c r="AB94" s="576">
        <v>0.0</v>
      </c>
      <c r="AC94" s="578">
        <f t="shared" si="239"/>
        <v>0.0</v>
      </c>
      <c r="AD94" s="576">
        <v>0.0</v>
      </c>
      <c r="AE94" s="578">
        <f t="shared" si="240"/>
        <v>0.0</v>
      </c>
      <c r="AF94" s="579">
        <f t="shared" si="259"/>
        <v>0.0</v>
      </c>
      <c r="AG94" s="580" t="str">
        <f t="shared" si="260"/>
        <v/>
      </c>
      <c r="AH94" s="580" t="str">
        <f t="shared" si="261"/>
        <v/>
      </c>
      <c r="AI94" s="581" t="str">
        <f t="shared" si="262"/>
        <v/>
      </c>
      <c r="AJ94" s="582">
        <v>0.0</v>
      </c>
      <c r="AK94" s="583">
        <v>0.0</v>
      </c>
      <c r="AL94" s="584">
        <v>0.0</v>
      </c>
      <c r="AM94" s="585">
        <f t="shared" si="263"/>
        <v>0.0</v>
      </c>
      <c r="AN94" s="583">
        <v>0.0</v>
      </c>
      <c r="AO94" s="585">
        <f t="shared" si="241"/>
        <v>0.0</v>
      </c>
      <c r="AP94" s="583">
        <v>0.0</v>
      </c>
      <c r="AQ94" s="585">
        <f t="shared" si="242"/>
        <v>0.0</v>
      </c>
      <c r="AR94" s="586">
        <f t="shared" si="264"/>
        <v>0.0</v>
      </c>
      <c r="AS94" s="587" t="str">
        <f t="shared" si="265"/>
        <v/>
      </c>
      <c r="AT94" s="587" t="str">
        <f t="shared" si="266"/>
        <v/>
      </c>
      <c r="AU94" s="588" t="str">
        <f t="shared" si="267"/>
        <v/>
      </c>
      <c r="AV94" s="589">
        <v>0.0</v>
      </c>
      <c r="AW94" s="590">
        <v>0.0</v>
      </c>
      <c r="AX94" s="591">
        <v>0.0</v>
      </c>
      <c r="AY94" s="592">
        <f t="shared" si="268"/>
        <v>0.0</v>
      </c>
      <c r="AZ94" s="590">
        <v>0.0</v>
      </c>
      <c r="BA94" s="592">
        <f t="shared" si="243"/>
        <v>0.0</v>
      </c>
      <c r="BB94" s="590">
        <v>0.0</v>
      </c>
      <c r="BC94" s="592">
        <f t="shared" si="244"/>
        <v>0.0</v>
      </c>
      <c r="BD94" s="593">
        <f t="shared" si="269"/>
        <v>0.0</v>
      </c>
      <c r="BE94" s="594" t="str">
        <f t="shared" si="270"/>
        <v/>
      </c>
      <c r="BF94" s="594" t="str">
        <f t="shared" si="271"/>
        <v/>
      </c>
      <c r="BG94" s="595" t="str">
        <f t="shared" si="272"/>
        <v/>
      </c>
      <c r="BH94" s="596">
        <v>0.0</v>
      </c>
      <c r="BI94" s="597">
        <v>0.0</v>
      </c>
      <c r="BJ94" s="598">
        <v>0.0</v>
      </c>
      <c r="BK94" s="599">
        <f t="shared" si="273"/>
        <v>0.0</v>
      </c>
      <c r="BL94" s="597">
        <v>0.0</v>
      </c>
      <c r="BM94" s="599">
        <f t="shared" si="245"/>
        <v>0.0</v>
      </c>
      <c r="BN94" s="597">
        <v>0.0</v>
      </c>
      <c r="BO94" s="599">
        <f t="shared" si="246"/>
        <v>0.0</v>
      </c>
      <c r="BP94" s="600">
        <f t="shared" si="274"/>
        <v>0.0</v>
      </c>
      <c r="BQ94" s="601" t="str">
        <f t="shared" si="275"/>
        <v/>
      </c>
      <c r="BR94" s="601" t="str">
        <f t="shared" si="276"/>
        <v/>
      </c>
      <c r="BS94" s="602" t="str">
        <f t="shared" si="277"/>
        <v/>
      </c>
      <c r="BT94" s="568">
        <v>0.0</v>
      </c>
      <c r="BU94" s="569">
        <v>0.0</v>
      </c>
      <c r="BV94" s="570">
        <v>0.0</v>
      </c>
      <c r="BW94" s="571">
        <f t="shared" si="278"/>
        <v>0.0</v>
      </c>
      <c r="BX94" s="569">
        <v>0.0</v>
      </c>
      <c r="BY94" s="571">
        <f t="shared" si="247"/>
        <v>0.0</v>
      </c>
      <c r="BZ94" s="569">
        <v>0.0</v>
      </c>
      <c r="CA94" s="571">
        <f t="shared" si="248"/>
        <v>0.0</v>
      </c>
      <c r="CB94" s="572">
        <f t="shared" si="279"/>
        <v>0.0</v>
      </c>
      <c r="CC94" s="573" t="str">
        <f t="shared" si="280"/>
        <v/>
      </c>
      <c r="CD94" s="573" t="str">
        <f t="shared" si="281"/>
        <v/>
      </c>
      <c r="CE94" s="574" t="str">
        <f t="shared" si="282"/>
        <v/>
      </c>
      <c r="CF94" s="603">
        <v>0.0</v>
      </c>
      <c r="CG94" s="604">
        <v>0.0</v>
      </c>
      <c r="CH94" s="605">
        <v>0.0</v>
      </c>
      <c r="CI94" s="606">
        <f t="shared" si="283"/>
        <v>0.0</v>
      </c>
      <c r="CJ94" s="604">
        <v>0.0</v>
      </c>
      <c r="CK94" s="606">
        <f t="shared" si="249"/>
        <v>0.0</v>
      </c>
      <c r="CL94" s="604">
        <v>0.0</v>
      </c>
      <c r="CM94" s="606">
        <f t="shared" si="250"/>
        <v>0.0</v>
      </c>
      <c r="CN94" s="607">
        <f t="shared" si="284"/>
        <v>0.0</v>
      </c>
      <c r="CO94" s="548" t="str">
        <f t="shared" si="285"/>
        <v/>
      </c>
      <c r="CP94" s="548" t="str">
        <f t="shared" si="286"/>
        <v/>
      </c>
      <c r="CQ94" s="608" t="str">
        <f t="shared" si="287"/>
        <v/>
      </c>
      <c r="CR94" s="609">
        <v>0.0</v>
      </c>
      <c r="CS94" s="610">
        <v>0.0</v>
      </c>
      <c r="CT94" s="611"/>
      <c r="CU94" s="612">
        <f t="shared" si="313"/>
        <v>0.0</v>
      </c>
      <c r="CV94" s="525">
        <v>0.0</v>
      </c>
      <c r="CW94" s="613">
        <v>0.0</v>
      </c>
      <c r="CX94" s="614">
        <f t="shared" si="335"/>
        <v>0.0</v>
      </c>
      <c r="CY94" s="615">
        <v>0.0</v>
      </c>
      <c r="CZ94" s="616">
        <v>0.0</v>
      </c>
      <c r="DA94" s="617">
        <f t="shared" si="314"/>
        <v>0.0</v>
      </c>
      <c r="DB94" s="618">
        <f t="shared" si="315"/>
        <v>0.0</v>
      </c>
      <c r="DC94" s="619">
        <f t="shared" si="316"/>
        <v>0.0</v>
      </c>
      <c r="DD94" s="620" t="str">
        <f t="shared" si="317"/>
        <v/>
      </c>
      <c r="DE94" s="603">
        <v>0.0</v>
      </c>
      <c r="DF94" s="622">
        <v>0.0</v>
      </c>
      <c r="DG94" s="623">
        <f t="shared" si="318"/>
        <v>0.0</v>
      </c>
      <c r="DH94" s="604">
        <v>0.0</v>
      </c>
      <c r="DI94" s="625"/>
      <c r="DJ94" s="623">
        <f t="shared" si="319"/>
        <v>0.0</v>
      </c>
      <c r="DK94" s="625"/>
      <c r="DL94" s="625"/>
      <c r="DM94" s="623" t="str">
        <f t="shared" si="320"/>
        <v/>
      </c>
      <c r="DN94" s="626">
        <f t="shared" si="321"/>
        <v>0.0</v>
      </c>
      <c r="DO94" s="627">
        <f t="shared" si="322"/>
        <v>0.0</v>
      </c>
      <c r="DP94" s="628">
        <f t="shared" si="323"/>
        <v>0.0</v>
      </c>
      <c r="DQ94" s="541">
        <v>0.0</v>
      </c>
      <c r="DR94" s="629">
        <v>0.0</v>
      </c>
      <c r="DS94" s="623">
        <f t="shared" si="324"/>
        <v>0.0</v>
      </c>
      <c r="DT94" s="630">
        <v>0.0</v>
      </c>
      <c r="DU94" s="631">
        <v>0.0</v>
      </c>
      <c r="DV94" s="623">
        <f t="shared" si="325"/>
        <v>0.0</v>
      </c>
      <c r="DW94" s="632">
        <f t="shared" si="326"/>
        <v>0.0</v>
      </c>
      <c r="DX94" s="633">
        <f t="shared" si="327"/>
        <v>0.0</v>
      </c>
      <c r="DY94" s="634">
        <f t="shared" si="328"/>
        <v>0.0</v>
      </c>
      <c r="DZ94" s="607">
        <f t="shared" si="329"/>
        <v>0.0</v>
      </c>
      <c r="EA94" s="635" t="str">
        <f t="shared" si="330"/>
        <v/>
      </c>
      <c r="EB94" s="665">
        <v>0.0</v>
      </c>
      <c r="EC94" s="666">
        <v>0.0</v>
      </c>
      <c r="ED94" s="666">
        <v>0.0</v>
      </c>
      <c r="EE94" s="639">
        <f t="shared" si="357"/>
        <v>0.0</v>
      </c>
      <c r="EF94" s="640">
        <f t="shared" si="358"/>
        <v>0.0</v>
      </c>
      <c r="EG94" s="641" t="str">
        <f t="shared" si="359"/>
        <v/>
      </c>
      <c r="EH94" s="642">
        <v>0.0</v>
      </c>
      <c r="EI94" s="564">
        <v>0.0</v>
      </c>
      <c r="EJ94" s="564">
        <v>0.0</v>
      </c>
      <c r="EK94" s="532">
        <f t="shared" si="253"/>
        <v>0.0</v>
      </c>
      <c r="EL94" s="619">
        <f t="shared" si="254"/>
        <v>0.0</v>
      </c>
      <c r="EM94" s="620" t="str">
        <f t="shared" si="255"/>
        <v/>
      </c>
      <c r="EN94" s="603">
        <v>0.0</v>
      </c>
      <c r="EO94" s="604">
        <v>0.0</v>
      </c>
      <c r="EP94" s="643">
        <v>0.0</v>
      </c>
      <c r="EQ94" s="644">
        <f t="shared" si="338"/>
        <v>0.0</v>
      </c>
      <c r="ER94" s="629">
        <v>0.0</v>
      </c>
      <c r="ES94" s="645">
        <f t="shared" si="331"/>
        <v>0.0</v>
      </c>
      <c r="ET94" s="630">
        <v>0.0</v>
      </c>
      <c r="EU94" s="646">
        <f t="shared" si="332"/>
        <v>0.0</v>
      </c>
      <c r="EV94" s="607">
        <f t="shared" si="333"/>
        <v>0.0</v>
      </c>
      <c r="EW94" s="635" t="str">
        <f t="shared" si="334"/>
        <v/>
      </c>
      <c r="EX94" s="669"/>
      <c r="EY94" s="666"/>
      <c r="EZ94" s="670" t="str">
        <f t="shared" si="214"/>
        <v/>
      </c>
      <c r="FA94" s="649" t="str">
        <f t="shared" si="288"/>
        <v/>
      </c>
      <c r="FB94" s="650" t="str">
        <f t="shared" si="350"/>
        <v/>
      </c>
      <c r="FC94" s="651" t="str">
        <f t="shared" si="351"/>
        <v/>
      </c>
      <c r="FD94" s="652" t="str">
        <f t="shared" si="352"/>
        <v/>
      </c>
      <c r="FE94" s="652" t="str">
        <f>IF($G94="NSO","NSO",IF($G94="TC","Transferred",IF(OR($G94="",$G94=0,P94="",AB94="",AN94="",AZ94="",BL94="",BX94="",CJ92=""),"",IF(OR(FP94&gt;0,(FQ94+FR94+FS94)&gt;2),"FAILED",IF(OR(FQ94&gt;0,FR94&gt;1),"SUPP.",IF(AND(FR94&gt;0,FS94&gt;0),"SUPP.",IF((FR94+FS94),"Passed With G","Passed")))))))</f>
        <v/>
      </c>
      <c r="FF94" s="653" t="str">
        <f t="shared" si="353"/>
        <v/>
      </c>
      <c r="FG94" s="654" t="str">
        <f t="shared" si="354"/>
        <v/>
      </c>
      <c r="FH94" s="655" t="str">
        <f t="shared" si="291"/>
        <v/>
      </c>
      <c r="FI94" s="656" t="str">
        <f t="shared" si="339"/>
        <v/>
      </c>
      <c r="FJ94" s="657" t="str">
        <f t="shared" si="340"/>
        <v/>
      </c>
      <c r="FK94" s="657" t="str">
        <f t="shared" si="341"/>
        <v/>
      </c>
      <c r="FL94" s="657" t="str">
        <f t="shared" si="342"/>
        <v/>
      </c>
      <c r="FM94" s="657" t="str">
        <f t="shared" si="343"/>
        <v/>
      </c>
      <c r="FN94" s="658" t="str">
        <f t="shared" si="344"/>
        <v/>
      </c>
      <c r="FO94" s="659" t="str">
        <f t="shared" si="345"/>
        <v/>
      </c>
      <c r="FP94" s="656">
        <f t="shared" si="292"/>
        <v>0.0</v>
      </c>
      <c r="FQ94" s="657">
        <f t="shared" si="293"/>
        <v>0.0</v>
      </c>
      <c r="FR94" s="657">
        <f t="shared" si="294"/>
        <v>0.0</v>
      </c>
      <c r="FS94" s="657">
        <f t="shared" si="295"/>
        <v>0.0</v>
      </c>
      <c r="FT94" s="659"/>
      <c r="FU94" s="117"/>
      <c r="FV94" s="117"/>
      <c r="FW94" s="660">
        <f t="shared" si="296"/>
        <v>0.0</v>
      </c>
      <c r="FX94" s="660" t="s">
        <v>163</v>
      </c>
      <c r="FY94" s="660">
        <f t="shared" si="297"/>
        <v>200.0</v>
      </c>
      <c r="FZ94" s="660" t="str">
        <f t="shared" si="298"/>
        <v>0/200</v>
      </c>
      <c r="GA94" s="660">
        <f t="shared" si="299"/>
        <v>0.0</v>
      </c>
      <c r="GB94" s="660" t="s">
        <v>163</v>
      </c>
      <c r="GC94" s="660">
        <f t="shared" si="300"/>
        <v>230.0</v>
      </c>
      <c r="GD94" s="660" t="str">
        <f t="shared" si="301"/>
        <v>0/230</v>
      </c>
      <c r="GE94" s="660">
        <f t="shared" si="302"/>
        <v>0.0</v>
      </c>
      <c r="GF94" s="660" t="s">
        <v>163</v>
      </c>
      <c r="GG94" s="660">
        <f t="shared" si="303"/>
        <v>100.0</v>
      </c>
      <c r="GH94" s="660" t="str">
        <f t="shared" si="304"/>
        <v>0/100</v>
      </c>
      <c r="GI94" s="660">
        <f t="shared" si="305"/>
        <v>0.0</v>
      </c>
      <c r="GJ94" s="660" t="s">
        <v>163</v>
      </c>
      <c r="GK94" s="660">
        <f t="shared" si="306"/>
        <v>100.0</v>
      </c>
      <c r="GL94" s="660" t="str">
        <f t="shared" si="307"/>
        <v>0/100</v>
      </c>
      <c r="GM94" s="660">
        <f t="shared" si="308"/>
        <v>0.0</v>
      </c>
      <c r="GN94" s="660" t="s">
        <v>163</v>
      </c>
      <c r="GO94" s="660">
        <f t="shared" si="309"/>
        <v>200.0</v>
      </c>
      <c r="GP94" s="660" t="str">
        <f t="shared" si="310"/>
        <v>0/200</v>
      </c>
    </row>
    <row r="95" spans="8:8" ht="18.9">
      <c r="A95" s="24">
        <f t="shared" si="256"/>
        <v>0.0</v>
      </c>
      <c r="B95" s="562">
        <f t="shared" si="257"/>
        <v>0.0</v>
      </c>
      <c r="C95" s="563">
        <v>87.0</v>
      </c>
      <c r="D95" s="564"/>
      <c r="E95" s="662"/>
      <c r="F95" s="663"/>
      <c r="G95" s="662"/>
      <c r="H95" s="662"/>
      <c r="I95" s="662"/>
      <c r="J95" s="662"/>
      <c r="K95" s="664"/>
      <c r="L95" s="568">
        <v>0.0</v>
      </c>
      <c r="M95" s="569">
        <v>0.0</v>
      </c>
      <c r="N95" s="570">
        <v>0.0</v>
      </c>
      <c r="O95" s="571">
        <f t="shared" si="225"/>
        <v>0.0</v>
      </c>
      <c r="P95" s="569">
        <v>0.0</v>
      </c>
      <c r="Q95" s="571">
        <f>SUM(O95,P95)</f>
        <v>0.0</v>
      </c>
      <c r="R95" s="569">
        <v>0.0</v>
      </c>
      <c r="S95" s="571">
        <f>SUM(Q95,R95)</f>
        <v>0.0</v>
      </c>
      <c r="T95" s="572">
        <f>IF(OR(P95="",R95=""),"",S95/S$7*100)</f>
        <v>0.0</v>
      </c>
      <c r="U95" s="573" t="str">
        <f>IF(R95="AB","AB",IF(AND(OR(L95="ab",L95="ml"),OR(M95="ab",M95="ml"),OR(O95="ab",O95="ml")),"AB",IF(AND(OR(L95="ab",L95="ml"),OR(O95="ab",O95="ml")),"AB","")))</f>
        <v/>
      </c>
      <c r="V95" s="573" t="str">
        <f>IF(OR($G95="NSO",$G95="",R95=""),"",IF(OR(U95="AB",R95="ab"),"AB",IF(AND(T95&gt;=36,R95&gt;=20),"P",IF(AND(T95&gt;=34,R95&gt;=20,COUNTIF(N95:R95,"ml")=0),"G2",IF(AND(T95&gt;=31,R95&gt;=20,COUNTIF(N95:R95,"ml")=0),"G1",IF(T95&gt;=25,"S","F"))))))</f>
        <v/>
      </c>
      <c r="W95" s="574" t="str">
        <f t="shared" si="226"/>
        <v/>
      </c>
      <c r="X95" s="575">
        <v>0.0</v>
      </c>
      <c r="Y95" s="576">
        <v>0.0</v>
      </c>
      <c r="Z95" s="577">
        <v>0.0</v>
      </c>
      <c r="AA95" s="578">
        <f t="shared" si="258"/>
        <v>0.0</v>
      </c>
      <c r="AB95" s="576">
        <v>0.0</v>
      </c>
      <c r="AC95" s="578">
        <f t="shared" si="239"/>
        <v>0.0</v>
      </c>
      <c r="AD95" s="576">
        <v>0.0</v>
      </c>
      <c r="AE95" s="578">
        <f t="shared" si="240"/>
        <v>0.0</v>
      </c>
      <c r="AF95" s="579">
        <f t="shared" si="259"/>
        <v>0.0</v>
      </c>
      <c r="AG95" s="580" t="str">
        <f t="shared" si="260"/>
        <v/>
      </c>
      <c r="AH95" s="580" t="str">
        <f t="shared" si="261"/>
        <v/>
      </c>
      <c r="AI95" s="581" t="str">
        <f t="shared" si="262"/>
        <v/>
      </c>
      <c r="AJ95" s="582">
        <v>0.0</v>
      </c>
      <c r="AK95" s="583">
        <v>0.0</v>
      </c>
      <c r="AL95" s="584">
        <v>0.0</v>
      </c>
      <c r="AM95" s="585">
        <f t="shared" si="263"/>
        <v>0.0</v>
      </c>
      <c r="AN95" s="583">
        <v>0.0</v>
      </c>
      <c r="AO95" s="585">
        <f t="shared" si="241"/>
        <v>0.0</v>
      </c>
      <c r="AP95" s="583">
        <v>0.0</v>
      </c>
      <c r="AQ95" s="585">
        <f t="shared" si="242"/>
        <v>0.0</v>
      </c>
      <c r="AR95" s="586">
        <f t="shared" si="264"/>
        <v>0.0</v>
      </c>
      <c r="AS95" s="587" t="str">
        <f t="shared" si="265"/>
        <v/>
      </c>
      <c r="AT95" s="587" t="str">
        <f t="shared" si="266"/>
        <v/>
      </c>
      <c r="AU95" s="588" t="str">
        <f t="shared" si="267"/>
        <v/>
      </c>
      <c r="AV95" s="589">
        <v>0.0</v>
      </c>
      <c r="AW95" s="590">
        <v>0.0</v>
      </c>
      <c r="AX95" s="591">
        <v>0.0</v>
      </c>
      <c r="AY95" s="592">
        <f t="shared" si="268"/>
        <v>0.0</v>
      </c>
      <c r="AZ95" s="590">
        <v>0.0</v>
      </c>
      <c r="BA95" s="592">
        <f t="shared" si="243"/>
        <v>0.0</v>
      </c>
      <c r="BB95" s="590">
        <v>0.0</v>
      </c>
      <c r="BC95" s="592">
        <f t="shared" si="244"/>
        <v>0.0</v>
      </c>
      <c r="BD95" s="593">
        <f t="shared" si="269"/>
        <v>0.0</v>
      </c>
      <c r="BE95" s="594" t="str">
        <f t="shared" si="270"/>
        <v/>
      </c>
      <c r="BF95" s="594" t="str">
        <f t="shared" si="271"/>
        <v/>
      </c>
      <c r="BG95" s="595" t="str">
        <f t="shared" si="272"/>
        <v/>
      </c>
      <c r="BH95" s="596">
        <v>0.0</v>
      </c>
      <c r="BI95" s="597">
        <v>0.0</v>
      </c>
      <c r="BJ95" s="598">
        <v>0.0</v>
      </c>
      <c r="BK95" s="599">
        <f t="shared" si="273"/>
        <v>0.0</v>
      </c>
      <c r="BL95" s="597">
        <v>0.0</v>
      </c>
      <c r="BM95" s="599">
        <f t="shared" si="245"/>
        <v>0.0</v>
      </c>
      <c r="BN95" s="597">
        <v>0.0</v>
      </c>
      <c r="BO95" s="599">
        <f t="shared" si="246"/>
        <v>0.0</v>
      </c>
      <c r="BP95" s="600">
        <f t="shared" si="274"/>
        <v>0.0</v>
      </c>
      <c r="BQ95" s="601" t="str">
        <f t="shared" si="275"/>
        <v/>
      </c>
      <c r="BR95" s="601" t="str">
        <f t="shared" si="276"/>
        <v/>
      </c>
      <c r="BS95" s="602" t="str">
        <f t="shared" si="277"/>
        <v/>
      </c>
      <c r="BT95" s="568">
        <v>0.0</v>
      </c>
      <c r="BU95" s="569">
        <v>0.0</v>
      </c>
      <c r="BV95" s="570">
        <v>0.0</v>
      </c>
      <c r="BW95" s="571">
        <f t="shared" si="278"/>
        <v>0.0</v>
      </c>
      <c r="BX95" s="569">
        <v>0.0</v>
      </c>
      <c r="BY95" s="571">
        <f t="shared" si="247"/>
        <v>0.0</v>
      </c>
      <c r="BZ95" s="569">
        <v>0.0</v>
      </c>
      <c r="CA95" s="571">
        <f t="shared" si="248"/>
        <v>0.0</v>
      </c>
      <c r="CB95" s="572">
        <f t="shared" si="279"/>
        <v>0.0</v>
      </c>
      <c r="CC95" s="573" t="str">
        <f t="shared" si="280"/>
        <v/>
      </c>
      <c r="CD95" s="573" t="str">
        <f t="shared" si="281"/>
        <v/>
      </c>
      <c r="CE95" s="574" t="str">
        <f t="shared" si="282"/>
        <v/>
      </c>
      <c r="CF95" s="603">
        <v>0.0</v>
      </c>
      <c r="CG95" s="604">
        <v>0.0</v>
      </c>
      <c r="CH95" s="605">
        <v>0.0</v>
      </c>
      <c r="CI95" s="606">
        <f t="shared" si="283"/>
        <v>0.0</v>
      </c>
      <c r="CJ95" s="604">
        <v>0.0</v>
      </c>
      <c r="CK95" s="606">
        <f t="shared" si="249"/>
        <v>0.0</v>
      </c>
      <c r="CL95" s="604">
        <v>0.0</v>
      </c>
      <c r="CM95" s="606">
        <f t="shared" si="250"/>
        <v>0.0</v>
      </c>
      <c r="CN95" s="607">
        <f t="shared" si="284"/>
        <v>0.0</v>
      </c>
      <c r="CO95" s="548" t="str">
        <f t="shared" si="285"/>
        <v/>
      </c>
      <c r="CP95" s="548" t="str">
        <f t="shared" si="286"/>
        <v/>
      </c>
      <c r="CQ95" s="608" t="str">
        <f t="shared" si="287"/>
        <v/>
      </c>
      <c r="CR95" s="609">
        <v>0.0</v>
      </c>
      <c r="CS95" s="610">
        <v>0.0</v>
      </c>
      <c r="CT95" s="611"/>
      <c r="CU95" s="612">
        <f t="shared" si="313"/>
        <v>0.0</v>
      </c>
      <c r="CV95" s="525">
        <v>0.0</v>
      </c>
      <c r="CW95" s="613">
        <v>0.0</v>
      </c>
      <c r="CX95" s="614">
        <f t="shared" si="335"/>
        <v>0.0</v>
      </c>
      <c r="CY95" s="615">
        <v>0.0</v>
      </c>
      <c r="CZ95" s="616">
        <f t="shared" si="370" ref="CZ95">IF($S$7="NA","NA",0)</f>
        <v>0.0</v>
      </c>
      <c r="DA95" s="617">
        <f t="shared" si="314"/>
        <v>0.0</v>
      </c>
      <c r="DB95" s="618">
        <f t="shared" si="315"/>
        <v>0.0</v>
      </c>
      <c r="DC95" s="619">
        <f t="shared" si="316"/>
        <v>0.0</v>
      </c>
      <c r="DD95" s="620" t="str">
        <f t="shared" si="317"/>
        <v/>
      </c>
      <c r="DE95" s="603">
        <v>0.0</v>
      </c>
      <c r="DF95" s="622">
        <v>0.0</v>
      </c>
      <c r="DG95" s="623">
        <f t="shared" si="318"/>
        <v>0.0</v>
      </c>
      <c r="DH95" s="604">
        <v>0.0</v>
      </c>
      <c r="DI95" s="625"/>
      <c r="DJ95" s="623">
        <f t="shared" si="319"/>
        <v>0.0</v>
      </c>
      <c r="DK95" s="625"/>
      <c r="DL95" s="625"/>
      <c r="DM95" s="623" t="str">
        <f t="shared" si="320"/>
        <v/>
      </c>
      <c r="DN95" s="626">
        <f t="shared" si="321"/>
        <v>0.0</v>
      </c>
      <c r="DO95" s="627">
        <f t="shared" si="322"/>
        <v>0.0</v>
      </c>
      <c r="DP95" s="628">
        <f t="shared" si="323"/>
        <v>0.0</v>
      </c>
      <c r="DQ95" s="541">
        <v>0.0</v>
      </c>
      <c r="DR95" s="629">
        <v>0.0</v>
      </c>
      <c r="DS95" s="623">
        <f t="shared" si="324"/>
        <v>0.0</v>
      </c>
      <c r="DT95" s="630">
        <v>0.0</v>
      </c>
      <c r="DU95" s="631">
        <f t="shared" si="371" ref="DU95">IF($S$7="NA","NA",0)</f>
        <v>0.0</v>
      </c>
      <c r="DV95" s="623">
        <f t="shared" si="325"/>
        <v>0.0</v>
      </c>
      <c r="DW95" s="632">
        <f t="shared" si="326"/>
        <v>0.0</v>
      </c>
      <c r="DX95" s="633">
        <f t="shared" si="327"/>
        <v>0.0</v>
      </c>
      <c r="DY95" s="634">
        <f t="shared" si="328"/>
        <v>0.0</v>
      </c>
      <c r="DZ95" s="607">
        <f t="shared" si="329"/>
        <v>0.0</v>
      </c>
      <c r="EA95" s="635" t="str">
        <f t="shared" si="330"/>
        <v/>
      </c>
      <c r="EB95" s="636">
        <v>0.0</v>
      </c>
      <c r="EC95" s="637">
        <v>0.0</v>
      </c>
      <c r="ED95" s="638">
        <v>0.0</v>
      </c>
      <c r="EE95" s="639">
        <f t="shared" si="357"/>
        <v>0.0</v>
      </c>
      <c r="EF95" s="640">
        <f t="shared" si="358"/>
        <v>0.0</v>
      </c>
      <c r="EG95" s="641" t="str">
        <f t="shared" si="359"/>
        <v/>
      </c>
      <c r="EH95" s="667">
        <v>0.0</v>
      </c>
      <c r="EI95" s="668">
        <v>0.0</v>
      </c>
      <c r="EJ95" s="668">
        <v>0.0</v>
      </c>
      <c r="EK95" s="532">
        <f t="shared" si="253"/>
        <v>0.0</v>
      </c>
      <c r="EL95" s="619">
        <f t="shared" si="254"/>
        <v>0.0</v>
      </c>
      <c r="EM95" s="620" t="str">
        <f t="shared" si="255"/>
        <v/>
      </c>
      <c r="EN95" s="603">
        <v>0.0</v>
      </c>
      <c r="EO95" s="604">
        <v>0.0</v>
      </c>
      <c r="EP95" s="643">
        <v>0.0</v>
      </c>
      <c r="EQ95" s="644">
        <f t="shared" si="338"/>
        <v>0.0</v>
      </c>
      <c r="ER95" s="629">
        <v>0.0</v>
      </c>
      <c r="ES95" s="645">
        <f t="shared" si="331"/>
        <v>0.0</v>
      </c>
      <c r="ET95" s="630">
        <v>0.0</v>
      </c>
      <c r="EU95" s="646">
        <f t="shared" si="332"/>
        <v>0.0</v>
      </c>
      <c r="EV95" s="607">
        <f t="shared" si="333"/>
        <v>0.0</v>
      </c>
      <c r="EW95" s="635" t="str">
        <f t="shared" si="334"/>
        <v/>
      </c>
      <c r="EX95" s="669"/>
      <c r="EY95" s="666"/>
      <c r="EZ95" s="670" t="str">
        <f t="shared" si="214"/>
        <v/>
      </c>
      <c r="FA95" s="649" t="str">
        <f t="shared" si="288"/>
        <v/>
      </c>
      <c r="FB95" s="650" t="str">
        <f t="shared" si="350"/>
        <v/>
      </c>
      <c r="FC95" s="651" t="str">
        <f t="shared" si="351"/>
        <v/>
      </c>
      <c r="FD95" s="652" t="str">
        <f t="shared" si="352"/>
        <v/>
      </c>
      <c r="FE95" s="652" t="str">
        <f>IF($G95="NSO","NSO",IF($G95="TC","Transferred",IF(OR($G95="",$G95=0,P95="",AB95="",AN95="",AZ95="",BL95="",BX95="",CJ93=""),"",IF(OR(FP95&gt;0,(FQ95+FR95+FS95)&gt;2),"FAILED",IF(OR(FQ95&gt;0,FR95&gt;1),"SUPP.",IF(AND(FR95&gt;0,FS95&gt;0),"SUPP.",IF((FR95+FS95),"Passed With G","Passed")))))))</f>
        <v/>
      </c>
      <c r="FF95" s="653" t="str">
        <f t="shared" si="353"/>
        <v/>
      </c>
      <c r="FG95" s="654" t="str">
        <f t="shared" si="354"/>
        <v/>
      </c>
      <c r="FH95" s="655" t="str">
        <f t="shared" si="291"/>
        <v/>
      </c>
      <c r="FI95" s="656" t="str">
        <f t="shared" si="339"/>
        <v/>
      </c>
      <c r="FJ95" s="657" t="str">
        <f t="shared" si="340"/>
        <v/>
      </c>
      <c r="FK95" s="657" t="str">
        <f t="shared" si="341"/>
        <v/>
      </c>
      <c r="FL95" s="657" t="str">
        <f t="shared" si="342"/>
        <v/>
      </c>
      <c r="FM95" s="657" t="str">
        <f t="shared" si="343"/>
        <v/>
      </c>
      <c r="FN95" s="658" t="str">
        <f t="shared" si="344"/>
        <v/>
      </c>
      <c r="FO95" s="659" t="str">
        <f t="shared" si="345"/>
        <v/>
      </c>
      <c r="FP95" s="656">
        <f t="shared" si="292"/>
        <v>0.0</v>
      </c>
      <c r="FQ95" s="657">
        <f t="shared" si="293"/>
        <v>0.0</v>
      </c>
      <c r="FR95" s="657">
        <f t="shared" si="294"/>
        <v>0.0</v>
      </c>
      <c r="FS95" s="657">
        <f t="shared" si="295"/>
        <v>0.0</v>
      </c>
      <c r="FT95" s="659"/>
      <c r="FU95" s="117"/>
      <c r="FV95" s="117"/>
      <c r="FW95" s="660">
        <f t="shared" si="296"/>
        <v>0.0</v>
      </c>
      <c r="FX95" s="660" t="s">
        <v>163</v>
      </c>
      <c r="FY95" s="660">
        <f t="shared" si="297"/>
        <v>200.0</v>
      </c>
      <c r="FZ95" s="660" t="str">
        <f t="shared" si="298"/>
        <v>0/200</v>
      </c>
      <c r="GA95" s="660">
        <f t="shared" si="299"/>
        <v>0.0</v>
      </c>
      <c r="GB95" s="660" t="s">
        <v>163</v>
      </c>
      <c r="GC95" s="660">
        <f t="shared" si="300"/>
        <v>230.0</v>
      </c>
      <c r="GD95" s="660" t="str">
        <f t="shared" si="301"/>
        <v>0/230</v>
      </c>
      <c r="GE95" s="660">
        <f t="shared" si="302"/>
        <v>0.0</v>
      </c>
      <c r="GF95" s="660" t="s">
        <v>163</v>
      </c>
      <c r="GG95" s="660">
        <f t="shared" si="303"/>
        <v>100.0</v>
      </c>
      <c r="GH95" s="660" t="str">
        <f t="shared" si="304"/>
        <v>0/100</v>
      </c>
      <c r="GI95" s="660">
        <f t="shared" si="305"/>
        <v>0.0</v>
      </c>
      <c r="GJ95" s="660" t="s">
        <v>163</v>
      </c>
      <c r="GK95" s="660">
        <f t="shared" si="306"/>
        <v>100.0</v>
      </c>
      <c r="GL95" s="660" t="str">
        <f t="shared" si="307"/>
        <v>0/100</v>
      </c>
      <c r="GM95" s="660">
        <f t="shared" si="308"/>
        <v>0.0</v>
      </c>
      <c r="GN95" s="660" t="s">
        <v>163</v>
      </c>
      <c r="GO95" s="660">
        <f t="shared" si="309"/>
        <v>200.0</v>
      </c>
      <c r="GP95" s="660" t="str">
        <f t="shared" si="310"/>
        <v>0/200</v>
      </c>
    </row>
    <row r="96" spans="8:8" ht="18.9">
      <c r="A96" s="24">
        <f t="shared" si="256"/>
        <v>0.0</v>
      </c>
      <c r="B96" s="562">
        <f t="shared" si="257"/>
        <v>0.0</v>
      </c>
      <c r="C96" s="661">
        <v>88.0</v>
      </c>
      <c r="D96" s="564"/>
      <c r="E96" s="662"/>
      <c r="F96" s="663"/>
      <c r="G96" s="565"/>
      <c r="H96" s="662"/>
      <c r="I96" s="662"/>
      <c r="J96" s="662"/>
      <c r="K96" s="664"/>
      <c r="L96" s="568">
        <v>0.0</v>
      </c>
      <c r="M96" s="569">
        <v>0.0</v>
      </c>
      <c r="N96" s="570">
        <v>0.0</v>
      </c>
      <c r="O96" s="571">
        <f t="shared" si="225"/>
        <v>0.0</v>
      </c>
      <c r="P96" s="569">
        <v>0.0</v>
      </c>
      <c r="Q96" s="571">
        <f>SUM(O96,P96)</f>
        <v>0.0</v>
      </c>
      <c r="R96" s="569">
        <v>0.0</v>
      </c>
      <c r="S96" s="571">
        <f>SUM(Q96,R96)</f>
        <v>0.0</v>
      </c>
      <c r="T96" s="572">
        <f>IF(OR(P96="",R96=""),"",S96/S$7*100)</f>
        <v>0.0</v>
      </c>
      <c r="U96" s="573" t="str">
        <f>IF(R96="AB","AB",IF(AND(OR(L96="ab",L96="ml"),OR(M96="ab",M96="ml"),OR(O96="ab",O96="ml")),"AB",IF(AND(OR(L96="ab",L96="ml"),OR(O96="ab",O96="ml")),"AB","")))</f>
        <v/>
      </c>
      <c r="V96" s="573" t="str">
        <f>IF(OR($G96="NSO",$G96="",R96=""),"",IF(OR(U96="AB",R96="ab"),"AB",IF(AND(T96&gt;=36,R96&gt;=20),"P",IF(AND(T96&gt;=34,R96&gt;=20,COUNTIF(N96:R96,"ml")=0),"G2",IF(AND(T96&gt;=31,R96&gt;=20,COUNTIF(N96:R96,"ml")=0),"G1",IF(T96&gt;=25,"S","F"))))))</f>
        <v/>
      </c>
      <c r="W96" s="574" t="str">
        <f t="shared" si="226"/>
        <v/>
      </c>
      <c r="X96" s="575">
        <v>0.0</v>
      </c>
      <c r="Y96" s="576">
        <v>0.0</v>
      </c>
      <c r="Z96" s="577">
        <v>0.0</v>
      </c>
      <c r="AA96" s="578">
        <f t="shared" si="258"/>
        <v>0.0</v>
      </c>
      <c r="AB96" s="576">
        <v>0.0</v>
      </c>
      <c r="AC96" s="578">
        <f t="shared" si="239"/>
        <v>0.0</v>
      </c>
      <c r="AD96" s="576">
        <v>0.0</v>
      </c>
      <c r="AE96" s="578">
        <f t="shared" si="240"/>
        <v>0.0</v>
      </c>
      <c r="AF96" s="579">
        <f t="shared" si="259"/>
        <v>0.0</v>
      </c>
      <c r="AG96" s="580" t="str">
        <f t="shared" si="260"/>
        <v/>
      </c>
      <c r="AH96" s="580" t="str">
        <f t="shared" si="261"/>
        <v/>
      </c>
      <c r="AI96" s="581" t="str">
        <f t="shared" si="262"/>
        <v/>
      </c>
      <c r="AJ96" s="582">
        <v>0.0</v>
      </c>
      <c r="AK96" s="583">
        <v>0.0</v>
      </c>
      <c r="AL96" s="584">
        <v>0.0</v>
      </c>
      <c r="AM96" s="585">
        <f t="shared" si="263"/>
        <v>0.0</v>
      </c>
      <c r="AN96" s="583">
        <v>0.0</v>
      </c>
      <c r="AO96" s="585">
        <f t="shared" si="241"/>
        <v>0.0</v>
      </c>
      <c r="AP96" s="583">
        <v>0.0</v>
      </c>
      <c r="AQ96" s="585">
        <f t="shared" si="242"/>
        <v>0.0</v>
      </c>
      <c r="AR96" s="586">
        <f t="shared" si="264"/>
        <v>0.0</v>
      </c>
      <c r="AS96" s="587" t="str">
        <f t="shared" si="265"/>
        <v/>
      </c>
      <c r="AT96" s="587" t="str">
        <f t="shared" si="266"/>
        <v/>
      </c>
      <c r="AU96" s="588" t="str">
        <f t="shared" si="267"/>
        <v/>
      </c>
      <c r="AV96" s="589">
        <v>0.0</v>
      </c>
      <c r="AW96" s="590">
        <v>0.0</v>
      </c>
      <c r="AX96" s="591">
        <v>0.0</v>
      </c>
      <c r="AY96" s="592">
        <f t="shared" si="268"/>
        <v>0.0</v>
      </c>
      <c r="AZ96" s="590">
        <v>0.0</v>
      </c>
      <c r="BA96" s="592">
        <f t="shared" si="243"/>
        <v>0.0</v>
      </c>
      <c r="BB96" s="590">
        <v>0.0</v>
      </c>
      <c r="BC96" s="592">
        <f t="shared" si="244"/>
        <v>0.0</v>
      </c>
      <c r="BD96" s="593">
        <f t="shared" si="269"/>
        <v>0.0</v>
      </c>
      <c r="BE96" s="594" t="str">
        <f t="shared" si="270"/>
        <v/>
      </c>
      <c r="BF96" s="594" t="str">
        <f t="shared" si="271"/>
        <v/>
      </c>
      <c r="BG96" s="595" t="str">
        <f t="shared" si="272"/>
        <v/>
      </c>
      <c r="BH96" s="596">
        <v>0.0</v>
      </c>
      <c r="BI96" s="597">
        <v>0.0</v>
      </c>
      <c r="BJ96" s="598">
        <v>0.0</v>
      </c>
      <c r="BK96" s="599">
        <f t="shared" si="273"/>
        <v>0.0</v>
      </c>
      <c r="BL96" s="597">
        <v>0.0</v>
      </c>
      <c r="BM96" s="599">
        <f t="shared" si="245"/>
        <v>0.0</v>
      </c>
      <c r="BN96" s="597">
        <v>0.0</v>
      </c>
      <c r="BO96" s="599">
        <f t="shared" si="246"/>
        <v>0.0</v>
      </c>
      <c r="BP96" s="600">
        <f t="shared" si="274"/>
        <v>0.0</v>
      </c>
      <c r="BQ96" s="601" t="str">
        <f t="shared" si="275"/>
        <v/>
      </c>
      <c r="BR96" s="601" t="str">
        <f t="shared" si="276"/>
        <v/>
      </c>
      <c r="BS96" s="602" t="str">
        <f t="shared" si="277"/>
        <v/>
      </c>
      <c r="BT96" s="568">
        <v>0.0</v>
      </c>
      <c r="BU96" s="569">
        <v>0.0</v>
      </c>
      <c r="BV96" s="570">
        <v>0.0</v>
      </c>
      <c r="BW96" s="571">
        <f t="shared" si="278"/>
        <v>0.0</v>
      </c>
      <c r="BX96" s="569">
        <v>0.0</v>
      </c>
      <c r="BY96" s="571">
        <f t="shared" si="247"/>
        <v>0.0</v>
      </c>
      <c r="BZ96" s="569">
        <v>0.0</v>
      </c>
      <c r="CA96" s="571">
        <f t="shared" si="248"/>
        <v>0.0</v>
      </c>
      <c r="CB96" s="572">
        <f t="shared" si="279"/>
        <v>0.0</v>
      </c>
      <c r="CC96" s="573" t="str">
        <f t="shared" si="280"/>
        <v/>
      </c>
      <c r="CD96" s="573" t="str">
        <f t="shared" si="281"/>
        <v/>
      </c>
      <c r="CE96" s="574" t="str">
        <f t="shared" si="282"/>
        <v/>
      </c>
      <c r="CF96" s="603">
        <v>0.0</v>
      </c>
      <c r="CG96" s="604">
        <v>0.0</v>
      </c>
      <c r="CH96" s="605">
        <v>0.0</v>
      </c>
      <c r="CI96" s="606">
        <f t="shared" si="283"/>
        <v>0.0</v>
      </c>
      <c r="CJ96" s="604">
        <v>0.0</v>
      </c>
      <c r="CK96" s="606">
        <f t="shared" si="249"/>
        <v>0.0</v>
      </c>
      <c r="CL96" s="604">
        <v>0.0</v>
      </c>
      <c r="CM96" s="606">
        <f t="shared" si="250"/>
        <v>0.0</v>
      </c>
      <c r="CN96" s="607">
        <f t="shared" si="284"/>
        <v>0.0</v>
      </c>
      <c r="CO96" s="548" t="str">
        <f t="shared" si="285"/>
        <v/>
      </c>
      <c r="CP96" s="548" t="str">
        <f t="shared" si="286"/>
        <v/>
      </c>
      <c r="CQ96" s="608" t="str">
        <f t="shared" si="287"/>
        <v/>
      </c>
      <c r="CR96" s="609">
        <v>0.0</v>
      </c>
      <c r="CS96" s="610">
        <v>0.0</v>
      </c>
      <c r="CT96" s="611"/>
      <c r="CU96" s="612">
        <f t="shared" si="313"/>
        <v>0.0</v>
      </c>
      <c r="CV96" s="525">
        <v>0.0</v>
      </c>
      <c r="CW96" s="613">
        <v>0.0</v>
      </c>
      <c r="CX96" s="614">
        <f t="shared" si="335"/>
        <v>0.0</v>
      </c>
      <c r="CY96" s="615">
        <v>0.0</v>
      </c>
      <c r="CZ96" s="616">
        <v>0.0</v>
      </c>
      <c r="DA96" s="617">
        <f t="shared" si="314"/>
        <v>0.0</v>
      </c>
      <c r="DB96" s="618">
        <f t="shared" si="315"/>
        <v>0.0</v>
      </c>
      <c r="DC96" s="619">
        <f t="shared" si="316"/>
        <v>0.0</v>
      </c>
      <c r="DD96" s="620" t="str">
        <f t="shared" si="317"/>
        <v/>
      </c>
      <c r="DE96" s="603">
        <v>0.0</v>
      </c>
      <c r="DF96" s="622">
        <v>0.0</v>
      </c>
      <c r="DG96" s="623">
        <f t="shared" si="318"/>
        <v>0.0</v>
      </c>
      <c r="DH96" s="604">
        <v>0.0</v>
      </c>
      <c r="DI96" s="625"/>
      <c r="DJ96" s="623">
        <f t="shared" si="319"/>
        <v>0.0</v>
      </c>
      <c r="DK96" s="625"/>
      <c r="DL96" s="625"/>
      <c r="DM96" s="623" t="str">
        <f t="shared" si="320"/>
        <v/>
      </c>
      <c r="DN96" s="626">
        <f t="shared" si="321"/>
        <v>0.0</v>
      </c>
      <c r="DO96" s="627">
        <f t="shared" si="322"/>
        <v>0.0</v>
      </c>
      <c r="DP96" s="628">
        <f t="shared" si="323"/>
        <v>0.0</v>
      </c>
      <c r="DQ96" s="541">
        <v>0.0</v>
      </c>
      <c r="DR96" s="629">
        <v>0.0</v>
      </c>
      <c r="DS96" s="623">
        <f t="shared" si="324"/>
        <v>0.0</v>
      </c>
      <c r="DT96" s="630">
        <v>0.0</v>
      </c>
      <c r="DU96" s="631">
        <v>0.0</v>
      </c>
      <c r="DV96" s="623">
        <f t="shared" si="325"/>
        <v>0.0</v>
      </c>
      <c r="DW96" s="632">
        <f t="shared" si="326"/>
        <v>0.0</v>
      </c>
      <c r="DX96" s="633">
        <f t="shared" si="327"/>
        <v>0.0</v>
      </c>
      <c r="DY96" s="634">
        <f t="shared" si="328"/>
        <v>0.0</v>
      </c>
      <c r="DZ96" s="607">
        <f t="shared" si="329"/>
        <v>0.0</v>
      </c>
      <c r="EA96" s="635" t="str">
        <f t="shared" si="330"/>
        <v/>
      </c>
      <c r="EB96" s="665">
        <v>0.0</v>
      </c>
      <c r="EC96" s="666">
        <v>0.0</v>
      </c>
      <c r="ED96" s="666">
        <v>0.0</v>
      </c>
      <c r="EE96" s="639">
        <f t="shared" si="357"/>
        <v>0.0</v>
      </c>
      <c r="EF96" s="640">
        <f t="shared" si="358"/>
        <v>0.0</v>
      </c>
      <c r="EG96" s="641" t="str">
        <f t="shared" si="359"/>
        <v/>
      </c>
      <c r="EH96" s="642">
        <v>0.0</v>
      </c>
      <c r="EI96" s="564">
        <v>0.0</v>
      </c>
      <c r="EJ96" s="564">
        <v>0.0</v>
      </c>
      <c r="EK96" s="532">
        <f t="shared" si="253"/>
        <v>0.0</v>
      </c>
      <c r="EL96" s="619">
        <f t="shared" si="254"/>
        <v>0.0</v>
      </c>
      <c r="EM96" s="620" t="str">
        <f t="shared" si="255"/>
        <v/>
      </c>
      <c r="EN96" s="603">
        <v>0.0</v>
      </c>
      <c r="EO96" s="604">
        <v>0.0</v>
      </c>
      <c r="EP96" s="643">
        <v>0.0</v>
      </c>
      <c r="EQ96" s="644">
        <f t="shared" si="338"/>
        <v>0.0</v>
      </c>
      <c r="ER96" s="629">
        <v>0.0</v>
      </c>
      <c r="ES96" s="645">
        <f t="shared" si="331"/>
        <v>0.0</v>
      </c>
      <c r="ET96" s="630">
        <v>0.0</v>
      </c>
      <c r="EU96" s="646">
        <f t="shared" si="332"/>
        <v>0.0</v>
      </c>
      <c r="EV96" s="607">
        <f t="shared" si="333"/>
        <v>0.0</v>
      </c>
      <c r="EW96" s="635" t="str">
        <f t="shared" si="334"/>
        <v/>
      </c>
      <c r="EX96" s="669"/>
      <c r="EY96" s="666"/>
      <c r="EZ96" s="670" t="str">
        <f t="shared" si="214"/>
        <v/>
      </c>
      <c r="FA96" s="649" t="str">
        <f t="shared" si="288"/>
        <v/>
      </c>
      <c r="FB96" s="650" t="str">
        <f t="shared" si="350"/>
        <v/>
      </c>
      <c r="FC96" s="651" t="str">
        <f t="shared" si="351"/>
        <v/>
      </c>
      <c r="FD96" s="652" t="str">
        <f t="shared" si="352"/>
        <v/>
      </c>
      <c r="FE96" s="652" t="str">
        <f>IF($G96="NSO","NSO",IF($G96="TC","Transferred",IF(OR($G96="",$G96=0,P96="",AB96="",AN96="",AZ96="",BL96="",BX96="",CJ94=""),"",IF(OR(FP96&gt;0,(FQ96+FR96+FS96)&gt;2),"FAILED",IF(OR(FQ96&gt;0,FR96&gt;1),"SUPP.",IF(AND(FR96&gt;0,FS96&gt;0),"SUPP.",IF((FR96+FS96),"Passed With G","Passed")))))))</f>
        <v/>
      </c>
      <c r="FF96" s="653" t="str">
        <f t="shared" si="353"/>
        <v/>
      </c>
      <c r="FG96" s="654" t="str">
        <f t="shared" si="354"/>
        <v/>
      </c>
      <c r="FH96" s="655" t="str">
        <f t="shared" si="291"/>
        <v/>
      </c>
      <c r="FI96" s="656" t="str">
        <f t="shared" si="339"/>
        <v/>
      </c>
      <c r="FJ96" s="657" t="str">
        <f t="shared" si="340"/>
        <v/>
      </c>
      <c r="FK96" s="657" t="str">
        <f t="shared" si="341"/>
        <v/>
      </c>
      <c r="FL96" s="657" t="str">
        <f t="shared" si="342"/>
        <v/>
      </c>
      <c r="FM96" s="657" t="str">
        <f t="shared" si="343"/>
        <v/>
      </c>
      <c r="FN96" s="658" t="str">
        <f t="shared" si="344"/>
        <v/>
      </c>
      <c r="FO96" s="659" t="str">
        <f t="shared" si="345"/>
        <v/>
      </c>
      <c r="FP96" s="656">
        <f t="shared" si="292"/>
        <v>0.0</v>
      </c>
      <c r="FQ96" s="657">
        <f t="shared" si="293"/>
        <v>0.0</v>
      </c>
      <c r="FR96" s="657">
        <f t="shared" si="294"/>
        <v>0.0</v>
      </c>
      <c r="FS96" s="657">
        <f t="shared" si="295"/>
        <v>0.0</v>
      </c>
      <c r="FT96" s="659"/>
      <c r="FU96" s="117"/>
      <c r="FV96" s="117"/>
      <c r="FW96" s="660">
        <f t="shared" si="296"/>
        <v>0.0</v>
      </c>
      <c r="FX96" s="660" t="s">
        <v>163</v>
      </c>
      <c r="FY96" s="660">
        <f t="shared" si="297"/>
        <v>200.0</v>
      </c>
      <c r="FZ96" s="660" t="str">
        <f t="shared" si="298"/>
        <v>0/200</v>
      </c>
      <c r="GA96" s="660">
        <f t="shared" si="299"/>
        <v>0.0</v>
      </c>
      <c r="GB96" s="660" t="s">
        <v>163</v>
      </c>
      <c r="GC96" s="660">
        <f t="shared" si="300"/>
        <v>230.0</v>
      </c>
      <c r="GD96" s="660" t="str">
        <f t="shared" si="301"/>
        <v>0/230</v>
      </c>
      <c r="GE96" s="660">
        <f t="shared" si="302"/>
        <v>0.0</v>
      </c>
      <c r="GF96" s="660" t="s">
        <v>163</v>
      </c>
      <c r="GG96" s="660">
        <f t="shared" si="303"/>
        <v>100.0</v>
      </c>
      <c r="GH96" s="660" t="str">
        <f t="shared" si="304"/>
        <v>0/100</v>
      </c>
      <c r="GI96" s="660">
        <f t="shared" si="305"/>
        <v>0.0</v>
      </c>
      <c r="GJ96" s="660" t="s">
        <v>163</v>
      </c>
      <c r="GK96" s="660">
        <f t="shared" si="306"/>
        <v>100.0</v>
      </c>
      <c r="GL96" s="660" t="str">
        <f t="shared" si="307"/>
        <v>0/100</v>
      </c>
      <c r="GM96" s="660">
        <f t="shared" si="308"/>
        <v>0.0</v>
      </c>
      <c r="GN96" s="660" t="s">
        <v>163</v>
      </c>
      <c r="GO96" s="660">
        <f t="shared" si="309"/>
        <v>200.0</v>
      </c>
      <c r="GP96" s="660" t="str">
        <f t="shared" si="310"/>
        <v>0/200</v>
      </c>
    </row>
    <row r="97" spans="8:8" ht="18.9">
      <c r="A97" s="24">
        <f t="shared" si="256"/>
        <v>0.0</v>
      </c>
      <c r="B97" s="562">
        <f t="shared" si="257"/>
        <v>0.0</v>
      </c>
      <c r="C97" s="563">
        <v>89.0</v>
      </c>
      <c r="D97" s="564"/>
      <c r="E97" s="662"/>
      <c r="F97" s="663"/>
      <c r="G97" s="662"/>
      <c r="H97" s="662"/>
      <c r="I97" s="662"/>
      <c r="J97" s="662"/>
      <c r="K97" s="664"/>
      <c r="L97" s="568">
        <v>0.0</v>
      </c>
      <c r="M97" s="569">
        <v>0.0</v>
      </c>
      <c r="N97" s="570">
        <v>0.0</v>
      </c>
      <c r="O97" s="571">
        <f t="shared" si="225"/>
        <v>0.0</v>
      </c>
      <c r="P97" s="569">
        <v>0.0</v>
      </c>
      <c r="Q97" s="571">
        <f>SUM(O97,P97)</f>
        <v>0.0</v>
      </c>
      <c r="R97" s="569">
        <v>0.0</v>
      </c>
      <c r="S97" s="571">
        <f>SUM(Q97,R97)</f>
        <v>0.0</v>
      </c>
      <c r="T97" s="572">
        <f>IF(OR(P97="",R97=""),"",S97/S$7*100)</f>
        <v>0.0</v>
      </c>
      <c r="U97" s="573" t="str">
        <f>IF(R97="AB","AB",IF(AND(OR(L97="ab",L97="ml"),OR(M97="ab",M97="ml"),OR(O97="ab",O97="ml")),"AB",IF(AND(OR(L97="ab",L97="ml"),OR(O97="ab",O97="ml")),"AB","")))</f>
        <v/>
      </c>
      <c r="V97" s="573" t="str">
        <f>IF(OR($G97="NSO",$G97="",R97=""),"",IF(OR(U97="AB",R97="ab"),"AB",IF(AND(T97&gt;=36,R97&gt;=20),"P",IF(AND(T97&gt;=34,R97&gt;=20,COUNTIF(N97:R97,"ml")=0),"G2",IF(AND(T97&gt;=31,R97&gt;=20,COUNTIF(N97:R97,"ml")=0),"G1",IF(T97&gt;=25,"S","F"))))))</f>
        <v/>
      </c>
      <c r="W97" s="574" t="str">
        <f t="shared" si="226"/>
        <v/>
      </c>
      <c r="X97" s="575">
        <v>0.0</v>
      </c>
      <c r="Y97" s="576">
        <v>0.0</v>
      </c>
      <c r="Z97" s="577">
        <v>0.0</v>
      </c>
      <c r="AA97" s="578">
        <f t="shared" si="258"/>
        <v>0.0</v>
      </c>
      <c r="AB97" s="576">
        <v>0.0</v>
      </c>
      <c r="AC97" s="578">
        <f t="shared" si="239"/>
        <v>0.0</v>
      </c>
      <c r="AD97" s="576">
        <v>0.0</v>
      </c>
      <c r="AE97" s="578">
        <f t="shared" si="240"/>
        <v>0.0</v>
      </c>
      <c r="AF97" s="579">
        <f t="shared" si="259"/>
        <v>0.0</v>
      </c>
      <c r="AG97" s="580" t="str">
        <f t="shared" si="260"/>
        <v/>
      </c>
      <c r="AH97" s="580" t="str">
        <f t="shared" si="261"/>
        <v/>
      </c>
      <c r="AI97" s="581" t="str">
        <f t="shared" si="262"/>
        <v/>
      </c>
      <c r="AJ97" s="582">
        <v>0.0</v>
      </c>
      <c r="AK97" s="583">
        <v>0.0</v>
      </c>
      <c r="AL97" s="584">
        <v>0.0</v>
      </c>
      <c r="AM97" s="585">
        <f t="shared" si="263"/>
        <v>0.0</v>
      </c>
      <c r="AN97" s="583">
        <v>0.0</v>
      </c>
      <c r="AO97" s="585">
        <f t="shared" si="241"/>
        <v>0.0</v>
      </c>
      <c r="AP97" s="583">
        <v>0.0</v>
      </c>
      <c r="AQ97" s="585">
        <f t="shared" si="242"/>
        <v>0.0</v>
      </c>
      <c r="AR97" s="586">
        <f t="shared" si="264"/>
        <v>0.0</v>
      </c>
      <c r="AS97" s="587" t="str">
        <f t="shared" si="265"/>
        <v/>
      </c>
      <c r="AT97" s="587" t="str">
        <f t="shared" si="266"/>
        <v/>
      </c>
      <c r="AU97" s="588" t="str">
        <f t="shared" si="267"/>
        <v/>
      </c>
      <c r="AV97" s="589">
        <v>0.0</v>
      </c>
      <c r="AW97" s="590">
        <v>0.0</v>
      </c>
      <c r="AX97" s="591">
        <v>0.0</v>
      </c>
      <c r="AY97" s="592">
        <f t="shared" si="268"/>
        <v>0.0</v>
      </c>
      <c r="AZ97" s="590">
        <v>0.0</v>
      </c>
      <c r="BA97" s="592">
        <f t="shared" si="243"/>
        <v>0.0</v>
      </c>
      <c r="BB97" s="590">
        <v>0.0</v>
      </c>
      <c r="BC97" s="592">
        <f t="shared" si="244"/>
        <v>0.0</v>
      </c>
      <c r="BD97" s="593">
        <f t="shared" si="269"/>
        <v>0.0</v>
      </c>
      <c r="BE97" s="594" t="str">
        <f t="shared" si="270"/>
        <v/>
      </c>
      <c r="BF97" s="594" t="str">
        <f t="shared" si="271"/>
        <v/>
      </c>
      <c r="BG97" s="595" t="str">
        <f t="shared" si="272"/>
        <v/>
      </c>
      <c r="BH97" s="596">
        <v>0.0</v>
      </c>
      <c r="BI97" s="597">
        <v>0.0</v>
      </c>
      <c r="BJ97" s="598">
        <v>0.0</v>
      </c>
      <c r="BK97" s="599">
        <f t="shared" si="273"/>
        <v>0.0</v>
      </c>
      <c r="BL97" s="597">
        <v>0.0</v>
      </c>
      <c r="BM97" s="599">
        <f t="shared" si="245"/>
        <v>0.0</v>
      </c>
      <c r="BN97" s="597">
        <v>0.0</v>
      </c>
      <c r="BO97" s="599">
        <f t="shared" si="246"/>
        <v>0.0</v>
      </c>
      <c r="BP97" s="600">
        <f t="shared" si="274"/>
        <v>0.0</v>
      </c>
      <c r="BQ97" s="601" t="str">
        <f t="shared" si="275"/>
        <v/>
      </c>
      <c r="BR97" s="601" t="str">
        <f t="shared" si="276"/>
        <v/>
      </c>
      <c r="BS97" s="602" t="str">
        <f t="shared" si="277"/>
        <v/>
      </c>
      <c r="BT97" s="568">
        <v>0.0</v>
      </c>
      <c r="BU97" s="569">
        <v>0.0</v>
      </c>
      <c r="BV97" s="570">
        <v>0.0</v>
      </c>
      <c r="BW97" s="571">
        <f t="shared" si="278"/>
        <v>0.0</v>
      </c>
      <c r="BX97" s="569">
        <v>0.0</v>
      </c>
      <c r="BY97" s="571">
        <f t="shared" si="247"/>
        <v>0.0</v>
      </c>
      <c r="BZ97" s="569">
        <v>0.0</v>
      </c>
      <c r="CA97" s="571">
        <f t="shared" si="248"/>
        <v>0.0</v>
      </c>
      <c r="CB97" s="572">
        <f t="shared" si="279"/>
        <v>0.0</v>
      </c>
      <c r="CC97" s="573" t="str">
        <f t="shared" si="280"/>
        <v/>
      </c>
      <c r="CD97" s="573" t="str">
        <f t="shared" si="281"/>
        <v/>
      </c>
      <c r="CE97" s="574" t="str">
        <f t="shared" si="282"/>
        <v/>
      </c>
      <c r="CF97" s="603">
        <v>0.0</v>
      </c>
      <c r="CG97" s="604">
        <v>0.0</v>
      </c>
      <c r="CH97" s="605">
        <v>0.0</v>
      </c>
      <c r="CI97" s="606">
        <f t="shared" si="283"/>
        <v>0.0</v>
      </c>
      <c r="CJ97" s="604">
        <v>0.0</v>
      </c>
      <c r="CK97" s="606">
        <f t="shared" si="249"/>
        <v>0.0</v>
      </c>
      <c r="CL97" s="604">
        <v>0.0</v>
      </c>
      <c r="CM97" s="606">
        <f t="shared" si="250"/>
        <v>0.0</v>
      </c>
      <c r="CN97" s="607">
        <f t="shared" si="284"/>
        <v>0.0</v>
      </c>
      <c r="CO97" s="548" t="str">
        <f t="shared" si="285"/>
        <v/>
      </c>
      <c r="CP97" s="548" t="str">
        <f t="shared" si="286"/>
        <v/>
      </c>
      <c r="CQ97" s="608" t="str">
        <f t="shared" si="287"/>
        <v/>
      </c>
      <c r="CR97" s="609">
        <v>0.0</v>
      </c>
      <c r="CS97" s="610">
        <v>0.0</v>
      </c>
      <c r="CT97" s="611"/>
      <c r="CU97" s="612">
        <f t="shared" si="313"/>
        <v>0.0</v>
      </c>
      <c r="CV97" s="525">
        <v>0.0</v>
      </c>
      <c r="CW97" s="613">
        <v>0.0</v>
      </c>
      <c r="CX97" s="614">
        <f t="shared" si="335"/>
        <v>0.0</v>
      </c>
      <c r="CY97" s="615">
        <v>0.0</v>
      </c>
      <c r="CZ97" s="616">
        <f t="shared" si="372" ref="CZ97">IF($S$7="NA","NA",0)</f>
        <v>0.0</v>
      </c>
      <c r="DA97" s="617">
        <f t="shared" si="314"/>
        <v>0.0</v>
      </c>
      <c r="DB97" s="618">
        <f t="shared" si="315"/>
        <v>0.0</v>
      </c>
      <c r="DC97" s="619">
        <f t="shared" si="316"/>
        <v>0.0</v>
      </c>
      <c r="DD97" s="620" t="str">
        <f t="shared" si="317"/>
        <v/>
      </c>
      <c r="DE97" s="603">
        <v>0.0</v>
      </c>
      <c r="DF97" s="622">
        <v>0.0</v>
      </c>
      <c r="DG97" s="623">
        <f t="shared" si="318"/>
        <v>0.0</v>
      </c>
      <c r="DH97" s="604">
        <v>0.0</v>
      </c>
      <c r="DI97" s="625"/>
      <c r="DJ97" s="623">
        <f t="shared" si="319"/>
        <v>0.0</v>
      </c>
      <c r="DK97" s="625"/>
      <c r="DL97" s="625"/>
      <c r="DM97" s="623" t="str">
        <f t="shared" si="320"/>
        <v/>
      </c>
      <c r="DN97" s="626">
        <f t="shared" si="321"/>
        <v>0.0</v>
      </c>
      <c r="DO97" s="627">
        <f t="shared" si="322"/>
        <v>0.0</v>
      </c>
      <c r="DP97" s="628">
        <f t="shared" si="323"/>
        <v>0.0</v>
      </c>
      <c r="DQ97" s="541">
        <v>0.0</v>
      </c>
      <c r="DR97" s="629">
        <v>0.0</v>
      </c>
      <c r="DS97" s="623">
        <f t="shared" si="324"/>
        <v>0.0</v>
      </c>
      <c r="DT97" s="630">
        <v>0.0</v>
      </c>
      <c r="DU97" s="631">
        <f t="shared" si="373" ref="DU97">IF($S$7="NA","NA",0)</f>
        <v>0.0</v>
      </c>
      <c r="DV97" s="623">
        <f t="shared" si="325"/>
        <v>0.0</v>
      </c>
      <c r="DW97" s="632">
        <f t="shared" si="326"/>
        <v>0.0</v>
      </c>
      <c r="DX97" s="633">
        <f t="shared" si="327"/>
        <v>0.0</v>
      </c>
      <c r="DY97" s="634">
        <f t="shared" si="328"/>
        <v>0.0</v>
      </c>
      <c r="DZ97" s="607">
        <f t="shared" si="329"/>
        <v>0.0</v>
      </c>
      <c r="EA97" s="635" t="str">
        <f t="shared" si="330"/>
        <v/>
      </c>
      <c r="EB97" s="636">
        <v>0.0</v>
      </c>
      <c r="EC97" s="637">
        <v>0.0</v>
      </c>
      <c r="ED97" s="638">
        <v>0.0</v>
      </c>
      <c r="EE97" s="639">
        <f t="shared" si="357"/>
        <v>0.0</v>
      </c>
      <c r="EF97" s="640">
        <f t="shared" si="358"/>
        <v>0.0</v>
      </c>
      <c r="EG97" s="641" t="str">
        <f t="shared" si="359"/>
        <v/>
      </c>
      <c r="EH97" s="667">
        <v>0.0</v>
      </c>
      <c r="EI97" s="668">
        <v>0.0</v>
      </c>
      <c r="EJ97" s="668">
        <v>0.0</v>
      </c>
      <c r="EK97" s="532">
        <f t="shared" si="253"/>
        <v>0.0</v>
      </c>
      <c r="EL97" s="619">
        <f t="shared" si="254"/>
        <v>0.0</v>
      </c>
      <c r="EM97" s="620" t="str">
        <f t="shared" si="255"/>
        <v/>
      </c>
      <c r="EN97" s="603">
        <v>0.0</v>
      </c>
      <c r="EO97" s="604">
        <v>0.0</v>
      </c>
      <c r="EP97" s="643">
        <v>0.0</v>
      </c>
      <c r="EQ97" s="644">
        <f t="shared" si="338"/>
        <v>0.0</v>
      </c>
      <c r="ER97" s="629">
        <v>0.0</v>
      </c>
      <c r="ES97" s="645">
        <f t="shared" si="331"/>
        <v>0.0</v>
      </c>
      <c r="ET97" s="630">
        <v>0.0</v>
      </c>
      <c r="EU97" s="646">
        <f t="shared" si="332"/>
        <v>0.0</v>
      </c>
      <c r="EV97" s="607">
        <f t="shared" si="333"/>
        <v>0.0</v>
      </c>
      <c r="EW97" s="635" t="str">
        <f t="shared" si="334"/>
        <v/>
      </c>
      <c r="EX97" s="669"/>
      <c r="EY97" s="666"/>
      <c r="EZ97" s="670" t="str">
        <f t="shared" si="214"/>
        <v/>
      </c>
      <c r="FA97" s="649" t="str">
        <f t="shared" si="288"/>
        <v/>
      </c>
      <c r="FB97" s="650" t="str">
        <f t="shared" si="350"/>
        <v/>
      </c>
      <c r="FC97" s="651" t="str">
        <f t="shared" si="351"/>
        <v/>
      </c>
      <c r="FD97" s="652" t="str">
        <f t="shared" si="352"/>
        <v/>
      </c>
      <c r="FE97" s="652" t="str">
        <f>IF($G97="NSO","NSO",IF($G97="TC","Transferred",IF(OR($G97="",$G97=0,P97="",AB97="",AN97="",AZ97="",BL97="",BX97="",CJ95=""),"",IF(OR(FP97&gt;0,(FQ97+FR97+FS97)&gt;2),"FAILED",IF(OR(FQ97&gt;0,FR97&gt;1),"SUPP.",IF(AND(FR97&gt;0,FS97&gt;0),"SUPP.",IF((FR97+FS97),"Passed With G","Passed")))))))</f>
        <v/>
      </c>
      <c r="FF97" s="653" t="str">
        <f t="shared" si="353"/>
        <v/>
      </c>
      <c r="FG97" s="654" t="str">
        <f t="shared" si="354"/>
        <v/>
      </c>
      <c r="FH97" s="655" t="str">
        <f t="shared" si="291"/>
        <v/>
      </c>
      <c r="FI97" s="656" t="str">
        <f t="shared" si="339"/>
        <v/>
      </c>
      <c r="FJ97" s="657" t="str">
        <f t="shared" si="340"/>
        <v/>
      </c>
      <c r="FK97" s="657" t="str">
        <f t="shared" si="341"/>
        <v/>
      </c>
      <c r="FL97" s="657" t="str">
        <f t="shared" si="342"/>
        <v/>
      </c>
      <c r="FM97" s="657" t="str">
        <f t="shared" si="343"/>
        <v/>
      </c>
      <c r="FN97" s="658" t="str">
        <f t="shared" si="344"/>
        <v/>
      </c>
      <c r="FO97" s="659" t="str">
        <f t="shared" si="345"/>
        <v/>
      </c>
      <c r="FP97" s="656">
        <f t="shared" si="292"/>
        <v>0.0</v>
      </c>
      <c r="FQ97" s="657">
        <f t="shared" si="293"/>
        <v>0.0</v>
      </c>
      <c r="FR97" s="657">
        <f t="shared" si="294"/>
        <v>0.0</v>
      </c>
      <c r="FS97" s="657">
        <f t="shared" si="295"/>
        <v>0.0</v>
      </c>
      <c r="FT97" s="659"/>
      <c r="FU97" s="117"/>
      <c r="FV97" s="117"/>
      <c r="FW97" s="660">
        <f t="shared" si="296"/>
        <v>0.0</v>
      </c>
      <c r="FX97" s="660" t="s">
        <v>163</v>
      </c>
      <c r="FY97" s="660">
        <f t="shared" si="297"/>
        <v>200.0</v>
      </c>
      <c r="FZ97" s="660" t="str">
        <f t="shared" si="298"/>
        <v>0/200</v>
      </c>
      <c r="GA97" s="660">
        <f t="shared" si="299"/>
        <v>0.0</v>
      </c>
      <c r="GB97" s="660" t="s">
        <v>163</v>
      </c>
      <c r="GC97" s="660">
        <f t="shared" si="300"/>
        <v>230.0</v>
      </c>
      <c r="GD97" s="660" t="str">
        <f t="shared" si="301"/>
        <v>0/230</v>
      </c>
      <c r="GE97" s="660">
        <f t="shared" si="302"/>
        <v>0.0</v>
      </c>
      <c r="GF97" s="660" t="s">
        <v>163</v>
      </c>
      <c r="GG97" s="660">
        <f t="shared" si="303"/>
        <v>100.0</v>
      </c>
      <c r="GH97" s="660" t="str">
        <f t="shared" si="304"/>
        <v>0/100</v>
      </c>
      <c r="GI97" s="660">
        <f t="shared" si="305"/>
        <v>0.0</v>
      </c>
      <c r="GJ97" s="660" t="s">
        <v>163</v>
      </c>
      <c r="GK97" s="660">
        <f t="shared" si="306"/>
        <v>100.0</v>
      </c>
      <c r="GL97" s="660" t="str">
        <f t="shared" si="307"/>
        <v>0/100</v>
      </c>
      <c r="GM97" s="660">
        <f t="shared" si="308"/>
        <v>0.0</v>
      </c>
      <c r="GN97" s="660" t="s">
        <v>163</v>
      </c>
      <c r="GO97" s="660">
        <f t="shared" si="309"/>
        <v>200.0</v>
      </c>
      <c r="GP97" s="660" t="str">
        <f t="shared" si="310"/>
        <v>0/200</v>
      </c>
    </row>
    <row r="98" spans="8:8" ht="18.9">
      <c r="A98" s="24">
        <f t="shared" si="256"/>
        <v>0.0</v>
      </c>
      <c r="B98" s="562">
        <f t="shared" si="257"/>
        <v>0.0</v>
      </c>
      <c r="C98" s="661">
        <v>90.0</v>
      </c>
      <c r="D98" s="564"/>
      <c r="E98" s="662"/>
      <c r="F98" s="663"/>
      <c r="G98" s="565"/>
      <c r="H98" s="662"/>
      <c r="I98" s="662"/>
      <c r="J98" s="662"/>
      <c r="K98" s="664"/>
      <c r="L98" s="568">
        <v>0.0</v>
      </c>
      <c r="M98" s="569">
        <v>0.0</v>
      </c>
      <c r="N98" s="570">
        <v>0.0</v>
      </c>
      <c r="O98" s="571">
        <f t="shared" si="225"/>
        <v>0.0</v>
      </c>
      <c r="P98" s="569">
        <v>0.0</v>
      </c>
      <c r="Q98" s="571">
        <f>SUM(O98,P98)</f>
        <v>0.0</v>
      </c>
      <c r="R98" s="569">
        <v>0.0</v>
      </c>
      <c r="S98" s="571">
        <f>SUM(Q98,R98)</f>
        <v>0.0</v>
      </c>
      <c r="T98" s="572">
        <f>IF(OR(P98="",R98=""),"",S98/S$7*100)</f>
        <v>0.0</v>
      </c>
      <c r="U98" s="573" t="str">
        <f>IF(R98="AB","AB",IF(AND(OR(L98="ab",L98="ml"),OR(M98="ab",M98="ml"),OR(O98="ab",O98="ml")),"AB",IF(AND(OR(L98="ab",L98="ml"),OR(O98="ab",O98="ml")),"AB","")))</f>
        <v/>
      </c>
      <c r="V98" s="573" t="str">
        <f>IF(OR($G98="NSO",$G98="",R98=""),"",IF(OR(U98="AB",R98="ab"),"AB",IF(AND(T98&gt;=36,R98&gt;=20),"P",IF(AND(T98&gt;=34,R98&gt;=20,COUNTIF(N98:R98,"ml")=0),"G2",IF(AND(T98&gt;=31,R98&gt;=20,COUNTIF(N98:R98,"ml")=0),"G1",IF(T98&gt;=25,"S","F"))))))</f>
        <v/>
      </c>
      <c r="W98" s="574" t="str">
        <f t="shared" si="226"/>
        <v/>
      </c>
      <c r="X98" s="575">
        <v>0.0</v>
      </c>
      <c r="Y98" s="576">
        <v>0.0</v>
      </c>
      <c r="Z98" s="577">
        <v>0.0</v>
      </c>
      <c r="AA98" s="578">
        <f t="shared" si="258"/>
        <v>0.0</v>
      </c>
      <c r="AB98" s="576">
        <v>0.0</v>
      </c>
      <c r="AC98" s="578">
        <f t="shared" si="239"/>
        <v>0.0</v>
      </c>
      <c r="AD98" s="576">
        <v>0.0</v>
      </c>
      <c r="AE98" s="578">
        <f t="shared" si="240"/>
        <v>0.0</v>
      </c>
      <c r="AF98" s="579">
        <f t="shared" si="259"/>
        <v>0.0</v>
      </c>
      <c r="AG98" s="580" t="str">
        <f t="shared" si="260"/>
        <v/>
      </c>
      <c r="AH98" s="580" t="str">
        <f t="shared" si="261"/>
        <v/>
      </c>
      <c r="AI98" s="581" t="str">
        <f t="shared" si="262"/>
        <v/>
      </c>
      <c r="AJ98" s="582">
        <v>0.0</v>
      </c>
      <c r="AK98" s="583">
        <v>0.0</v>
      </c>
      <c r="AL98" s="584">
        <v>0.0</v>
      </c>
      <c r="AM98" s="585">
        <f t="shared" si="263"/>
        <v>0.0</v>
      </c>
      <c r="AN98" s="583">
        <v>0.0</v>
      </c>
      <c r="AO98" s="585">
        <f t="shared" si="241"/>
        <v>0.0</v>
      </c>
      <c r="AP98" s="583">
        <v>0.0</v>
      </c>
      <c r="AQ98" s="585">
        <f t="shared" si="242"/>
        <v>0.0</v>
      </c>
      <c r="AR98" s="586">
        <f t="shared" si="264"/>
        <v>0.0</v>
      </c>
      <c r="AS98" s="587" t="str">
        <f t="shared" si="265"/>
        <v/>
      </c>
      <c r="AT98" s="587" t="str">
        <f t="shared" si="266"/>
        <v/>
      </c>
      <c r="AU98" s="588" t="str">
        <f t="shared" si="267"/>
        <v/>
      </c>
      <c r="AV98" s="589">
        <v>0.0</v>
      </c>
      <c r="AW98" s="590">
        <v>0.0</v>
      </c>
      <c r="AX98" s="591">
        <v>0.0</v>
      </c>
      <c r="AY98" s="592">
        <f t="shared" si="268"/>
        <v>0.0</v>
      </c>
      <c r="AZ98" s="590">
        <v>0.0</v>
      </c>
      <c r="BA98" s="592">
        <f t="shared" si="243"/>
        <v>0.0</v>
      </c>
      <c r="BB98" s="590">
        <v>0.0</v>
      </c>
      <c r="BC98" s="592">
        <f t="shared" si="244"/>
        <v>0.0</v>
      </c>
      <c r="BD98" s="593">
        <f t="shared" si="269"/>
        <v>0.0</v>
      </c>
      <c r="BE98" s="594" t="str">
        <f t="shared" si="270"/>
        <v/>
      </c>
      <c r="BF98" s="594" t="str">
        <f t="shared" si="271"/>
        <v/>
      </c>
      <c r="BG98" s="595" t="str">
        <f t="shared" si="272"/>
        <v/>
      </c>
      <c r="BH98" s="596">
        <v>0.0</v>
      </c>
      <c r="BI98" s="597">
        <v>0.0</v>
      </c>
      <c r="BJ98" s="598">
        <v>0.0</v>
      </c>
      <c r="BK98" s="599">
        <f t="shared" si="273"/>
        <v>0.0</v>
      </c>
      <c r="BL98" s="597">
        <v>0.0</v>
      </c>
      <c r="BM98" s="599">
        <f t="shared" si="245"/>
        <v>0.0</v>
      </c>
      <c r="BN98" s="597">
        <v>0.0</v>
      </c>
      <c r="BO98" s="599">
        <f t="shared" si="246"/>
        <v>0.0</v>
      </c>
      <c r="BP98" s="600">
        <f t="shared" si="274"/>
        <v>0.0</v>
      </c>
      <c r="BQ98" s="601" t="str">
        <f t="shared" si="275"/>
        <v/>
      </c>
      <c r="BR98" s="601" t="str">
        <f t="shared" si="276"/>
        <v/>
      </c>
      <c r="BS98" s="602" t="str">
        <f t="shared" si="277"/>
        <v/>
      </c>
      <c r="BT98" s="568">
        <v>0.0</v>
      </c>
      <c r="BU98" s="569">
        <v>0.0</v>
      </c>
      <c r="BV98" s="570">
        <v>0.0</v>
      </c>
      <c r="BW98" s="571">
        <f t="shared" si="278"/>
        <v>0.0</v>
      </c>
      <c r="BX98" s="569">
        <v>0.0</v>
      </c>
      <c r="BY98" s="571">
        <f t="shared" si="247"/>
        <v>0.0</v>
      </c>
      <c r="BZ98" s="569">
        <v>0.0</v>
      </c>
      <c r="CA98" s="571">
        <f t="shared" si="248"/>
        <v>0.0</v>
      </c>
      <c r="CB98" s="572">
        <f t="shared" si="279"/>
        <v>0.0</v>
      </c>
      <c r="CC98" s="573" t="str">
        <f t="shared" si="280"/>
        <v/>
      </c>
      <c r="CD98" s="573" t="str">
        <f t="shared" si="281"/>
        <v/>
      </c>
      <c r="CE98" s="574" t="str">
        <f t="shared" si="282"/>
        <v/>
      </c>
      <c r="CF98" s="603">
        <v>0.0</v>
      </c>
      <c r="CG98" s="604">
        <v>0.0</v>
      </c>
      <c r="CH98" s="605">
        <v>0.0</v>
      </c>
      <c r="CI98" s="606">
        <f t="shared" si="283"/>
        <v>0.0</v>
      </c>
      <c r="CJ98" s="604">
        <v>0.0</v>
      </c>
      <c r="CK98" s="606">
        <f t="shared" si="249"/>
        <v>0.0</v>
      </c>
      <c r="CL98" s="604">
        <v>0.0</v>
      </c>
      <c r="CM98" s="606">
        <f t="shared" si="250"/>
        <v>0.0</v>
      </c>
      <c r="CN98" s="607">
        <f t="shared" si="284"/>
        <v>0.0</v>
      </c>
      <c r="CO98" s="548" t="str">
        <f t="shared" si="285"/>
        <v/>
      </c>
      <c r="CP98" s="548" t="str">
        <f t="shared" si="286"/>
        <v/>
      </c>
      <c r="CQ98" s="608" t="str">
        <f t="shared" si="287"/>
        <v/>
      </c>
      <c r="CR98" s="609">
        <v>0.0</v>
      </c>
      <c r="CS98" s="610">
        <v>0.0</v>
      </c>
      <c r="CT98" s="611"/>
      <c r="CU98" s="612">
        <f t="shared" si="313"/>
        <v>0.0</v>
      </c>
      <c r="CV98" s="525">
        <v>0.0</v>
      </c>
      <c r="CW98" s="613">
        <v>0.0</v>
      </c>
      <c r="CX98" s="614">
        <f t="shared" si="335"/>
        <v>0.0</v>
      </c>
      <c r="CY98" s="615">
        <v>0.0</v>
      </c>
      <c r="CZ98" s="616">
        <v>0.0</v>
      </c>
      <c r="DA98" s="617">
        <f t="shared" si="314"/>
        <v>0.0</v>
      </c>
      <c r="DB98" s="618">
        <f t="shared" si="315"/>
        <v>0.0</v>
      </c>
      <c r="DC98" s="619">
        <f t="shared" si="316"/>
        <v>0.0</v>
      </c>
      <c r="DD98" s="620" t="str">
        <f t="shared" si="317"/>
        <v/>
      </c>
      <c r="DE98" s="603">
        <v>0.0</v>
      </c>
      <c r="DF98" s="622">
        <v>0.0</v>
      </c>
      <c r="DG98" s="623">
        <f t="shared" si="318"/>
        <v>0.0</v>
      </c>
      <c r="DH98" s="604">
        <v>0.0</v>
      </c>
      <c r="DI98" s="625"/>
      <c r="DJ98" s="623">
        <f t="shared" si="319"/>
        <v>0.0</v>
      </c>
      <c r="DK98" s="625"/>
      <c r="DL98" s="625"/>
      <c r="DM98" s="623" t="str">
        <f t="shared" si="320"/>
        <v/>
      </c>
      <c r="DN98" s="626">
        <f t="shared" si="321"/>
        <v>0.0</v>
      </c>
      <c r="DO98" s="627">
        <f t="shared" si="322"/>
        <v>0.0</v>
      </c>
      <c r="DP98" s="628">
        <f t="shared" si="323"/>
        <v>0.0</v>
      </c>
      <c r="DQ98" s="541">
        <v>0.0</v>
      </c>
      <c r="DR98" s="629">
        <v>0.0</v>
      </c>
      <c r="DS98" s="623">
        <f t="shared" si="324"/>
        <v>0.0</v>
      </c>
      <c r="DT98" s="630">
        <v>0.0</v>
      </c>
      <c r="DU98" s="631">
        <v>0.0</v>
      </c>
      <c r="DV98" s="623">
        <f t="shared" si="325"/>
        <v>0.0</v>
      </c>
      <c r="DW98" s="632">
        <f t="shared" si="326"/>
        <v>0.0</v>
      </c>
      <c r="DX98" s="633">
        <f t="shared" si="327"/>
        <v>0.0</v>
      </c>
      <c r="DY98" s="634">
        <f t="shared" si="328"/>
        <v>0.0</v>
      </c>
      <c r="DZ98" s="607">
        <f t="shared" si="329"/>
        <v>0.0</v>
      </c>
      <c r="EA98" s="635" t="str">
        <f t="shared" si="330"/>
        <v/>
      </c>
      <c r="EB98" s="665">
        <v>0.0</v>
      </c>
      <c r="EC98" s="666">
        <v>0.0</v>
      </c>
      <c r="ED98" s="666">
        <v>0.0</v>
      </c>
      <c r="EE98" s="639">
        <f t="shared" si="357"/>
        <v>0.0</v>
      </c>
      <c r="EF98" s="640">
        <f t="shared" si="358"/>
        <v>0.0</v>
      </c>
      <c r="EG98" s="641" t="str">
        <f t="shared" si="359"/>
        <v/>
      </c>
      <c r="EH98" s="642">
        <v>0.0</v>
      </c>
      <c r="EI98" s="564">
        <v>0.0</v>
      </c>
      <c r="EJ98" s="564">
        <v>0.0</v>
      </c>
      <c r="EK98" s="532">
        <f t="shared" si="253"/>
        <v>0.0</v>
      </c>
      <c r="EL98" s="619">
        <f t="shared" si="254"/>
        <v>0.0</v>
      </c>
      <c r="EM98" s="620" t="str">
        <f t="shared" si="255"/>
        <v/>
      </c>
      <c r="EN98" s="603">
        <v>0.0</v>
      </c>
      <c r="EO98" s="604">
        <v>0.0</v>
      </c>
      <c r="EP98" s="643">
        <v>0.0</v>
      </c>
      <c r="EQ98" s="644">
        <f t="shared" si="338"/>
        <v>0.0</v>
      </c>
      <c r="ER98" s="629">
        <v>0.0</v>
      </c>
      <c r="ES98" s="645">
        <f t="shared" si="331"/>
        <v>0.0</v>
      </c>
      <c r="ET98" s="630">
        <v>0.0</v>
      </c>
      <c r="EU98" s="646">
        <f t="shared" si="332"/>
        <v>0.0</v>
      </c>
      <c r="EV98" s="607">
        <f t="shared" si="333"/>
        <v>0.0</v>
      </c>
      <c r="EW98" s="635" t="str">
        <f t="shared" si="334"/>
        <v/>
      </c>
      <c r="EX98" s="669"/>
      <c r="EY98" s="666"/>
      <c r="EZ98" s="670" t="str">
        <f t="shared" si="214"/>
        <v/>
      </c>
      <c r="FA98" s="649" t="str">
        <f t="shared" si="288"/>
        <v/>
      </c>
      <c r="FB98" s="650" t="str">
        <f t="shared" si="350"/>
        <v/>
      </c>
      <c r="FC98" s="651" t="str">
        <f t="shared" si="351"/>
        <v/>
      </c>
      <c r="FD98" s="652" t="str">
        <f t="shared" si="352"/>
        <v/>
      </c>
      <c r="FE98" s="652" t="str">
        <f>IF($G98="NSO","NSO",IF($G98="TC","Transferred",IF(OR($G98="",$G98=0,P98="",AB98="",AN98="",AZ98="",BL98="",BX98="",CJ96=""),"",IF(OR(FP98&gt;0,(FQ98+FR98+FS98)&gt;2),"FAILED",IF(OR(FQ98&gt;0,FR98&gt;1),"SUPP.",IF(AND(FR98&gt;0,FS98&gt;0),"SUPP.",IF((FR98+FS98),"Passed With G","Passed")))))))</f>
        <v/>
      </c>
      <c r="FF98" s="653" t="str">
        <f t="shared" si="353"/>
        <v/>
      </c>
      <c r="FG98" s="654" t="str">
        <f t="shared" si="354"/>
        <v/>
      </c>
      <c r="FH98" s="655" t="str">
        <f t="shared" si="291"/>
        <v/>
      </c>
      <c r="FI98" s="656" t="str">
        <f t="shared" si="339"/>
        <v/>
      </c>
      <c r="FJ98" s="657" t="str">
        <f t="shared" si="340"/>
        <v/>
      </c>
      <c r="FK98" s="657" t="str">
        <f t="shared" si="341"/>
        <v/>
      </c>
      <c r="FL98" s="657" t="str">
        <f t="shared" si="342"/>
        <v/>
      </c>
      <c r="FM98" s="657" t="str">
        <f t="shared" si="343"/>
        <v/>
      </c>
      <c r="FN98" s="658" t="str">
        <f t="shared" si="344"/>
        <v/>
      </c>
      <c r="FO98" s="659" t="str">
        <f t="shared" si="345"/>
        <v/>
      </c>
      <c r="FP98" s="656">
        <f t="shared" si="292"/>
        <v>0.0</v>
      </c>
      <c r="FQ98" s="657">
        <f t="shared" si="293"/>
        <v>0.0</v>
      </c>
      <c r="FR98" s="657">
        <f t="shared" si="294"/>
        <v>0.0</v>
      </c>
      <c r="FS98" s="657">
        <f t="shared" si="295"/>
        <v>0.0</v>
      </c>
      <c r="FT98" s="659"/>
      <c r="FU98" s="117"/>
      <c r="FV98" s="117"/>
      <c r="FW98" s="660">
        <f t="shared" si="296"/>
        <v>0.0</v>
      </c>
      <c r="FX98" s="660" t="s">
        <v>163</v>
      </c>
      <c r="FY98" s="660">
        <f t="shared" si="297"/>
        <v>200.0</v>
      </c>
      <c r="FZ98" s="660" t="str">
        <f t="shared" si="298"/>
        <v>0/200</v>
      </c>
      <c r="GA98" s="660">
        <f t="shared" si="299"/>
        <v>0.0</v>
      </c>
      <c r="GB98" s="660" t="s">
        <v>163</v>
      </c>
      <c r="GC98" s="660">
        <f t="shared" si="300"/>
        <v>230.0</v>
      </c>
      <c r="GD98" s="660" t="str">
        <f t="shared" si="301"/>
        <v>0/230</v>
      </c>
      <c r="GE98" s="660">
        <f t="shared" si="302"/>
        <v>0.0</v>
      </c>
      <c r="GF98" s="660" t="s">
        <v>163</v>
      </c>
      <c r="GG98" s="660">
        <f t="shared" si="303"/>
        <v>100.0</v>
      </c>
      <c r="GH98" s="660" t="str">
        <f t="shared" si="304"/>
        <v>0/100</v>
      </c>
      <c r="GI98" s="660">
        <f t="shared" si="305"/>
        <v>0.0</v>
      </c>
      <c r="GJ98" s="660" t="s">
        <v>163</v>
      </c>
      <c r="GK98" s="660">
        <f t="shared" si="306"/>
        <v>100.0</v>
      </c>
      <c r="GL98" s="660" t="str">
        <f t="shared" si="307"/>
        <v>0/100</v>
      </c>
      <c r="GM98" s="660">
        <f t="shared" si="308"/>
        <v>0.0</v>
      </c>
      <c r="GN98" s="660" t="s">
        <v>163</v>
      </c>
      <c r="GO98" s="660">
        <f t="shared" si="309"/>
        <v>200.0</v>
      </c>
      <c r="GP98" s="660" t="str">
        <f t="shared" si="310"/>
        <v>0/200</v>
      </c>
    </row>
    <row r="99" spans="8:8" ht="18.9">
      <c r="A99" s="24">
        <f t="shared" si="256"/>
        <v>0.0</v>
      </c>
      <c r="B99" s="562">
        <f t="shared" si="257"/>
        <v>0.0</v>
      </c>
      <c r="C99" s="563">
        <v>91.0</v>
      </c>
      <c r="D99" s="564"/>
      <c r="E99" s="662"/>
      <c r="F99" s="663"/>
      <c r="G99" s="662"/>
      <c r="H99" s="662"/>
      <c r="I99" s="662"/>
      <c r="J99" s="662"/>
      <c r="K99" s="664"/>
      <c r="L99" s="568">
        <v>0.0</v>
      </c>
      <c r="M99" s="569">
        <v>0.0</v>
      </c>
      <c r="N99" s="570">
        <v>0.0</v>
      </c>
      <c r="O99" s="571">
        <f t="shared" si="225"/>
        <v>0.0</v>
      </c>
      <c r="P99" s="569">
        <v>0.0</v>
      </c>
      <c r="Q99" s="571">
        <f>SUM(O99,P99)</f>
        <v>0.0</v>
      </c>
      <c r="R99" s="569">
        <v>0.0</v>
      </c>
      <c r="S99" s="571">
        <f>SUM(Q99,R99)</f>
        <v>0.0</v>
      </c>
      <c r="T99" s="572">
        <f>IF(OR(P99="",R99=""),"",S99/S$7*100)</f>
        <v>0.0</v>
      </c>
      <c r="U99" s="573" t="str">
        <f>IF(R99="AB","AB",IF(AND(OR(L99="ab",L99="ml"),OR(M99="ab",M99="ml"),OR(O99="ab",O99="ml")),"AB",IF(AND(OR(L99="ab",L99="ml"),OR(O99="ab",O99="ml")),"AB","")))</f>
        <v/>
      </c>
      <c r="V99" s="573" t="str">
        <f>IF(OR($G99="NSO",$G99="",R99=""),"",IF(OR(U99="AB",R99="ab"),"AB",IF(AND(T99&gt;=36,R99&gt;=20),"P",IF(AND(T99&gt;=34,R99&gt;=20,COUNTIF(N99:R99,"ml")=0),"G2",IF(AND(T99&gt;=31,R99&gt;=20,COUNTIF(N99:R99,"ml")=0),"G1",IF(T99&gt;=25,"S","F"))))))</f>
        <v/>
      </c>
      <c r="W99" s="574" t="str">
        <f t="shared" si="226"/>
        <v/>
      </c>
      <c r="X99" s="575">
        <v>0.0</v>
      </c>
      <c r="Y99" s="576">
        <v>0.0</v>
      </c>
      <c r="Z99" s="577">
        <v>0.0</v>
      </c>
      <c r="AA99" s="578">
        <f t="shared" si="258"/>
        <v>0.0</v>
      </c>
      <c r="AB99" s="576">
        <v>0.0</v>
      </c>
      <c r="AC99" s="578">
        <f t="shared" si="239"/>
        <v>0.0</v>
      </c>
      <c r="AD99" s="576">
        <v>0.0</v>
      </c>
      <c r="AE99" s="578">
        <f t="shared" si="240"/>
        <v>0.0</v>
      </c>
      <c r="AF99" s="579">
        <f t="shared" si="259"/>
        <v>0.0</v>
      </c>
      <c r="AG99" s="580" t="str">
        <f t="shared" si="260"/>
        <v/>
      </c>
      <c r="AH99" s="580" t="str">
        <f t="shared" si="261"/>
        <v/>
      </c>
      <c r="AI99" s="581" t="str">
        <f t="shared" si="262"/>
        <v/>
      </c>
      <c r="AJ99" s="582">
        <v>0.0</v>
      </c>
      <c r="AK99" s="583">
        <v>0.0</v>
      </c>
      <c r="AL99" s="584">
        <v>0.0</v>
      </c>
      <c r="AM99" s="585">
        <f t="shared" si="263"/>
        <v>0.0</v>
      </c>
      <c r="AN99" s="583">
        <v>0.0</v>
      </c>
      <c r="AO99" s="585">
        <f t="shared" si="241"/>
        <v>0.0</v>
      </c>
      <c r="AP99" s="583">
        <v>0.0</v>
      </c>
      <c r="AQ99" s="585">
        <f t="shared" si="242"/>
        <v>0.0</v>
      </c>
      <c r="AR99" s="586">
        <f t="shared" si="264"/>
        <v>0.0</v>
      </c>
      <c r="AS99" s="587" t="str">
        <f t="shared" si="265"/>
        <v/>
      </c>
      <c r="AT99" s="587" t="str">
        <f t="shared" si="266"/>
        <v/>
      </c>
      <c r="AU99" s="588" t="str">
        <f t="shared" si="267"/>
        <v/>
      </c>
      <c r="AV99" s="589">
        <v>0.0</v>
      </c>
      <c r="AW99" s="590">
        <v>0.0</v>
      </c>
      <c r="AX99" s="591">
        <v>0.0</v>
      </c>
      <c r="AY99" s="592">
        <f t="shared" si="268"/>
        <v>0.0</v>
      </c>
      <c r="AZ99" s="590">
        <v>0.0</v>
      </c>
      <c r="BA99" s="592">
        <f t="shared" si="243"/>
        <v>0.0</v>
      </c>
      <c r="BB99" s="590">
        <v>0.0</v>
      </c>
      <c r="BC99" s="592">
        <f t="shared" si="244"/>
        <v>0.0</v>
      </c>
      <c r="BD99" s="593">
        <f t="shared" si="269"/>
        <v>0.0</v>
      </c>
      <c r="BE99" s="594" t="str">
        <f t="shared" si="270"/>
        <v/>
      </c>
      <c r="BF99" s="594" t="str">
        <f t="shared" si="271"/>
        <v/>
      </c>
      <c r="BG99" s="595" t="str">
        <f t="shared" si="272"/>
        <v/>
      </c>
      <c r="BH99" s="596">
        <v>0.0</v>
      </c>
      <c r="BI99" s="597">
        <v>0.0</v>
      </c>
      <c r="BJ99" s="598">
        <v>0.0</v>
      </c>
      <c r="BK99" s="599">
        <f t="shared" si="273"/>
        <v>0.0</v>
      </c>
      <c r="BL99" s="597">
        <v>0.0</v>
      </c>
      <c r="BM99" s="599">
        <f t="shared" si="245"/>
        <v>0.0</v>
      </c>
      <c r="BN99" s="597">
        <v>0.0</v>
      </c>
      <c r="BO99" s="599">
        <f t="shared" si="246"/>
        <v>0.0</v>
      </c>
      <c r="BP99" s="600">
        <f t="shared" si="274"/>
        <v>0.0</v>
      </c>
      <c r="BQ99" s="601" t="str">
        <f t="shared" si="275"/>
        <v/>
      </c>
      <c r="BR99" s="601" t="str">
        <f t="shared" si="276"/>
        <v/>
      </c>
      <c r="BS99" s="602" t="str">
        <f t="shared" si="277"/>
        <v/>
      </c>
      <c r="BT99" s="568">
        <v>0.0</v>
      </c>
      <c r="BU99" s="569">
        <v>0.0</v>
      </c>
      <c r="BV99" s="570">
        <v>0.0</v>
      </c>
      <c r="BW99" s="571">
        <f t="shared" si="278"/>
        <v>0.0</v>
      </c>
      <c r="BX99" s="569">
        <v>0.0</v>
      </c>
      <c r="BY99" s="571">
        <f t="shared" si="247"/>
        <v>0.0</v>
      </c>
      <c r="BZ99" s="569">
        <v>0.0</v>
      </c>
      <c r="CA99" s="571">
        <f t="shared" si="248"/>
        <v>0.0</v>
      </c>
      <c r="CB99" s="572">
        <f t="shared" si="279"/>
        <v>0.0</v>
      </c>
      <c r="CC99" s="573" t="str">
        <f t="shared" si="280"/>
        <v/>
      </c>
      <c r="CD99" s="573" t="str">
        <f t="shared" si="281"/>
        <v/>
      </c>
      <c r="CE99" s="574" t="str">
        <f t="shared" si="282"/>
        <v/>
      </c>
      <c r="CF99" s="603">
        <v>0.0</v>
      </c>
      <c r="CG99" s="604">
        <v>0.0</v>
      </c>
      <c r="CH99" s="605">
        <v>0.0</v>
      </c>
      <c r="CI99" s="606">
        <f t="shared" si="283"/>
        <v>0.0</v>
      </c>
      <c r="CJ99" s="604">
        <v>0.0</v>
      </c>
      <c r="CK99" s="606">
        <f t="shared" si="249"/>
        <v>0.0</v>
      </c>
      <c r="CL99" s="604">
        <v>0.0</v>
      </c>
      <c r="CM99" s="606">
        <f t="shared" si="250"/>
        <v>0.0</v>
      </c>
      <c r="CN99" s="607">
        <f t="shared" si="284"/>
        <v>0.0</v>
      </c>
      <c r="CO99" s="548" t="str">
        <f t="shared" si="285"/>
        <v/>
      </c>
      <c r="CP99" s="548" t="str">
        <f t="shared" si="286"/>
        <v/>
      </c>
      <c r="CQ99" s="608" t="str">
        <f t="shared" si="287"/>
        <v/>
      </c>
      <c r="CR99" s="609">
        <v>0.0</v>
      </c>
      <c r="CS99" s="610">
        <v>0.0</v>
      </c>
      <c r="CT99" s="611"/>
      <c r="CU99" s="612">
        <f t="shared" si="313"/>
        <v>0.0</v>
      </c>
      <c r="CV99" s="525">
        <v>0.0</v>
      </c>
      <c r="CW99" s="613">
        <v>0.0</v>
      </c>
      <c r="CX99" s="614">
        <f t="shared" si="335"/>
        <v>0.0</v>
      </c>
      <c r="CY99" s="615">
        <v>0.0</v>
      </c>
      <c r="CZ99" s="616">
        <f t="shared" si="374" ref="CZ99">IF($S$7="NA","NA",0)</f>
        <v>0.0</v>
      </c>
      <c r="DA99" s="617">
        <f t="shared" si="314"/>
        <v>0.0</v>
      </c>
      <c r="DB99" s="618">
        <f t="shared" si="315"/>
        <v>0.0</v>
      </c>
      <c r="DC99" s="619">
        <f t="shared" si="316"/>
        <v>0.0</v>
      </c>
      <c r="DD99" s="620" t="str">
        <f t="shared" si="317"/>
        <v/>
      </c>
      <c r="DE99" s="603">
        <v>0.0</v>
      </c>
      <c r="DF99" s="622">
        <v>0.0</v>
      </c>
      <c r="DG99" s="623">
        <f t="shared" si="318"/>
        <v>0.0</v>
      </c>
      <c r="DH99" s="604">
        <v>0.0</v>
      </c>
      <c r="DI99" s="625"/>
      <c r="DJ99" s="623">
        <f t="shared" si="319"/>
        <v>0.0</v>
      </c>
      <c r="DK99" s="625"/>
      <c r="DL99" s="625"/>
      <c r="DM99" s="623" t="str">
        <f t="shared" si="320"/>
        <v/>
      </c>
      <c r="DN99" s="626">
        <f t="shared" si="321"/>
        <v>0.0</v>
      </c>
      <c r="DO99" s="627">
        <f t="shared" si="322"/>
        <v>0.0</v>
      </c>
      <c r="DP99" s="628">
        <f t="shared" si="323"/>
        <v>0.0</v>
      </c>
      <c r="DQ99" s="541">
        <v>0.0</v>
      </c>
      <c r="DR99" s="629">
        <v>0.0</v>
      </c>
      <c r="DS99" s="623">
        <f t="shared" si="324"/>
        <v>0.0</v>
      </c>
      <c r="DT99" s="630">
        <v>0.0</v>
      </c>
      <c r="DU99" s="631">
        <f t="shared" si="375" ref="DU99">IF($S$7="NA","NA",0)</f>
        <v>0.0</v>
      </c>
      <c r="DV99" s="623">
        <f t="shared" si="325"/>
        <v>0.0</v>
      </c>
      <c r="DW99" s="632">
        <f t="shared" si="326"/>
        <v>0.0</v>
      </c>
      <c r="DX99" s="633">
        <f t="shared" si="327"/>
        <v>0.0</v>
      </c>
      <c r="DY99" s="634">
        <f t="shared" si="328"/>
        <v>0.0</v>
      </c>
      <c r="DZ99" s="607">
        <f t="shared" si="329"/>
        <v>0.0</v>
      </c>
      <c r="EA99" s="635" t="str">
        <f t="shared" si="330"/>
        <v/>
      </c>
      <c r="EB99" s="636">
        <v>0.0</v>
      </c>
      <c r="EC99" s="637">
        <v>0.0</v>
      </c>
      <c r="ED99" s="638">
        <v>0.0</v>
      </c>
      <c r="EE99" s="639">
        <f t="shared" si="357"/>
        <v>0.0</v>
      </c>
      <c r="EF99" s="640">
        <f t="shared" si="358"/>
        <v>0.0</v>
      </c>
      <c r="EG99" s="641" t="str">
        <f t="shared" si="359"/>
        <v/>
      </c>
      <c r="EH99" s="667">
        <v>0.0</v>
      </c>
      <c r="EI99" s="668">
        <v>0.0</v>
      </c>
      <c r="EJ99" s="668">
        <v>0.0</v>
      </c>
      <c r="EK99" s="532">
        <f t="shared" si="253"/>
        <v>0.0</v>
      </c>
      <c r="EL99" s="619">
        <f t="shared" si="254"/>
        <v>0.0</v>
      </c>
      <c r="EM99" s="620" t="str">
        <f t="shared" si="255"/>
        <v/>
      </c>
      <c r="EN99" s="603">
        <v>0.0</v>
      </c>
      <c r="EO99" s="604">
        <v>0.0</v>
      </c>
      <c r="EP99" s="643">
        <v>0.0</v>
      </c>
      <c r="EQ99" s="644">
        <f t="shared" si="338"/>
        <v>0.0</v>
      </c>
      <c r="ER99" s="629">
        <v>0.0</v>
      </c>
      <c r="ES99" s="645">
        <f t="shared" si="331"/>
        <v>0.0</v>
      </c>
      <c r="ET99" s="630">
        <v>0.0</v>
      </c>
      <c r="EU99" s="646">
        <f t="shared" si="332"/>
        <v>0.0</v>
      </c>
      <c r="EV99" s="607">
        <f t="shared" si="333"/>
        <v>0.0</v>
      </c>
      <c r="EW99" s="635" t="str">
        <f t="shared" si="334"/>
        <v/>
      </c>
      <c r="EX99" s="669"/>
      <c r="EY99" s="666"/>
      <c r="EZ99" s="670" t="str">
        <f t="shared" si="214"/>
        <v/>
      </c>
      <c r="FA99" s="649" t="str">
        <f t="shared" si="288"/>
        <v/>
      </c>
      <c r="FB99" s="650" t="str">
        <f t="shared" si="350"/>
        <v/>
      </c>
      <c r="FC99" s="651" t="str">
        <f t="shared" si="351"/>
        <v/>
      </c>
      <c r="FD99" s="652" t="str">
        <f t="shared" si="352"/>
        <v/>
      </c>
      <c r="FE99" s="652" t="str">
        <f>IF($G99="NSO","NSO",IF($G99="TC","Transferred",IF(OR($G99="",$G99=0,P99="",AB99="",AN99="",AZ99="",BL99="",BX99="",CJ97=""),"",IF(OR(FP99&gt;0,(FQ99+FR99+FS99)&gt;2),"FAILED",IF(OR(FQ99&gt;0,FR99&gt;1),"SUPP.",IF(AND(FR99&gt;0,FS99&gt;0),"SUPP.",IF((FR99+FS99),"Passed With G","Passed")))))))</f>
        <v/>
      </c>
      <c r="FF99" s="653" t="str">
        <f t="shared" si="353"/>
        <v/>
      </c>
      <c r="FG99" s="654" t="str">
        <f t="shared" si="354"/>
        <v/>
      </c>
      <c r="FH99" s="655" t="str">
        <f t="shared" si="291"/>
        <v/>
      </c>
      <c r="FI99" s="656" t="str">
        <f t="shared" si="339"/>
        <v/>
      </c>
      <c r="FJ99" s="657" t="str">
        <f t="shared" si="340"/>
        <v/>
      </c>
      <c r="FK99" s="657" t="str">
        <f t="shared" si="341"/>
        <v/>
      </c>
      <c r="FL99" s="657" t="str">
        <f t="shared" si="342"/>
        <v/>
      </c>
      <c r="FM99" s="657" t="str">
        <f t="shared" si="343"/>
        <v/>
      </c>
      <c r="FN99" s="658" t="str">
        <f t="shared" si="344"/>
        <v/>
      </c>
      <c r="FO99" s="659" t="str">
        <f t="shared" si="345"/>
        <v/>
      </c>
      <c r="FP99" s="656">
        <f t="shared" si="292"/>
        <v>0.0</v>
      </c>
      <c r="FQ99" s="657">
        <f t="shared" si="293"/>
        <v>0.0</v>
      </c>
      <c r="FR99" s="657">
        <f t="shared" si="294"/>
        <v>0.0</v>
      </c>
      <c r="FS99" s="657">
        <f t="shared" si="295"/>
        <v>0.0</v>
      </c>
      <c r="FT99" s="659"/>
      <c r="FU99" s="117"/>
      <c r="FV99" s="117"/>
      <c r="FW99" s="660">
        <f t="shared" si="296"/>
        <v>0.0</v>
      </c>
      <c r="FX99" s="660" t="s">
        <v>163</v>
      </c>
      <c r="FY99" s="660">
        <f t="shared" si="297"/>
        <v>200.0</v>
      </c>
      <c r="FZ99" s="660" t="str">
        <f t="shared" si="298"/>
        <v>0/200</v>
      </c>
      <c r="GA99" s="660">
        <f t="shared" si="299"/>
        <v>0.0</v>
      </c>
      <c r="GB99" s="660" t="s">
        <v>163</v>
      </c>
      <c r="GC99" s="660">
        <f t="shared" si="300"/>
        <v>230.0</v>
      </c>
      <c r="GD99" s="660" t="str">
        <f t="shared" si="301"/>
        <v>0/230</v>
      </c>
      <c r="GE99" s="660">
        <f t="shared" si="302"/>
        <v>0.0</v>
      </c>
      <c r="GF99" s="660" t="s">
        <v>163</v>
      </c>
      <c r="GG99" s="660">
        <f t="shared" si="303"/>
        <v>100.0</v>
      </c>
      <c r="GH99" s="660" t="str">
        <f t="shared" si="304"/>
        <v>0/100</v>
      </c>
      <c r="GI99" s="660">
        <f t="shared" si="305"/>
        <v>0.0</v>
      </c>
      <c r="GJ99" s="660" t="s">
        <v>163</v>
      </c>
      <c r="GK99" s="660">
        <f t="shared" si="306"/>
        <v>100.0</v>
      </c>
      <c r="GL99" s="660" t="str">
        <f t="shared" si="307"/>
        <v>0/100</v>
      </c>
      <c r="GM99" s="660">
        <f t="shared" si="308"/>
        <v>0.0</v>
      </c>
      <c r="GN99" s="660" t="s">
        <v>163</v>
      </c>
      <c r="GO99" s="660">
        <f t="shared" si="309"/>
        <v>200.0</v>
      </c>
      <c r="GP99" s="660" t="str">
        <f t="shared" si="310"/>
        <v>0/200</v>
      </c>
    </row>
    <row r="100" spans="8:8" ht="18.9">
      <c r="A100" s="24">
        <f t="shared" si="256"/>
        <v>0.0</v>
      </c>
      <c r="B100" s="562">
        <f t="shared" si="257"/>
        <v>0.0</v>
      </c>
      <c r="C100" s="661">
        <v>92.0</v>
      </c>
      <c r="D100" s="564"/>
      <c r="E100" s="662"/>
      <c r="F100" s="663"/>
      <c r="G100" s="565"/>
      <c r="H100" s="662"/>
      <c r="I100" s="662"/>
      <c r="J100" s="662"/>
      <c r="K100" s="664"/>
      <c r="L100" s="568">
        <v>0.0</v>
      </c>
      <c r="M100" s="569">
        <v>0.0</v>
      </c>
      <c r="N100" s="570">
        <v>0.0</v>
      </c>
      <c r="O100" s="571">
        <f t="shared" si="225"/>
        <v>0.0</v>
      </c>
      <c r="P100" s="569">
        <v>0.0</v>
      </c>
      <c r="Q100" s="571">
        <f>SUM(O100,P100)</f>
        <v>0.0</v>
      </c>
      <c r="R100" s="569">
        <v>0.0</v>
      </c>
      <c r="S100" s="571">
        <f>SUM(Q100,R100)</f>
        <v>0.0</v>
      </c>
      <c r="T100" s="572">
        <f>IF(OR(P100="",R100=""),"",S100/S$7*100)</f>
        <v>0.0</v>
      </c>
      <c r="U100" s="573" t="str">
        <f>IF(R100="AB","AB",IF(AND(OR(L100="ab",L100="ml"),OR(M100="ab",M100="ml"),OR(O100="ab",O100="ml")),"AB",IF(AND(OR(L100="ab",L100="ml"),OR(O100="ab",O100="ml")),"AB","")))</f>
        <v/>
      </c>
      <c r="V100" s="573" t="str">
        <f>IF(OR($G100="NSO",$G100="",R100=""),"",IF(OR(U100="AB",R100="ab"),"AB",IF(AND(T100&gt;=36,R100&gt;=20),"P",IF(AND(T100&gt;=34,R100&gt;=20,COUNTIF(N100:R100,"ml")=0),"G2",IF(AND(T100&gt;=31,R100&gt;=20,COUNTIF(N100:R100,"ml")=0),"G1",IF(T100&gt;=25,"S","F"))))))</f>
        <v/>
      </c>
      <c r="W100" s="574" t="str">
        <f t="shared" si="226"/>
        <v/>
      </c>
      <c r="X100" s="575">
        <v>0.0</v>
      </c>
      <c r="Y100" s="576">
        <v>0.0</v>
      </c>
      <c r="Z100" s="577">
        <v>0.0</v>
      </c>
      <c r="AA100" s="578">
        <f t="shared" si="258"/>
        <v>0.0</v>
      </c>
      <c r="AB100" s="576">
        <v>0.0</v>
      </c>
      <c r="AC100" s="578">
        <f t="shared" si="239"/>
        <v>0.0</v>
      </c>
      <c r="AD100" s="576">
        <v>0.0</v>
      </c>
      <c r="AE100" s="578">
        <f t="shared" si="240"/>
        <v>0.0</v>
      </c>
      <c r="AF100" s="579">
        <f t="shared" si="259"/>
        <v>0.0</v>
      </c>
      <c r="AG100" s="580" t="str">
        <f t="shared" si="260"/>
        <v/>
      </c>
      <c r="AH100" s="580" t="str">
        <f t="shared" si="261"/>
        <v/>
      </c>
      <c r="AI100" s="581" t="str">
        <f t="shared" si="262"/>
        <v/>
      </c>
      <c r="AJ100" s="582">
        <v>0.0</v>
      </c>
      <c r="AK100" s="583">
        <v>0.0</v>
      </c>
      <c r="AL100" s="584">
        <v>0.0</v>
      </c>
      <c r="AM100" s="585">
        <f t="shared" si="263"/>
        <v>0.0</v>
      </c>
      <c r="AN100" s="583">
        <v>0.0</v>
      </c>
      <c r="AO100" s="585">
        <f t="shared" si="241"/>
        <v>0.0</v>
      </c>
      <c r="AP100" s="583">
        <v>0.0</v>
      </c>
      <c r="AQ100" s="585">
        <f t="shared" si="242"/>
        <v>0.0</v>
      </c>
      <c r="AR100" s="586">
        <f t="shared" si="264"/>
        <v>0.0</v>
      </c>
      <c r="AS100" s="587" t="str">
        <f t="shared" si="265"/>
        <v/>
      </c>
      <c r="AT100" s="587" t="str">
        <f t="shared" si="266"/>
        <v/>
      </c>
      <c r="AU100" s="588" t="str">
        <f t="shared" si="267"/>
        <v/>
      </c>
      <c r="AV100" s="589">
        <v>0.0</v>
      </c>
      <c r="AW100" s="590">
        <v>0.0</v>
      </c>
      <c r="AX100" s="591">
        <v>0.0</v>
      </c>
      <c r="AY100" s="592">
        <f t="shared" si="268"/>
        <v>0.0</v>
      </c>
      <c r="AZ100" s="590">
        <v>0.0</v>
      </c>
      <c r="BA100" s="592">
        <f t="shared" si="243"/>
        <v>0.0</v>
      </c>
      <c r="BB100" s="590">
        <v>0.0</v>
      </c>
      <c r="BC100" s="592">
        <f t="shared" si="244"/>
        <v>0.0</v>
      </c>
      <c r="BD100" s="593">
        <f t="shared" si="269"/>
        <v>0.0</v>
      </c>
      <c r="BE100" s="594" t="str">
        <f t="shared" si="270"/>
        <v/>
      </c>
      <c r="BF100" s="594" t="str">
        <f t="shared" si="271"/>
        <v/>
      </c>
      <c r="BG100" s="595" t="str">
        <f t="shared" si="272"/>
        <v/>
      </c>
      <c r="BH100" s="596">
        <v>0.0</v>
      </c>
      <c r="BI100" s="597">
        <v>0.0</v>
      </c>
      <c r="BJ100" s="598">
        <v>0.0</v>
      </c>
      <c r="BK100" s="599">
        <f t="shared" si="273"/>
        <v>0.0</v>
      </c>
      <c r="BL100" s="597">
        <v>0.0</v>
      </c>
      <c r="BM100" s="599">
        <f t="shared" si="245"/>
        <v>0.0</v>
      </c>
      <c r="BN100" s="597">
        <v>0.0</v>
      </c>
      <c r="BO100" s="599">
        <f t="shared" si="246"/>
        <v>0.0</v>
      </c>
      <c r="BP100" s="600">
        <f t="shared" si="274"/>
        <v>0.0</v>
      </c>
      <c r="BQ100" s="601" t="str">
        <f t="shared" si="275"/>
        <v/>
      </c>
      <c r="BR100" s="601" t="str">
        <f t="shared" si="276"/>
        <v/>
      </c>
      <c r="BS100" s="602" t="str">
        <f t="shared" si="277"/>
        <v/>
      </c>
      <c r="BT100" s="568">
        <v>0.0</v>
      </c>
      <c r="BU100" s="569">
        <v>0.0</v>
      </c>
      <c r="BV100" s="570">
        <v>0.0</v>
      </c>
      <c r="BW100" s="571">
        <f t="shared" si="278"/>
        <v>0.0</v>
      </c>
      <c r="BX100" s="569">
        <v>0.0</v>
      </c>
      <c r="BY100" s="571">
        <f t="shared" si="247"/>
        <v>0.0</v>
      </c>
      <c r="BZ100" s="569">
        <v>0.0</v>
      </c>
      <c r="CA100" s="571">
        <f t="shared" si="248"/>
        <v>0.0</v>
      </c>
      <c r="CB100" s="572">
        <f t="shared" si="279"/>
        <v>0.0</v>
      </c>
      <c r="CC100" s="573" t="str">
        <f t="shared" si="280"/>
        <v/>
      </c>
      <c r="CD100" s="573" t="str">
        <f t="shared" si="281"/>
        <v/>
      </c>
      <c r="CE100" s="574" t="str">
        <f t="shared" si="282"/>
        <v/>
      </c>
      <c r="CF100" s="603">
        <v>0.0</v>
      </c>
      <c r="CG100" s="604">
        <v>0.0</v>
      </c>
      <c r="CH100" s="605">
        <v>0.0</v>
      </c>
      <c r="CI100" s="606">
        <f t="shared" si="283"/>
        <v>0.0</v>
      </c>
      <c r="CJ100" s="604">
        <v>0.0</v>
      </c>
      <c r="CK100" s="606">
        <f t="shared" si="249"/>
        <v>0.0</v>
      </c>
      <c r="CL100" s="604">
        <v>0.0</v>
      </c>
      <c r="CM100" s="606">
        <f t="shared" si="250"/>
        <v>0.0</v>
      </c>
      <c r="CN100" s="607">
        <f t="shared" si="284"/>
        <v>0.0</v>
      </c>
      <c r="CO100" s="548" t="str">
        <f t="shared" si="285"/>
        <v/>
      </c>
      <c r="CP100" s="548" t="str">
        <f t="shared" si="286"/>
        <v/>
      </c>
      <c r="CQ100" s="608" t="str">
        <f t="shared" si="287"/>
        <v/>
      </c>
      <c r="CR100" s="609">
        <v>0.0</v>
      </c>
      <c r="CS100" s="610">
        <v>0.0</v>
      </c>
      <c r="CT100" s="611"/>
      <c r="CU100" s="612">
        <f t="shared" si="313"/>
        <v>0.0</v>
      </c>
      <c r="CV100" s="525">
        <v>0.0</v>
      </c>
      <c r="CW100" s="613">
        <v>0.0</v>
      </c>
      <c r="CX100" s="614">
        <f t="shared" si="335"/>
        <v>0.0</v>
      </c>
      <c r="CY100" s="615">
        <v>0.0</v>
      </c>
      <c r="CZ100" s="616">
        <v>0.0</v>
      </c>
      <c r="DA100" s="617">
        <f t="shared" si="314"/>
        <v>0.0</v>
      </c>
      <c r="DB100" s="618">
        <f t="shared" si="315"/>
        <v>0.0</v>
      </c>
      <c r="DC100" s="619">
        <f t="shared" si="316"/>
        <v>0.0</v>
      </c>
      <c r="DD100" s="620" t="str">
        <f t="shared" si="317"/>
        <v/>
      </c>
      <c r="DE100" s="603">
        <v>0.0</v>
      </c>
      <c r="DF100" s="622">
        <v>0.0</v>
      </c>
      <c r="DG100" s="623">
        <f t="shared" si="318"/>
        <v>0.0</v>
      </c>
      <c r="DH100" s="604">
        <v>0.0</v>
      </c>
      <c r="DI100" s="625"/>
      <c r="DJ100" s="623">
        <f t="shared" si="319"/>
        <v>0.0</v>
      </c>
      <c r="DK100" s="625"/>
      <c r="DL100" s="625"/>
      <c r="DM100" s="623" t="str">
        <f t="shared" si="320"/>
        <v/>
      </c>
      <c r="DN100" s="626">
        <f t="shared" si="321"/>
        <v>0.0</v>
      </c>
      <c r="DO100" s="627">
        <f t="shared" si="322"/>
        <v>0.0</v>
      </c>
      <c r="DP100" s="628">
        <f t="shared" si="323"/>
        <v>0.0</v>
      </c>
      <c r="DQ100" s="541">
        <v>0.0</v>
      </c>
      <c r="DR100" s="629">
        <v>0.0</v>
      </c>
      <c r="DS100" s="623">
        <f t="shared" si="324"/>
        <v>0.0</v>
      </c>
      <c r="DT100" s="630">
        <v>0.0</v>
      </c>
      <c r="DU100" s="631">
        <v>0.0</v>
      </c>
      <c r="DV100" s="623">
        <f t="shared" si="325"/>
        <v>0.0</v>
      </c>
      <c r="DW100" s="632">
        <f t="shared" si="326"/>
        <v>0.0</v>
      </c>
      <c r="DX100" s="633">
        <f t="shared" si="327"/>
        <v>0.0</v>
      </c>
      <c r="DY100" s="634">
        <f t="shared" si="328"/>
        <v>0.0</v>
      </c>
      <c r="DZ100" s="607">
        <f t="shared" si="329"/>
        <v>0.0</v>
      </c>
      <c r="EA100" s="635" t="str">
        <f t="shared" si="330"/>
        <v/>
      </c>
      <c r="EB100" s="665">
        <v>0.0</v>
      </c>
      <c r="EC100" s="666">
        <v>0.0</v>
      </c>
      <c r="ED100" s="666">
        <v>0.0</v>
      </c>
      <c r="EE100" s="639">
        <f t="shared" si="357"/>
        <v>0.0</v>
      </c>
      <c r="EF100" s="640">
        <f t="shared" si="358"/>
        <v>0.0</v>
      </c>
      <c r="EG100" s="641" t="str">
        <f t="shared" si="359"/>
        <v/>
      </c>
      <c r="EH100" s="642">
        <v>0.0</v>
      </c>
      <c r="EI100" s="564">
        <v>0.0</v>
      </c>
      <c r="EJ100" s="564">
        <v>0.0</v>
      </c>
      <c r="EK100" s="532">
        <f t="shared" si="253"/>
        <v>0.0</v>
      </c>
      <c r="EL100" s="619">
        <f t="shared" si="254"/>
        <v>0.0</v>
      </c>
      <c r="EM100" s="620" t="str">
        <f t="shared" si="255"/>
        <v/>
      </c>
      <c r="EN100" s="603">
        <v>0.0</v>
      </c>
      <c r="EO100" s="604">
        <v>0.0</v>
      </c>
      <c r="EP100" s="643">
        <v>0.0</v>
      </c>
      <c r="EQ100" s="644">
        <f t="shared" si="338"/>
        <v>0.0</v>
      </c>
      <c r="ER100" s="629">
        <v>0.0</v>
      </c>
      <c r="ES100" s="645">
        <f t="shared" si="331"/>
        <v>0.0</v>
      </c>
      <c r="ET100" s="630">
        <v>0.0</v>
      </c>
      <c r="EU100" s="646">
        <f t="shared" si="332"/>
        <v>0.0</v>
      </c>
      <c r="EV100" s="607">
        <f t="shared" si="333"/>
        <v>0.0</v>
      </c>
      <c r="EW100" s="635" t="str">
        <f t="shared" si="334"/>
        <v/>
      </c>
      <c r="EX100" s="669"/>
      <c r="EY100" s="666"/>
      <c r="EZ100" s="670" t="str">
        <f t="shared" si="214"/>
        <v/>
      </c>
      <c r="FA100" s="649" t="str">
        <f t="shared" si="288"/>
        <v/>
      </c>
      <c r="FB100" s="650" t="str">
        <f t="shared" si="350"/>
        <v/>
      </c>
      <c r="FC100" s="651" t="str">
        <f t="shared" si="351"/>
        <v/>
      </c>
      <c r="FD100" s="652" t="str">
        <f t="shared" si="352"/>
        <v/>
      </c>
      <c r="FE100" s="652" t="str">
        <f>IF($G100="NSO","NSO",IF($G100="TC","Transferred",IF(OR($G100="",$G100=0,P100="",AB100="",AN100="",AZ100="",BL100="",BX100="",CJ98=""),"",IF(OR(FP100&gt;0,(FQ100+FR100+FS100)&gt;2),"FAILED",IF(OR(FQ100&gt;0,FR100&gt;1),"SUPP.",IF(AND(FR100&gt;0,FS100&gt;0),"SUPP.",IF((FR100+FS100),"Passed With G","Passed")))))))</f>
        <v/>
      </c>
      <c r="FF100" s="653" t="str">
        <f t="shared" si="353"/>
        <v/>
      </c>
      <c r="FG100" s="654" t="str">
        <f t="shared" si="354"/>
        <v/>
      </c>
      <c r="FH100" s="655" t="str">
        <f t="shared" si="291"/>
        <v/>
      </c>
      <c r="FI100" s="656" t="str">
        <f t="shared" si="339"/>
        <v/>
      </c>
      <c r="FJ100" s="657" t="str">
        <f t="shared" si="340"/>
        <v/>
      </c>
      <c r="FK100" s="657" t="str">
        <f t="shared" si="341"/>
        <v/>
      </c>
      <c r="FL100" s="657" t="str">
        <f t="shared" si="342"/>
        <v/>
      </c>
      <c r="FM100" s="657" t="str">
        <f t="shared" si="343"/>
        <v/>
      </c>
      <c r="FN100" s="658" t="str">
        <f t="shared" si="344"/>
        <v/>
      </c>
      <c r="FO100" s="659" t="str">
        <f t="shared" si="345"/>
        <v/>
      </c>
      <c r="FP100" s="656">
        <f t="shared" si="292"/>
        <v>0.0</v>
      </c>
      <c r="FQ100" s="657">
        <f t="shared" si="293"/>
        <v>0.0</v>
      </c>
      <c r="FR100" s="657">
        <f t="shared" si="294"/>
        <v>0.0</v>
      </c>
      <c r="FS100" s="657">
        <f t="shared" si="295"/>
        <v>0.0</v>
      </c>
      <c r="FT100" s="659"/>
      <c r="FU100" s="117"/>
      <c r="FV100" s="117"/>
      <c r="FW100" s="660">
        <f t="shared" si="296"/>
        <v>0.0</v>
      </c>
      <c r="FX100" s="660" t="s">
        <v>163</v>
      </c>
      <c r="FY100" s="660">
        <f t="shared" si="297"/>
        <v>200.0</v>
      </c>
      <c r="FZ100" s="660" t="str">
        <f t="shared" si="298"/>
        <v>0/200</v>
      </c>
      <c r="GA100" s="660">
        <f t="shared" si="299"/>
        <v>0.0</v>
      </c>
      <c r="GB100" s="660" t="s">
        <v>163</v>
      </c>
      <c r="GC100" s="660">
        <f t="shared" si="300"/>
        <v>230.0</v>
      </c>
      <c r="GD100" s="660" t="str">
        <f t="shared" si="301"/>
        <v>0/230</v>
      </c>
      <c r="GE100" s="660">
        <f t="shared" si="302"/>
        <v>0.0</v>
      </c>
      <c r="GF100" s="660" t="s">
        <v>163</v>
      </c>
      <c r="GG100" s="660">
        <f t="shared" si="303"/>
        <v>100.0</v>
      </c>
      <c r="GH100" s="660" t="str">
        <f t="shared" si="304"/>
        <v>0/100</v>
      </c>
      <c r="GI100" s="660">
        <f t="shared" si="305"/>
        <v>0.0</v>
      </c>
      <c r="GJ100" s="660" t="s">
        <v>163</v>
      </c>
      <c r="GK100" s="660">
        <f t="shared" si="306"/>
        <v>100.0</v>
      </c>
      <c r="GL100" s="660" t="str">
        <f t="shared" si="307"/>
        <v>0/100</v>
      </c>
      <c r="GM100" s="660">
        <f t="shared" si="308"/>
        <v>0.0</v>
      </c>
      <c r="GN100" s="660" t="s">
        <v>163</v>
      </c>
      <c r="GO100" s="660">
        <f t="shared" si="309"/>
        <v>200.0</v>
      </c>
      <c r="GP100" s="660" t="str">
        <f t="shared" si="310"/>
        <v>0/200</v>
      </c>
    </row>
    <row r="101" spans="8:8" ht="18.9">
      <c r="A101" s="24">
        <f t="shared" si="256"/>
        <v>0.0</v>
      </c>
      <c r="B101" s="562">
        <f t="shared" si="257"/>
        <v>0.0</v>
      </c>
      <c r="C101" s="563">
        <v>93.0</v>
      </c>
      <c r="D101" s="564"/>
      <c r="E101" s="662"/>
      <c r="F101" s="663"/>
      <c r="G101" s="662"/>
      <c r="H101" s="662"/>
      <c r="I101" s="662"/>
      <c r="J101" s="662"/>
      <c r="K101" s="664"/>
      <c r="L101" s="568">
        <v>0.0</v>
      </c>
      <c r="M101" s="569">
        <v>0.0</v>
      </c>
      <c r="N101" s="570">
        <v>0.0</v>
      </c>
      <c r="O101" s="571">
        <f t="shared" si="225"/>
        <v>0.0</v>
      </c>
      <c r="P101" s="569">
        <v>0.0</v>
      </c>
      <c r="Q101" s="571">
        <f>SUM(O101,P101)</f>
        <v>0.0</v>
      </c>
      <c r="R101" s="569">
        <v>0.0</v>
      </c>
      <c r="S101" s="571">
        <f>SUM(Q101,R101)</f>
        <v>0.0</v>
      </c>
      <c r="T101" s="572">
        <f>IF(OR(P101="",R101=""),"",S101/S$7*100)</f>
        <v>0.0</v>
      </c>
      <c r="U101" s="573" t="str">
        <f>IF(R101="AB","AB",IF(AND(OR(L101="ab",L101="ml"),OR(M101="ab",M101="ml"),OR(O101="ab",O101="ml")),"AB",IF(AND(OR(L101="ab",L101="ml"),OR(O101="ab",O101="ml")),"AB","")))</f>
        <v/>
      </c>
      <c r="V101" s="573" t="str">
        <f>IF(OR($G101="NSO",$G101="",R101=""),"",IF(OR(U101="AB",R101="ab"),"AB",IF(AND(T101&gt;=36,R101&gt;=20),"P",IF(AND(T101&gt;=34,R101&gt;=20,COUNTIF(N101:R101,"ml")=0),"G2",IF(AND(T101&gt;=31,R101&gt;=20,COUNTIF(N101:R101,"ml")=0),"G1",IF(T101&gt;=25,"S","F"))))))</f>
        <v/>
      </c>
      <c r="W101" s="574" t="str">
        <f t="shared" si="226"/>
        <v/>
      </c>
      <c r="X101" s="575">
        <v>0.0</v>
      </c>
      <c r="Y101" s="576">
        <v>0.0</v>
      </c>
      <c r="Z101" s="577">
        <v>0.0</v>
      </c>
      <c r="AA101" s="578">
        <f t="shared" si="258"/>
        <v>0.0</v>
      </c>
      <c r="AB101" s="576">
        <v>0.0</v>
      </c>
      <c r="AC101" s="578">
        <f t="shared" si="239"/>
        <v>0.0</v>
      </c>
      <c r="AD101" s="576">
        <v>0.0</v>
      </c>
      <c r="AE101" s="578">
        <f t="shared" si="240"/>
        <v>0.0</v>
      </c>
      <c r="AF101" s="579">
        <f t="shared" si="259"/>
        <v>0.0</v>
      </c>
      <c r="AG101" s="580" t="str">
        <f t="shared" si="260"/>
        <v/>
      </c>
      <c r="AH101" s="580" t="str">
        <f t="shared" si="261"/>
        <v/>
      </c>
      <c r="AI101" s="581" t="str">
        <f t="shared" si="262"/>
        <v/>
      </c>
      <c r="AJ101" s="582">
        <v>0.0</v>
      </c>
      <c r="AK101" s="583">
        <v>0.0</v>
      </c>
      <c r="AL101" s="584">
        <v>0.0</v>
      </c>
      <c r="AM101" s="585">
        <f t="shared" si="263"/>
        <v>0.0</v>
      </c>
      <c r="AN101" s="583">
        <v>0.0</v>
      </c>
      <c r="AO101" s="585">
        <f t="shared" si="241"/>
        <v>0.0</v>
      </c>
      <c r="AP101" s="583">
        <v>0.0</v>
      </c>
      <c r="AQ101" s="585">
        <f t="shared" si="242"/>
        <v>0.0</v>
      </c>
      <c r="AR101" s="586">
        <f t="shared" si="264"/>
        <v>0.0</v>
      </c>
      <c r="AS101" s="587" t="str">
        <f t="shared" si="265"/>
        <v/>
      </c>
      <c r="AT101" s="587" t="str">
        <f t="shared" si="266"/>
        <v/>
      </c>
      <c r="AU101" s="588" t="str">
        <f t="shared" si="267"/>
        <v/>
      </c>
      <c r="AV101" s="589">
        <v>0.0</v>
      </c>
      <c r="AW101" s="590">
        <v>0.0</v>
      </c>
      <c r="AX101" s="591">
        <v>0.0</v>
      </c>
      <c r="AY101" s="592">
        <f t="shared" si="268"/>
        <v>0.0</v>
      </c>
      <c r="AZ101" s="590">
        <v>0.0</v>
      </c>
      <c r="BA101" s="592">
        <f t="shared" si="243"/>
        <v>0.0</v>
      </c>
      <c r="BB101" s="590">
        <v>0.0</v>
      </c>
      <c r="BC101" s="592">
        <f t="shared" si="244"/>
        <v>0.0</v>
      </c>
      <c r="BD101" s="593">
        <f t="shared" si="269"/>
        <v>0.0</v>
      </c>
      <c r="BE101" s="594" t="str">
        <f t="shared" si="270"/>
        <v/>
      </c>
      <c r="BF101" s="594" t="str">
        <f t="shared" si="271"/>
        <v/>
      </c>
      <c r="BG101" s="595" t="str">
        <f t="shared" si="272"/>
        <v/>
      </c>
      <c r="BH101" s="596">
        <v>0.0</v>
      </c>
      <c r="BI101" s="597">
        <v>0.0</v>
      </c>
      <c r="BJ101" s="598">
        <v>0.0</v>
      </c>
      <c r="BK101" s="599">
        <f t="shared" si="273"/>
        <v>0.0</v>
      </c>
      <c r="BL101" s="597">
        <v>0.0</v>
      </c>
      <c r="BM101" s="599">
        <f t="shared" si="245"/>
        <v>0.0</v>
      </c>
      <c r="BN101" s="597">
        <v>0.0</v>
      </c>
      <c r="BO101" s="599">
        <f t="shared" si="246"/>
        <v>0.0</v>
      </c>
      <c r="BP101" s="600">
        <f t="shared" si="274"/>
        <v>0.0</v>
      </c>
      <c r="BQ101" s="601" t="str">
        <f t="shared" si="275"/>
        <v/>
      </c>
      <c r="BR101" s="601" t="str">
        <f t="shared" si="276"/>
        <v/>
      </c>
      <c r="BS101" s="602" t="str">
        <f t="shared" si="277"/>
        <v/>
      </c>
      <c r="BT101" s="568">
        <v>0.0</v>
      </c>
      <c r="BU101" s="569">
        <v>0.0</v>
      </c>
      <c r="BV101" s="570">
        <v>0.0</v>
      </c>
      <c r="BW101" s="571">
        <f t="shared" si="278"/>
        <v>0.0</v>
      </c>
      <c r="BX101" s="569">
        <v>0.0</v>
      </c>
      <c r="BY101" s="571">
        <f t="shared" si="247"/>
        <v>0.0</v>
      </c>
      <c r="BZ101" s="569">
        <v>0.0</v>
      </c>
      <c r="CA101" s="571">
        <f t="shared" si="248"/>
        <v>0.0</v>
      </c>
      <c r="CB101" s="572">
        <f t="shared" si="279"/>
        <v>0.0</v>
      </c>
      <c r="CC101" s="573" t="str">
        <f t="shared" si="280"/>
        <v/>
      </c>
      <c r="CD101" s="573" t="str">
        <f t="shared" si="281"/>
        <v/>
      </c>
      <c r="CE101" s="574" t="str">
        <f t="shared" si="282"/>
        <v/>
      </c>
      <c r="CF101" s="603">
        <v>0.0</v>
      </c>
      <c r="CG101" s="604">
        <v>0.0</v>
      </c>
      <c r="CH101" s="605">
        <v>0.0</v>
      </c>
      <c r="CI101" s="606">
        <f t="shared" si="283"/>
        <v>0.0</v>
      </c>
      <c r="CJ101" s="604">
        <v>0.0</v>
      </c>
      <c r="CK101" s="606">
        <f t="shared" si="249"/>
        <v>0.0</v>
      </c>
      <c r="CL101" s="604">
        <v>0.0</v>
      </c>
      <c r="CM101" s="606">
        <f t="shared" si="250"/>
        <v>0.0</v>
      </c>
      <c r="CN101" s="607">
        <f t="shared" si="284"/>
        <v>0.0</v>
      </c>
      <c r="CO101" s="548" t="str">
        <f t="shared" si="285"/>
        <v/>
      </c>
      <c r="CP101" s="548" t="str">
        <f t="shared" si="286"/>
        <v/>
      </c>
      <c r="CQ101" s="608" t="str">
        <f t="shared" si="287"/>
        <v/>
      </c>
      <c r="CR101" s="609">
        <v>0.0</v>
      </c>
      <c r="CS101" s="610">
        <v>0.0</v>
      </c>
      <c r="CT101" s="611"/>
      <c r="CU101" s="612">
        <f t="shared" si="313"/>
        <v>0.0</v>
      </c>
      <c r="CV101" s="525">
        <v>0.0</v>
      </c>
      <c r="CW101" s="613">
        <v>0.0</v>
      </c>
      <c r="CX101" s="614">
        <f t="shared" si="335"/>
        <v>0.0</v>
      </c>
      <c r="CY101" s="615">
        <v>0.0</v>
      </c>
      <c r="CZ101" s="616">
        <f t="shared" si="376" ref="CZ101">IF($S$7="NA","NA",0)</f>
        <v>0.0</v>
      </c>
      <c r="DA101" s="617">
        <f t="shared" si="314"/>
        <v>0.0</v>
      </c>
      <c r="DB101" s="618">
        <f t="shared" si="315"/>
        <v>0.0</v>
      </c>
      <c r="DC101" s="619">
        <f t="shared" si="316"/>
        <v>0.0</v>
      </c>
      <c r="DD101" s="620" t="str">
        <f t="shared" si="317"/>
        <v/>
      </c>
      <c r="DE101" s="603">
        <v>0.0</v>
      </c>
      <c r="DF101" s="622">
        <v>0.0</v>
      </c>
      <c r="DG101" s="623">
        <f t="shared" si="318"/>
        <v>0.0</v>
      </c>
      <c r="DH101" s="604">
        <v>0.0</v>
      </c>
      <c r="DI101" s="625"/>
      <c r="DJ101" s="623">
        <f t="shared" si="319"/>
        <v>0.0</v>
      </c>
      <c r="DK101" s="625"/>
      <c r="DL101" s="625"/>
      <c r="DM101" s="623" t="str">
        <f t="shared" si="320"/>
        <v/>
      </c>
      <c r="DN101" s="626">
        <f t="shared" si="321"/>
        <v>0.0</v>
      </c>
      <c r="DO101" s="627">
        <f t="shared" si="322"/>
        <v>0.0</v>
      </c>
      <c r="DP101" s="628">
        <f t="shared" si="323"/>
        <v>0.0</v>
      </c>
      <c r="DQ101" s="541">
        <v>0.0</v>
      </c>
      <c r="DR101" s="629">
        <v>0.0</v>
      </c>
      <c r="DS101" s="623">
        <f t="shared" si="324"/>
        <v>0.0</v>
      </c>
      <c r="DT101" s="630">
        <v>0.0</v>
      </c>
      <c r="DU101" s="631">
        <f t="shared" si="377" ref="DU101">IF($S$7="NA","NA",0)</f>
        <v>0.0</v>
      </c>
      <c r="DV101" s="623">
        <f t="shared" si="325"/>
        <v>0.0</v>
      </c>
      <c r="DW101" s="632">
        <f t="shared" si="326"/>
        <v>0.0</v>
      </c>
      <c r="DX101" s="633">
        <f t="shared" si="327"/>
        <v>0.0</v>
      </c>
      <c r="DY101" s="634">
        <f t="shared" si="328"/>
        <v>0.0</v>
      </c>
      <c r="DZ101" s="607">
        <f t="shared" si="329"/>
        <v>0.0</v>
      </c>
      <c r="EA101" s="635" t="str">
        <f t="shared" si="330"/>
        <v/>
      </c>
      <c r="EB101" s="636">
        <v>0.0</v>
      </c>
      <c r="EC101" s="637">
        <v>0.0</v>
      </c>
      <c r="ED101" s="638">
        <v>0.0</v>
      </c>
      <c r="EE101" s="639">
        <f t="shared" si="357"/>
        <v>0.0</v>
      </c>
      <c r="EF101" s="640">
        <f t="shared" si="358"/>
        <v>0.0</v>
      </c>
      <c r="EG101" s="641" t="str">
        <f t="shared" si="359"/>
        <v/>
      </c>
      <c r="EH101" s="667">
        <v>0.0</v>
      </c>
      <c r="EI101" s="668">
        <v>0.0</v>
      </c>
      <c r="EJ101" s="668">
        <v>0.0</v>
      </c>
      <c r="EK101" s="532">
        <f t="shared" si="253"/>
        <v>0.0</v>
      </c>
      <c r="EL101" s="619">
        <f t="shared" si="254"/>
        <v>0.0</v>
      </c>
      <c r="EM101" s="620" t="str">
        <f t="shared" si="255"/>
        <v/>
      </c>
      <c r="EN101" s="603">
        <v>0.0</v>
      </c>
      <c r="EO101" s="604">
        <v>0.0</v>
      </c>
      <c r="EP101" s="643">
        <v>0.0</v>
      </c>
      <c r="EQ101" s="644">
        <f t="shared" si="338"/>
        <v>0.0</v>
      </c>
      <c r="ER101" s="629">
        <v>0.0</v>
      </c>
      <c r="ES101" s="645">
        <f t="shared" si="331"/>
        <v>0.0</v>
      </c>
      <c r="ET101" s="630">
        <v>0.0</v>
      </c>
      <c r="EU101" s="646">
        <f t="shared" si="332"/>
        <v>0.0</v>
      </c>
      <c r="EV101" s="607">
        <f t="shared" si="333"/>
        <v>0.0</v>
      </c>
      <c r="EW101" s="635" t="str">
        <f t="shared" si="334"/>
        <v/>
      </c>
      <c r="EX101" s="669"/>
      <c r="EY101" s="666"/>
      <c r="EZ101" s="670" t="str">
        <f t="shared" si="214"/>
        <v/>
      </c>
      <c r="FA101" s="649" t="str">
        <f t="shared" si="288"/>
        <v/>
      </c>
      <c r="FB101" s="650" t="str">
        <f t="shared" si="350"/>
        <v/>
      </c>
      <c r="FC101" s="651" t="str">
        <f t="shared" si="351"/>
        <v/>
      </c>
      <c r="FD101" s="652" t="str">
        <f t="shared" si="352"/>
        <v/>
      </c>
      <c r="FE101" s="652" t="str">
        <f>IF($G101="NSO","NSO",IF($G101="TC","Transferred",IF(OR($G101="",$G101=0,P101="",AB101="",AN101="",AZ101="",BL101="",BX101="",CJ99=""),"",IF(OR(FP101&gt;0,(FQ101+FR101+FS101)&gt;2),"FAILED",IF(OR(FQ101&gt;0,FR101&gt;1),"SUPP.",IF(AND(FR101&gt;0,FS101&gt;0),"SUPP.",IF((FR101+FS101),"Passed With G","Passed")))))))</f>
        <v/>
      </c>
      <c r="FF101" s="653" t="str">
        <f t="shared" si="353"/>
        <v/>
      </c>
      <c r="FG101" s="654" t="str">
        <f t="shared" si="354"/>
        <v/>
      </c>
      <c r="FH101" s="655" t="str">
        <f t="shared" si="291"/>
        <v/>
      </c>
      <c r="FI101" s="656" t="str">
        <f t="shared" si="339"/>
        <v/>
      </c>
      <c r="FJ101" s="657" t="str">
        <f t="shared" si="340"/>
        <v/>
      </c>
      <c r="FK101" s="657" t="str">
        <f t="shared" si="341"/>
        <v/>
      </c>
      <c r="FL101" s="657" t="str">
        <f t="shared" si="342"/>
        <v/>
      </c>
      <c r="FM101" s="657" t="str">
        <f t="shared" si="343"/>
        <v/>
      </c>
      <c r="FN101" s="658" t="str">
        <f t="shared" si="344"/>
        <v/>
      </c>
      <c r="FO101" s="659" t="str">
        <f t="shared" si="345"/>
        <v/>
      </c>
      <c r="FP101" s="656">
        <f t="shared" si="292"/>
        <v>0.0</v>
      </c>
      <c r="FQ101" s="657">
        <f t="shared" si="293"/>
        <v>0.0</v>
      </c>
      <c r="FR101" s="657">
        <f t="shared" si="294"/>
        <v>0.0</v>
      </c>
      <c r="FS101" s="657">
        <f t="shared" si="295"/>
        <v>0.0</v>
      </c>
      <c r="FT101" s="659"/>
      <c r="FU101" s="117"/>
      <c r="FV101" s="117"/>
      <c r="FW101" s="660">
        <f t="shared" si="296"/>
        <v>0.0</v>
      </c>
      <c r="FX101" s="660" t="s">
        <v>163</v>
      </c>
      <c r="FY101" s="660">
        <f t="shared" si="297"/>
        <v>200.0</v>
      </c>
      <c r="FZ101" s="660" t="str">
        <f t="shared" si="298"/>
        <v>0/200</v>
      </c>
      <c r="GA101" s="660">
        <f t="shared" si="299"/>
        <v>0.0</v>
      </c>
      <c r="GB101" s="660" t="s">
        <v>163</v>
      </c>
      <c r="GC101" s="660">
        <f t="shared" si="300"/>
        <v>230.0</v>
      </c>
      <c r="GD101" s="660" t="str">
        <f t="shared" si="301"/>
        <v>0/230</v>
      </c>
      <c r="GE101" s="660">
        <f t="shared" si="302"/>
        <v>0.0</v>
      </c>
      <c r="GF101" s="660" t="s">
        <v>163</v>
      </c>
      <c r="GG101" s="660">
        <f t="shared" si="303"/>
        <v>100.0</v>
      </c>
      <c r="GH101" s="660" t="str">
        <f t="shared" si="304"/>
        <v>0/100</v>
      </c>
      <c r="GI101" s="660">
        <f t="shared" si="305"/>
        <v>0.0</v>
      </c>
      <c r="GJ101" s="660" t="s">
        <v>163</v>
      </c>
      <c r="GK101" s="660">
        <f t="shared" si="306"/>
        <v>100.0</v>
      </c>
      <c r="GL101" s="660" t="str">
        <f t="shared" si="307"/>
        <v>0/100</v>
      </c>
      <c r="GM101" s="660">
        <f t="shared" si="308"/>
        <v>0.0</v>
      </c>
      <c r="GN101" s="660" t="s">
        <v>163</v>
      </c>
      <c r="GO101" s="660">
        <f t="shared" si="309"/>
        <v>200.0</v>
      </c>
      <c r="GP101" s="660" t="str">
        <f t="shared" si="310"/>
        <v>0/200</v>
      </c>
    </row>
    <row r="102" spans="8:8" ht="18.9">
      <c r="A102" s="24">
        <f t="shared" si="256"/>
        <v>0.0</v>
      </c>
      <c r="B102" s="562">
        <f t="shared" si="257"/>
        <v>0.0</v>
      </c>
      <c r="C102" s="661">
        <v>94.0</v>
      </c>
      <c r="D102" s="564"/>
      <c r="E102" s="662"/>
      <c r="F102" s="663"/>
      <c r="G102" s="565"/>
      <c r="H102" s="662"/>
      <c r="I102" s="662"/>
      <c r="J102" s="662"/>
      <c r="K102" s="664"/>
      <c r="L102" s="568">
        <v>0.0</v>
      </c>
      <c r="M102" s="569">
        <v>0.0</v>
      </c>
      <c r="N102" s="570">
        <v>0.0</v>
      </c>
      <c r="O102" s="571">
        <f t="shared" si="225"/>
        <v>0.0</v>
      </c>
      <c r="P102" s="569">
        <v>0.0</v>
      </c>
      <c r="Q102" s="571">
        <f>SUM(O102,P102)</f>
        <v>0.0</v>
      </c>
      <c r="R102" s="569">
        <v>0.0</v>
      </c>
      <c r="S102" s="571">
        <f>SUM(Q102,R102)</f>
        <v>0.0</v>
      </c>
      <c r="T102" s="572">
        <f>IF(OR(P102="",R102=""),"",S102/S$7*100)</f>
        <v>0.0</v>
      </c>
      <c r="U102" s="573" t="str">
        <f>IF(R102="AB","AB",IF(AND(OR(L102="ab",L102="ml"),OR(M102="ab",M102="ml"),OR(O102="ab",O102="ml")),"AB",IF(AND(OR(L102="ab",L102="ml"),OR(O102="ab",O102="ml")),"AB","")))</f>
        <v/>
      </c>
      <c r="V102" s="573" t="str">
        <f>IF(OR($G102="NSO",$G102="",R102=""),"",IF(OR(U102="AB",R102="ab"),"AB",IF(AND(T102&gt;=36,R102&gt;=20),"P",IF(AND(T102&gt;=34,R102&gt;=20,COUNTIF(N102:R102,"ml")=0),"G2",IF(AND(T102&gt;=31,R102&gt;=20,COUNTIF(N102:R102,"ml")=0),"G1",IF(T102&gt;=25,"S","F"))))))</f>
        <v/>
      </c>
      <c r="W102" s="574" t="str">
        <f t="shared" si="226"/>
        <v/>
      </c>
      <c r="X102" s="575">
        <v>0.0</v>
      </c>
      <c r="Y102" s="576">
        <v>0.0</v>
      </c>
      <c r="Z102" s="577">
        <v>0.0</v>
      </c>
      <c r="AA102" s="578">
        <f t="shared" si="258"/>
        <v>0.0</v>
      </c>
      <c r="AB102" s="576">
        <v>0.0</v>
      </c>
      <c r="AC102" s="578">
        <f t="shared" si="239"/>
        <v>0.0</v>
      </c>
      <c r="AD102" s="576">
        <v>0.0</v>
      </c>
      <c r="AE102" s="578">
        <f t="shared" si="240"/>
        <v>0.0</v>
      </c>
      <c r="AF102" s="579">
        <f t="shared" si="259"/>
        <v>0.0</v>
      </c>
      <c r="AG102" s="580" t="str">
        <f t="shared" si="260"/>
        <v/>
      </c>
      <c r="AH102" s="580" t="str">
        <f t="shared" si="261"/>
        <v/>
      </c>
      <c r="AI102" s="581" t="str">
        <f t="shared" si="262"/>
        <v/>
      </c>
      <c r="AJ102" s="582">
        <v>0.0</v>
      </c>
      <c r="AK102" s="583">
        <v>0.0</v>
      </c>
      <c r="AL102" s="584">
        <v>0.0</v>
      </c>
      <c r="AM102" s="585">
        <f t="shared" si="263"/>
        <v>0.0</v>
      </c>
      <c r="AN102" s="583">
        <v>0.0</v>
      </c>
      <c r="AO102" s="585">
        <f t="shared" si="241"/>
        <v>0.0</v>
      </c>
      <c r="AP102" s="583">
        <v>0.0</v>
      </c>
      <c r="AQ102" s="585">
        <f t="shared" si="242"/>
        <v>0.0</v>
      </c>
      <c r="AR102" s="586">
        <f t="shared" si="264"/>
        <v>0.0</v>
      </c>
      <c r="AS102" s="587" t="str">
        <f t="shared" si="265"/>
        <v/>
      </c>
      <c r="AT102" s="587" t="str">
        <f t="shared" si="266"/>
        <v/>
      </c>
      <c r="AU102" s="588" t="str">
        <f t="shared" si="267"/>
        <v/>
      </c>
      <c r="AV102" s="589">
        <v>0.0</v>
      </c>
      <c r="AW102" s="590">
        <v>0.0</v>
      </c>
      <c r="AX102" s="591">
        <v>0.0</v>
      </c>
      <c r="AY102" s="592">
        <f t="shared" si="268"/>
        <v>0.0</v>
      </c>
      <c r="AZ102" s="590">
        <v>0.0</v>
      </c>
      <c r="BA102" s="592">
        <f t="shared" si="243"/>
        <v>0.0</v>
      </c>
      <c r="BB102" s="590">
        <v>0.0</v>
      </c>
      <c r="BC102" s="592">
        <f t="shared" si="244"/>
        <v>0.0</v>
      </c>
      <c r="BD102" s="593">
        <f t="shared" si="269"/>
        <v>0.0</v>
      </c>
      <c r="BE102" s="594" t="str">
        <f t="shared" si="270"/>
        <v/>
      </c>
      <c r="BF102" s="594" t="str">
        <f t="shared" si="271"/>
        <v/>
      </c>
      <c r="BG102" s="595" t="str">
        <f t="shared" si="272"/>
        <v/>
      </c>
      <c r="BH102" s="596">
        <v>0.0</v>
      </c>
      <c r="BI102" s="597">
        <v>0.0</v>
      </c>
      <c r="BJ102" s="598">
        <v>0.0</v>
      </c>
      <c r="BK102" s="599">
        <f t="shared" si="273"/>
        <v>0.0</v>
      </c>
      <c r="BL102" s="597">
        <v>0.0</v>
      </c>
      <c r="BM102" s="599">
        <f t="shared" si="245"/>
        <v>0.0</v>
      </c>
      <c r="BN102" s="597">
        <v>0.0</v>
      </c>
      <c r="BO102" s="599">
        <f t="shared" si="246"/>
        <v>0.0</v>
      </c>
      <c r="BP102" s="600">
        <f t="shared" si="274"/>
        <v>0.0</v>
      </c>
      <c r="BQ102" s="601" t="str">
        <f t="shared" si="275"/>
        <v/>
      </c>
      <c r="BR102" s="601" t="str">
        <f t="shared" si="276"/>
        <v/>
      </c>
      <c r="BS102" s="602" t="str">
        <f t="shared" si="277"/>
        <v/>
      </c>
      <c r="BT102" s="568">
        <v>0.0</v>
      </c>
      <c r="BU102" s="569">
        <v>0.0</v>
      </c>
      <c r="BV102" s="570">
        <v>0.0</v>
      </c>
      <c r="BW102" s="571">
        <f t="shared" si="278"/>
        <v>0.0</v>
      </c>
      <c r="BX102" s="569">
        <v>0.0</v>
      </c>
      <c r="BY102" s="571">
        <f t="shared" si="247"/>
        <v>0.0</v>
      </c>
      <c r="BZ102" s="569">
        <v>0.0</v>
      </c>
      <c r="CA102" s="571">
        <f t="shared" si="248"/>
        <v>0.0</v>
      </c>
      <c r="CB102" s="572">
        <f t="shared" si="279"/>
        <v>0.0</v>
      </c>
      <c r="CC102" s="573" t="str">
        <f t="shared" si="280"/>
        <v/>
      </c>
      <c r="CD102" s="573" t="str">
        <f t="shared" si="281"/>
        <v/>
      </c>
      <c r="CE102" s="574" t="str">
        <f t="shared" si="282"/>
        <v/>
      </c>
      <c r="CF102" s="603">
        <v>0.0</v>
      </c>
      <c r="CG102" s="604">
        <v>0.0</v>
      </c>
      <c r="CH102" s="605">
        <v>0.0</v>
      </c>
      <c r="CI102" s="606">
        <f t="shared" si="283"/>
        <v>0.0</v>
      </c>
      <c r="CJ102" s="604">
        <v>0.0</v>
      </c>
      <c r="CK102" s="606">
        <f t="shared" si="249"/>
        <v>0.0</v>
      </c>
      <c r="CL102" s="604">
        <v>0.0</v>
      </c>
      <c r="CM102" s="606">
        <f t="shared" si="250"/>
        <v>0.0</v>
      </c>
      <c r="CN102" s="607">
        <f t="shared" si="284"/>
        <v>0.0</v>
      </c>
      <c r="CO102" s="548" t="str">
        <f t="shared" si="285"/>
        <v/>
      </c>
      <c r="CP102" s="548" t="str">
        <f t="shared" si="286"/>
        <v/>
      </c>
      <c r="CQ102" s="608" t="str">
        <f t="shared" si="287"/>
        <v/>
      </c>
      <c r="CR102" s="609">
        <v>0.0</v>
      </c>
      <c r="CS102" s="610">
        <v>0.0</v>
      </c>
      <c r="CT102" s="611"/>
      <c r="CU102" s="612">
        <f t="shared" si="313"/>
        <v>0.0</v>
      </c>
      <c r="CV102" s="525">
        <v>0.0</v>
      </c>
      <c r="CW102" s="613">
        <v>0.0</v>
      </c>
      <c r="CX102" s="614">
        <f t="shared" si="335"/>
        <v>0.0</v>
      </c>
      <c r="CY102" s="615">
        <v>0.0</v>
      </c>
      <c r="CZ102" s="616">
        <v>0.0</v>
      </c>
      <c r="DA102" s="617">
        <f t="shared" si="314"/>
        <v>0.0</v>
      </c>
      <c r="DB102" s="618">
        <f t="shared" si="315"/>
        <v>0.0</v>
      </c>
      <c r="DC102" s="619">
        <f t="shared" si="316"/>
        <v>0.0</v>
      </c>
      <c r="DD102" s="620" t="str">
        <f t="shared" si="317"/>
        <v/>
      </c>
      <c r="DE102" s="603">
        <v>0.0</v>
      </c>
      <c r="DF102" s="622">
        <v>0.0</v>
      </c>
      <c r="DG102" s="623">
        <f t="shared" si="318"/>
        <v>0.0</v>
      </c>
      <c r="DH102" s="604">
        <v>0.0</v>
      </c>
      <c r="DI102" s="625"/>
      <c r="DJ102" s="623">
        <f t="shared" si="319"/>
        <v>0.0</v>
      </c>
      <c r="DK102" s="625"/>
      <c r="DL102" s="625"/>
      <c r="DM102" s="623" t="str">
        <f t="shared" si="320"/>
        <v/>
      </c>
      <c r="DN102" s="626">
        <f t="shared" si="321"/>
        <v>0.0</v>
      </c>
      <c r="DO102" s="627">
        <f t="shared" si="322"/>
        <v>0.0</v>
      </c>
      <c r="DP102" s="628">
        <f t="shared" si="323"/>
        <v>0.0</v>
      </c>
      <c r="DQ102" s="541">
        <v>0.0</v>
      </c>
      <c r="DR102" s="629">
        <v>0.0</v>
      </c>
      <c r="DS102" s="623">
        <f t="shared" si="324"/>
        <v>0.0</v>
      </c>
      <c r="DT102" s="630">
        <v>0.0</v>
      </c>
      <c r="DU102" s="631">
        <v>0.0</v>
      </c>
      <c r="DV102" s="623">
        <f t="shared" si="325"/>
        <v>0.0</v>
      </c>
      <c r="DW102" s="632">
        <f t="shared" si="326"/>
        <v>0.0</v>
      </c>
      <c r="DX102" s="633">
        <f t="shared" si="327"/>
        <v>0.0</v>
      </c>
      <c r="DY102" s="634">
        <f t="shared" si="328"/>
        <v>0.0</v>
      </c>
      <c r="DZ102" s="607">
        <f t="shared" si="329"/>
        <v>0.0</v>
      </c>
      <c r="EA102" s="635" t="str">
        <f t="shared" si="330"/>
        <v/>
      </c>
      <c r="EB102" s="665">
        <v>0.0</v>
      </c>
      <c r="EC102" s="666">
        <v>0.0</v>
      </c>
      <c r="ED102" s="666">
        <v>0.0</v>
      </c>
      <c r="EE102" s="639">
        <f t="shared" si="357"/>
        <v>0.0</v>
      </c>
      <c r="EF102" s="640">
        <f t="shared" si="358"/>
        <v>0.0</v>
      </c>
      <c r="EG102" s="641" t="str">
        <f t="shared" si="359"/>
        <v/>
      </c>
      <c r="EH102" s="642">
        <v>0.0</v>
      </c>
      <c r="EI102" s="564">
        <v>0.0</v>
      </c>
      <c r="EJ102" s="564">
        <v>0.0</v>
      </c>
      <c r="EK102" s="532">
        <f t="shared" si="253"/>
        <v>0.0</v>
      </c>
      <c r="EL102" s="619">
        <f t="shared" si="254"/>
        <v>0.0</v>
      </c>
      <c r="EM102" s="620" t="str">
        <f t="shared" si="255"/>
        <v/>
      </c>
      <c r="EN102" s="603">
        <v>0.0</v>
      </c>
      <c r="EO102" s="604">
        <v>0.0</v>
      </c>
      <c r="EP102" s="643">
        <v>0.0</v>
      </c>
      <c r="EQ102" s="644">
        <f t="shared" si="338"/>
        <v>0.0</v>
      </c>
      <c r="ER102" s="629">
        <v>0.0</v>
      </c>
      <c r="ES102" s="645">
        <f t="shared" si="331"/>
        <v>0.0</v>
      </c>
      <c r="ET102" s="630">
        <v>0.0</v>
      </c>
      <c r="EU102" s="646">
        <f t="shared" si="332"/>
        <v>0.0</v>
      </c>
      <c r="EV102" s="607">
        <f t="shared" si="333"/>
        <v>0.0</v>
      </c>
      <c r="EW102" s="635" t="str">
        <f t="shared" si="334"/>
        <v/>
      </c>
      <c r="EX102" s="669"/>
      <c r="EY102" s="666"/>
      <c r="EZ102" s="670" t="str">
        <f t="shared" si="214"/>
        <v/>
      </c>
      <c r="FA102" s="649" t="str">
        <f t="shared" si="288"/>
        <v/>
      </c>
      <c r="FB102" s="650" t="str">
        <f t="shared" si="350"/>
        <v/>
      </c>
      <c r="FC102" s="651" t="str">
        <f t="shared" si="351"/>
        <v/>
      </c>
      <c r="FD102" s="652" t="str">
        <f t="shared" si="352"/>
        <v/>
      </c>
      <c r="FE102" s="652" t="str">
        <f>IF($G102="NSO","NSO",IF($G102="TC","Transferred",IF(OR($G102="",$G102=0,P102="",AB102="",AN102="",AZ102="",BL102="",BX102="",CJ100=""),"",IF(OR(FP102&gt;0,(FQ102+FR102+FS102)&gt;2),"FAILED",IF(OR(FQ102&gt;0,FR102&gt;1),"SUPP.",IF(AND(FR102&gt;0,FS102&gt;0),"SUPP.",IF((FR102+FS102),"Passed With G","Passed")))))))</f>
        <v/>
      </c>
      <c r="FF102" s="653" t="str">
        <f t="shared" si="353"/>
        <v/>
      </c>
      <c r="FG102" s="654" t="str">
        <f t="shared" si="354"/>
        <v/>
      </c>
      <c r="FH102" s="655" t="str">
        <f t="shared" si="291"/>
        <v/>
      </c>
      <c r="FI102" s="656" t="str">
        <f t="shared" si="339"/>
        <v/>
      </c>
      <c r="FJ102" s="657" t="str">
        <f t="shared" si="340"/>
        <v/>
      </c>
      <c r="FK102" s="657" t="str">
        <f t="shared" si="341"/>
        <v/>
      </c>
      <c r="FL102" s="657" t="str">
        <f t="shared" si="342"/>
        <v/>
      </c>
      <c r="FM102" s="657" t="str">
        <f t="shared" si="343"/>
        <v/>
      </c>
      <c r="FN102" s="658" t="str">
        <f t="shared" si="344"/>
        <v/>
      </c>
      <c r="FO102" s="659" t="str">
        <f t="shared" si="345"/>
        <v/>
      </c>
      <c r="FP102" s="656">
        <f t="shared" si="292"/>
        <v>0.0</v>
      </c>
      <c r="FQ102" s="657">
        <f t="shared" si="293"/>
        <v>0.0</v>
      </c>
      <c r="FR102" s="657">
        <f t="shared" si="294"/>
        <v>0.0</v>
      </c>
      <c r="FS102" s="657">
        <f t="shared" si="295"/>
        <v>0.0</v>
      </c>
      <c r="FT102" s="659"/>
      <c r="FU102" s="117"/>
      <c r="FV102" s="117"/>
      <c r="FW102" s="660">
        <f t="shared" si="296"/>
        <v>0.0</v>
      </c>
      <c r="FX102" s="660" t="s">
        <v>163</v>
      </c>
      <c r="FY102" s="660">
        <f t="shared" si="297"/>
        <v>200.0</v>
      </c>
      <c r="FZ102" s="660" t="str">
        <f t="shared" si="298"/>
        <v>0/200</v>
      </c>
      <c r="GA102" s="660">
        <f t="shared" si="299"/>
        <v>0.0</v>
      </c>
      <c r="GB102" s="660" t="s">
        <v>163</v>
      </c>
      <c r="GC102" s="660">
        <f t="shared" si="300"/>
        <v>230.0</v>
      </c>
      <c r="GD102" s="660" t="str">
        <f t="shared" si="301"/>
        <v>0/230</v>
      </c>
      <c r="GE102" s="660">
        <f t="shared" si="302"/>
        <v>0.0</v>
      </c>
      <c r="GF102" s="660" t="s">
        <v>163</v>
      </c>
      <c r="GG102" s="660">
        <f t="shared" si="303"/>
        <v>100.0</v>
      </c>
      <c r="GH102" s="660" t="str">
        <f t="shared" si="304"/>
        <v>0/100</v>
      </c>
      <c r="GI102" s="660">
        <f t="shared" si="305"/>
        <v>0.0</v>
      </c>
      <c r="GJ102" s="660" t="s">
        <v>163</v>
      </c>
      <c r="GK102" s="660">
        <f t="shared" si="306"/>
        <v>100.0</v>
      </c>
      <c r="GL102" s="660" t="str">
        <f t="shared" si="307"/>
        <v>0/100</v>
      </c>
      <c r="GM102" s="660">
        <f t="shared" si="308"/>
        <v>0.0</v>
      </c>
      <c r="GN102" s="660" t="s">
        <v>163</v>
      </c>
      <c r="GO102" s="660">
        <f t="shared" si="309"/>
        <v>200.0</v>
      </c>
      <c r="GP102" s="660" t="str">
        <f t="shared" si="310"/>
        <v>0/200</v>
      </c>
    </row>
    <row r="103" spans="8:8" ht="18.9">
      <c r="A103" s="24">
        <f t="shared" si="256"/>
        <v>0.0</v>
      </c>
      <c r="B103" s="562">
        <f t="shared" si="257"/>
        <v>0.0</v>
      </c>
      <c r="C103" s="563">
        <v>95.0</v>
      </c>
      <c r="D103" s="564"/>
      <c r="E103" s="662"/>
      <c r="F103" s="663"/>
      <c r="G103" s="662"/>
      <c r="H103" s="662"/>
      <c r="I103" s="662"/>
      <c r="J103" s="662"/>
      <c r="K103" s="664"/>
      <c r="L103" s="568">
        <v>0.0</v>
      </c>
      <c r="M103" s="569">
        <v>0.0</v>
      </c>
      <c r="N103" s="570">
        <v>0.0</v>
      </c>
      <c r="O103" s="571">
        <f t="shared" si="225"/>
        <v>0.0</v>
      </c>
      <c r="P103" s="569">
        <v>0.0</v>
      </c>
      <c r="Q103" s="571">
        <f>SUM(O103,P103)</f>
        <v>0.0</v>
      </c>
      <c r="R103" s="569">
        <v>0.0</v>
      </c>
      <c r="S103" s="571">
        <f>SUM(Q103,R103)</f>
        <v>0.0</v>
      </c>
      <c r="T103" s="572">
        <f>IF(OR(P103="",R103=""),"",S103/S$7*100)</f>
        <v>0.0</v>
      </c>
      <c r="U103" s="573" t="str">
        <f>IF(R103="AB","AB",IF(AND(OR(L103="ab",L103="ml"),OR(M103="ab",M103="ml"),OR(O103="ab",O103="ml")),"AB",IF(AND(OR(L103="ab",L103="ml"),OR(O103="ab",O103="ml")),"AB","")))</f>
        <v/>
      </c>
      <c r="V103" s="573" t="str">
        <f>IF(OR($G103="NSO",$G103="",R103=""),"",IF(OR(U103="AB",R103="ab"),"AB",IF(AND(T103&gt;=36,R103&gt;=20),"P",IF(AND(T103&gt;=34,R103&gt;=20,COUNTIF(N103:R103,"ml")=0),"G2",IF(AND(T103&gt;=31,R103&gt;=20,COUNTIF(N103:R103,"ml")=0),"G1",IF(T103&gt;=25,"S","F"))))))</f>
        <v/>
      </c>
      <c r="W103" s="574" t="str">
        <f t="shared" si="226"/>
        <v/>
      </c>
      <c r="X103" s="575">
        <v>0.0</v>
      </c>
      <c r="Y103" s="576">
        <v>0.0</v>
      </c>
      <c r="Z103" s="577">
        <v>0.0</v>
      </c>
      <c r="AA103" s="578">
        <f t="shared" si="258"/>
        <v>0.0</v>
      </c>
      <c r="AB103" s="576">
        <v>0.0</v>
      </c>
      <c r="AC103" s="578">
        <f t="shared" si="239"/>
        <v>0.0</v>
      </c>
      <c r="AD103" s="576">
        <v>0.0</v>
      </c>
      <c r="AE103" s="578">
        <f t="shared" si="240"/>
        <v>0.0</v>
      </c>
      <c r="AF103" s="579">
        <f t="shared" si="259"/>
        <v>0.0</v>
      </c>
      <c r="AG103" s="580" t="str">
        <f t="shared" si="260"/>
        <v/>
      </c>
      <c r="AH103" s="580" t="str">
        <f t="shared" si="261"/>
        <v/>
      </c>
      <c r="AI103" s="581" t="str">
        <f t="shared" si="262"/>
        <v/>
      </c>
      <c r="AJ103" s="582">
        <v>0.0</v>
      </c>
      <c r="AK103" s="583">
        <v>0.0</v>
      </c>
      <c r="AL103" s="584">
        <v>0.0</v>
      </c>
      <c r="AM103" s="585">
        <f t="shared" si="263"/>
        <v>0.0</v>
      </c>
      <c r="AN103" s="583">
        <v>0.0</v>
      </c>
      <c r="AO103" s="585">
        <f t="shared" si="241"/>
        <v>0.0</v>
      </c>
      <c r="AP103" s="583">
        <v>0.0</v>
      </c>
      <c r="AQ103" s="585">
        <f t="shared" si="242"/>
        <v>0.0</v>
      </c>
      <c r="AR103" s="586">
        <f t="shared" si="264"/>
        <v>0.0</v>
      </c>
      <c r="AS103" s="587" t="str">
        <f t="shared" si="265"/>
        <v/>
      </c>
      <c r="AT103" s="587" t="str">
        <f t="shared" si="266"/>
        <v/>
      </c>
      <c r="AU103" s="588" t="str">
        <f t="shared" si="267"/>
        <v/>
      </c>
      <c r="AV103" s="589">
        <v>0.0</v>
      </c>
      <c r="AW103" s="590">
        <v>0.0</v>
      </c>
      <c r="AX103" s="591">
        <v>0.0</v>
      </c>
      <c r="AY103" s="592">
        <f t="shared" si="268"/>
        <v>0.0</v>
      </c>
      <c r="AZ103" s="590">
        <v>0.0</v>
      </c>
      <c r="BA103" s="592">
        <f t="shared" si="243"/>
        <v>0.0</v>
      </c>
      <c r="BB103" s="590">
        <v>0.0</v>
      </c>
      <c r="BC103" s="592">
        <f t="shared" si="244"/>
        <v>0.0</v>
      </c>
      <c r="BD103" s="593">
        <f t="shared" si="269"/>
        <v>0.0</v>
      </c>
      <c r="BE103" s="594" t="str">
        <f t="shared" si="270"/>
        <v/>
      </c>
      <c r="BF103" s="594" t="str">
        <f t="shared" si="271"/>
        <v/>
      </c>
      <c r="BG103" s="595" t="str">
        <f t="shared" si="272"/>
        <v/>
      </c>
      <c r="BH103" s="596">
        <v>0.0</v>
      </c>
      <c r="BI103" s="597">
        <v>0.0</v>
      </c>
      <c r="BJ103" s="598">
        <v>0.0</v>
      </c>
      <c r="BK103" s="599">
        <f t="shared" si="273"/>
        <v>0.0</v>
      </c>
      <c r="BL103" s="597">
        <v>0.0</v>
      </c>
      <c r="BM103" s="599">
        <f t="shared" si="245"/>
        <v>0.0</v>
      </c>
      <c r="BN103" s="597">
        <v>0.0</v>
      </c>
      <c r="BO103" s="599">
        <f t="shared" si="246"/>
        <v>0.0</v>
      </c>
      <c r="BP103" s="600">
        <f t="shared" si="274"/>
        <v>0.0</v>
      </c>
      <c r="BQ103" s="601" t="str">
        <f t="shared" si="275"/>
        <v/>
      </c>
      <c r="BR103" s="601" t="str">
        <f t="shared" si="276"/>
        <v/>
      </c>
      <c r="BS103" s="602" t="str">
        <f t="shared" si="277"/>
        <v/>
      </c>
      <c r="BT103" s="568">
        <v>0.0</v>
      </c>
      <c r="BU103" s="569">
        <v>0.0</v>
      </c>
      <c r="BV103" s="570">
        <v>0.0</v>
      </c>
      <c r="BW103" s="571">
        <f t="shared" si="278"/>
        <v>0.0</v>
      </c>
      <c r="BX103" s="569">
        <v>0.0</v>
      </c>
      <c r="BY103" s="571">
        <f t="shared" si="247"/>
        <v>0.0</v>
      </c>
      <c r="BZ103" s="569">
        <v>0.0</v>
      </c>
      <c r="CA103" s="571">
        <f t="shared" si="248"/>
        <v>0.0</v>
      </c>
      <c r="CB103" s="572">
        <f t="shared" si="279"/>
        <v>0.0</v>
      </c>
      <c r="CC103" s="573" t="str">
        <f t="shared" si="280"/>
        <v/>
      </c>
      <c r="CD103" s="573" t="str">
        <f t="shared" si="281"/>
        <v/>
      </c>
      <c r="CE103" s="574" t="str">
        <f t="shared" si="282"/>
        <v/>
      </c>
      <c r="CF103" s="603">
        <v>0.0</v>
      </c>
      <c r="CG103" s="604">
        <v>0.0</v>
      </c>
      <c r="CH103" s="605">
        <v>0.0</v>
      </c>
      <c r="CI103" s="606">
        <f t="shared" si="283"/>
        <v>0.0</v>
      </c>
      <c r="CJ103" s="604">
        <v>0.0</v>
      </c>
      <c r="CK103" s="606">
        <f t="shared" si="249"/>
        <v>0.0</v>
      </c>
      <c r="CL103" s="604">
        <v>0.0</v>
      </c>
      <c r="CM103" s="606">
        <f t="shared" si="250"/>
        <v>0.0</v>
      </c>
      <c r="CN103" s="607">
        <f t="shared" si="284"/>
        <v>0.0</v>
      </c>
      <c r="CO103" s="548" t="str">
        <f t="shared" si="285"/>
        <v/>
      </c>
      <c r="CP103" s="548" t="str">
        <f t="shared" si="286"/>
        <v/>
      </c>
      <c r="CQ103" s="608" t="str">
        <f t="shared" si="287"/>
        <v/>
      </c>
      <c r="CR103" s="609">
        <v>0.0</v>
      </c>
      <c r="CS103" s="610">
        <v>0.0</v>
      </c>
      <c r="CT103" s="611"/>
      <c r="CU103" s="612">
        <f t="shared" si="313"/>
        <v>0.0</v>
      </c>
      <c r="CV103" s="525">
        <v>0.0</v>
      </c>
      <c r="CW103" s="613">
        <v>0.0</v>
      </c>
      <c r="CX103" s="614">
        <f t="shared" si="335"/>
        <v>0.0</v>
      </c>
      <c r="CY103" s="615">
        <v>0.0</v>
      </c>
      <c r="CZ103" s="616">
        <f t="shared" si="378" ref="CZ103">IF($S$7="NA","NA",0)</f>
        <v>0.0</v>
      </c>
      <c r="DA103" s="617">
        <f t="shared" si="314"/>
        <v>0.0</v>
      </c>
      <c r="DB103" s="618">
        <f t="shared" si="315"/>
        <v>0.0</v>
      </c>
      <c r="DC103" s="619">
        <f t="shared" si="316"/>
        <v>0.0</v>
      </c>
      <c r="DD103" s="620" t="str">
        <f t="shared" si="317"/>
        <v/>
      </c>
      <c r="DE103" s="603">
        <v>0.0</v>
      </c>
      <c r="DF103" s="622">
        <v>0.0</v>
      </c>
      <c r="DG103" s="623">
        <f t="shared" si="318"/>
        <v>0.0</v>
      </c>
      <c r="DH103" s="604">
        <v>0.0</v>
      </c>
      <c r="DI103" s="625"/>
      <c r="DJ103" s="623">
        <f t="shared" si="319"/>
        <v>0.0</v>
      </c>
      <c r="DK103" s="625"/>
      <c r="DL103" s="625"/>
      <c r="DM103" s="623" t="str">
        <f t="shared" si="320"/>
        <v/>
      </c>
      <c r="DN103" s="626">
        <f t="shared" si="321"/>
        <v>0.0</v>
      </c>
      <c r="DO103" s="627">
        <f t="shared" si="322"/>
        <v>0.0</v>
      </c>
      <c r="DP103" s="628">
        <f t="shared" si="323"/>
        <v>0.0</v>
      </c>
      <c r="DQ103" s="541">
        <v>0.0</v>
      </c>
      <c r="DR103" s="629">
        <v>0.0</v>
      </c>
      <c r="DS103" s="623">
        <f t="shared" si="324"/>
        <v>0.0</v>
      </c>
      <c r="DT103" s="630">
        <v>0.0</v>
      </c>
      <c r="DU103" s="631">
        <f t="shared" si="379" ref="DU103">IF($S$7="NA","NA",0)</f>
        <v>0.0</v>
      </c>
      <c r="DV103" s="623">
        <f t="shared" si="325"/>
        <v>0.0</v>
      </c>
      <c r="DW103" s="632">
        <f t="shared" si="326"/>
        <v>0.0</v>
      </c>
      <c r="DX103" s="633">
        <f t="shared" si="327"/>
        <v>0.0</v>
      </c>
      <c r="DY103" s="634">
        <f t="shared" si="328"/>
        <v>0.0</v>
      </c>
      <c r="DZ103" s="607">
        <f t="shared" si="329"/>
        <v>0.0</v>
      </c>
      <c r="EA103" s="635" t="str">
        <f t="shared" si="330"/>
        <v/>
      </c>
      <c r="EB103" s="636">
        <v>0.0</v>
      </c>
      <c r="EC103" s="637">
        <v>0.0</v>
      </c>
      <c r="ED103" s="638">
        <v>0.0</v>
      </c>
      <c r="EE103" s="639">
        <f t="shared" si="357"/>
        <v>0.0</v>
      </c>
      <c r="EF103" s="640">
        <f t="shared" si="358"/>
        <v>0.0</v>
      </c>
      <c r="EG103" s="641" t="str">
        <f t="shared" si="359"/>
        <v/>
      </c>
      <c r="EH103" s="667">
        <v>0.0</v>
      </c>
      <c r="EI103" s="668">
        <v>0.0</v>
      </c>
      <c r="EJ103" s="668">
        <v>0.0</v>
      </c>
      <c r="EK103" s="532">
        <f t="shared" si="253"/>
        <v>0.0</v>
      </c>
      <c r="EL103" s="619">
        <f t="shared" si="254"/>
        <v>0.0</v>
      </c>
      <c r="EM103" s="620" t="str">
        <f t="shared" si="255"/>
        <v/>
      </c>
      <c r="EN103" s="603">
        <v>0.0</v>
      </c>
      <c r="EO103" s="604">
        <v>0.0</v>
      </c>
      <c r="EP103" s="643">
        <v>0.0</v>
      </c>
      <c r="EQ103" s="644">
        <f t="shared" si="338"/>
        <v>0.0</v>
      </c>
      <c r="ER103" s="629">
        <v>0.0</v>
      </c>
      <c r="ES103" s="645">
        <f t="shared" si="331"/>
        <v>0.0</v>
      </c>
      <c r="ET103" s="630">
        <v>0.0</v>
      </c>
      <c r="EU103" s="646">
        <f t="shared" si="332"/>
        <v>0.0</v>
      </c>
      <c r="EV103" s="607">
        <f t="shared" si="333"/>
        <v>0.0</v>
      </c>
      <c r="EW103" s="635" t="str">
        <f t="shared" si="334"/>
        <v/>
      </c>
      <c r="EX103" s="669"/>
      <c r="EY103" s="666"/>
      <c r="EZ103" s="670" t="str">
        <f t="shared" si="214"/>
        <v/>
      </c>
      <c r="FA103" s="649" t="str">
        <f t="shared" si="288"/>
        <v/>
      </c>
      <c r="FB103" s="650" t="str">
        <f t="shared" si="350"/>
        <v/>
      </c>
      <c r="FC103" s="651" t="str">
        <f t="shared" si="351"/>
        <v/>
      </c>
      <c r="FD103" s="652" t="str">
        <f t="shared" si="352"/>
        <v/>
      </c>
      <c r="FE103" s="652" t="str">
        <f>IF($G103="NSO","NSO",IF($G103="TC","Transferred",IF(OR($G103="",$G103=0,P103="",AB103="",AN103="",AZ103="",BL103="",BX103="",CJ101=""),"",IF(OR(FP103&gt;0,(FQ103+FR103+FS103)&gt;2),"FAILED",IF(OR(FQ103&gt;0,FR103&gt;1),"SUPP.",IF(AND(FR103&gt;0,FS103&gt;0),"SUPP.",IF((FR103+FS103),"Passed With G","Passed")))))))</f>
        <v/>
      </c>
      <c r="FF103" s="653" t="str">
        <f t="shared" si="353"/>
        <v/>
      </c>
      <c r="FG103" s="654" t="str">
        <f t="shared" si="354"/>
        <v/>
      </c>
      <c r="FH103" s="655" t="str">
        <f t="shared" si="291"/>
        <v/>
      </c>
      <c r="FI103" s="656" t="str">
        <f t="shared" si="339"/>
        <v/>
      </c>
      <c r="FJ103" s="657" t="str">
        <f t="shared" si="340"/>
        <v/>
      </c>
      <c r="FK103" s="657" t="str">
        <f t="shared" si="341"/>
        <v/>
      </c>
      <c r="FL103" s="657" t="str">
        <f t="shared" si="342"/>
        <v/>
      </c>
      <c r="FM103" s="657" t="str">
        <f t="shared" si="343"/>
        <v/>
      </c>
      <c r="FN103" s="658" t="str">
        <f t="shared" si="344"/>
        <v/>
      </c>
      <c r="FO103" s="659" t="str">
        <f t="shared" si="345"/>
        <v/>
      </c>
      <c r="FP103" s="656">
        <f t="shared" si="292"/>
        <v>0.0</v>
      </c>
      <c r="FQ103" s="657">
        <f t="shared" si="293"/>
        <v>0.0</v>
      </c>
      <c r="FR103" s="657">
        <f t="shared" si="294"/>
        <v>0.0</v>
      </c>
      <c r="FS103" s="657">
        <f t="shared" si="295"/>
        <v>0.0</v>
      </c>
      <c r="FT103" s="659"/>
      <c r="FU103" s="117"/>
      <c r="FV103" s="117"/>
      <c r="FW103" s="660">
        <f t="shared" si="296"/>
        <v>0.0</v>
      </c>
      <c r="FX103" s="660" t="s">
        <v>163</v>
      </c>
      <c r="FY103" s="660">
        <f t="shared" si="297"/>
        <v>200.0</v>
      </c>
      <c r="FZ103" s="660" t="str">
        <f t="shared" si="298"/>
        <v>0/200</v>
      </c>
      <c r="GA103" s="660">
        <f t="shared" si="299"/>
        <v>0.0</v>
      </c>
      <c r="GB103" s="660" t="s">
        <v>163</v>
      </c>
      <c r="GC103" s="660">
        <f t="shared" si="300"/>
        <v>230.0</v>
      </c>
      <c r="GD103" s="660" t="str">
        <f t="shared" si="301"/>
        <v>0/230</v>
      </c>
      <c r="GE103" s="660">
        <f t="shared" si="302"/>
        <v>0.0</v>
      </c>
      <c r="GF103" s="660" t="s">
        <v>163</v>
      </c>
      <c r="GG103" s="660">
        <f t="shared" si="303"/>
        <v>100.0</v>
      </c>
      <c r="GH103" s="660" t="str">
        <f t="shared" si="304"/>
        <v>0/100</v>
      </c>
      <c r="GI103" s="660">
        <f t="shared" si="305"/>
        <v>0.0</v>
      </c>
      <c r="GJ103" s="660" t="s">
        <v>163</v>
      </c>
      <c r="GK103" s="660">
        <f t="shared" si="306"/>
        <v>100.0</v>
      </c>
      <c r="GL103" s="660" t="str">
        <f t="shared" si="307"/>
        <v>0/100</v>
      </c>
      <c r="GM103" s="660">
        <f t="shared" si="308"/>
        <v>0.0</v>
      </c>
      <c r="GN103" s="660" t="s">
        <v>163</v>
      </c>
      <c r="GO103" s="660">
        <f t="shared" si="309"/>
        <v>200.0</v>
      </c>
      <c r="GP103" s="660" t="str">
        <f t="shared" si="310"/>
        <v>0/200</v>
      </c>
    </row>
    <row r="104" spans="8:8" ht="18.9">
      <c r="A104" s="24">
        <f t="shared" si="256"/>
        <v>0.0</v>
      </c>
      <c r="B104" s="562">
        <f t="shared" si="257"/>
        <v>0.0</v>
      </c>
      <c r="C104" s="661">
        <v>96.0</v>
      </c>
      <c r="D104" s="564"/>
      <c r="E104" s="662"/>
      <c r="F104" s="663"/>
      <c r="G104" s="565"/>
      <c r="H104" s="662"/>
      <c r="I104" s="662"/>
      <c r="J104" s="662"/>
      <c r="K104" s="664"/>
      <c r="L104" s="568">
        <v>0.0</v>
      </c>
      <c r="M104" s="569">
        <v>0.0</v>
      </c>
      <c r="N104" s="570">
        <v>0.0</v>
      </c>
      <c r="O104" s="571">
        <f t="shared" si="225"/>
        <v>0.0</v>
      </c>
      <c r="P104" s="569">
        <v>0.0</v>
      </c>
      <c r="Q104" s="571">
        <f>SUM(O104,P104)</f>
        <v>0.0</v>
      </c>
      <c r="R104" s="569">
        <v>0.0</v>
      </c>
      <c r="S104" s="571">
        <f>SUM(Q104,R104)</f>
        <v>0.0</v>
      </c>
      <c r="T104" s="572">
        <f>IF(OR(P104="",R104=""),"",S104/S$7*100)</f>
        <v>0.0</v>
      </c>
      <c r="U104" s="573" t="str">
        <f>IF(R104="AB","AB",IF(AND(OR(L104="ab",L104="ml"),OR(M104="ab",M104="ml"),OR(O104="ab",O104="ml")),"AB",IF(AND(OR(L104="ab",L104="ml"),OR(O104="ab",O104="ml")),"AB","")))</f>
        <v/>
      </c>
      <c r="V104" s="573" t="str">
        <f>IF(OR($G104="NSO",$G104="",R104=""),"",IF(OR(U104="AB",R104="ab"),"AB",IF(AND(T104&gt;=36,R104&gt;=20),"P",IF(AND(T104&gt;=34,R104&gt;=20,COUNTIF(N104:R104,"ml")=0),"G2",IF(AND(T104&gt;=31,R104&gt;=20,COUNTIF(N104:R104,"ml")=0),"G1",IF(T104&gt;=25,"S","F"))))))</f>
        <v/>
      </c>
      <c r="W104" s="574" t="str">
        <f t="shared" si="226"/>
        <v/>
      </c>
      <c r="X104" s="575">
        <v>0.0</v>
      </c>
      <c r="Y104" s="576">
        <v>0.0</v>
      </c>
      <c r="Z104" s="577">
        <v>0.0</v>
      </c>
      <c r="AA104" s="578">
        <f t="shared" si="258"/>
        <v>0.0</v>
      </c>
      <c r="AB104" s="576">
        <v>0.0</v>
      </c>
      <c r="AC104" s="578">
        <f t="shared" si="239"/>
        <v>0.0</v>
      </c>
      <c r="AD104" s="576">
        <v>0.0</v>
      </c>
      <c r="AE104" s="578">
        <f t="shared" si="240"/>
        <v>0.0</v>
      </c>
      <c r="AF104" s="579">
        <f t="shared" si="259"/>
        <v>0.0</v>
      </c>
      <c r="AG104" s="580" t="str">
        <f t="shared" si="260"/>
        <v/>
      </c>
      <c r="AH104" s="580" t="str">
        <f t="shared" si="261"/>
        <v/>
      </c>
      <c r="AI104" s="581" t="str">
        <f t="shared" si="262"/>
        <v/>
      </c>
      <c r="AJ104" s="582">
        <v>0.0</v>
      </c>
      <c r="AK104" s="583">
        <v>0.0</v>
      </c>
      <c r="AL104" s="584">
        <v>0.0</v>
      </c>
      <c r="AM104" s="585">
        <f t="shared" si="263"/>
        <v>0.0</v>
      </c>
      <c r="AN104" s="583">
        <v>0.0</v>
      </c>
      <c r="AO104" s="585">
        <f t="shared" si="241"/>
        <v>0.0</v>
      </c>
      <c r="AP104" s="583">
        <v>0.0</v>
      </c>
      <c r="AQ104" s="585">
        <f t="shared" si="242"/>
        <v>0.0</v>
      </c>
      <c r="AR104" s="586">
        <f t="shared" si="264"/>
        <v>0.0</v>
      </c>
      <c r="AS104" s="587" t="str">
        <f t="shared" si="265"/>
        <v/>
      </c>
      <c r="AT104" s="587" t="str">
        <f t="shared" si="266"/>
        <v/>
      </c>
      <c r="AU104" s="588" t="str">
        <f t="shared" si="267"/>
        <v/>
      </c>
      <c r="AV104" s="589">
        <v>0.0</v>
      </c>
      <c r="AW104" s="590">
        <v>0.0</v>
      </c>
      <c r="AX104" s="591">
        <v>0.0</v>
      </c>
      <c r="AY104" s="592">
        <f t="shared" si="268"/>
        <v>0.0</v>
      </c>
      <c r="AZ104" s="590">
        <v>0.0</v>
      </c>
      <c r="BA104" s="592">
        <f t="shared" si="243"/>
        <v>0.0</v>
      </c>
      <c r="BB104" s="590">
        <v>0.0</v>
      </c>
      <c r="BC104" s="592">
        <f t="shared" si="244"/>
        <v>0.0</v>
      </c>
      <c r="BD104" s="593">
        <f t="shared" si="269"/>
        <v>0.0</v>
      </c>
      <c r="BE104" s="594" t="str">
        <f t="shared" si="270"/>
        <v/>
      </c>
      <c r="BF104" s="594" t="str">
        <f t="shared" si="271"/>
        <v/>
      </c>
      <c r="BG104" s="595" t="str">
        <f t="shared" si="272"/>
        <v/>
      </c>
      <c r="BH104" s="596">
        <v>0.0</v>
      </c>
      <c r="BI104" s="597">
        <v>0.0</v>
      </c>
      <c r="BJ104" s="598">
        <v>0.0</v>
      </c>
      <c r="BK104" s="599">
        <f t="shared" si="273"/>
        <v>0.0</v>
      </c>
      <c r="BL104" s="597">
        <v>0.0</v>
      </c>
      <c r="BM104" s="599">
        <f t="shared" si="245"/>
        <v>0.0</v>
      </c>
      <c r="BN104" s="597">
        <v>0.0</v>
      </c>
      <c r="BO104" s="599">
        <f t="shared" si="246"/>
        <v>0.0</v>
      </c>
      <c r="BP104" s="600">
        <f t="shared" si="274"/>
        <v>0.0</v>
      </c>
      <c r="BQ104" s="601" t="str">
        <f t="shared" si="275"/>
        <v/>
      </c>
      <c r="BR104" s="601" t="str">
        <f t="shared" si="276"/>
        <v/>
      </c>
      <c r="BS104" s="602" t="str">
        <f t="shared" si="277"/>
        <v/>
      </c>
      <c r="BT104" s="568">
        <v>0.0</v>
      </c>
      <c r="BU104" s="569">
        <v>0.0</v>
      </c>
      <c r="BV104" s="570">
        <v>0.0</v>
      </c>
      <c r="BW104" s="571">
        <f t="shared" si="278"/>
        <v>0.0</v>
      </c>
      <c r="BX104" s="569">
        <v>0.0</v>
      </c>
      <c r="BY104" s="571">
        <f t="shared" si="247"/>
        <v>0.0</v>
      </c>
      <c r="BZ104" s="569">
        <v>0.0</v>
      </c>
      <c r="CA104" s="571">
        <f t="shared" si="248"/>
        <v>0.0</v>
      </c>
      <c r="CB104" s="572">
        <f t="shared" si="279"/>
        <v>0.0</v>
      </c>
      <c r="CC104" s="573" t="str">
        <f t="shared" si="280"/>
        <v/>
      </c>
      <c r="CD104" s="573" t="str">
        <f t="shared" si="281"/>
        <v/>
      </c>
      <c r="CE104" s="574" t="str">
        <f t="shared" si="282"/>
        <v/>
      </c>
      <c r="CF104" s="603">
        <v>0.0</v>
      </c>
      <c r="CG104" s="604">
        <v>0.0</v>
      </c>
      <c r="CH104" s="605">
        <v>0.0</v>
      </c>
      <c r="CI104" s="606">
        <f t="shared" si="283"/>
        <v>0.0</v>
      </c>
      <c r="CJ104" s="604">
        <v>0.0</v>
      </c>
      <c r="CK104" s="606">
        <f t="shared" si="249"/>
        <v>0.0</v>
      </c>
      <c r="CL104" s="604">
        <v>0.0</v>
      </c>
      <c r="CM104" s="606">
        <f t="shared" si="250"/>
        <v>0.0</v>
      </c>
      <c r="CN104" s="607">
        <f t="shared" si="284"/>
        <v>0.0</v>
      </c>
      <c r="CO104" s="548" t="str">
        <f t="shared" si="285"/>
        <v/>
      </c>
      <c r="CP104" s="548" t="str">
        <f t="shared" si="286"/>
        <v/>
      </c>
      <c r="CQ104" s="608" t="str">
        <f t="shared" si="287"/>
        <v/>
      </c>
      <c r="CR104" s="609">
        <v>0.0</v>
      </c>
      <c r="CS104" s="610">
        <v>0.0</v>
      </c>
      <c r="CT104" s="611"/>
      <c r="CU104" s="612">
        <f t="shared" si="313"/>
        <v>0.0</v>
      </c>
      <c r="CV104" s="525">
        <v>0.0</v>
      </c>
      <c r="CW104" s="613">
        <v>0.0</v>
      </c>
      <c r="CX104" s="614">
        <f t="shared" si="335"/>
        <v>0.0</v>
      </c>
      <c r="CY104" s="615">
        <v>0.0</v>
      </c>
      <c r="CZ104" s="616">
        <v>0.0</v>
      </c>
      <c r="DA104" s="617">
        <f t="shared" si="314"/>
        <v>0.0</v>
      </c>
      <c r="DB104" s="618">
        <f t="shared" si="315"/>
        <v>0.0</v>
      </c>
      <c r="DC104" s="619">
        <f t="shared" si="316"/>
        <v>0.0</v>
      </c>
      <c r="DD104" s="620" t="str">
        <f t="shared" si="317"/>
        <v/>
      </c>
      <c r="DE104" s="603">
        <v>0.0</v>
      </c>
      <c r="DF104" s="622">
        <v>0.0</v>
      </c>
      <c r="DG104" s="623">
        <f t="shared" si="318"/>
        <v>0.0</v>
      </c>
      <c r="DH104" s="604">
        <v>0.0</v>
      </c>
      <c r="DI104" s="625"/>
      <c r="DJ104" s="623">
        <f t="shared" si="319"/>
        <v>0.0</v>
      </c>
      <c r="DK104" s="625"/>
      <c r="DL104" s="625"/>
      <c r="DM104" s="623" t="str">
        <f t="shared" si="320"/>
        <v/>
      </c>
      <c r="DN104" s="626">
        <f t="shared" si="321"/>
        <v>0.0</v>
      </c>
      <c r="DO104" s="627">
        <f t="shared" si="322"/>
        <v>0.0</v>
      </c>
      <c r="DP104" s="628">
        <f t="shared" si="323"/>
        <v>0.0</v>
      </c>
      <c r="DQ104" s="541">
        <v>0.0</v>
      </c>
      <c r="DR104" s="629">
        <v>0.0</v>
      </c>
      <c r="DS104" s="623">
        <f t="shared" si="324"/>
        <v>0.0</v>
      </c>
      <c r="DT104" s="630">
        <v>0.0</v>
      </c>
      <c r="DU104" s="631">
        <v>0.0</v>
      </c>
      <c r="DV104" s="623">
        <f t="shared" si="325"/>
        <v>0.0</v>
      </c>
      <c r="DW104" s="632">
        <f t="shared" si="326"/>
        <v>0.0</v>
      </c>
      <c r="DX104" s="633">
        <f t="shared" si="327"/>
        <v>0.0</v>
      </c>
      <c r="DY104" s="634">
        <f t="shared" si="328"/>
        <v>0.0</v>
      </c>
      <c r="DZ104" s="607">
        <f t="shared" si="329"/>
        <v>0.0</v>
      </c>
      <c r="EA104" s="635" t="str">
        <f t="shared" si="330"/>
        <v/>
      </c>
      <c r="EB104" s="665">
        <v>0.0</v>
      </c>
      <c r="EC104" s="666">
        <v>0.0</v>
      </c>
      <c r="ED104" s="666">
        <v>0.0</v>
      </c>
      <c r="EE104" s="639">
        <f t="shared" si="357"/>
        <v>0.0</v>
      </c>
      <c r="EF104" s="640">
        <f t="shared" si="358"/>
        <v>0.0</v>
      </c>
      <c r="EG104" s="641" t="str">
        <f t="shared" si="359"/>
        <v/>
      </c>
      <c r="EH104" s="642">
        <v>0.0</v>
      </c>
      <c r="EI104" s="564">
        <v>0.0</v>
      </c>
      <c r="EJ104" s="564">
        <v>0.0</v>
      </c>
      <c r="EK104" s="532">
        <f t="shared" si="253"/>
        <v>0.0</v>
      </c>
      <c r="EL104" s="619">
        <f t="shared" si="254"/>
        <v>0.0</v>
      </c>
      <c r="EM104" s="620" t="str">
        <f t="shared" si="255"/>
        <v/>
      </c>
      <c r="EN104" s="603">
        <v>0.0</v>
      </c>
      <c r="EO104" s="604">
        <v>0.0</v>
      </c>
      <c r="EP104" s="643">
        <v>0.0</v>
      </c>
      <c r="EQ104" s="644">
        <f t="shared" si="338"/>
        <v>0.0</v>
      </c>
      <c r="ER104" s="629">
        <v>0.0</v>
      </c>
      <c r="ES104" s="645">
        <f t="shared" si="331"/>
        <v>0.0</v>
      </c>
      <c r="ET104" s="630">
        <v>0.0</v>
      </c>
      <c r="EU104" s="646">
        <f t="shared" si="332"/>
        <v>0.0</v>
      </c>
      <c r="EV104" s="607">
        <f t="shared" si="333"/>
        <v>0.0</v>
      </c>
      <c r="EW104" s="635" t="str">
        <f t="shared" si="334"/>
        <v/>
      </c>
      <c r="EX104" s="669"/>
      <c r="EY104" s="666"/>
      <c r="EZ104" s="670" t="str">
        <f t="shared" si="214"/>
        <v/>
      </c>
      <c r="FA104" s="649" t="str">
        <f t="shared" si="288"/>
        <v/>
      </c>
      <c r="FB104" s="650" t="str">
        <f t="shared" si="350"/>
        <v/>
      </c>
      <c r="FC104" s="651" t="str">
        <f t="shared" si="351"/>
        <v/>
      </c>
      <c r="FD104" s="652" t="str">
        <f t="shared" si="352"/>
        <v/>
      </c>
      <c r="FE104" s="652" t="str">
        <f>IF($G104="NSO","NSO",IF($G104="TC","Transferred",IF(OR($G104="",$G104=0,P104="",AB104="",AN104="",AZ104="",BL104="",BX104="",CJ102=""),"",IF(OR(FP104&gt;0,(FQ104+FR104+FS104)&gt;2),"FAILED",IF(OR(FQ104&gt;0,FR104&gt;1),"SUPP.",IF(AND(FR104&gt;0,FS104&gt;0),"SUPP.",IF((FR104+FS104),"Passed With G","Passed")))))))</f>
        <v/>
      </c>
      <c r="FF104" s="653" t="str">
        <f t="shared" si="353"/>
        <v/>
      </c>
      <c r="FG104" s="654" t="str">
        <f t="shared" si="354"/>
        <v/>
      </c>
      <c r="FH104" s="655" t="str">
        <f t="shared" si="291"/>
        <v/>
      </c>
      <c r="FI104" s="656" t="str">
        <f t="shared" si="339"/>
        <v/>
      </c>
      <c r="FJ104" s="657" t="str">
        <f t="shared" si="340"/>
        <v/>
      </c>
      <c r="FK104" s="657" t="str">
        <f t="shared" si="341"/>
        <v/>
      </c>
      <c r="FL104" s="657" t="str">
        <f t="shared" si="342"/>
        <v/>
      </c>
      <c r="FM104" s="657" t="str">
        <f t="shared" si="343"/>
        <v/>
      </c>
      <c r="FN104" s="658" t="str">
        <f t="shared" si="344"/>
        <v/>
      </c>
      <c r="FO104" s="659" t="str">
        <f t="shared" si="345"/>
        <v/>
      </c>
      <c r="FP104" s="656">
        <f t="shared" si="292"/>
        <v>0.0</v>
      </c>
      <c r="FQ104" s="657">
        <f t="shared" si="293"/>
        <v>0.0</v>
      </c>
      <c r="FR104" s="657">
        <f t="shared" si="294"/>
        <v>0.0</v>
      </c>
      <c r="FS104" s="657">
        <f t="shared" si="295"/>
        <v>0.0</v>
      </c>
      <c r="FT104" s="659"/>
      <c r="FU104" s="117"/>
      <c r="FV104" s="117"/>
      <c r="FW104" s="660">
        <f t="shared" si="296"/>
        <v>0.0</v>
      </c>
      <c r="FX104" s="660" t="s">
        <v>163</v>
      </c>
      <c r="FY104" s="660">
        <f t="shared" si="297"/>
        <v>200.0</v>
      </c>
      <c r="FZ104" s="660" t="str">
        <f t="shared" si="298"/>
        <v>0/200</v>
      </c>
      <c r="GA104" s="660">
        <f t="shared" si="299"/>
        <v>0.0</v>
      </c>
      <c r="GB104" s="660" t="s">
        <v>163</v>
      </c>
      <c r="GC104" s="660">
        <f t="shared" si="300"/>
        <v>230.0</v>
      </c>
      <c r="GD104" s="660" t="str">
        <f t="shared" si="301"/>
        <v>0/230</v>
      </c>
      <c r="GE104" s="660">
        <f t="shared" si="302"/>
        <v>0.0</v>
      </c>
      <c r="GF104" s="660" t="s">
        <v>163</v>
      </c>
      <c r="GG104" s="660">
        <f t="shared" si="303"/>
        <v>100.0</v>
      </c>
      <c r="GH104" s="660" t="str">
        <f t="shared" si="304"/>
        <v>0/100</v>
      </c>
      <c r="GI104" s="660">
        <f t="shared" si="305"/>
        <v>0.0</v>
      </c>
      <c r="GJ104" s="660" t="s">
        <v>163</v>
      </c>
      <c r="GK104" s="660">
        <f t="shared" si="306"/>
        <v>100.0</v>
      </c>
      <c r="GL104" s="660" t="str">
        <f t="shared" si="307"/>
        <v>0/100</v>
      </c>
      <c r="GM104" s="660">
        <f t="shared" si="308"/>
        <v>0.0</v>
      </c>
      <c r="GN104" s="660" t="s">
        <v>163</v>
      </c>
      <c r="GO104" s="660">
        <f t="shared" si="309"/>
        <v>200.0</v>
      </c>
      <c r="GP104" s="660" t="str">
        <f t="shared" si="310"/>
        <v>0/200</v>
      </c>
    </row>
    <row r="105" spans="8:8" ht="18.9">
      <c r="A105" s="24">
        <f t="shared" si="256"/>
        <v>0.0</v>
      </c>
      <c r="B105" s="562">
        <f t="shared" si="257"/>
        <v>0.0</v>
      </c>
      <c r="C105" s="563">
        <v>97.0</v>
      </c>
      <c r="D105" s="564"/>
      <c r="E105" s="662"/>
      <c r="F105" s="663"/>
      <c r="G105" s="662"/>
      <c r="H105" s="662"/>
      <c r="I105" s="662"/>
      <c r="J105" s="662"/>
      <c r="K105" s="664"/>
      <c r="L105" s="568">
        <v>0.0</v>
      </c>
      <c r="M105" s="569">
        <v>0.0</v>
      </c>
      <c r="N105" s="570">
        <v>0.0</v>
      </c>
      <c r="O105" s="571">
        <f t="shared" si="225"/>
        <v>0.0</v>
      </c>
      <c r="P105" s="569">
        <v>0.0</v>
      </c>
      <c r="Q105" s="571">
        <f>SUM(O105,P105)</f>
        <v>0.0</v>
      </c>
      <c r="R105" s="569">
        <v>0.0</v>
      </c>
      <c r="S105" s="571">
        <f>SUM(Q105,R105)</f>
        <v>0.0</v>
      </c>
      <c r="T105" s="572">
        <f>IF(OR(P105="",R105=""),"",S105/S$7*100)</f>
        <v>0.0</v>
      </c>
      <c r="U105" s="573" t="str">
        <f>IF(R105="AB","AB",IF(AND(OR(L105="ab",L105="ml"),OR(M105="ab",M105="ml"),OR(O105="ab",O105="ml")),"AB",IF(AND(OR(L105="ab",L105="ml"),OR(O105="ab",O105="ml")),"AB","")))</f>
        <v/>
      </c>
      <c r="V105" s="573" t="str">
        <f>IF(OR($G105="NSO",$G105="",R105=""),"",IF(OR(U105="AB",R105="ab"),"AB",IF(AND(T105&gt;=36,R105&gt;=20),"P",IF(AND(T105&gt;=34,R105&gt;=20,COUNTIF(N105:R105,"ml")=0),"G2",IF(AND(T105&gt;=31,R105&gt;=20,COUNTIF(N105:R105,"ml")=0),"G1",IF(T105&gt;=25,"S","F"))))))</f>
        <v/>
      </c>
      <c r="W105" s="574" t="str">
        <f t="shared" si="226"/>
        <v/>
      </c>
      <c r="X105" s="575">
        <v>0.0</v>
      </c>
      <c r="Y105" s="576">
        <v>0.0</v>
      </c>
      <c r="Z105" s="577">
        <v>0.0</v>
      </c>
      <c r="AA105" s="578">
        <f t="shared" si="258"/>
        <v>0.0</v>
      </c>
      <c r="AB105" s="576">
        <v>0.0</v>
      </c>
      <c r="AC105" s="578">
        <f t="shared" si="239"/>
        <v>0.0</v>
      </c>
      <c r="AD105" s="576">
        <v>0.0</v>
      </c>
      <c r="AE105" s="578">
        <f t="shared" si="240"/>
        <v>0.0</v>
      </c>
      <c r="AF105" s="579">
        <f t="shared" si="259"/>
        <v>0.0</v>
      </c>
      <c r="AG105" s="580" t="str">
        <f t="shared" si="260"/>
        <v/>
      </c>
      <c r="AH105" s="580" t="str">
        <f t="shared" si="261"/>
        <v/>
      </c>
      <c r="AI105" s="581" t="str">
        <f t="shared" si="262"/>
        <v/>
      </c>
      <c r="AJ105" s="582">
        <v>0.0</v>
      </c>
      <c r="AK105" s="583">
        <v>0.0</v>
      </c>
      <c r="AL105" s="584">
        <v>0.0</v>
      </c>
      <c r="AM105" s="585">
        <f t="shared" si="263"/>
        <v>0.0</v>
      </c>
      <c r="AN105" s="583">
        <v>0.0</v>
      </c>
      <c r="AO105" s="585">
        <f t="shared" si="241"/>
        <v>0.0</v>
      </c>
      <c r="AP105" s="583">
        <v>0.0</v>
      </c>
      <c r="AQ105" s="585">
        <f t="shared" si="242"/>
        <v>0.0</v>
      </c>
      <c r="AR105" s="586">
        <f t="shared" si="264"/>
        <v>0.0</v>
      </c>
      <c r="AS105" s="587" t="str">
        <f t="shared" si="265"/>
        <v/>
      </c>
      <c r="AT105" s="587" t="str">
        <f t="shared" si="266"/>
        <v/>
      </c>
      <c r="AU105" s="588" t="str">
        <f t="shared" si="267"/>
        <v/>
      </c>
      <c r="AV105" s="589">
        <v>0.0</v>
      </c>
      <c r="AW105" s="590">
        <v>0.0</v>
      </c>
      <c r="AX105" s="591">
        <v>0.0</v>
      </c>
      <c r="AY105" s="592">
        <f t="shared" si="268"/>
        <v>0.0</v>
      </c>
      <c r="AZ105" s="590">
        <v>0.0</v>
      </c>
      <c r="BA105" s="592">
        <f t="shared" si="243"/>
        <v>0.0</v>
      </c>
      <c r="BB105" s="590">
        <v>0.0</v>
      </c>
      <c r="BC105" s="592">
        <f t="shared" si="244"/>
        <v>0.0</v>
      </c>
      <c r="BD105" s="593">
        <f t="shared" si="269"/>
        <v>0.0</v>
      </c>
      <c r="BE105" s="594" t="str">
        <f t="shared" si="270"/>
        <v/>
      </c>
      <c r="BF105" s="594" t="str">
        <f t="shared" si="271"/>
        <v/>
      </c>
      <c r="BG105" s="595" t="str">
        <f t="shared" si="272"/>
        <v/>
      </c>
      <c r="BH105" s="596">
        <v>0.0</v>
      </c>
      <c r="BI105" s="597">
        <v>0.0</v>
      </c>
      <c r="BJ105" s="598">
        <v>0.0</v>
      </c>
      <c r="BK105" s="599">
        <f t="shared" si="273"/>
        <v>0.0</v>
      </c>
      <c r="BL105" s="597">
        <v>0.0</v>
      </c>
      <c r="BM105" s="599">
        <f t="shared" si="245"/>
        <v>0.0</v>
      </c>
      <c r="BN105" s="597">
        <v>0.0</v>
      </c>
      <c r="BO105" s="599">
        <f t="shared" si="246"/>
        <v>0.0</v>
      </c>
      <c r="BP105" s="600">
        <f t="shared" si="274"/>
        <v>0.0</v>
      </c>
      <c r="BQ105" s="601" t="str">
        <f t="shared" si="275"/>
        <v/>
      </c>
      <c r="BR105" s="601" t="str">
        <f t="shared" si="276"/>
        <v/>
      </c>
      <c r="BS105" s="602" t="str">
        <f t="shared" si="277"/>
        <v/>
      </c>
      <c r="BT105" s="568">
        <v>0.0</v>
      </c>
      <c r="BU105" s="569">
        <v>0.0</v>
      </c>
      <c r="BV105" s="570">
        <v>0.0</v>
      </c>
      <c r="BW105" s="571">
        <f t="shared" si="278"/>
        <v>0.0</v>
      </c>
      <c r="BX105" s="569">
        <v>0.0</v>
      </c>
      <c r="BY105" s="571">
        <f t="shared" si="247"/>
        <v>0.0</v>
      </c>
      <c r="BZ105" s="569">
        <v>0.0</v>
      </c>
      <c r="CA105" s="571">
        <f t="shared" si="248"/>
        <v>0.0</v>
      </c>
      <c r="CB105" s="572">
        <f t="shared" si="279"/>
        <v>0.0</v>
      </c>
      <c r="CC105" s="573" t="str">
        <f t="shared" si="280"/>
        <v/>
      </c>
      <c r="CD105" s="573" t="str">
        <f t="shared" si="281"/>
        <v/>
      </c>
      <c r="CE105" s="574" t="str">
        <f t="shared" si="282"/>
        <v/>
      </c>
      <c r="CF105" s="603">
        <v>0.0</v>
      </c>
      <c r="CG105" s="604">
        <v>0.0</v>
      </c>
      <c r="CH105" s="605">
        <v>0.0</v>
      </c>
      <c r="CI105" s="606">
        <f t="shared" si="283"/>
        <v>0.0</v>
      </c>
      <c r="CJ105" s="604">
        <v>0.0</v>
      </c>
      <c r="CK105" s="606">
        <f t="shared" si="249"/>
        <v>0.0</v>
      </c>
      <c r="CL105" s="604">
        <v>0.0</v>
      </c>
      <c r="CM105" s="606">
        <f t="shared" si="250"/>
        <v>0.0</v>
      </c>
      <c r="CN105" s="607">
        <f t="shared" si="284"/>
        <v>0.0</v>
      </c>
      <c r="CO105" s="548" t="str">
        <f t="shared" si="285"/>
        <v/>
      </c>
      <c r="CP105" s="548" t="str">
        <f t="shared" si="286"/>
        <v/>
      </c>
      <c r="CQ105" s="608" t="str">
        <f t="shared" si="287"/>
        <v/>
      </c>
      <c r="CR105" s="609">
        <v>0.0</v>
      </c>
      <c r="CS105" s="610">
        <v>0.0</v>
      </c>
      <c r="CT105" s="611"/>
      <c r="CU105" s="612">
        <f t="shared" si="313"/>
        <v>0.0</v>
      </c>
      <c r="CV105" s="525">
        <v>0.0</v>
      </c>
      <c r="CW105" s="613">
        <v>0.0</v>
      </c>
      <c r="CX105" s="614">
        <f t="shared" si="335"/>
        <v>0.0</v>
      </c>
      <c r="CY105" s="615">
        <v>0.0</v>
      </c>
      <c r="CZ105" s="616">
        <f t="shared" si="380" ref="CZ105">IF($S$7="NA","NA",0)</f>
        <v>0.0</v>
      </c>
      <c r="DA105" s="617">
        <f t="shared" si="314"/>
        <v>0.0</v>
      </c>
      <c r="DB105" s="618">
        <f t="shared" si="315"/>
        <v>0.0</v>
      </c>
      <c r="DC105" s="619">
        <f t="shared" si="316"/>
        <v>0.0</v>
      </c>
      <c r="DD105" s="620" t="str">
        <f t="shared" si="317"/>
        <v/>
      </c>
      <c r="DE105" s="603">
        <v>0.0</v>
      </c>
      <c r="DF105" s="622">
        <v>0.0</v>
      </c>
      <c r="DG105" s="623">
        <f t="shared" si="318"/>
        <v>0.0</v>
      </c>
      <c r="DH105" s="604">
        <v>0.0</v>
      </c>
      <c r="DI105" s="625"/>
      <c r="DJ105" s="623">
        <f t="shared" si="319"/>
        <v>0.0</v>
      </c>
      <c r="DK105" s="625"/>
      <c r="DL105" s="625"/>
      <c r="DM105" s="623" t="str">
        <f t="shared" si="320"/>
        <v/>
      </c>
      <c r="DN105" s="626">
        <f t="shared" si="321"/>
        <v>0.0</v>
      </c>
      <c r="DO105" s="627">
        <f t="shared" si="322"/>
        <v>0.0</v>
      </c>
      <c r="DP105" s="628">
        <f t="shared" si="323"/>
        <v>0.0</v>
      </c>
      <c r="DQ105" s="541">
        <v>0.0</v>
      </c>
      <c r="DR105" s="629">
        <v>0.0</v>
      </c>
      <c r="DS105" s="623">
        <f t="shared" si="324"/>
        <v>0.0</v>
      </c>
      <c r="DT105" s="630">
        <v>0.0</v>
      </c>
      <c r="DU105" s="631">
        <f t="shared" si="381" ref="DU105">IF($S$7="NA","NA",0)</f>
        <v>0.0</v>
      </c>
      <c r="DV105" s="623">
        <f t="shared" si="325"/>
        <v>0.0</v>
      </c>
      <c r="DW105" s="632">
        <f t="shared" si="326"/>
        <v>0.0</v>
      </c>
      <c r="DX105" s="633">
        <f t="shared" si="327"/>
        <v>0.0</v>
      </c>
      <c r="DY105" s="634">
        <f t="shared" si="328"/>
        <v>0.0</v>
      </c>
      <c r="DZ105" s="607">
        <f t="shared" si="329"/>
        <v>0.0</v>
      </c>
      <c r="EA105" s="635" t="str">
        <f t="shared" si="330"/>
        <v/>
      </c>
      <c r="EB105" s="636">
        <v>0.0</v>
      </c>
      <c r="EC105" s="637">
        <v>0.0</v>
      </c>
      <c r="ED105" s="638">
        <v>0.0</v>
      </c>
      <c r="EE105" s="639">
        <f t="shared" si="357"/>
        <v>0.0</v>
      </c>
      <c r="EF105" s="640">
        <f t="shared" si="358"/>
        <v>0.0</v>
      </c>
      <c r="EG105" s="641" t="str">
        <f t="shared" si="359"/>
        <v/>
      </c>
      <c r="EH105" s="667">
        <v>0.0</v>
      </c>
      <c r="EI105" s="668">
        <v>0.0</v>
      </c>
      <c r="EJ105" s="668">
        <v>0.0</v>
      </c>
      <c r="EK105" s="532">
        <f t="shared" si="253"/>
        <v>0.0</v>
      </c>
      <c r="EL105" s="619">
        <f t="shared" si="254"/>
        <v>0.0</v>
      </c>
      <c r="EM105" s="620" t="str">
        <f t="shared" si="255"/>
        <v/>
      </c>
      <c r="EN105" s="603">
        <v>0.0</v>
      </c>
      <c r="EO105" s="604">
        <v>0.0</v>
      </c>
      <c r="EP105" s="643">
        <v>0.0</v>
      </c>
      <c r="EQ105" s="644">
        <f t="shared" si="338"/>
        <v>0.0</v>
      </c>
      <c r="ER105" s="629">
        <v>0.0</v>
      </c>
      <c r="ES105" s="645">
        <f t="shared" si="331"/>
        <v>0.0</v>
      </c>
      <c r="ET105" s="630">
        <v>0.0</v>
      </c>
      <c r="EU105" s="646">
        <f t="shared" si="332"/>
        <v>0.0</v>
      </c>
      <c r="EV105" s="607">
        <f t="shared" si="333"/>
        <v>0.0</v>
      </c>
      <c r="EW105" s="635" t="str">
        <f t="shared" si="334"/>
        <v/>
      </c>
      <c r="EX105" s="669"/>
      <c r="EY105" s="666"/>
      <c r="EZ105" s="670" t="str">
        <f t="shared" si="214"/>
        <v/>
      </c>
      <c r="FA105" s="649" t="str">
        <f t="shared" si="288"/>
        <v/>
      </c>
      <c r="FB105" s="650" t="str">
        <f t="shared" si="350"/>
        <v/>
      </c>
      <c r="FC105" s="651" t="str">
        <f t="shared" si="351"/>
        <v/>
      </c>
      <c r="FD105" s="652" t="str">
        <f t="shared" si="352"/>
        <v/>
      </c>
      <c r="FE105" s="652" t="str">
        <f>IF($G105="NSO","NSO",IF($G105="TC","Transferred",IF(OR($G105="",$G105=0,P105="",AB105="",AN105="",AZ105="",BL105="",BX105="",CJ103=""),"",IF(OR(FP105&gt;0,(FQ105+FR105+FS105)&gt;2),"FAILED",IF(OR(FQ105&gt;0,FR105&gt;1),"SUPP.",IF(AND(FR105&gt;0,FS105&gt;0),"SUPP.",IF((FR105+FS105),"Passed With G","Passed")))))))</f>
        <v/>
      </c>
      <c r="FF105" s="653" t="str">
        <f t="shared" si="353"/>
        <v/>
      </c>
      <c r="FG105" s="654" t="str">
        <f t="shared" si="354"/>
        <v/>
      </c>
      <c r="FH105" s="655" t="str">
        <f t="shared" si="291"/>
        <v/>
      </c>
      <c r="FI105" s="656" t="str">
        <f t="shared" si="339"/>
        <v/>
      </c>
      <c r="FJ105" s="657" t="str">
        <f t="shared" si="340"/>
        <v/>
      </c>
      <c r="FK105" s="657" t="str">
        <f t="shared" si="341"/>
        <v/>
      </c>
      <c r="FL105" s="657" t="str">
        <f t="shared" si="342"/>
        <v/>
      </c>
      <c r="FM105" s="657" t="str">
        <f t="shared" si="343"/>
        <v/>
      </c>
      <c r="FN105" s="658" t="str">
        <f t="shared" si="344"/>
        <v/>
      </c>
      <c r="FO105" s="659" t="str">
        <f t="shared" si="345"/>
        <v/>
      </c>
      <c r="FP105" s="656">
        <f t="shared" si="292"/>
        <v>0.0</v>
      </c>
      <c r="FQ105" s="657">
        <f t="shared" si="293"/>
        <v>0.0</v>
      </c>
      <c r="FR105" s="657">
        <f t="shared" si="294"/>
        <v>0.0</v>
      </c>
      <c r="FS105" s="657">
        <f t="shared" si="295"/>
        <v>0.0</v>
      </c>
      <c r="FT105" s="659"/>
      <c r="FU105" s="117"/>
      <c r="FV105" s="117"/>
      <c r="FW105" s="660">
        <f t="shared" si="296"/>
        <v>0.0</v>
      </c>
      <c r="FX105" s="660" t="s">
        <v>163</v>
      </c>
      <c r="FY105" s="660">
        <f t="shared" si="297"/>
        <v>200.0</v>
      </c>
      <c r="FZ105" s="660" t="str">
        <f t="shared" si="298"/>
        <v>0/200</v>
      </c>
      <c r="GA105" s="660">
        <f t="shared" si="299"/>
        <v>0.0</v>
      </c>
      <c r="GB105" s="660" t="s">
        <v>163</v>
      </c>
      <c r="GC105" s="660">
        <f t="shared" si="300"/>
        <v>230.0</v>
      </c>
      <c r="GD105" s="660" t="str">
        <f t="shared" si="301"/>
        <v>0/230</v>
      </c>
      <c r="GE105" s="660">
        <f t="shared" si="302"/>
        <v>0.0</v>
      </c>
      <c r="GF105" s="660" t="s">
        <v>163</v>
      </c>
      <c r="GG105" s="660">
        <f t="shared" si="303"/>
        <v>100.0</v>
      </c>
      <c r="GH105" s="660" t="str">
        <f t="shared" si="304"/>
        <v>0/100</v>
      </c>
      <c r="GI105" s="660">
        <f t="shared" si="305"/>
        <v>0.0</v>
      </c>
      <c r="GJ105" s="660" t="s">
        <v>163</v>
      </c>
      <c r="GK105" s="660">
        <f t="shared" si="306"/>
        <v>100.0</v>
      </c>
      <c r="GL105" s="660" t="str">
        <f t="shared" si="307"/>
        <v>0/100</v>
      </c>
      <c r="GM105" s="660">
        <f t="shared" si="308"/>
        <v>0.0</v>
      </c>
      <c r="GN105" s="660" t="s">
        <v>163</v>
      </c>
      <c r="GO105" s="660">
        <f t="shared" si="309"/>
        <v>200.0</v>
      </c>
      <c r="GP105" s="660" t="str">
        <f t="shared" si="310"/>
        <v>0/200</v>
      </c>
    </row>
    <row r="106" spans="8:8" ht="18.9">
      <c r="A106" s="24">
        <f t="shared" si="256"/>
        <v>0.0</v>
      </c>
      <c r="B106" s="562">
        <f t="shared" si="257"/>
        <v>0.0</v>
      </c>
      <c r="C106" s="661">
        <v>98.0</v>
      </c>
      <c r="D106" s="564"/>
      <c r="E106" s="662"/>
      <c r="F106" s="663"/>
      <c r="G106" s="565"/>
      <c r="H106" s="662"/>
      <c r="I106" s="662"/>
      <c r="J106" s="662"/>
      <c r="K106" s="664"/>
      <c r="L106" s="568">
        <v>0.0</v>
      </c>
      <c r="M106" s="569">
        <v>0.0</v>
      </c>
      <c r="N106" s="570">
        <v>0.0</v>
      </c>
      <c r="O106" s="571">
        <f t="shared" si="225"/>
        <v>0.0</v>
      </c>
      <c r="P106" s="569">
        <v>0.0</v>
      </c>
      <c r="Q106" s="571">
        <f>SUM(O106,P106)</f>
        <v>0.0</v>
      </c>
      <c r="R106" s="569">
        <v>0.0</v>
      </c>
      <c r="S106" s="571">
        <f>SUM(Q106,R106)</f>
        <v>0.0</v>
      </c>
      <c r="T106" s="572">
        <f>IF(OR(P106="",R106=""),"",S106/S$7*100)</f>
        <v>0.0</v>
      </c>
      <c r="U106" s="573" t="str">
        <f>IF(R106="AB","AB",IF(AND(OR(L106="ab",L106="ml"),OR(M106="ab",M106="ml"),OR(O106="ab",O106="ml")),"AB",IF(AND(OR(L106="ab",L106="ml"),OR(O106="ab",O106="ml")),"AB","")))</f>
        <v/>
      </c>
      <c r="V106" s="573" t="str">
        <f>IF(OR($G106="NSO",$G106="",R106=""),"",IF(OR(U106="AB",R106="ab"),"AB",IF(AND(T106&gt;=36,R106&gt;=20),"P",IF(AND(T106&gt;=34,R106&gt;=20,COUNTIF(N106:R106,"ml")=0),"G2",IF(AND(T106&gt;=31,R106&gt;=20,COUNTIF(N106:R106,"ml")=0),"G1",IF(T106&gt;=25,"S","F"))))))</f>
        <v/>
      </c>
      <c r="W106" s="574" t="str">
        <f t="shared" si="226"/>
        <v/>
      </c>
      <c r="X106" s="575">
        <v>0.0</v>
      </c>
      <c r="Y106" s="576">
        <v>0.0</v>
      </c>
      <c r="Z106" s="577">
        <v>0.0</v>
      </c>
      <c r="AA106" s="578">
        <f t="shared" si="258"/>
        <v>0.0</v>
      </c>
      <c r="AB106" s="576">
        <v>0.0</v>
      </c>
      <c r="AC106" s="578">
        <f t="shared" si="239"/>
        <v>0.0</v>
      </c>
      <c r="AD106" s="576">
        <v>0.0</v>
      </c>
      <c r="AE106" s="578">
        <f t="shared" si="240"/>
        <v>0.0</v>
      </c>
      <c r="AF106" s="579">
        <f t="shared" si="259"/>
        <v>0.0</v>
      </c>
      <c r="AG106" s="580" t="str">
        <f t="shared" si="260"/>
        <v/>
      </c>
      <c r="AH106" s="580" t="str">
        <f t="shared" si="261"/>
        <v/>
      </c>
      <c r="AI106" s="581" t="str">
        <f t="shared" si="262"/>
        <v/>
      </c>
      <c r="AJ106" s="582">
        <v>0.0</v>
      </c>
      <c r="AK106" s="583">
        <v>0.0</v>
      </c>
      <c r="AL106" s="584">
        <v>0.0</v>
      </c>
      <c r="AM106" s="585">
        <f t="shared" si="263"/>
        <v>0.0</v>
      </c>
      <c r="AN106" s="583">
        <v>0.0</v>
      </c>
      <c r="AO106" s="585">
        <f t="shared" si="241"/>
        <v>0.0</v>
      </c>
      <c r="AP106" s="583">
        <v>0.0</v>
      </c>
      <c r="AQ106" s="585">
        <f t="shared" si="242"/>
        <v>0.0</v>
      </c>
      <c r="AR106" s="586">
        <f t="shared" si="264"/>
        <v>0.0</v>
      </c>
      <c r="AS106" s="587" t="str">
        <f t="shared" si="265"/>
        <v/>
      </c>
      <c r="AT106" s="587" t="str">
        <f t="shared" si="266"/>
        <v/>
      </c>
      <c r="AU106" s="588" t="str">
        <f t="shared" si="267"/>
        <v/>
      </c>
      <c r="AV106" s="589">
        <v>0.0</v>
      </c>
      <c r="AW106" s="590">
        <v>0.0</v>
      </c>
      <c r="AX106" s="591">
        <v>0.0</v>
      </c>
      <c r="AY106" s="592">
        <f t="shared" si="268"/>
        <v>0.0</v>
      </c>
      <c r="AZ106" s="590">
        <v>0.0</v>
      </c>
      <c r="BA106" s="592">
        <f t="shared" si="243"/>
        <v>0.0</v>
      </c>
      <c r="BB106" s="590">
        <v>0.0</v>
      </c>
      <c r="BC106" s="592">
        <f t="shared" si="244"/>
        <v>0.0</v>
      </c>
      <c r="BD106" s="593">
        <f t="shared" si="269"/>
        <v>0.0</v>
      </c>
      <c r="BE106" s="594" t="str">
        <f t="shared" si="270"/>
        <v/>
      </c>
      <c r="BF106" s="594" t="str">
        <f t="shared" si="271"/>
        <v/>
      </c>
      <c r="BG106" s="595" t="str">
        <f t="shared" si="272"/>
        <v/>
      </c>
      <c r="BH106" s="596">
        <v>0.0</v>
      </c>
      <c r="BI106" s="597">
        <v>0.0</v>
      </c>
      <c r="BJ106" s="598">
        <v>0.0</v>
      </c>
      <c r="BK106" s="599">
        <f t="shared" si="273"/>
        <v>0.0</v>
      </c>
      <c r="BL106" s="597">
        <v>0.0</v>
      </c>
      <c r="BM106" s="599">
        <f t="shared" si="245"/>
        <v>0.0</v>
      </c>
      <c r="BN106" s="597">
        <v>0.0</v>
      </c>
      <c r="BO106" s="599">
        <f t="shared" si="246"/>
        <v>0.0</v>
      </c>
      <c r="BP106" s="600">
        <f t="shared" si="274"/>
        <v>0.0</v>
      </c>
      <c r="BQ106" s="601" t="str">
        <f t="shared" si="275"/>
        <v/>
      </c>
      <c r="BR106" s="601" t="str">
        <f t="shared" si="276"/>
        <v/>
      </c>
      <c r="BS106" s="602" t="str">
        <f t="shared" si="277"/>
        <v/>
      </c>
      <c r="BT106" s="568">
        <v>0.0</v>
      </c>
      <c r="BU106" s="569">
        <v>0.0</v>
      </c>
      <c r="BV106" s="570">
        <v>0.0</v>
      </c>
      <c r="BW106" s="571">
        <f t="shared" si="278"/>
        <v>0.0</v>
      </c>
      <c r="BX106" s="569">
        <v>0.0</v>
      </c>
      <c r="BY106" s="571">
        <f t="shared" si="247"/>
        <v>0.0</v>
      </c>
      <c r="BZ106" s="569">
        <v>0.0</v>
      </c>
      <c r="CA106" s="571">
        <f t="shared" si="248"/>
        <v>0.0</v>
      </c>
      <c r="CB106" s="572">
        <f t="shared" si="279"/>
        <v>0.0</v>
      </c>
      <c r="CC106" s="573" t="str">
        <f t="shared" si="280"/>
        <v/>
      </c>
      <c r="CD106" s="573" t="str">
        <f t="shared" si="281"/>
        <v/>
      </c>
      <c r="CE106" s="574" t="str">
        <f t="shared" si="282"/>
        <v/>
      </c>
      <c r="CF106" s="603">
        <v>0.0</v>
      </c>
      <c r="CG106" s="604">
        <v>0.0</v>
      </c>
      <c r="CH106" s="605">
        <v>0.0</v>
      </c>
      <c r="CI106" s="606">
        <f t="shared" si="283"/>
        <v>0.0</v>
      </c>
      <c r="CJ106" s="604">
        <v>0.0</v>
      </c>
      <c r="CK106" s="606">
        <f t="shared" si="249"/>
        <v>0.0</v>
      </c>
      <c r="CL106" s="604">
        <v>0.0</v>
      </c>
      <c r="CM106" s="606">
        <f t="shared" si="250"/>
        <v>0.0</v>
      </c>
      <c r="CN106" s="607">
        <f t="shared" si="284"/>
        <v>0.0</v>
      </c>
      <c r="CO106" s="548" t="str">
        <f t="shared" si="285"/>
        <v/>
      </c>
      <c r="CP106" s="548" t="str">
        <f t="shared" si="286"/>
        <v/>
      </c>
      <c r="CQ106" s="608" t="str">
        <f t="shared" si="287"/>
        <v/>
      </c>
      <c r="CR106" s="609">
        <v>0.0</v>
      </c>
      <c r="CS106" s="610">
        <v>0.0</v>
      </c>
      <c r="CT106" s="611"/>
      <c r="CU106" s="612">
        <f t="shared" si="313"/>
        <v>0.0</v>
      </c>
      <c r="CV106" s="525">
        <v>0.0</v>
      </c>
      <c r="CW106" s="613">
        <v>0.0</v>
      </c>
      <c r="CX106" s="614">
        <f t="shared" si="335"/>
        <v>0.0</v>
      </c>
      <c r="CY106" s="615">
        <v>0.0</v>
      </c>
      <c r="CZ106" s="616">
        <v>0.0</v>
      </c>
      <c r="DA106" s="617">
        <f t="shared" si="314"/>
        <v>0.0</v>
      </c>
      <c r="DB106" s="618">
        <f t="shared" si="315"/>
        <v>0.0</v>
      </c>
      <c r="DC106" s="619">
        <f t="shared" si="316"/>
        <v>0.0</v>
      </c>
      <c r="DD106" s="620" t="str">
        <f t="shared" si="317"/>
        <v/>
      </c>
      <c r="DE106" s="603">
        <v>0.0</v>
      </c>
      <c r="DF106" s="622">
        <v>0.0</v>
      </c>
      <c r="DG106" s="623">
        <f t="shared" si="318"/>
        <v>0.0</v>
      </c>
      <c r="DH106" s="604">
        <v>0.0</v>
      </c>
      <c r="DI106" s="625"/>
      <c r="DJ106" s="623">
        <f t="shared" si="319"/>
        <v>0.0</v>
      </c>
      <c r="DK106" s="625"/>
      <c r="DL106" s="625"/>
      <c r="DM106" s="623" t="str">
        <f t="shared" si="320"/>
        <v/>
      </c>
      <c r="DN106" s="626">
        <f t="shared" si="321"/>
        <v>0.0</v>
      </c>
      <c r="DO106" s="627">
        <f t="shared" si="322"/>
        <v>0.0</v>
      </c>
      <c r="DP106" s="628">
        <f t="shared" si="323"/>
        <v>0.0</v>
      </c>
      <c r="DQ106" s="541">
        <v>0.0</v>
      </c>
      <c r="DR106" s="629">
        <v>0.0</v>
      </c>
      <c r="DS106" s="623">
        <f t="shared" si="324"/>
        <v>0.0</v>
      </c>
      <c r="DT106" s="630">
        <v>0.0</v>
      </c>
      <c r="DU106" s="631">
        <v>0.0</v>
      </c>
      <c r="DV106" s="623">
        <f t="shared" si="325"/>
        <v>0.0</v>
      </c>
      <c r="DW106" s="632">
        <f t="shared" si="326"/>
        <v>0.0</v>
      </c>
      <c r="DX106" s="633">
        <f t="shared" si="327"/>
        <v>0.0</v>
      </c>
      <c r="DY106" s="634">
        <f t="shared" si="328"/>
        <v>0.0</v>
      </c>
      <c r="DZ106" s="607">
        <f t="shared" si="329"/>
        <v>0.0</v>
      </c>
      <c r="EA106" s="635" t="str">
        <f t="shared" si="330"/>
        <v/>
      </c>
      <c r="EB106" s="665">
        <v>0.0</v>
      </c>
      <c r="EC106" s="666">
        <v>0.0</v>
      </c>
      <c r="ED106" s="666">
        <v>0.0</v>
      </c>
      <c r="EE106" s="639">
        <f t="shared" si="357"/>
        <v>0.0</v>
      </c>
      <c r="EF106" s="640">
        <f t="shared" si="358"/>
        <v>0.0</v>
      </c>
      <c r="EG106" s="641" t="str">
        <f t="shared" si="359"/>
        <v/>
      </c>
      <c r="EH106" s="642">
        <v>0.0</v>
      </c>
      <c r="EI106" s="564">
        <v>0.0</v>
      </c>
      <c r="EJ106" s="564">
        <v>0.0</v>
      </c>
      <c r="EK106" s="532">
        <f t="shared" si="253"/>
        <v>0.0</v>
      </c>
      <c r="EL106" s="619">
        <f t="shared" si="254"/>
        <v>0.0</v>
      </c>
      <c r="EM106" s="620" t="str">
        <f t="shared" si="255"/>
        <v/>
      </c>
      <c r="EN106" s="603">
        <v>0.0</v>
      </c>
      <c r="EO106" s="604">
        <v>0.0</v>
      </c>
      <c r="EP106" s="643">
        <v>0.0</v>
      </c>
      <c r="EQ106" s="644">
        <f>SUM(EN106:EP106)</f>
        <v>0.0</v>
      </c>
      <c r="ER106" s="629">
        <v>0.0</v>
      </c>
      <c r="ES106" s="645">
        <f t="shared" si="331"/>
        <v>0.0</v>
      </c>
      <c r="ET106" s="630">
        <v>0.0</v>
      </c>
      <c r="EU106" s="646">
        <f t="shared" si="332"/>
        <v>0.0</v>
      </c>
      <c r="EV106" s="607">
        <f t="shared" si="333"/>
        <v>0.0</v>
      </c>
      <c r="EW106" s="635" t="str">
        <f t="shared" si="334"/>
        <v/>
      </c>
      <c r="EX106" s="669"/>
      <c r="EY106" s="666"/>
      <c r="EZ106" s="670" t="str">
        <f t="shared" si="214"/>
        <v/>
      </c>
      <c r="FA106" s="649" t="str">
        <f t="shared" si="288"/>
        <v/>
      </c>
      <c r="FB106" s="650" t="str">
        <f t="shared" si="350"/>
        <v/>
      </c>
      <c r="FC106" s="651" t="str">
        <f t="shared" si="351"/>
        <v/>
      </c>
      <c r="FD106" s="652" t="str">
        <f>IF(AND(FC106&gt;=60,FE106="Passed"),"First",IF(AND(FC106&gt;=60,FE106="Passed with G"),"First",IF(AND(FC106&gt;=48,FE106="Passed"),"Second",IF(AND(FC106&gt;=48,FE106="Passed With G"),"Second",IF(OR(FE106="Passed",FE106="Passed With G"),"Third","")))))</f>
        <v/>
      </c>
      <c r="FE106" s="652" t="str">
        <f>IF($G106="NSO","NSO",IF($G106="TC","Transferred",IF(OR($G106="",$G106=0,P106="",AB106="",AN106="",AZ106="",BL106="",BX106="",CJ104=""),"",IF(OR(FP106&gt;0,(FQ106+FR106+FS106)&gt;2),"FAILED",IF(OR(FQ106&gt;0,FR106&gt;1),"SUPP.",IF(AND(FR106&gt;0,FS106&gt;0),"SUPP.",IF((FR106+FS106),"Passed With G","Passed")))))))</f>
        <v/>
      </c>
      <c r="FF106" s="653" t="str">
        <f t="shared" si="353"/>
        <v/>
      </c>
      <c r="FG106" s="654" t="str">
        <f t="shared" si="354"/>
        <v/>
      </c>
      <c r="FH106" s="655" t="str">
        <f t="shared" si="291"/>
        <v/>
      </c>
      <c r="FI106" s="656" t="str">
        <f t="shared" si="339"/>
        <v/>
      </c>
      <c r="FJ106" s="657" t="str">
        <f t="shared" si="340"/>
        <v/>
      </c>
      <c r="FK106" s="657" t="str">
        <f t="shared" si="341"/>
        <v/>
      </c>
      <c r="FL106" s="657" t="str">
        <f t="shared" si="342"/>
        <v/>
      </c>
      <c r="FM106" s="657" t="str">
        <f t="shared" si="343"/>
        <v/>
      </c>
      <c r="FN106" s="658" t="str">
        <f t="shared" si="344"/>
        <v/>
      </c>
      <c r="FO106" s="659" t="str">
        <f t="shared" si="345"/>
        <v/>
      </c>
      <c r="FP106" s="656">
        <f t="shared" si="292"/>
        <v>0.0</v>
      </c>
      <c r="FQ106" s="657">
        <f t="shared" si="293"/>
        <v>0.0</v>
      </c>
      <c r="FR106" s="657">
        <f t="shared" si="294"/>
        <v>0.0</v>
      </c>
      <c r="FS106" s="657">
        <f t="shared" si="295"/>
        <v>0.0</v>
      </c>
      <c r="FT106" s="659"/>
      <c r="FU106" s="117"/>
      <c r="FV106" s="117"/>
      <c r="FW106" s="660">
        <f t="shared" si="296"/>
        <v>0.0</v>
      </c>
      <c r="FX106" s="660" t="s">
        <v>163</v>
      </c>
      <c r="FY106" s="660">
        <f t="shared" si="297"/>
        <v>200.0</v>
      </c>
      <c r="FZ106" s="660" t="str">
        <f t="shared" si="298"/>
        <v>0/200</v>
      </c>
      <c r="GA106" s="660">
        <f t="shared" si="299"/>
        <v>0.0</v>
      </c>
      <c r="GB106" s="660" t="s">
        <v>163</v>
      </c>
      <c r="GC106" s="660">
        <f t="shared" si="300"/>
        <v>230.0</v>
      </c>
      <c r="GD106" s="660" t="str">
        <f t="shared" si="301"/>
        <v>0/230</v>
      </c>
      <c r="GE106" s="660">
        <f t="shared" si="302"/>
        <v>0.0</v>
      </c>
      <c r="GF106" s="660" t="s">
        <v>163</v>
      </c>
      <c r="GG106" s="660">
        <f t="shared" si="303"/>
        <v>100.0</v>
      </c>
      <c r="GH106" s="660" t="str">
        <f t="shared" si="304"/>
        <v>0/100</v>
      </c>
      <c r="GI106" s="660">
        <f t="shared" si="305"/>
        <v>0.0</v>
      </c>
      <c r="GJ106" s="660" t="s">
        <v>163</v>
      </c>
      <c r="GK106" s="660">
        <f t="shared" si="306"/>
        <v>100.0</v>
      </c>
      <c r="GL106" s="660" t="str">
        <f t="shared" si="307"/>
        <v>0/100</v>
      </c>
      <c r="GM106" s="660">
        <f t="shared" si="308"/>
        <v>0.0</v>
      </c>
      <c r="GN106" s="660" t="s">
        <v>163</v>
      </c>
      <c r="GO106" s="660">
        <f t="shared" si="309"/>
        <v>200.0</v>
      </c>
      <c r="GP106" s="660" t="str">
        <f t="shared" si="310"/>
        <v>0/200</v>
      </c>
    </row>
    <row r="107" spans="8:8" ht="18.9">
      <c r="A107" s="24">
        <f t="shared" si="256"/>
        <v>0.0</v>
      </c>
      <c r="B107" s="562">
        <f t="shared" si="257"/>
        <v>0.0</v>
      </c>
      <c r="C107" s="563">
        <v>99.0</v>
      </c>
      <c r="D107" s="564"/>
      <c r="E107" s="662"/>
      <c r="F107" s="663"/>
      <c r="G107" s="662"/>
      <c r="H107" s="662"/>
      <c r="I107" s="662"/>
      <c r="J107" s="662"/>
      <c r="K107" s="664"/>
      <c r="L107" s="568">
        <v>0.0</v>
      </c>
      <c r="M107" s="569">
        <v>0.0</v>
      </c>
      <c r="N107" s="570">
        <v>0.0</v>
      </c>
      <c r="O107" s="571">
        <f t="shared" si="225"/>
        <v>0.0</v>
      </c>
      <c r="P107" s="569">
        <v>0.0</v>
      </c>
      <c r="Q107" s="571">
        <f>SUM(O107,P107)</f>
        <v>0.0</v>
      </c>
      <c r="R107" s="569">
        <v>0.0</v>
      </c>
      <c r="S107" s="571">
        <f>SUM(Q107,R107)</f>
        <v>0.0</v>
      </c>
      <c r="T107" s="572">
        <f>IF(OR(P107="",R107=""),"",S107/S$7*100)</f>
        <v>0.0</v>
      </c>
      <c r="U107" s="573" t="str">
        <f>IF(R107="AB","AB",IF(AND(OR(L107="ab",L107="ml"),OR(M107="ab",M107="ml"),OR(O107="ab",O107="ml")),"AB",IF(AND(OR(L107="ab",L107="ml"),OR(O107="ab",O107="ml")),"AB","")))</f>
        <v/>
      </c>
      <c r="V107" s="573" t="str">
        <f>IF(OR($G107="NSO",$G107="",R107=""),"",IF(OR(U107="AB",R107="ab"),"AB",IF(AND(T107&gt;=36,R107&gt;=20),"P",IF(AND(T107&gt;=34,R107&gt;=20,COUNTIF(N107:R107,"ml")=0),"G2",IF(AND(T107&gt;=31,R107&gt;=20,COUNTIF(N107:R107,"ml")=0),"G1",IF(T107&gt;=25,"S","F"))))))</f>
        <v/>
      </c>
      <c r="W107" s="574" t="str">
        <f t="shared" si="226"/>
        <v/>
      </c>
      <c r="X107" s="575">
        <v>0.0</v>
      </c>
      <c r="Y107" s="576">
        <v>0.0</v>
      </c>
      <c r="Z107" s="577">
        <v>0.0</v>
      </c>
      <c r="AA107" s="578">
        <f t="shared" si="258"/>
        <v>0.0</v>
      </c>
      <c r="AB107" s="576">
        <v>0.0</v>
      </c>
      <c r="AC107" s="578">
        <f t="shared" si="239"/>
        <v>0.0</v>
      </c>
      <c r="AD107" s="576">
        <v>0.0</v>
      </c>
      <c r="AE107" s="578">
        <f t="shared" si="240"/>
        <v>0.0</v>
      </c>
      <c r="AF107" s="579">
        <f t="shared" si="259"/>
        <v>0.0</v>
      </c>
      <c r="AG107" s="580" t="str">
        <f t="shared" si="260"/>
        <v/>
      </c>
      <c r="AH107" s="580" t="str">
        <f t="shared" si="261"/>
        <v/>
      </c>
      <c r="AI107" s="581" t="str">
        <f t="shared" si="262"/>
        <v/>
      </c>
      <c r="AJ107" s="582">
        <v>0.0</v>
      </c>
      <c r="AK107" s="583">
        <v>0.0</v>
      </c>
      <c r="AL107" s="584">
        <v>0.0</v>
      </c>
      <c r="AM107" s="585">
        <f t="shared" si="263"/>
        <v>0.0</v>
      </c>
      <c r="AN107" s="583">
        <v>0.0</v>
      </c>
      <c r="AO107" s="585">
        <f t="shared" si="241"/>
        <v>0.0</v>
      </c>
      <c r="AP107" s="583">
        <v>0.0</v>
      </c>
      <c r="AQ107" s="585">
        <f t="shared" si="242"/>
        <v>0.0</v>
      </c>
      <c r="AR107" s="586">
        <f t="shared" si="264"/>
        <v>0.0</v>
      </c>
      <c r="AS107" s="587" t="str">
        <f t="shared" si="265"/>
        <v/>
      </c>
      <c r="AT107" s="587" t="str">
        <f t="shared" si="266"/>
        <v/>
      </c>
      <c r="AU107" s="588" t="str">
        <f t="shared" si="267"/>
        <v/>
      </c>
      <c r="AV107" s="589">
        <v>0.0</v>
      </c>
      <c r="AW107" s="590">
        <v>0.0</v>
      </c>
      <c r="AX107" s="591">
        <v>0.0</v>
      </c>
      <c r="AY107" s="592">
        <f t="shared" si="268"/>
        <v>0.0</v>
      </c>
      <c r="AZ107" s="590">
        <v>0.0</v>
      </c>
      <c r="BA107" s="592">
        <f t="shared" si="243"/>
        <v>0.0</v>
      </c>
      <c r="BB107" s="590">
        <v>0.0</v>
      </c>
      <c r="BC107" s="592">
        <f t="shared" si="244"/>
        <v>0.0</v>
      </c>
      <c r="BD107" s="593">
        <f t="shared" si="269"/>
        <v>0.0</v>
      </c>
      <c r="BE107" s="594" t="str">
        <f t="shared" si="270"/>
        <v/>
      </c>
      <c r="BF107" s="594" t="str">
        <f t="shared" si="271"/>
        <v/>
      </c>
      <c r="BG107" s="595" t="str">
        <f t="shared" si="272"/>
        <v/>
      </c>
      <c r="BH107" s="596">
        <v>0.0</v>
      </c>
      <c r="BI107" s="597">
        <v>0.0</v>
      </c>
      <c r="BJ107" s="598">
        <v>0.0</v>
      </c>
      <c r="BK107" s="599">
        <f t="shared" si="273"/>
        <v>0.0</v>
      </c>
      <c r="BL107" s="597">
        <v>0.0</v>
      </c>
      <c r="BM107" s="599">
        <f t="shared" si="245"/>
        <v>0.0</v>
      </c>
      <c r="BN107" s="597">
        <v>0.0</v>
      </c>
      <c r="BO107" s="599">
        <f t="shared" si="246"/>
        <v>0.0</v>
      </c>
      <c r="BP107" s="600">
        <f t="shared" si="274"/>
        <v>0.0</v>
      </c>
      <c r="BQ107" s="601" t="str">
        <f t="shared" si="275"/>
        <v/>
      </c>
      <c r="BR107" s="601" t="str">
        <f t="shared" si="276"/>
        <v/>
      </c>
      <c r="BS107" s="602" t="str">
        <f t="shared" si="277"/>
        <v/>
      </c>
      <c r="BT107" s="568">
        <v>0.0</v>
      </c>
      <c r="BU107" s="569">
        <v>0.0</v>
      </c>
      <c r="BV107" s="570">
        <v>0.0</v>
      </c>
      <c r="BW107" s="571">
        <f t="shared" si="278"/>
        <v>0.0</v>
      </c>
      <c r="BX107" s="569">
        <v>0.0</v>
      </c>
      <c r="BY107" s="571">
        <f t="shared" si="247"/>
        <v>0.0</v>
      </c>
      <c r="BZ107" s="569">
        <v>0.0</v>
      </c>
      <c r="CA107" s="571">
        <f t="shared" si="248"/>
        <v>0.0</v>
      </c>
      <c r="CB107" s="572">
        <f t="shared" si="279"/>
        <v>0.0</v>
      </c>
      <c r="CC107" s="573" t="str">
        <f t="shared" si="280"/>
        <v/>
      </c>
      <c r="CD107" s="573" t="str">
        <f t="shared" si="281"/>
        <v/>
      </c>
      <c r="CE107" s="574" t="str">
        <f t="shared" si="282"/>
        <v/>
      </c>
      <c r="CF107" s="603">
        <v>0.0</v>
      </c>
      <c r="CG107" s="604">
        <v>0.0</v>
      </c>
      <c r="CH107" s="605">
        <v>0.0</v>
      </c>
      <c r="CI107" s="606">
        <f t="shared" si="283"/>
        <v>0.0</v>
      </c>
      <c r="CJ107" s="604">
        <v>0.0</v>
      </c>
      <c r="CK107" s="606">
        <f t="shared" si="249"/>
        <v>0.0</v>
      </c>
      <c r="CL107" s="604">
        <v>0.0</v>
      </c>
      <c r="CM107" s="606">
        <f t="shared" si="250"/>
        <v>0.0</v>
      </c>
      <c r="CN107" s="607">
        <f t="shared" si="284"/>
        <v>0.0</v>
      </c>
      <c r="CO107" s="548" t="str">
        <f t="shared" si="285"/>
        <v/>
      </c>
      <c r="CP107" s="548" t="str">
        <f t="shared" si="286"/>
        <v/>
      </c>
      <c r="CQ107" s="608" t="str">
        <f t="shared" si="287"/>
        <v/>
      </c>
      <c r="CR107" s="609">
        <v>0.0</v>
      </c>
      <c r="CS107" s="610">
        <v>0.0</v>
      </c>
      <c r="CT107" s="611"/>
      <c r="CU107" s="612">
        <f t="shared" si="313"/>
        <v>0.0</v>
      </c>
      <c r="CV107" s="525">
        <v>0.0</v>
      </c>
      <c r="CW107" s="613">
        <v>0.0</v>
      </c>
      <c r="CX107" s="614">
        <f t="shared" si="335"/>
        <v>0.0</v>
      </c>
      <c r="CY107" s="615">
        <v>0.0</v>
      </c>
      <c r="CZ107" s="616">
        <f t="shared" si="382" ref="CZ107">IF($S$7="NA","NA",0)</f>
        <v>0.0</v>
      </c>
      <c r="DA107" s="617">
        <f t="shared" si="314"/>
        <v>0.0</v>
      </c>
      <c r="DB107" s="618">
        <f t="shared" si="315"/>
        <v>0.0</v>
      </c>
      <c r="DC107" s="619">
        <f t="shared" si="316"/>
        <v>0.0</v>
      </c>
      <c r="DD107" s="620" t="str">
        <f t="shared" si="317"/>
        <v/>
      </c>
      <c r="DE107" s="603">
        <v>0.0</v>
      </c>
      <c r="DF107" s="622">
        <v>0.0</v>
      </c>
      <c r="DG107" s="623">
        <f t="shared" si="318"/>
        <v>0.0</v>
      </c>
      <c r="DH107" s="604">
        <v>0.0</v>
      </c>
      <c r="DI107" s="625"/>
      <c r="DJ107" s="623">
        <f t="shared" si="319"/>
        <v>0.0</v>
      </c>
      <c r="DK107" s="625"/>
      <c r="DL107" s="625"/>
      <c r="DM107" s="623" t="str">
        <f t="shared" si="320"/>
        <v/>
      </c>
      <c r="DN107" s="626">
        <f t="shared" si="321"/>
        <v>0.0</v>
      </c>
      <c r="DO107" s="627">
        <f t="shared" si="322"/>
        <v>0.0</v>
      </c>
      <c r="DP107" s="628">
        <f t="shared" si="323"/>
        <v>0.0</v>
      </c>
      <c r="DQ107" s="541">
        <v>0.0</v>
      </c>
      <c r="DR107" s="629">
        <v>0.0</v>
      </c>
      <c r="DS107" s="623">
        <f t="shared" si="324"/>
        <v>0.0</v>
      </c>
      <c r="DT107" s="630">
        <v>0.0</v>
      </c>
      <c r="DU107" s="631">
        <f t="shared" si="383" ref="DU107">IF($S$7="NA","NA",0)</f>
        <v>0.0</v>
      </c>
      <c r="DV107" s="623">
        <f t="shared" si="325"/>
        <v>0.0</v>
      </c>
      <c r="DW107" s="632">
        <f t="shared" si="326"/>
        <v>0.0</v>
      </c>
      <c r="DX107" s="633">
        <f t="shared" si="327"/>
        <v>0.0</v>
      </c>
      <c r="DY107" s="634">
        <f t="shared" si="328"/>
        <v>0.0</v>
      </c>
      <c r="DZ107" s="607">
        <f t="shared" si="329"/>
        <v>0.0</v>
      </c>
      <c r="EA107" s="635" t="str">
        <f t="shared" si="330"/>
        <v/>
      </c>
      <c r="EB107" s="636">
        <v>0.0</v>
      </c>
      <c r="EC107" s="637">
        <v>0.0</v>
      </c>
      <c r="ED107" s="638">
        <v>0.0</v>
      </c>
      <c r="EE107" s="639">
        <f t="shared" si="357"/>
        <v>0.0</v>
      </c>
      <c r="EF107" s="640">
        <f t="shared" si="358"/>
        <v>0.0</v>
      </c>
      <c r="EG107" s="641" t="str">
        <f t="shared" si="359"/>
        <v/>
      </c>
      <c r="EH107" s="667">
        <v>0.0</v>
      </c>
      <c r="EI107" s="668">
        <v>0.0</v>
      </c>
      <c r="EJ107" s="668">
        <v>0.0</v>
      </c>
      <c r="EK107" s="532">
        <f t="shared" si="253"/>
        <v>0.0</v>
      </c>
      <c r="EL107" s="619">
        <f t="shared" si="254"/>
        <v>0.0</v>
      </c>
      <c r="EM107" s="620" t="str">
        <f t="shared" si="255"/>
        <v/>
      </c>
      <c r="EN107" s="603">
        <v>0.0</v>
      </c>
      <c r="EO107" s="604">
        <v>0.0</v>
      </c>
      <c r="EP107" s="643">
        <v>0.0</v>
      </c>
      <c r="EQ107" s="644">
        <f t="shared" si="384" ref="EQ107:EQ108">SUM(EN107:EP107)</f>
        <v>0.0</v>
      </c>
      <c r="ER107" s="629">
        <v>0.0</v>
      </c>
      <c r="ES107" s="645">
        <f t="shared" si="331"/>
        <v>0.0</v>
      </c>
      <c r="ET107" s="630">
        <v>0.0</v>
      </c>
      <c r="EU107" s="646">
        <f t="shared" si="332"/>
        <v>0.0</v>
      </c>
      <c r="EV107" s="607">
        <f t="shared" si="333"/>
        <v>0.0</v>
      </c>
      <c r="EW107" s="635" t="str">
        <f t="shared" si="334"/>
        <v/>
      </c>
      <c r="EX107" s="669"/>
      <c r="EY107" s="666"/>
      <c r="EZ107" s="670" t="str">
        <f t="shared" si="214"/>
        <v/>
      </c>
      <c r="FA107" s="649" t="str">
        <f t="shared" si="288"/>
        <v/>
      </c>
      <c r="FB107" s="650" t="str">
        <f>IF(G107="","",SUM(S107,AE107,AQ107,BC107,BO107,CA107,CM107))</f>
        <v/>
      </c>
      <c r="FC107" s="651" t="str">
        <f>IF(FA107="","",FB107/FA107*100)</f>
        <v/>
      </c>
      <c r="FD107" s="652" t="str">
        <f>IF(AND(FC107&gt;=60,FE107="Passed"),"First",IF(AND(FC107&gt;=60,FE107="Passed with G"),"First",IF(AND(FC107&gt;=48,FE107="Passed"),"Second",IF(AND(FC107&gt;=48,FE107="Passed With G"),"Second",IF(OR(FE107="Passed",FE107="Passed With G"),"Third","")))))</f>
        <v/>
      </c>
      <c r="FE107" s="652" t="str">
        <f>IF($G107="NSO","NSO",IF($G107="TC","Transferred",IF(OR($G107="",$G107=0,P107="",AB107="",AN107="",AZ107="",BL107="",BX107="",CJ105=""),"",IF(OR(FP107&gt;0,(FQ107+FR107+FS107)&gt;2),"FAILED",IF(OR(FQ107&gt;0,FR107&gt;1),"SUPP.",IF(AND(FR107&gt;0,FS107&gt;0),"SUPP.",IF((FR107+FS107),"Passed With G","Passed")))))))</f>
        <v/>
      </c>
      <c r="FF107" s="653" t="str">
        <f>IF(FE107="Passed",FC107,"")</f>
        <v/>
      </c>
      <c r="FG107" s="654" t="str">
        <f>IF(FF107="","",SUMPRODUCT((FF107&lt;FF$9:FF$108)/COUNTIF(FF$9:FF$108,FF$9:FF$108)))</f>
        <v/>
      </c>
      <c r="FH107" s="655" t="str">
        <f t="shared" si="291"/>
        <v/>
      </c>
      <c r="FI107" s="656" t="str">
        <f t="shared" si="339"/>
        <v/>
      </c>
      <c r="FJ107" s="657" t="str">
        <f t="shared" si="340"/>
        <v/>
      </c>
      <c r="FK107" s="657" t="str">
        <f t="shared" si="341"/>
        <v/>
      </c>
      <c r="FL107" s="657" t="str">
        <f t="shared" si="342"/>
        <v/>
      </c>
      <c r="FM107" s="657" t="str">
        <f t="shared" si="343"/>
        <v/>
      </c>
      <c r="FN107" s="658" t="str">
        <f t="shared" si="344"/>
        <v/>
      </c>
      <c r="FO107" s="659" t="str">
        <f t="shared" si="345"/>
        <v/>
      </c>
      <c r="FP107" s="656">
        <f t="shared" si="292"/>
        <v>0.0</v>
      </c>
      <c r="FQ107" s="657">
        <f t="shared" si="293"/>
        <v>0.0</v>
      </c>
      <c r="FR107" s="657">
        <f t="shared" si="294"/>
        <v>0.0</v>
      </c>
      <c r="FS107" s="657">
        <f t="shared" si="295"/>
        <v>0.0</v>
      </c>
      <c r="FT107" s="659"/>
      <c r="FU107" s="117"/>
      <c r="FV107" s="117"/>
      <c r="FW107" s="660">
        <f t="shared" si="296"/>
        <v>0.0</v>
      </c>
      <c r="FX107" s="660" t="s">
        <v>163</v>
      </c>
      <c r="FY107" s="660">
        <f t="shared" si="297"/>
        <v>200.0</v>
      </c>
      <c r="FZ107" s="660" t="str">
        <f t="shared" si="298"/>
        <v>0/200</v>
      </c>
      <c r="GA107" s="660">
        <f t="shared" si="299"/>
        <v>0.0</v>
      </c>
      <c r="GB107" s="660" t="s">
        <v>163</v>
      </c>
      <c r="GC107" s="660">
        <f t="shared" si="300"/>
        <v>230.0</v>
      </c>
      <c r="GD107" s="660" t="str">
        <f t="shared" si="301"/>
        <v>0/230</v>
      </c>
      <c r="GE107" s="660">
        <f t="shared" si="302"/>
        <v>0.0</v>
      </c>
      <c r="GF107" s="660" t="s">
        <v>163</v>
      </c>
      <c r="GG107" s="660">
        <f t="shared" si="303"/>
        <v>100.0</v>
      </c>
      <c r="GH107" s="660" t="str">
        <f t="shared" si="304"/>
        <v>0/100</v>
      </c>
      <c r="GI107" s="660">
        <f t="shared" si="305"/>
        <v>0.0</v>
      </c>
      <c r="GJ107" s="660" t="s">
        <v>163</v>
      </c>
      <c r="GK107" s="660">
        <f t="shared" si="306"/>
        <v>100.0</v>
      </c>
      <c r="GL107" s="660" t="str">
        <f t="shared" si="307"/>
        <v>0/100</v>
      </c>
      <c r="GM107" s="660">
        <f t="shared" si="308"/>
        <v>0.0</v>
      </c>
      <c r="GN107" s="660" t="s">
        <v>163</v>
      </c>
      <c r="GO107" s="660">
        <f t="shared" si="309"/>
        <v>200.0</v>
      </c>
      <c r="GP107" s="660" t="str">
        <f t="shared" si="310"/>
        <v>0/200</v>
      </c>
    </row>
    <row r="108" spans="8:8" ht="18.9">
      <c r="A108" s="24">
        <f t="shared" si="256"/>
        <v>0.0</v>
      </c>
      <c r="B108" s="562">
        <f t="shared" si="257"/>
        <v>0.0</v>
      </c>
      <c r="C108" s="661">
        <v>100.0</v>
      </c>
      <c r="D108" s="564"/>
      <c r="E108" s="662"/>
      <c r="F108" s="663"/>
      <c r="G108" s="565"/>
      <c r="H108" s="662"/>
      <c r="I108" s="662"/>
      <c r="J108" s="662"/>
      <c r="K108" s="664"/>
      <c r="L108" s="568">
        <v>0.0</v>
      </c>
      <c r="M108" s="569">
        <v>0.0</v>
      </c>
      <c r="N108" s="570">
        <v>0.0</v>
      </c>
      <c r="O108" s="571">
        <f t="shared" si="225"/>
        <v>0.0</v>
      </c>
      <c r="P108" s="569">
        <v>0.0</v>
      </c>
      <c r="Q108" s="571">
        <f>SUM(O108,P108)</f>
        <v>0.0</v>
      </c>
      <c r="R108" s="569">
        <v>0.0</v>
      </c>
      <c r="S108" s="571">
        <f>SUM(Q108,R108)</f>
        <v>0.0</v>
      </c>
      <c r="T108" s="572">
        <f>IF(OR(P108="",R108=""),"",S108/S$7*100)</f>
        <v>0.0</v>
      </c>
      <c r="U108" s="573" t="str">
        <f>IF(R108="AB","AB",IF(AND(OR(L108="ab",L108="ml"),OR(M108="ab",M108="ml"),OR(O108="ab",O108="ml")),"AB",IF(AND(OR(L108="ab",L108="ml"),OR(O108="ab",O108="ml")),"AB","")))</f>
        <v/>
      </c>
      <c r="V108" s="573" t="str">
        <f>IF(OR($G108="NSO",$G108="",R108=""),"",IF(OR(U108="AB",R108="ab"),"AB",IF(AND(T108&gt;=36,R108&gt;=20),"P",IF(AND(T108&gt;=34,R108&gt;=20,COUNTIF(N108:R108,"ml")=0),"G2",IF(AND(T108&gt;=31,R108&gt;=20,COUNTIF(N108:R108,"ml")=0),"G1",IF(T108&gt;=25,"S","F"))))))</f>
        <v/>
      </c>
      <c r="W108" s="574" t="str">
        <f t="shared" si="226"/>
        <v/>
      </c>
      <c r="X108" s="575">
        <v>0.0</v>
      </c>
      <c r="Y108" s="576">
        <v>0.0</v>
      </c>
      <c r="Z108" s="577">
        <v>0.0</v>
      </c>
      <c r="AA108" s="578">
        <f t="shared" si="258"/>
        <v>0.0</v>
      </c>
      <c r="AB108" s="576">
        <v>0.0</v>
      </c>
      <c r="AC108" s="578">
        <f t="shared" si="239"/>
        <v>0.0</v>
      </c>
      <c r="AD108" s="576">
        <v>0.0</v>
      </c>
      <c r="AE108" s="578">
        <f t="shared" si="240"/>
        <v>0.0</v>
      </c>
      <c r="AF108" s="579">
        <f t="shared" si="259"/>
        <v>0.0</v>
      </c>
      <c r="AG108" s="580" t="str">
        <f t="shared" si="260"/>
        <v/>
      </c>
      <c r="AH108" s="580" t="str">
        <f t="shared" si="261"/>
        <v/>
      </c>
      <c r="AI108" s="581" t="str">
        <f t="shared" si="262"/>
        <v/>
      </c>
      <c r="AJ108" s="582">
        <v>0.0</v>
      </c>
      <c r="AK108" s="583">
        <v>0.0</v>
      </c>
      <c r="AL108" s="584">
        <v>0.0</v>
      </c>
      <c r="AM108" s="585">
        <f t="shared" si="263"/>
        <v>0.0</v>
      </c>
      <c r="AN108" s="583">
        <v>0.0</v>
      </c>
      <c r="AO108" s="585">
        <f t="shared" si="241"/>
        <v>0.0</v>
      </c>
      <c r="AP108" s="583">
        <v>0.0</v>
      </c>
      <c r="AQ108" s="585">
        <f t="shared" si="242"/>
        <v>0.0</v>
      </c>
      <c r="AR108" s="586">
        <f t="shared" si="264"/>
        <v>0.0</v>
      </c>
      <c r="AS108" s="587" t="str">
        <f t="shared" si="265"/>
        <v/>
      </c>
      <c r="AT108" s="587" t="str">
        <f t="shared" si="266"/>
        <v/>
      </c>
      <c r="AU108" s="588" t="str">
        <f t="shared" si="267"/>
        <v/>
      </c>
      <c r="AV108" s="589">
        <v>0.0</v>
      </c>
      <c r="AW108" s="590">
        <v>0.0</v>
      </c>
      <c r="AX108" s="591">
        <v>0.0</v>
      </c>
      <c r="AY108" s="592">
        <f t="shared" si="268"/>
        <v>0.0</v>
      </c>
      <c r="AZ108" s="590">
        <v>0.0</v>
      </c>
      <c r="BA108" s="592">
        <f t="shared" si="243"/>
        <v>0.0</v>
      </c>
      <c r="BB108" s="590">
        <v>0.0</v>
      </c>
      <c r="BC108" s="592">
        <f t="shared" si="244"/>
        <v>0.0</v>
      </c>
      <c r="BD108" s="593">
        <f t="shared" si="269"/>
        <v>0.0</v>
      </c>
      <c r="BE108" s="594" t="str">
        <f t="shared" si="270"/>
        <v/>
      </c>
      <c r="BF108" s="594" t="str">
        <f t="shared" si="271"/>
        <v/>
      </c>
      <c r="BG108" s="595" t="str">
        <f t="shared" si="272"/>
        <v/>
      </c>
      <c r="BH108" s="596">
        <v>0.0</v>
      </c>
      <c r="BI108" s="597">
        <v>0.0</v>
      </c>
      <c r="BJ108" s="598">
        <v>0.0</v>
      </c>
      <c r="BK108" s="599">
        <f t="shared" si="273"/>
        <v>0.0</v>
      </c>
      <c r="BL108" s="597">
        <v>0.0</v>
      </c>
      <c r="BM108" s="599">
        <f t="shared" si="245"/>
        <v>0.0</v>
      </c>
      <c r="BN108" s="597">
        <v>0.0</v>
      </c>
      <c r="BO108" s="599">
        <f t="shared" si="246"/>
        <v>0.0</v>
      </c>
      <c r="BP108" s="600">
        <f t="shared" si="274"/>
        <v>0.0</v>
      </c>
      <c r="BQ108" s="601" t="str">
        <f t="shared" si="275"/>
        <v/>
      </c>
      <c r="BR108" s="601" t="str">
        <f t="shared" si="276"/>
        <v/>
      </c>
      <c r="BS108" s="602" t="str">
        <f t="shared" si="277"/>
        <v/>
      </c>
      <c r="BT108" s="568">
        <v>0.0</v>
      </c>
      <c r="BU108" s="569">
        <v>0.0</v>
      </c>
      <c r="BV108" s="570">
        <v>0.0</v>
      </c>
      <c r="BW108" s="571">
        <f t="shared" si="278"/>
        <v>0.0</v>
      </c>
      <c r="BX108" s="569">
        <v>0.0</v>
      </c>
      <c r="BY108" s="571">
        <f t="shared" si="247"/>
        <v>0.0</v>
      </c>
      <c r="BZ108" s="569">
        <v>0.0</v>
      </c>
      <c r="CA108" s="571">
        <f t="shared" si="248"/>
        <v>0.0</v>
      </c>
      <c r="CB108" s="572">
        <f t="shared" si="279"/>
        <v>0.0</v>
      </c>
      <c r="CC108" s="573" t="str">
        <f t="shared" si="280"/>
        <v/>
      </c>
      <c r="CD108" s="573" t="str">
        <f t="shared" si="281"/>
        <v/>
      </c>
      <c r="CE108" s="574" t="str">
        <f t="shared" si="282"/>
        <v/>
      </c>
      <c r="CF108" s="603">
        <v>0.0</v>
      </c>
      <c r="CG108" s="604">
        <v>0.0</v>
      </c>
      <c r="CH108" s="605">
        <v>0.0</v>
      </c>
      <c r="CI108" s="606">
        <f t="shared" si="283"/>
        <v>0.0</v>
      </c>
      <c r="CJ108" s="604">
        <v>0.0</v>
      </c>
      <c r="CK108" s="606">
        <f t="shared" si="249"/>
        <v>0.0</v>
      </c>
      <c r="CL108" s="604">
        <v>0.0</v>
      </c>
      <c r="CM108" s="606">
        <f t="shared" si="250"/>
        <v>0.0</v>
      </c>
      <c r="CN108" s="607">
        <f t="shared" si="284"/>
        <v>0.0</v>
      </c>
      <c r="CO108" s="548" t="str">
        <f t="shared" si="285"/>
        <v/>
      </c>
      <c r="CP108" s="548" t="str">
        <f t="shared" si="286"/>
        <v/>
      </c>
      <c r="CQ108" s="608" t="str">
        <f t="shared" si="287"/>
        <v/>
      </c>
      <c r="CR108" s="609">
        <v>0.0</v>
      </c>
      <c r="CS108" s="610">
        <v>0.0</v>
      </c>
      <c r="CT108" s="611"/>
      <c r="CU108" s="612">
        <f t="shared" si="313"/>
        <v>0.0</v>
      </c>
      <c r="CV108" s="525">
        <v>0.0</v>
      </c>
      <c r="CW108" s="613">
        <v>0.0</v>
      </c>
      <c r="CX108" s="614">
        <f>SUM(CV108,CW108)</f>
        <v>0.0</v>
      </c>
      <c r="CY108" s="615">
        <v>0.0</v>
      </c>
      <c r="CZ108" s="616">
        <v>0.0</v>
      </c>
      <c r="DA108" s="617">
        <f t="shared" si="314"/>
        <v>0.0</v>
      </c>
      <c r="DB108" s="618">
        <f t="shared" si="315"/>
        <v>0.0</v>
      </c>
      <c r="DC108" s="619">
        <f t="shared" si="316"/>
        <v>0.0</v>
      </c>
      <c r="DD108" s="620" t="str">
        <f t="shared" si="317"/>
        <v/>
      </c>
      <c r="DE108" s="603">
        <v>0.0</v>
      </c>
      <c r="DF108" s="622">
        <v>0.0</v>
      </c>
      <c r="DG108" s="623">
        <f t="shared" si="318"/>
        <v>0.0</v>
      </c>
      <c r="DH108" s="604">
        <v>0.0</v>
      </c>
      <c r="DI108" s="625"/>
      <c r="DJ108" s="623">
        <f t="shared" si="319"/>
        <v>0.0</v>
      </c>
      <c r="DK108" s="625"/>
      <c r="DL108" s="625"/>
      <c r="DM108" s="623" t="str">
        <f t="shared" si="320"/>
        <v/>
      </c>
      <c r="DN108" s="626">
        <f t="shared" si="321"/>
        <v>0.0</v>
      </c>
      <c r="DO108" s="627">
        <f t="shared" si="322"/>
        <v>0.0</v>
      </c>
      <c r="DP108" s="628">
        <f t="shared" si="323"/>
        <v>0.0</v>
      </c>
      <c r="DQ108" s="541">
        <v>0.0</v>
      </c>
      <c r="DR108" s="629">
        <v>0.0</v>
      </c>
      <c r="DS108" s="623">
        <f t="shared" si="324"/>
        <v>0.0</v>
      </c>
      <c r="DT108" s="630">
        <v>0.0</v>
      </c>
      <c r="DU108" s="631">
        <v>0.0</v>
      </c>
      <c r="DV108" s="623">
        <f t="shared" si="325"/>
        <v>0.0</v>
      </c>
      <c r="DW108" s="632">
        <f t="shared" si="326"/>
        <v>0.0</v>
      </c>
      <c r="DX108" s="633">
        <f t="shared" si="327"/>
        <v>0.0</v>
      </c>
      <c r="DY108" s="634">
        <f t="shared" si="328"/>
        <v>0.0</v>
      </c>
      <c r="DZ108" s="607">
        <f t="shared" si="329"/>
        <v>0.0</v>
      </c>
      <c r="EA108" s="635" t="str">
        <f t="shared" si="330"/>
        <v/>
      </c>
      <c r="EB108" s="636">
        <v>0.0</v>
      </c>
      <c r="EC108" s="637">
        <v>0.0</v>
      </c>
      <c r="ED108" s="638">
        <v>0.0</v>
      </c>
      <c r="EE108" s="639">
        <f t="shared" si="357"/>
        <v>0.0</v>
      </c>
      <c r="EF108" s="640">
        <f t="shared" si="358"/>
        <v>0.0</v>
      </c>
      <c r="EG108" s="641" t="str">
        <f t="shared" si="359"/>
        <v/>
      </c>
      <c r="EH108" s="642">
        <v>0.0</v>
      </c>
      <c r="EI108" s="564">
        <v>0.0</v>
      </c>
      <c r="EJ108" s="564">
        <v>0.0</v>
      </c>
      <c r="EK108" s="532">
        <f>SUM(EH108:EJ108)</f>
        <v>0.0</v>
      </c>
      <c r="EL108" s="619">
        <f>IF(OR(EK108="",EK$7=""),"",EK108/EK$7*100)</f>
        <v>0.0</v>
      </c>
      <c r="EM108" s="620" t="str">
        <f>IF(EL108&gt;=80,"A",IF(EL108&gt;=60,"B",IF(EL108&gt;=40,"C",IF(EL108&gt;=21,"D",""))))</f>
        <v/>
      </c>
      <c r="EN108" s="603">
        <v>0.0</v>
      </c>
      <c r="EO108" s="604">
        <v>0.0</v>
      </c>
      <c r="EP108" s="643">
        <v>0.0</v>
      </c>
      <c r="EQ108" s="644">
        <f t="shared" si="384"/>
        <v>0.0</v>
      </c>
      <c r="ER108" s="629">
        <v>0.0</v>
      </c>
      <c r="ES108" s="645">
        <f t="shared" si="331"/>
        <v>0.0</v>
      </c>
      <c r="ET108" s="630">
        <v>0.0</v>
      </c>
      <c r="EU108" s="646">
        <f t="shared" si="332"/>
        <v>0.0</v>
      </c>
      <c r="EV108" s="607">
        <f t="shared" si="333"/>
        <v>0.0</v>
      </c>
      <c r="EW108" s="635" t="str">
        <f t="shared" si="334"/>
        <v/>
      </c>
      <c r="EX108" s="669"/>
      <c r="EY108" s="666"/>
      <c r="EZ108" s="670" t="str">
        <f t="shared" si="214"/>
        <v/>
      </c>
      <c r="FA108" s="649" t="str">
        <f>IF(G108="","",SUM($S$7,$AE$7,$AQ$7,$BC$7,$BO$7,$CA$7,$CM$7))</f>
        <v/>
      </c>
      <c r="FB108" s="650" t="str">
        <f t="shared" si="385" ref="FB108">IF(G108="","",SUM(S108,AE108,AQ108,BC108,BO108,CA108,CM108))</f>
        <v/>
      </c>
      <c r="FC108" s="651" t="str">
        <f t="shared" si="386" ref="FC108">IF(FA108="","",FB108/FA108*100)</f>
        <v/>
      </c>
      <c r="FD108" s="652" t="str">
        <f t="shared" si="387" ref="FD108">IF(AND(FC108&gt;=60,FE108="Passed"),"First",IF(AND(FC108&gt;=60,FE108="Passed with G"),"First",IF(AND(FC108&gt;=48,FE108="Passed"),"Second",IF(AND(FC108&gt;=48,FE108="Passed With G"),"Second",IF(OR(FE108="Passed",FE108="Passed With G"),"Third","")))))</f>
        <v/>
      </c>
      <c r="FE108" s="652" t="str">
        <f>IF($G108="NSO","NSO",IF($G108="TC","Transferred",IF(OR($G108="",$G108=0,P108="",AB108="",AN108="",AZ108="",BL108="",BX108="",CJ106=""),"",IF(OR(FP108&gt;0,(FQ108+FR108+FS108)&gt;2),"FAILED",IF(OR(FQ108&gt;0,FR108&gt;1),"SUPP.",IF(AND(FR108&gt;0,FS108&gt;0),"SUPP.",IF((FR108+FS108),"Passed With G","Passed")))))))</f>
        <v/>
      </c>
      <c r="FF108" s="653" t="str">
        <f t="shared" si="388" ref="FF108">IF(FE108="Passed",FC108,"")</f>
        <v/>
      </c>
      <c r="FG108" s="654" t="str">
        <f t="shared" si="389" ref="FG108">IF(FF108="","",SUMPRODUCT((FF108&lt;FF$9:FF$108)/COUNTIF(FF$9:FF$108,FF$9:FF$108)))</f>
        <v/>
      </c>
      <c r="FH108" s="655" t="str">
        <f t="shared" si="291"/>
        <v/>
      </c>
      <c r="FI108" s="656" t="str">
        <f t="shared" si="339"/>
        <v/>
      </c>
      <c r="FJ108" s="657" t="str">
        <f t="shared" si="340"/>
        <v/>
      </c>
      <c r="FK108" s="657" t="str">
        <f t="shared" si="341"/>
        <v/>
      </c>
      <c r="FL108" s="657" t="str">
        <f t="shared" si="342"/>
        <v/>
      </c>
      <c r="FM108" s="657" t="str">
        <f t="shared" si="343"/>
        <v/>
      </c>
      <c r="FN108" s="658" t="str">
        <f t="shared" si="344"/>
        <v/>
      </c>
      <c r="FO108" s="659" t="str">
        <f t="shared" si="345"/>
        <v/>
      </c>
      <c r="FP108" s="656">
        <f t="shared" si="292"/>
        <v>0.0</v>
      </c>
      <c r="FQ108" s="657">
        <f t="shared" si="293"/>
        <v>0.0</v>
      </c>
      <c r="FR108" s="657">
        <f t="shared" si="294"/>
        <v>0.0</v>
      </c>
      <c r="FS108" s="657">
        <f t="shared" si="295"/>
        <v>0.0</v>
      </c>
      <c r="FT108" s="671"/>
      <c r="FU108" s="117"/>
      <c r="FV108" s="117"/>
      <c r="FW108" s="660">
        <f t="shared" si="296"/>
        <v>0.0</v>
      </c>
      <c r="FX108" s="660" t="s">
        <v>163</v>
      </c>
      <c r="FY108" s="660">
        <f t="shared" si="297"/>
        <v>200.0</v>
      </c>
      <c r="FZ108" s="660" t="str">
        <f t="shared" si="298"/>
        <v>0/200</v>
      </c>
      <c r="GA108" s="660">
        <f t="shared" si="299"/>
        <v>0.0</v>
      </c>
      <c r="GB108" s="660" t="s">
        <v>163</v>
      </c>
      <c r="GC108" s="660">
        <f t="shared" si="300"/>
        <v>230.0</v>
      </c>
      <c r="GD108" s="660" t="str">
        <f t="shared" si="301"/>
        <v>0/230</v>
      </c>
      <c r="GE108" s="660">
        <f t="shared" si="302"/>
        <v>0.0</v>
      </c>
      <c r="GF108" s="660" t="s">
        <v>163</v>
      </c>
      <c r="GG108" s="660">
        <f t="shared" si="303"/>
        <v>100.0</v>
      </c>
      <c r="GH108" s="660" t="str">
        <f t="shared" si="304"/>
        <v>0/100</v>
      </c>
      <c r="GI108" s="660">
        <f t="shared" si="305"/>
        <v>0.0</v>
      </c>
      <c r="GJ108" s="660" t="s">
        <v>163</v>
      </c>
      <c r="GK108" s="660">
        <f t="shared" si="306"/>
        <v>100.0</v>
      </c>
      <c r="GL108" s="660" t="str">
        <f t="shared" si="307"/>
        <v>0/100</v>
      </c>
      <c r="GM108" s="660">
        <f t="shared" si="308"/>
        <v>0.0</v>
      </c>
      <c r="GN108" s="660" t="s">
        <v>163</v>
      </c>
      <c r="GO108" s="660">
        <f t="shared" si="309"/>
        <v>200.0</v>
      </c>
      <c r="GP108" s="660" t="str">
        <f t="shared" si="310"/>
        <v>0/200</v>
      </c>
    </row>
    <row r="109" spans="8:8" ht="15.0" hidden="1">
      <c r="B109" s="562">
        <v>1.0</v>
      </c>
      <c r="C109" s="112">
        <v>1.0</v>
      </c>
      <c r="D109" s="112">
        <v>2.0</v>
      </c>
      <c r="E109" s="112">
        <v>3.0</v>
      </c>
      <c r="F109" s="112">
        <v>4.0</v>
      </c>
      <c r="G109" s="112">
        <v>5.0</v>
      </c>
      <c r="H109" s="112">
        <v>6.0</v>
      </c>
      <c r="I109" s="112">
        <v>7.0</v>
      </c>
      <c r="J109" s="112">
        <v>8.0</v>
      </c>
      <c r="K109" s="112">
        <v>9.0</v>
      </c>
      <c r="L109" s="112">
        <v>10.0</v>
      </c>
      <c r="M109" s="112">
        <v>11.0</v>
      </c>
      <c r="N109" s="112">
        <v>12.0</v>
      </c>
      <c r="O109" s="112">
        <v>13.0</v>
      </c>
      <c r="P109" s="112">
        <v>14.0</v>
      </c>
      <c r="Q109" s="112">
        <v>15.0</v>
      </c>
      <c r="R109" s="112">
        <v>16.0</v>
      </c>
      <c r="S109" s="112">
        <v>17.0</v>
      </c>
      <c r="T109" s="112">
        <v>18.0</v>
      </c>
      <c r="U109" s="112">
        <v>19.0</v>
      </c>
      <c r="V109" s="112">
        <v>20.0</v>
      </c>
      <c r="W109" s="112">
        <v>21.0</v>
      </c>
      <c r="X109" s="112">
        <v>22.0</v>
      </c>
      <c r="Y109" s="112">
        <v>23.0</v>
      </c>
      <c r="Z109" s="112">
        <v>24.0</v>
      </c>
      <c r="AA109" s="112">
        <v>25.0</v>
      </c>
      <c r="AB109" s="112">
        <v>26.0</v>
      </c>
      <c r="AC109" s="112">
        <v>27.0</v>
      </c>
      <c r="AD109" s="112">
        <v>28.0</v>
      </c>
      <c r="AE109" s="112">
        <v>29.0</v>
      </c>
      <c r="AF109" s="112">
        <v>30.0</v>
      </c>
      <c r="AG109" s="112">
        <v>31.0</v>
      </c>
      <c r="AH109" s="112">
        <v>32.0</v>
      </c>
      <c r="AI109" s="112">
        <v>33.0</v>
      </c>
      <c r="AJ109" s="112">
        <v>34.0</v>
      </c>
      <c r="AK109" s="112">
        <v>35.0</v>
      </c>
      <c r="AL109" s="112">
        <v>36.0</v>
      </c>
      <c r="AM109" s="112">
        <v>37.0</v>
      </c>
      <c r="AN109" s="112">
        <v>38.0</v>
      </c>
      <c r="AO109" s="112">
        <v>39.0</v>
      </c>
      <c r="AP109" s="112">
        <v>40.0</v>
      </c>
      <c r="AQ109" s="112">
        <v>41.0</v>
      </c>
      <c r="AR109" s="112">
        <v>42.0</v>
      </c>
      <c r="AS109" s="112">
        <v>43.0</v>
      </c>
      <c r="AT109" s="112">
        <v>44.0</v>
      </c>
      <c r="AU109" s="112">
        <v>45.0</v>
      </c>
      <c r="AV109" s="112">
        <v>46.0</v>
      </c>
      <c r="AW109" s="112">
        <v>47.0</v>
      </c>
      <c r="AX109" s="112">
        <v>48.0</v>
      </c>
      <c r="AY109" s="112">
        <v>49.0</v>
      </c>
      <c r="AZ109" s="112">
        <v>50.0</v>
      </c>
      <c r="BA109" s="112">
        <v>51.0</v>
      </c>
      <c r="BB109" s="112">
        <v>52.0</v>
      </c>
      <c r="BC109" s="112">
        <v>53.0</v>
      </c>
      <c r="BD109" s="112">
        <v>54.0</v>
      </c>
      <c r="BE109" s="112">
        <v>55.0</v>
      </c>
      <c r="BF109" s="112">
        <v>56.0</v>
      </c>
      <c r="BG109" s="112">
        <v>57.0</v>
      </c>
      <c r="BH109" s="112">
        <v>58.0</v>
      </c>
      <c r="BI109" s="112">
        <v>59.0</v>
      </c>
      <c r="BJ109" s="112">
        <v>60.0</v>
      </c>
      <c r="BK109" s="112">
        <v>61.0</v>
      </c>
      <c r="BL109" s="112">
        <v>62.0</v>
      </c>
      <c r="BM109" s="112">
        <v>63.0</v>
      </c>
      <c r="BN109" s="112">
        <v>64.0</v>
      </c>
      <c r="BO109" s="112">
        <v>65.0</v>
      </c>
      <c r="BP109" s="112">
        <v>66.0</v>
      </c>
      <c r="BQ109" s="112">
        <v>67.0</v>
      </c>
      <c r="BR109" s="112">
        <v>68.0</v>
      </c>
      <c r="BS109" s="112">
        <v>69.0</v>
      </c>
      <c r="BT109" s="112">
        <v>70.0</v>
      </c>
      <c r="BU109" s="112">
        <v>71.0</v>
      </c>
      <c r="BV109" s="112">
        <v>72.0</v>
      </c>
      <c r="BW109" s="112">
        <v>73.0</v>
      </c>
      <c r="BX109" s="112">
        <v>74.0</v>
      </c>
      <c r="BY109" s="112">
        <v>75.0</v>
      </c>
      <c r="BZ109" s="112">
        <v>76.0</v>
      </c>
      <c r="CA109" s="112">
        <v>77.0</v>
      </c>
      <c r="CB109" s="112">
        <v>78.0</v>
      </c>
      <c r="CC109" s="112">
        <v>79.0</v>
      </c>
      <c r="CD109" s="112">
        <v>80.0</v>
      </c>
      <c r="CE109" s="112">
        <v>81.0</v>
      </c>
      <c r="CF109" s="112">
        <v>82.0</v>
      </c>
      <c r="CG109" s="112">
        <v>83.0</v>
      </c>
      <c r="CH109" s="112">
        <v>84.0</v>
      </c>
      <c r="CI109" s="112">
        <v>85.0</v>
      </c>
      <c r="CJ109" s="112">
        <v>86.0</v>
      </c>
      <c r="CK109" s="112">
        <v>87.0</v>
      </c>
      <c r="CL109" s="112">
        <v>88.0</v>
      </c>
      <c r="CM109" s="112">
        <v>89.0</v>
      </c>
      <c r="CN109" s="112">
        <v>90.0</v>
      </c>
      <c r="CO109" s="112">
        <v>91.0</v>
      </c>
      <c r="CP109" s="112">
        <v>92.0</v>
      </c>
      <c r="CQ109" s="112">
        <v>93.0</v>
      </c>
      <c r="CR109" s="112">
        <v>94.0</v>
      </c>
      <c r="CS109" s="112">
        <v>95.0</v>
      </c>
      <c r="CT109" s="112">
        <v>96.0</v>
      </c>
      <c r="CU109" s="112">
        <v>97.0</v>
      </c>
      <c r="CV109" s="112">
        <v>98.0</v>
      </c>
      <c r="CW109" s="112">
        <v>99.0</v>
      </c>
      <c r="CX109" s="112">
        <v>100.0</v>
      </c>
      <c r="CY109" s="112">
        <v>101.0</v>
      </c>
      <c r="CZ109" s="112">
        <v>102.0</v>
      </c>
      <c r="DA109" s="112">
        <v>103.0</v>
      </c>
      <c r="DB109" s="112">
        <v>104.0</v>
      </c>
      <c r="DC109" s="112">
        <v>105.0</v>
      </c>
      <c r="DD109" s="112">
        <v>106.0</v>
      </c>
      <c r="DE109" s="112">
        <v>107.0</v>
      </c>
      <c r="DF109" s="112">
        <v>108.0</v>
      </c>
      <c r="DG109" s="112">
        <v>109.0</v>
      </c>
      <c r="DH109" s="112">
        <v>110.0</v>
      </c>
      <c r="DI109" s="112">
        <v>111.0</v>
      </c>
      <c r="DJ109" s="112">
        <v>112.0</v>
      </c>
      <c r="DK109" s="112">
        <v>113.0</v>
      </c>
      <c r="DL109" s="112">
        <v>114.0</v>
      </c>
      <c r="DM109" s="112">
        <v>115.0</v>
      </c>
      <c r="DN109" s="112">
        <v>116.0</v>
      </c>
      <c r="DO109" s="112">
        <v>117.0</v>
      </c>
      <c r="DP109" s="112">
        <v>118.0</v>
      </c>
      <c r="DQ109" s="112">
        <v>119.0</v>
      </c>
      <c r="DR109" s="112">
        <v>120.0</v>
      </c>
      <c r="DS109" s="112">
        <v>121.0</v>
      </c>
      <c r="DT109" s="112">
        <v>122.0</v>
      </c>
      <c r="DU109" s="112">
        <v>123.0</v>
      </c>
      <c r="DV109" s="112">
        <v>124.0</v>
      </c>
      <c r="DW109" s="112">
        <v>125.0</v>
      </c>
      <c r="DX109" s="112">
        <v>126.0</v>
      </c>
      <c r="DY109" s="112">
        <v>127.0</v>
      </c>
      <c r="DZ109" s="112">
        <v>128.0</v>
      </c>
      <c r="EA109" s="112">
        <v>129.0</v>
      </c>
      <c r="EB109" s="112">
        <v>130.0</v>
      </c>
      <c r="EC109" s="112">
        <v>131.0</v>
      </c>
      <c r="ED109" s="112">
        <v>132.0</v>
      </c>
      <c r="EE109" s="112">
        <v>133.0</v>
      </c>
      <c r="EF109" s="112">
        <v>134.0</v>
      </c>
      <c r="EG109" s="112">
        <v>135.0</v>
      </c>
      <c r="EH109" s="112">
        <v>136.0</v>
      </c>
      <c r="EI109" s="112">
        <v>137.0</v>
      </c>
      <c r="EJ109" s="112">
        <v>138.0</v>
      </c>
      <c r="EK109" s="112">
        <v>139.0</v>
      </c>
      <c r="EL109" s="112">
        <v>140.0</v>
      </c>
      <c r="EM109" s="112">
        <v>141.0</v>
      </c>
      <c r="EN109" s="112">
        <v>142.0</v>
      </c>
      <c r="EO109" s="112">
        <v>143.0</v>
      </c>
      <c r="EP109" s="112">
        <v>144.0</v>
      </c>
      <c r="EQ109" s="112">
        <v>145.0</v>
      </c>
      <c r="ER109" s="112">
        <v>146.0</v>
      </c>
      <c r="ES109" s="112">
        <v>147.0</v>
      </c>
      <c r="ET109" s="112">
        <v>148.0</v>
      </c>
      <c r="EU109" s="112">
        <v>149.0</v>
      </c>
      <c r="EV109" s="112">
        <v>150.0</v>
      </c>
      <c r="EW109" s="112">
        <v>151.0</v>
      </c>
      <c r="EX109" s="112">
        <v>152.0</v>
      </c>
      <c r="EY109" s="112">
        <v>153.0</v>
      </c>
      <c r="EZ109" s="112">
        <v>154.0</v>
      </c>
      <c r="FA109" s="112">
        <v>155.0</v>
      </c>
      <c r="FB109" s="112">
        <v>156.0</v>
      </c>
      <c r="FC109" s="112">
        <v>157.0</v>
      </c>
      <c r="FD109" s="112">
        <v>158.0</v>
      </c>
      <c r="FE109" s="112">
        <v>159.0</v>
      </c>
      <c r="FF109" s="112">
        <v>160.0</v>
      </c>
      <c r="FG109" s="112">
        <v>161.0</v>
      </c>
      <c r="FH109" s="112">
        <v>162.0</v>
      </c>
      <c r="FI109" s="112">
        <v>163.0</v>
      </c>
      <c r="FJ109" s="112">
        <v>164.0</v>
      </c>
      <c r="FK109" s="112">
        <v>165.0</v>
      </c>
      <c r="FL109" s="112">
        <v>166.0</v>
      </c>
      <c r="FM109" s="112">
        <v>167.0</v>
      </c>
      <c r="FN109" s="112">
        <v>168.0</v>
      </c>
      <c r="FO109" s="112">
        <v>169.0</v>
      </c>
      <c r="FP109" s="112">
        <v>170.0</v>
      </c>
      <c r="FQ109" s="112">
        <v>171.0</v>
      </c>
      <c r="FR109" s="112">
        <v>172.0</v>
      </c>
      <c r="FS109" s="112">
        <v>173.0</v>
      </c>
      <c r="FT109" s="112">
        <v>174.0</v>
      </c>
      <c r="FU109" s="112">
        <v>175.0</v>
      </c>
      <c r="FV109" s="112">
        <v>176.0</v>
      </c>
      <c r="FW109" s="112">
        <v>177.0</v>
      </c>
      <c r="FX109" s="112">
        <v>178.0</v>
      </c>
      <c r="FY109" s="112">
        <v>179.0</v>
      </c>
      <c r="FZ109" s="112">
        <v>180.0</v>
      </c>
      <c r="GA109" s="112">
        <v>181.0</v>
      </c>
      <c r="GB109" s="112">
        <v>182.0</v>
      </c>
      <c r="GC109" s="112">
        <v>183.0</v>
      </c>
      <c r="GD109" s="112">
        <v>184.0</v>
      </c>
      <c r="GE109" s="112">
        <v>185.0</v>
      </c>
      <c r="GF109" s="112">
        <v>186.0</v>
      </c>
      <c r="GG109" s="112">
        <v>187.0</v>
      </c>
      <c r="GH109" s="112">
        <v>188.0</v>
      </c>
      <c r="GI109" s="112">
        <v>189.0</v>
      </c>
      <c r="GJ109" s="112">
        <v>190.0</v>
      </c>
      <c r="GK109" s="112">
        <v>191.0</v>
      </c>
      <c r="GL109" s="112">
        <v>192.0</v>
      </c>
      <c r="GM109" s="112">
        <v>193.0</v>
      </c>
      <c r="GN109" s="112">
        <v>194.0</v>
      </c>
      <c r="GO109" s="112">
        <v>195.0</v>
      </c>
      <c r="GP109" s="112">
        <v>196.0</v>
      </c>
      <c r="GQ109" s="660"/>
    </row>
    <row r="110" spans="8:8" ht="15.0" hidden="1">
      <c r="I110" s="112" t="str">
        <f>Master!L7</f>
        <v>HINDI</v>
      </c>
      <c r="J110" s="114" t="str">
        <f>Master!N7</f>
        <v>GOPI KISHAN VISHNOI</v>
      </c>
    </row>
    <row r="111" spans="8:8" ht="15.0" hidden="1">
      <c r="I111" s="112" t="str">
        <f>Master!L8</f>
        <v>ENGLISH</v>
      </c>
      <c r="J111" s="114" t="str">
        <f>Master!N8</f>
        <v>JAGDISH CHANRA NATH</v>
      </c>
    </row>
    <row r="112" spans="8:8" ht="15.0" hidden="1">
      <c r="I112" s="112" t="str">
        <f>Master!L9</f>
        <v>SANSKRIT-I</v>
      </c>
      <c r="J112" s="114" t="str">
        <f>Master!N9</f>
        <v>RAKESH JANGIR</v>
      </c>
    </row>
    <row r="113" spans="8:8" ht="15.0" hidden="1">
      <c r="I113" s="112" t="str">
        <f>Master!L10</f>
        <v>SANSKRIT-II</v>
      </c>
      <c r="J113" s="114" t="str">
        <f>Master!N10</f>
        <v>OMPRAKASH</v>
      </c>
    </row>
    <row r="114" spans="8:8" ht="15.0" hidden="1">
      <c r="I114" s="112" t="str">
        <f>Master!L11</f>
        <v>SCIENCE</v>
      </c>
      <c r="J114" s="114" t="str">
        <f>Master!N11</f>
        <v>KHETA RAM</v>
      </c>
    </row>
    <row r="115" spans="8:8" ht="15.0" hidden="1">
      <c r="I115" s="112" t="str">
        <f>Master!L12</f>
        <v>MATHEMATICS</v>
      </c>
      <c r="J115" s="114" t="str">
        <f>Master!N12</f>
        <v>JITENDRA SINGH</v>
      </c>
    </row>
    <row r="116" spans="8:8" ht="15.0" hidden="1">
      <c r="I116" s="112" t="str">
        <f>Master!L13</f>
        <v>SOCIAL SCIENCE</v>
      </c>
      <c r="J116" s="114" t="str">
        <f>Master!N13</f>
        <v>HANUMANA RAM</v>
      </c>
    </row>
    <row r="117" spans="8:8" ht="15.0" hidden="1">
      <c r="I117" s="112" t="str">
        <f>Master!L14</f>
        <v>FOIT</v>
      </c>
      <c r="J117" s="114" t="str">
        <f>Master!N14</f>
        <v>JITENDRA SINGH</v>
      </c>
    </row>
    <row r="118" spans="8:8" ht="15.0" hidden="1">
      <c r="I118" s="112" t="str">
        <f>Master!L15</f>
        <v>Health &amp; Phy. Edu.</v>
      </c>
      <c r="J118" s="114" t="str">
        <f>Master!N15</f>
        <v>KHETA RAM</v>
      </c>
    </row>
    <row r="119" spans="8:8" ht="15.0" hidden="1">
      <c r="I119" s="112" t="str">
        <f>Master!L16</f>
        <v>S.U.P.W.</v>
      </c>
      <c r="J119" s="114" t="str">
        <f>Master!N16</f>
        <v>GOPI KISHAN VISHNOI</v>
      </c>
    </row>
    <row r="120" spans="8:8" ht="15.0" hidden="1">
      <c r="I120" s="112" t="str">
        <f>Master!L17</f>
        <v>H &amp; C RAJ</v>
      </c>
      <c r="J120" s="114">
        <f>Master!N19</f>
        <v>0.0</v>
      </c>
    </row>
    <row r="121" spans="8:8" ht="15.0" hidden="1">
      <c r="I121" s="112">
        <f>Master!L18</f>
        <v>0.0</v>
      </c>
      <c r="J121" s="114">
        <f>Master!N20</f>
        <v>0.0</v>
      </c>
    </row>
    <row r="122" spans="8:8" ht="15.0" hidden="1">
      <c r="I122" s="112">
        <f>Master!L19</f>
        <v>0.0</v>
      </c>
      <c r="J122" s="114">
        <f>Master!P7</f>
        <v>0.0</v>
      </c>
    </row>
    <row r="123" spans="8:8" ht="15.0" hidden="1">
      <c r="I123" s="112">
        <f>Master!L20</f>
        <v>0.0</v>
      </c>
      <c r="J123" s="114">
        <f>Master!P8</f>
        <v>0.0</v>
      </c>
    </row>
    <row r="124" spans="8:8" ht="15.0" hidden="1">
      <c r="J124" s="114">
        <f>Master!P9</f>
        <v>0.0</v>
      </c>
    </row>
    <row r="125" spans="8:8" ht="15.0" hidden="1">
      <c r="J125" s="114">
        <f>Master!P10</f>
        <v>0.0</v>
      </c>
    </row>
    <row r="126" spans="8:8" ht="15.0" hidden="1">
      <c r="J126" s="114">
        <f>Master!P11</f>
        <v>0.0</v>
      </c>
    </row>
    <row r="127" spans="8:8" ht="15.0" hidden="1">
      <c r="J127" s="114">
        <f>Master!P12</f>
        <v>0.0</v>
      </c>
    </row>
    <row r="128" spans="8:8" ht="15.0" hidden="1">
      <c r="J128" s="114">
        <f>Master!P13</f>
        <v>0.0</v>
      </c>
    </row>
    <row r="129" spans="8:8" ht="15.0" hidden="1">
      <c r="J129" s="114">
        <f>Master!P14</f>
        <v>0.0</v>
      </c>
    </row>
    <row r="130" spans="8:8" ht="15.0" hidden="1">
      <c r="J130" s="114">
        <f>Master!P15</f>
        <v>0.0</v>
      </c>
    </row>
    <row r="131" spans="8:8" ht="15.0" hidden="1">
      <c r="J131" s="114">
        <f>Master!P16</f>
        <v>0.0</v>
      </c>
    </row>
    <row r="132" spans="8:8" ht="15.0" hidden="1">
      <c r="J132" s="114">
        <f>Master!P19</f>
        <v>0.0</v>
      </c>
    </row>
    <row r="133" spans="8:8" ht="19.5" hidden="1" customHeight="1">
      <c r="J133" s="114">
        <f>Master!P20</f>
        <v>0.0</v>
      </c>
    </row>
  </sheetData>
  <sheetProtection algorithmName="SHA-512" hashValue="E1E46wuOFVRCMV/GLdSOPT21AhqTtsqGO1ycPQS8VHiEHF9yeuDCkLQlW7ROo0N22e2NE1YSHacCQ22sFVyU+Q==" saltValue="YkYhGRU3qoMzbKivmTBKIg==" spinCount="100000" sheet="1" objects="1" scenarios="1" formatCells="0" formatColumns="0" formatRows="0" insertColumns="0" insertRows="0" deleteColumns="0" deleteRows="0" selectLockedCells="1"/>
  <mergeCells count="180">
    <mergeCell ref="GE7:GH7"/>
    <mergeCell ref="EN4:EW4"/>
    <mergeCell ref="FS3:FS7"/>
    <mergeCell ref="EK5:EK6"/>
    <mergeCell ref="FU1:FV108"/>
    <mergeCell ref="FK5:FK7"/>
    <mergeCell ref="BQ5:BQ7"/>
    <mergeCell ref="CK5:CK6"/>
    <mergeCell ref="BW5:BW6"/>
    <mergeCell ref="BS6:BS7"/>
    <mergeCell ref="DB5:DB6"/>
    <mergeCell ref="AS5:AS7"/>
    <mergeCell ref="AT5:AT7"/>
    <mergeCell ref="EC5:EC6"/>
    <mergeCell ref="FR3:FR7"/>
    <mergeCell ref="EW6:EW7"/>
    <mergeCell ref="EH5:EH6"/>
    <mergeCell ref="FP3:FP7"/>
    <mergeCell ref="FQ3:FQ7"/>
    <mergeCell ref="EH4:EM4"/>
    <mergeCell ref="BT3:CE3"/>
    <mergeCell ref="FO5:FO7"/>
    <mergeCell ref="BF5:BF7"/>
    <mergeCell ref="EN3:EW3"/>
    <mergeCell ref="EL5:EL7"/>
    <mergeCell ref="FI3:FO4"/>
    <mergeCell ref="EJ5:EJ6"/>
    <mergeCell ref="EV5:EV7"/>
    <mergeCell ref="EQ5:EQ6"/>
    <mergeCell ref="CR4:DD4"/>
    <mergeCell ref="BH3:BS3"/>
    <mergeCell ref="AY5:AY6"/>
    <mergeCell ref="FM5:FM7"/>
    <mergeCell ref="BH4:BS4"/>
    <mergeCell ref="DD6:DD7"/>
    <mergeCell ref="BE5:BE7"/>
    <mergeCell ref="CC5:CC7"/>
    <mergeCell ref="CE6:CE7"/>
    <mergeCell ref="DC5:DC7"/>
    <mergeCell ref="BP5:BP7"/>
    <mergeCell ref="FT3:FT7"/>
    <mergeCell ref="EM6:EM7"/>
    <mergeCell ref="C3:F3"/>
    <mergeCell ref="CA5:CA6"/>
    <mergeCell ref="E6:E7"/>
    <mergeCell ref="GA7:GD7"/>
    <mergeCell ref="AU6:AU7"/>
    <mergeCell ref="FL5:FL7"/>
    <mergeCell ref="L1:FT1"/>
    <mergeCell ref="GM7:GP7"/>
    <mergeCell ref="ET5:ET6"/>
    <mergeCell ref="DY5:DY6"/>
    <mergeCell ref="DW5:DW6"/>
    <mergeCell ref="ED5:ED6"/>
    <mergeCell ref="EN5:EP5"/>
    <mergeCell ref="DX5:DX6"/>
    <mergeCell ref="EA6:EA7"/>
    <mergeCell ref="CV5:CX5"/>
    <mergeCell ref="C4:F4"/>
    <mergeCell ref="AH5:AH7"/>
    <mergeCell ref="FG4:FG7"/>
    <mergeCell ref="CR5:CT5"/>
    <mergeCell ref="FA4:FA7"/>
    <mergeCell ref="EZ4:EZ7"/>
    <mergeCell ref="EY4:EY7"/>
    <mergeCell ref="FB4:FB7"/>
    <mergeCell ref="EX4:EX7"/>
    <mergeCell ref="DZ5:DZ7"/>
    <mergeCell ref="ER5:ER6"/>
    <mergeCell ref="DT5:DV5"/>
    <mergeCell ref="DP5:DP6"/>
    <mergeCell ref="ES5:ES6"/>
    <mergeCell ref="CL5:CL6"/>
    <mergeCell ref="FC4:FC7"/>
    <mergeCell ref="FE4:FE7"/>
    <mergeCell ref="DQ5:DS5"/>
    <mergeCell ref="EI5:EI6"/>
    <mergeCell ref="FD4:FD7"/>
    <mergeCell ref="EB5:EB6"/>
    <mergeCell ref="FA3:FG3"/>
    <mergeCell ref="FH3:FH7"/>
    <mergeCell ref="CR3:DD3"/>
    <mergeCell ref="DE3:EA3"/>
    <mergeCell ref="EB3:EG3"/>
    <mergeCell ref="AF5:AF7"/>
    <mergeCell ref="AP5:AP6"/>
    <mergeCell ref="X5:Z5"/>
    <mergeCell ref="AI6:AI7"/>
    <mergeCell ref="AR5:AR7"/>
    <mergeCell ref="C1:K2"/>
    <mergeCell ref="CF4:CQ4"/>
    <mergeCell ref="C5:K5"/>
    <mergeCell ref="CN5:CN7"/>
    <mergeCell ref="AB5:AB6"/>
    <mergeCell ref="BN5:BN6"/>
    <mergeCell ref="AN5:AN6"/>
    <mergeCell ref="AJ5:AL5"/>
    <mergeCell ref="AM5:AM6"/>
    <mergeCell ref="AQ5:AQ6"/>
    <mergeCell ref="AV5:AX5"/>
    <mergeCell ref="AD5:AD6"/>
    <mergeCell ref="DE4:EA4"/>
    <mergeCell ref="BT5:BV5"/>
    <mergeCell ref="EE5:EE6"/>
    <mergeCell ref="EB4:EG4"/>
    <mergeCell ref="EF5:EF7"/>
    <mergeCell ref="BX5:BX6"/>
    <mergeCell ref="BY5:BY6"/>
    <mergeCell ref="BZ5:BZ6"/>
    <mergeCell ref="CF5:CH5"/>
    <mergeCell ref="CJ5:CJ6"/>
    <mergeCell ref="EG6:EG7"/>
    <mergeCell ref="EH3:EM3"/>
    <mergeCell ref="AA5:AA6"/>
    <mergeCell ref="CB5:CB7"/>
    <mergeCell ref="X4:AI4"/>
    <mergeCell ref="GI7:GL7"/>
    <mergeCell ref="FJ5:FJ7"/>
    <mergeCell ref="CD5:CD7"/>
    <mergeCell ref="BT4:CE4"/>
    <mergeCell ref="EX3:EZ3"/>
    <mergeCell ref="EU5:EU6"/>
    <mergeCell ref="X3:AI3"/>
    <mergeCell ref="CY5:DA5"/>
    <mergeCell ref="BD5:BD7"/>
    <mergeCell ref="CU5:CU6"/>
    <mergeCell ref="AV3:BG3"/>
    <mergeCell ref="T5:T7"/>
    <mergeCell ref="AE5:AE6"/>
    <mergeCell ref="BH5:BJ5"/>
    <mergeCell ref="AJ3:AU3"/>
    <mergeCell ref="AV4:BG4"/>
    <mergeCell ref="W6:W7"/>
    <mergeCell ref="O5:O6"/>
    <mergeCell ref="U5:U7"/>
    <mergeCell ref="BL5:BL6"/>
    <mergeCell ref="AJ4:AU4"/>
    <mergeCell ref="V5:V7"/>
    <mergeCell ref="BC5:BC6"/>
    <mergeCell ref="AG5:AG7"/>
    <mergeCell ref="BB5:BB6"/>
    <mergeCell ref="BA5:BA6"/>
    <mergeCell ref="AZ5:AZ6"/>
    <mergeCell ref="S5:S6"/>
    <mergeCell ref="J3:K3"/>
    <mergeCell ref="AO5:AO6"/>
    <mergeCell ref="FI5:FI7"/>
    <mergeCell ref="G4:H4"/>
    <mergeCell ref="BR5:BR7"/>
    <mergeCell ref="D6:D7"/>
    <mergeCell ref="BM5:BM6"/>
    <mergeCell ref="AC5:AC6"/>
    <mergeCell ref="L2:FT2"/>
    <mergeCell ref="H6:H7"/>
    <mergeCell ref="CM5:CM6"/>
    <mergeCell ref="L4:W4"/>
    <mergeCell ref="CP5:CP7"/>
    <mergeCell ref="CO5:CO7"/>
    <mergeCell ref="CI5:CI6"/>
    <mergeCell ref="CQ6:CQ7"/>
    <mergeCell ref="G6:G7"/>
    <mergeCell ref="R5:R6"/>
    <mergeCell ref="G3:H3"/>
    <mergeCell ref="Q5:Q6"/>
    <mergeCell ref="P5:P6"/>
    <mergeCell ref="L5:N5"/>
    <mergeCell ref="CF3:CQ3"/>
    <mergeCell ref="DE5:DO5"/>
    <mergeCell ref="FN5:FN7"/>
    <mergeCell ref="C6:C7"/>
    <mergeCell ref="J4:K4"/>
    <mergeCell ref="I6:I7"/>
    <mergeCell ref="J6:J7"/>
    <mergeCell ref="K6:K7"/>
    <mergeCell ref="FW7:FZ7"/>
    <mergeCell ref="BK5:BK6"/>
    <mergeCell ref="BG6:BG7"/>
    <mergeCell ref="BO5:BO6"/>
    <mergeCell ref="L3:W3"/>
    <mergeCell ref="F6:F7"/>
  </mergeCells>
  <conditionalFormatting sqref="B9:FH108">
    <cfRule type="expression" priority="1" dxfId="1">
      <formula>$B9="NSO"</formula>
    </cfRule>
    <cfRule type="expression" priority="2" dxfId="2">
      <formula>$B9="TC"</formula>
    </cfRule>
    <cfRule type="expression" priority="3" dxfId="3">
      <formula>$B9=0</formula>
    </cfRule>
  </conditionalFormatting>
  <dataValidations count="61">
    <dataValidation allowBlank="1" type="custom" errorStyle="stop" showInputMessage="1" showErrorMessage="1" error="कृपया सही वैल्यू भरें" sqref="M9:N108">
      <formula1>OR(J9&lt;=J$7,J9="ML",J9="NA",J9="AB")</formula1>
    </dataValidation>
    <dataValidation allowBlank="1" type="custom" errorStyle="stop" showInputMessage="1" showErrorMessage="1" error="कृपया सही वैल्यू भरें" sqref="AN9:AN108">
      <formula1>OR(AK9&lt;=AK$7,AK9="ML",AK9="NA",AK9="AB")</formula1>
    </dataValidation>
    <dataValidation allowBlank="1" type="custom" errorStyle="stop" showInputMessage="1" showErrorMessage="1" error="कृपया सही वैल्यू भरें" sqref="BB9:BB108">
      <formula1>OR(AY9&lt;=AY$7,AY9="ML",AY9="NA",AY9="AB")</formula1>
    </dataValidation>
    <dataValidation allowBlank="1" type="custom" errorStyle="stop" showInputMessage="1" showErrorMessage="1" error="कृपया सही वैल्यू भरें" sqref="CY9:CZ108">
      <formula1>OR(CV9&lt;=CV$7,CV9="ML",CV9="NA",CV9="AB")</formula1>
    </dataValidation>
    <dataValidation allowBlank="1" type="custom" errorStyle="stop" showInputMessage="1" showErrorMessage="1" error="कृपया सही वैल्यू भरें" sqref="EP9:EP108">
      <formula1>OR(EM9&lt;=EM$7,EM9="ML",EM9="NA",EM9="AB")</formula1>
    </dataValidation>
    <dataValidation allowBlank="1" type="custom" errorStyle="stop" showInputMessage="1" showErrorMessage="1" error="कृपया सही वैल्यू भरें" sqref="ET9:ET108">
      <formula1>OR(EQ9&lt;=EQ$7,EQ9="ML",EQ9="NA",EQ9="AB")</formula1>
    </dataValidation>
    <dataValidation allowBlank="1" type="list" errorStyle="stop" showInputMessage="1" showErrorMessage="1" sqref="CR4:EW4">
      <formula1>$J$110:$J$133</formula1>
    </dataValidation>
    <dataValidation allowBlank="1" type="list" errorStyle="stop" showInputMessage="1" showErrorMessage="1" sqref="CR3:EW3">
      <formula1>$I$110:$I$123</formula1>
    </dataValidation>
    <dataValidation allowBlank="1" type="custom" errorStyle="stop" showInputMessage="1" showErrorMessage="1" error="कृपया सही वैल्यू भरें" sqref="DE9:DF108">
      <formula1>OR(DB9&lt;=DB$7,DB9="ML",DB9="NA",DB9="AB")</formula1>
    </dataValidation>
    <dataValidation allowBlank="1" type="custom" errorStyle="stop" showInputMessage="1" showErrorMessage="1" error="कृपया सही वैल्यू भरें" sqref="AP9:AP108">
      <formula1>OR(AM9&lt;=AM$7,AM9="ML",AM9="NA",AM9="AB")</formula1>
    </dataValidation>
    <dataValidation allowBlank="1" type="custom" errorStyle="stop" showInputMessage="1" showErrorMessage="1" error="कृपया सही वैल्यू भरें" sqref="EH9:EJ108">
      <formula1>OR(EE9&lt;=EE$7,EE9="ML",EE9="NA",EE9="AB")</formula1>
    </dataValidation>
    <dataValidation allowBlank="1" type="custom" errorStyle="stop" showInputMessage="1" showErrorMessage="1" error="कृपया सही वैल्यू भरें" sqref="P9:P108">
      <formula1>OR(M9&lt;=M$7,M9="ML",M9="NA",M9="AB")</formula1>
    </dataValidation>
    <dataValidation allowBlank="1" type="list" errorStyle="stop" showInputMessage="1" showErrorMessage="1" sqref="BT4">
      <formula1>$J$110:$J$133</formula1>
    </dataValidation>
    <dataValidation allowBlank="1" type="list" errorStyle="stop" showInputMessage="1" showErrorMessage="1" sqref="L3">
      <formula1>$I$110:$I$123</formula1>
    </dataValidation>
    <dataValidation allowBlank="1" type="list" errorStyle="stop" showInputMessage="1" showErrorMessage="1" sqref="BH4">
      <formula1>$J$110:$J$133</formula1>
    </dataValidation>
    <dataValidation allowBlank="1" type="list" errorStyle="stop" showInputMessage="1" showErrorMessage="1" sqref="AV4">
      <formula1>$J$110:$J$133</formula1>
    </dataValidation>
    <dataValidation allowBlank="1" type="list" errorStyle="stop" showInputMessage="1" showErrorMessage="1" sqref="AJ4">
      <formula1>$J$110:$J$133</formula1>
    </dataValidation>
    <dataValidation allowBlank="1" type="list" errorStyle="stop" showInputMessage="1" showErrorMessage="1" sqref="G4">
      <formula1>"0,1,2,3,4,5,6,7,8,9,11"</formula1>
    </dataValidation>
    <dataValidation allowBlank="1" type="custom" errorStyle="stop" showInputMessage="1" showErrorMessage="1" error="कृपया सही वैल्यू भरें" sqref="CJ9:CJ108">
      <formula1>OR(CG9&lt;=CG$7,CG9="ML",CG9="NA",CG9="AB")</formula1>
    </dataValidation>
    <dataValidation allowBlank="1" type="custom" errorStyle="stop" showInputMessage="1" showErrorMessage="1" error="कृपया सही वैल्यू भरें" sqref="AB9:AB108">
      <formula1>OR(Y9&lt;=Y$7,Y9="ML",Y9="NA",Y9="AB")</formula1>
    </dataValidation>
    <dataValidation allowBlank="1" type="custom" errorStyle="stop" showInputMessage="1" showErrorMessage="1" error="कृपया सही वैल्यू भरें" sqref="CL9:CL108">
      <formula1>OR(CI9&lt;=CI$7,CI9="ML",CI9="NA",CI9="AB")</formula1>
    </dataValidation>
    <dataValidation allowBlank="1" type="custom" errorStyle="stop" showInputMessage="1" showErrorMessage="1" error="कृपया सही वैल्यू भरें" sqref="DT9:DU108">
      <formula1>OR(DQ9&lt;=DQ$7,DQ9="ML",DQ9="NA",DQ9="AB")</formula1>
    </dataValidation>
    <dataValidation allowBlank="1" type="custom" errorStyle="stop" showInputMessage="1" showErrorMessage="1" error="कृपया सही वैल्यू भरें" sqref="BL9:BL108">
      <formula1>OR(BI9&lt;=BI$7,BI9="ML",BI9="NA",BI9="AB")</formula1>
    </dataValidation>
    <dataValidation allowBlank="1" type="custom" errorStyle="stop" showInputMessage="1" showErrorMessage="1" error="कृपया सही वैल्यू भरें" sqref="DK9:DL108">
      <formula1>OR(DH9&lt;=DH$7,DH9="ML",DH9="NA",DH9="AB")</formula1>
    </dataValidation>
    <dataValidation allowBlank="1" type="list" errorStyle="stop" showInputMessage="1" showErrorMessage="1" sqref="CF3">
      <formula1>$I$110:$I$123</formula1>
    </dataValidation>
    <dataValidation allowBlank="1" type="custom" errorStyle="stop" showInputMessage="1" showErrorMessage="1" error="कृपया सही वैल्यू भरें" sqref="Y9:Z108">
      <formula1>OR(V9&lt;=V$7,V9="ML",V9="NA",V9="AB")</formula1>
    </dataValidation>
    <dataValidation allowBlank="1" type="custom" errorStyle="stop" showInputMessage="1" showErrorMessage="1" error="कृपया सही वैल्यू भरें" sqref="CR9:CT108">
      <formula1>OR(CO9&lt;=CO$7,CO9="ML",CO9="NA",CO9="AB")</formula1>
    </dataValidation>
    <dataValidation allowBlank="1" type="custom" errorStyle="stop" showInputMessage="1" showErrorMessage="1" error="कृपया सही वैल्यू भरें" sqref="BX9:BX108">
      <formula1>OR(BU9&lt;=BU$7,BU9="ML",BU9="NA",BU9="AB")</formula1>
    </dataValidation>
    <dataValidation allowBlank="1" type="list" errorStyle="stop" showInputMessage="1" showErrorMessage="1" sqref="BH3">
      <formula1>$I$110:$I$123</formula1>
    </dataValidation>
    <dataValidation allowBlank="1" type="list" errorStyle="stop" showInputMessage="1" showErrorMessage="1" sqref="X3">
      <formula1>$I$110:$I$123</formula1>
    </dataValidation>
    <dataValidation allowBlank="1" type="list" errorStyle="stop" showInputMessage="1" showErrorMessage="1" sqref="AJ3">
      <formula1>$I$110:$I$123</formula1>
    </dataValidation>
    <dataValidation allowBlank="1" type="list" errorStyle="stop" showInputMessage="1" showErrorMessage="1" sqref="AV3">
      <formula1>$I$110:$I$123</formula1>
    </dataValidation>
    <dataValidation allowBlank="1" type="custom" errorStyle="stop" showInputMessage="1" showErrorMessage="1" error="कृपया सही वैल्यू भरें" sqref="R9:R108">
      <formula1>OR(O9&lt;=O$7,O9="ML",O9="NA",O9="AB")</formula1>
    </dataValidation>
    <dataValidation allowBlank="1" type="custom" errorStyle="stop" showInputMessage="1" showErrorMessage="1" error="कृपया सही वैल्यू भरें" sqref="L9:L108">
      <formula1>OR(L9&lt;=L$7,L9="ML",L9="NA",L9="AB")</formula1>
    </dataValidation>
    <dataValidation allowBlank="1" type="custom" errorStyle="stop" showInputMessage="1" showErrorMessage="1" error="कृपया सही वैल्यू भरें" sqref="X9:X108">
      <formula1>OR(X9&lt;=X$7,X9="ML",X9="NA",X9="AB")</formula1>
    </dataValidation>
    <dataValidation allowBlank="1" type="custom" errorStyle="stop" showInputMessage="1" showErrorMessage="1" error="कृपया सही वैल्यू भरें" sqref="AJ9:AJ108">
      <formula1>OR(AJ9&lt;=AJ$7,AJ9="ML",AJ9="NA",AJ9="AB")</formula1>
    </dataValidation>
    <dataValidation allowBlank="1" type="custom" errorStyle="stop" showInputMessage="1" showErrorMessage="1" error="कृपया सही वैल्यू भरें" sqref="AV9:AV108">
      <formula1>OR(AV9&lt;=AV$7,AV9="ML",AV9="NA",AV9="AB")</formula1>
    </dataValidation>
    <dataValidation allowBlank="1" type="custom" errorStyle="stop" showInputMessage="1" showErrorMessage="1" error="कृपया सही वैल्यू भरें" sqref="BH9:BH108">
      <formula1>OR(BH9&lt;=BH$7,BH9="ML",BH9="NA",BH9="AB")</formula1>
    </dataValidation>
    <dataValidation allowBlank="1" type="custom" errorStyle="stop" showInputMessage="1" showErrorMessage="1" error="कृपया सही वैल्यू भरें" sqref="BT9:BT108">
      <formula1>OR(BT9&lt;=BT$7,BT9="ML",BT9="NA",BT9="AB")</formula1>
    </dataValidation>
    <dataValidation allowBlank="1" type="custom" errorStyle="stop" showInputMessage="1" showErrorMessage="1" error="कृपया सही वैल्यू भरें" sqref="CF9:CF108">
      <formula1>OR(CF9&lt;=CF$7,CF9="ML",CF9="NA",CF9="AB")</formula1>
    </dataValidation>
    <dataValidation allowBlank="1" type="list" errorStyle="stop" showInputMessage="1" showErrorMessage="1" sqref="L4">
      <formula1>$J$110:$J$133</formula1>
    </dataValidation>
    <dataValidation allowBlank="1" type="custom" errorStyle="stop" showInputMessage="1" showErrorMessage="1" error="कृपया सही वैल्यू भरें" sqref="AZ9:AZ108">
      <formula1>OR(AW9&lt;=AW$7,AW9="ML",AW9="NA",AW9="AB")</formula1>
    </dataValidation>
    <dataValidation allowBlank="1" type="list" errorStyle="stop" showInputMessage="1" showErrorMessage="1" sqref="X4">
      <formula1>$J$110:$J$133</formula1>
    </dataValidation>
    <dataValidation allowBlank="1" type="custom" errorStyle="stop" showInputMessage="1" showErrorMessage="1" error="कृपया सही वैल्यू भरें" sqref="AW9:AX108">
      <formula1>OR(AT9&lt;=AT$7,AT9="ML",AT9="NA",AT9="AB")</formula1>
    </dataValidation>
    <dataValidation allowBlank="1" type="custom" errorStyle="stop" showInputMessage="1" showErrorMessage="1" error="कृपया सही वैल्यू भरें" sqref="AK9:AL108">
      <formula1>OR(AH9&lt;=AH$7,AH9="ML",AH9="NA",AH9="AB")</formula1>
    </dataValidation>
    <dataValidation allowBlank="1" type="custom" errorStyle="stop" showInputMessage="1" showErrorMessage="1" error="कृपया सही वैल्यू भरें" sqref="AD9:AD108">
      <formula1>OR(AA9&lt;=AA$7,AA9="ML",AA9="NA",AA9="AB")</formula1>
    </dataValidation>
    <dataValidation allowBlank="1" type="custom" errorStyle="stop" showInputMessage="1" showErrorMessage="1" error="कृपया सही वैल्यू भरें" sqref="EB9:ED108">
      <formula1>OR(DY9&lt;=DY$7,DY9="ML",DY9="NA",DY9="AB")</formula1>
    </dataValidation>
    <dataValidation allowBlank="1" type="custom" errorStyle="stop" showInputMessage="1" showErrorMessage="1" error="कृपया सही वैल्यू भरें" sqref="BN9:BN108">
      <formula1>OR(BK9&lt;=BK$7,BK9="ML",BK9="NA",BK9="AB")</formula1>
    </dataValidation>
    <dataValidation allowBlank="1" type="custom" errorStyle="stop" showInputMessage="1" showErrorMessage="1" error="कृपया सही वैल्यू भरें" sqref="EN9:EN108">
      <formula1>OR(EK9&lt;=EK$7,EK9="ML",EK9="NA",EK9="AB")</formula1>
    </dataValidation>
    <dataValidation allowBlank="1" type="custom" errorStyle="stop" showInputMessage="1" showErrorMessage="1" error="कृपया सही वैल्यू भरें" sqref="ER9:ER108">
      <formula1>OR(EO9&lt;=EO$7,EO9="ML",EO9="NA",EO9="AB")</formula1>
    </dataValidation>
    <dataValidation allowBlank="1" type="custom" errorStyle="stop" showInputMessage="1" showErrorMessage="1" error="कृपया सही वैल्यू भरें" sqref="DQ9:DR108">
      <formula1>OR(DN9&lt;=DN$7,DN9="ML",DN9="NA",DN9="AB")</formula1>
    </dataValidation>
    <dataValidation allowBlank="1" type="custom" errorStyle="stop" showInputMessage="1" showErrorMessage="1" error="कृपया सही वैल्यू भरें" sqref="BZ9:BZ108">
      <formula1>OR(BW9&lt;=BW$7,BW9="ML",BW9="NA",BW9="AB")</formula1>
    </dataValidation>
    <dataValidation allowBlank="1" type="list" errorStyle="stop" showInputMessage="1" showErrorMessage="1" sqref="CF4">
      <formula1>$J$110:$J$133</formula1>
    </dataValidation>
    <dataValidation allowBlank="1" type="custom" errorStyle="stop" showInputMessage="1" showErrorMessage="1" error="कृपया सही वैल्यू भरें" sqref="CV9:CW108">
      <formula1>OR(CS9&lt;=CS$7,CS9="ML",CS9="NA",CS9="AB")</formula1>
    </dataValidation>
    <dataValidation allowBlank="1" type="custom" errorStyle="stop" showInputMessage="1" showErrorMessage="1" error="कृपया सही वैल्यू भरें" sqref="CG9:CH108">
      <formula1>OR(CD9&lt;=CD$7,CD9="ML",CD9="NA",CD9="AB")</formula1>
    </dataValidation>
    <dataValidation allowBlank="1" type="custom" errorStyle="stop" showInputMessage="1" showErrorMessage="1" error="कृपया सही वैल्यू भरें" sqref="DH9:DI108">
      <formula1>OR(DE9&lt;=DE$7,DE9="ML",DE9="NA",DE9="AB")</formula1>
    </dataValidation>
    <dataValidation allowBlank="1" type="list" errorStyle="stop" showInputMessage="1" showErrorMessage="1" sqref="BT3">
      <formula1>$I$110:$I$123</formula1>
    </dataValidation>
    <dataValidation allowBlank="1" type="custom" errorStyle="stop" showInputMessage="1" showErrorMessage="1" error="कृपया सही वैल्यू भरें" sqref="BI9:BJ108">
      <formula1>OR(BF9&lt;=BF$7,BF9="ML",BF9="NA",BF9="AB")</formula1>
    </dataValidation>
    <dataValidation allowBlank="1" type="list" errorStyle="stop" showInputMessage="1" showErrorMessage="1" sqref="J4">
      <formula1>"0, (A), (B), (C), (D)"</formula1>
    </dataValidation>
    <dataValidation allowBlank="1" type="whole" operator="between" errorStyle="stop" showInputMessage="1" showErrorMessage="1" sqref="EO9:EO108">
      <formula1>0</formula1>
      <formula2>EO$7</formula2>
    </dataValidation>
    <dataValidation allowBlank="1" type="custom" errorStyle="stop" showInputMessage="1" showErrorMessage="1" error="कृपया सही वैल्यू भरें" sqref="BU9:BV108">
      <formula1>OR(BR9&lt;=BR$7,BR9="ML",BR9="NA",BR9="AB")</formula1>
    </dataValidation>
  </dataValidations>
  <pageMargins left="0.18" right="0.17" top="0.2" bottom="0.19" header="0.17" footer="0.16"/>
  <pageSetup paperSize="9" scale="62"/>
</worksheet>
</file>

<file path=xl/worksheets/sheet4.xml><?xml version="1.0" encoding="utf-8"?>
<worksheet xmlns:r="http://schemas.openxmlformats.org/officeDocument/2006/relationships" xmlns="http://schemas.openxmlformats.org/spreadsheetml/2006/main">
  <sheetPr>
    <tabColor rgb="FF4B10E0"/>
  </sheetPr>
  <dimension ref="A1:XFD115"/>
  <sheetViews>
    <sheetView workbookViewId="0">
      <selection activeCell="F3" sqref="F3:J3"/>
    </sheetView>
  </sheetViews>
  <sheetFormatPr defaultRowHeight="15.0" defaultColWidth="0" zeroHeight="1"/>
  <cols>
    <col min="1" max="1" customWidth="1" width="2.8554688" style="24"/>
    <col min="2" max="2" customWidth="1" width="5.7109375" style="660"/>
    <col min="3" max="3" hidden="1" customWidth="1" width="9.140625" style="660"/>
    <col min="4" max="4" customWidth="1" width="9.285156" style="660"/>
    <col min="5" max="5" hidden="1" customWidth="1" width="9.140625" style="660"/>
    <col min="6" max="6" customWidth="1" width="9.140625" style="660"/>
    <col min="7" max="7" customWidth="1" bestFit="1" width="24.570312" style="672"/>
    <col min="8" max="8" customWidth="1" bestFit="1" width="30.425781" style="672"/>
    <col min="9" max="9" customWidth="1" bestFit="1" width="26.0" style="672"/>
    <col min="10" max="10" customWidth="1" width="16.0" style="660"/>
    <col min="11" max="14" customWidth="1" width="5.0" style="660"/>
    <col min="15" max="15" customWidth="1" width="5.140625" style="660"/>
    <col min="16" max="17" customWidth="1" width="5.0" style="660"/>
    <col min="18" max="18" customWidth="1" width="7.2851562" style="660"/>
    <col min="19" max="20" hidden="1" customWidth="1" width="5.0" style="660"/>
    <col min="21" max="21" hidden="1" customWidth="1" width="6.0" style="660"/>
    <col min="22" max="22" customWidth="1" width="6.0" style="673"/>
    <col min="23" max="29" customWidth="1" width="5.0" style="660"/>
    <col min="30" max="30" customWidth="1" width="7.2851562" style="660"/>
    <col min="31" max="33" hidden="1" customWidth="1" width="5.0" style="660"/>
    <col min="34" max="34" customWidth="1" width="6.0" style="660"/>
    <col min="35" max="35" customWidth="1" width="6.0" style="673"/>
    <col min="36" max="36" customWidth="1" width="5.5703125" style="660"/>
    <col min="37" max="39" customWidth="1" width="3.7109375" style="660"/>
    <col min="40" max="41" customWidth="1" width="5.7109375" style="660"/>
    <col min="42" max="42" customWidth="1" width="7.5703125" style="660"/>
    <col min="43" max="44" hidden="1" customWidth="1" width="3.7109375" style="660"/>
    <col min="45" max="45" hidden="1" customWidth="1" width="4.4257812" style="660"/>
    <col min="46" max="46" customWidth="1" width="4.4257812" style="660"/>
    <col min="47" max="47" customWidth="1" width="4.2851562" style="660"/>
    <col min="48" max="48" customWidth="1" width="4.2851562" style="673"/>
    <col min="49" max="51" customWidth="1" width="3.7109375" style="660"/>
    <col min="52" max="53" customWidth="1" width="5.7109375" style="660"/>
    <col min="54" max="54" customWidth="1" width="7.5703125" style="660"/>
    <col min="55" max="57" hidden="1" customWidth="1" width="3.7109375" style="660"/>
    <col min="58" max="59" customWidth="1" width="4.4257812" style="660"/>
    <col min="60" max="60" customWidth="1" width="4.2851562" style="660"/>
    <col min="61" max="61" customWidth="1" width="4.2851562" style="673"/>
    <col min="62" max="63" customWidth="1" width="3.7109375" style="660"/>
    <col min="64" max="64" customWidth="1" width="5.2851562" style="660"/>
    <col min="65" max="65" customWidth="1" width="5.5703125" style="660"/>
    <col min="66" max="66" customWidth="1" width="7.7109375" style="660"/>
    <col min="67" max="69" hidden="1" customWidth="1" width="3.7109375" style="660"/>
    <col min="70" max="70" customWidth="1" width="3.7109375" style="660"/>
    <col min="71" max="72" customWidth="1" width="4.0" style="660"/>
    <col min="73" max="73" customWidth="1" width="4.140625" style="660"/>
    <col min="74" max="74" customWidth="1" width="4.4257812" style="673"/>
    <col min="75" max="75" customWidth="1" width="3.7109375" style="660"/>
    <col min="76" max="76" customWidth="1" width="4.8554688" style="660"/>
    <col min="77" max="77" customWidth="1" bestFit="1" width="5.7109375" style="660"/>
    <col min="78" max="78" customWidth="1" width="7.5703125" style="660"/>
    <col min="79" max="81" hidden="1" customWidth="1" width="3.7109375" style="660"/>
    <col min="82" max="83" customWidth="1" width="3.7109375" style="660"/>
    <col min="84" max="85" customWidth="1" width="4.0" style="660"/>
    <col min="86" max="86" customWidth="1" width="5.5703125" style="660"/>
    <col min="87" max="87" customWidth="1" width="4.8554688" style="673"/>
    <col min="88" max="89" customWidth="1" width="5.0" style="660"/>
    <col min="90" max="90" customWidth="1" width="8.140625" style="660"/>
    <col min="91" max="93" hidden="1" customWidth="1" width="5.0" style="660"/>
    <col min="94" max="94" customWidth="1" width="5.0" style="660"/>
    <col min="95" max="97" customWidth="1" width="5.140625" style="660"/>
    <col min="98" max="98" hidden="1" customWidth="1" width="5.140625" style="660"/>
    <col min="99" max="100" customWidth="1" width="5.140625" style="660"/>
    <col min="101" max="101" hidden="1" customWidth="1" width="5.140625" style="660"/>
    <col min="102" max="103" customWidth="1" width="5.140625" style="660"/>
    <col min="104" max="104" hidden="1" customWidth="1" width="5.140625" style="660"/>
    <col min="105" max="105" customWidth="1" width="7.140625" style="660"/>
    <col min="106" max="106" hidden="1" customWidth="1" width="6.8554688" style="660"/>
    <col min="107" max="109" customWidth="1" width="5.140625" style="660"/>
    <col min="110" max="110" hidden="1" customWidth="1" width="5.140625" style="660"/>
    <col min="111" max="112" customWidth="1" width="5.140625" style="660"/>
    <col min="113" max="113" hidden="1" customWidth="1" width="5.140625" style="660"/>
    <col min="114" max="115" customWidth="1" width="5.140625" style="660"/>
    <col min="116" max="116" hidden="1" customWidth="1" width="7.4257812" style="660"/>
    <col min="117" max="117" hidden="1" customWidth="1" width="5.140625" style="660"/>
    <col min="118" max="119" hidden="1" customWidth="1" width="4.7109375" style="660"/>
    <col min="120" max="121" customWidth="1" width="4.7109375" style="660"/>
    <col min="122" max="122" hidden="1" customWidth="1" width="4.140625" style="660"/>
    <col min="123" max="123" customWidth="1" width="4.0" style="660"/>
    <col min="124" max="124" customWidth="1" width="4.7109375" style="660"/>
    <col min="125" max="125" hidden="1" customWidth="1" width="4.7109375" style="660"/>
    <col min="126" max="127" customWidth="1" width="4.7109375" style="660"/>
    <col min="128" max="128" customWidth="1" width="6.5703125" style="660"/>
    <col min="129" max="129" hidden="1" customWidth="1" width="4.0" style="660"/>
    <col min="130" max="131" customWidth="1" width="4.4257812" style="660"/>
    <col min="132" max="132" customWidth="1" width="5.140625" style="660"/>
    <col min="133" max="133" customWidth="1" width="5.5703125" style="660"/>
    <col min="134" max="134" customWidth="1" width="6.0" style="660"/>
    <col min="135" max="135" hidden="1" customWidth="1" width="5.140625" style="660"/>
    <col min="136" max="137" customWidth="1" width="4.4257812" style="660"/>
    <col min="138" max="139" customWidth="1" width="5.140625" style="660"/>
    <col min="140" max="140" customWidth="1" width="6.4257812" style="660"/>
    <col min="141" max="141" hidden="1" customWidth="1" width="9.7109375" style="660"/>
    <col min="142" max="142" customWidth="1" width="7.140625" style="660"/>
    <col min="143" max="145" customWidth="1" width="4.7109375" style="660"/>
    <col min="146" max="146" hidden="1" customWidth="1" width="7.140625" style="660"/>
    <col min="147" max="147" customWidth="1" width="5.8554688" style="672"/>
    <col min="148" max="148" hidden="1" customWidth="1" width="6.2851562" style="672"/>
    <col min="149" max="149" hidden="1" customWidth="1" width="3.4257812" style="660"/>
    <col min="150" max="150" customWidth="1" width="7.0" style="660"/>
    <col min="151" max="151" hidden="1" customWidth="1" width="4.8554688" style="660"/>
    <col min="152" max="152" customWidth="1" width="4.8554688" style="660"/>
    <col min="153" max="153" customWidth="1" width="7.8554688" style="660"/>
    <col min="154" max="154" customWidth="1" width="4.8554688" style="660"/>
    <col min="155" max="155" customWidth="1" width="6.8554688" style="660"/>
    <col min="156" max="156" customWidth="1" width="6.7109375" style="660"/>
    <col min="157" max="157" customWidth="1" width="7.5703125" style="660"/>
    <col min="158" max="160" customWidth="1" width="9.140625" style="660"/>
    <col min="161" max="161" hidden="1" customWidth="1" width="9.140625" style="660"/>
    <col min="162" max="162" customWidth="1" width="9.140625" style="660"/>
    <col min="163" max="163" hidden="1" customWidth="1" width="17.710938" style="660"/>
    <col min="164" max="165" hidden="1" customWidth="0" width="9.140625" style="24"/>
    <col min="166" max="166" hidden="1" customWidth="0" width="4.8554688" style="24"/>
    <col min="167" max="167" hidden="1" customWidth="0" width="9.140625" style="24"/>
    <col min="168" max="169" hidden="1" customWidth="0" width="4.8554688" style="24"/>
    <col min="170" max="170" hidden="1" customWidth="0" width="9.140625" style="24"/>
    <col min="171" max="174" hidden="1" customWidth="0" width="4.8554688" style="24"/>
    <col min="175" max="192" hidden="1" customWidth="0" width="9.140625" style="24"/>
    <col min="193" max="193" hidden="1" customWidth="0" width="4.8554688" style="24"/>
    <col min="194" max="206" hidden="1" customWidth="0" width="9.140625" style="24"/>
    <col min="207" max="207" hidden="1" customWidth="0" width="4.8554688" style="24"/>
    <col min="208" max="216" hidden="1" customWidth="0" width="9.140625" style="24"/>
    <col min="217" max="217" hidden="1" customWidth="0" width="4.8554688" style="24"/>
    <col min="218" max="218" hidden="1" customWidth="0" width="9.140625" style="24"/>
    <col min="219" max="220" hidden="1" customWidth="0" width="4.8554688" style="24"/>
    <col min="221" max="221" hidden="1" customWidth="0" width="9.140625" style="24"/>
    <col min="222" max="224" hidden="1" customWidth="0" width="4.8554688" style="24"/>
    <col min="225" max="233" hidden="1" customWidth="0" width="9.140625" style="24"/>
    <col min="234" max="234" hidden="1" customWidth="0" width="4.8554688" style="24"/>
    <col min="235" max="235" hidden="1" customWidth="0" width="9.140625" style="24"/>
    <col min="236" max="237" hidden="1" customWidth="0" width="4.8554688" style="24"/>
    <col min="238" max="238" hidden="1" customWidth="0" width="9.140625" style="24"/>
    <col min="239" max="244" hidden="1" customWidth="0" width="4.8554688" style="24"/>
    <col min="245" max="245" hidden="1" customWidth="0" width="9.140625" style="24"/>
    <col min="246" max="257" hidden="1" customWidth="0" width="4.8554688" style="24"/>
    <col min="258" max="258" hidden="1" customWidth="0" width="9.140625" style="24"/>
    <col min="259" max="277" hidden="1" customWidth="0" width="4.8554688" style="24"/>
    <col min="278" max="16383" hidden="1" customWidth="0" width="9.140625" style="24"/>
    <col min="16384" max="16384" hidden="1" customWidth="0" width="3.7109375" style="24"/>
  </cols>
  <sheetData>
    <row r="1" spans="8:8" s="674" ht="15.75" customFormat="1">
      <c r="A1" s="675"/>
    </row>
    <row r="2" spans="8:8" ht="22.5" customHeight="1">
      <c r="A2" s="676"/>
      <c r="B2" s="677" t="s">
        <v>110</v>
      </c>
      <c r="C2" s="678"/>
      <c r="D2" s="678"/>
      <c r="E2" s="678"/>
      <c r="F2" s="678"/>
      <c r="G2" s="678"/>
      <c r="H2" s="678"/>
      <c r="I2" s="678"/>
      <c r="J2" s="678"/>
      <c r="K2" s="679" t="str">
        <f>'Marks Entry'!L3</f>
        <v>HINDI</v>
      </c>
      <c r="L2" s="680"/>
      <c r="M2" s="680"/>
      <c r="N2" s="680"/>
      <c r="O2" s="680"/>
      <c r="P2" s="680"/>
      <c r="Q2" s="680"/>
      <c r="R2" s="680"/>
      <c r="S2" s="680"/>
      <c r="T2" s="680"/>
      <c r="U2" s="680"/>
      <c r="V2" s="681"/>
      <c r="W2" s="679" t="str">
        <f>'Marks Entry'!X3</f>
        <v>ENGLISH</v>
      </c>
      <c r="X2" s="680"/>
      <c r="Y2" s="680"/>
      <c r="Z2" s="680"/>
      <c r="AA2" s="680"/>
      <c r="AB2" s="680"/>
      <c r="AC2" s="680"/>
      <c r="AD2" s="680"/>
      <c r="AE2" s="680"/>
      <c r="AF2" s="680"/>
      <c r="AG2" s="680"/>
      <c r="AH2" s="681"/>
      <c r="AI2" s="679" t="str">
        <f>'Marks Entry'!AJ3</f>
        <v>SANSKRIT-I</v>
      </c>
      <c r="AJ2" s="680"/>
      <c r="AK2" s="680"/>
      <c r="AL2" s="680"/>
      <c r="AM2" s="680"/>
      <c r="AN2" s="680"/>
      <c r="AO2" s="680"/>
      <c r="AP2" s="680"/>
      <c r="AQ2" s="680"/>
      <c r="AR2" s="680"/>
      <c r="AS2" s="680"/>
      <c r="AT2" s="681"/>
      <c r="AU2" s="679" t="str">
        <f>'Marks Entry'!AV3</f>
        <v>SANSKRIT-II</v>
      </c>
      <c r="AV2" s="680"/>
      <c r="AW2" s="680"/>
      <c r="AX2" s="680"/>
      <c r="AY2" s="680"/>
      <c r="AZ2" s="680"/>
      <c r="BA2" s="680"/>
      <c r="BB2" s="680"/>
      <c r="BC2" s="680"/>
      <c r="BD2" s="680"/>
      <c r="BE2" s="680"/>
      <c r="BF2" s="681"/>
      <c r="BG2" s="679" t="str">
        <f>'Marks Entry'!BH3</f>
        <v>SCIENCE</v>
      </c>
      <c r="BH2" s="680"/>
      <c r="BI2" s="680"/>
      <c r="BJ2" s="680"/>
      <c r="BK2" s="680"/>
      <c r="BL2" s="680"/>
      <c r="BM2" s="680"/>
      <c r="BN2" s="680"/>
      <c r="BO2" s="680"/>
      <c r="BP2" s="680"/>
      <c r="BQ2" s="680"/>
      <c r="BR2" s="681"/>
      <c r="BS2" s="679" t="str">
        <f>'Marks Entry'!BT3</f>
        <v>MATHEMATICS</v>
      </c>
      <c r="BT2" s="680"/>
      <c r="BU2" s="680"/>
      <c r="BV2" s="680"/>
      <c r="BW2" s="680"/>
      <c r="BX2" s="680"/>
      <c r="BY2" s="680"/>
      <c r="BZ2" s="680"/>
      <c r="CA2" s="680"/>
      <c r="CB2" s="680"/>
      <c r="CC2" s="680"/>
      <c r="CD2" s="681"/>
      <c r="CE2" s="679" t="str">
        <f>'Marks Entry'!CF3</f>
        <v>SOCIAL SCIENCE</v>
      </c>
      <c r="CF2" s="680"/>
      <c r="CG2" s="680"/>
      <c r="CH2" s="680"/>
      <c r="CI2" s="680"/>
      <c r="CJ2" s="680"/>
      <c r="CK2" s="680"/>
      <c r="CL2" s="680"/>
      <c r="CM2" s="680"/>
      <c r="CN2" s="680"/>
      <c r="CO2" s="680"/>
      <c r="CP2" s="681"/>
      <c r="CQ2" s="679" t="str">
        <f>'Marks Entry'!CR3</f>
        <v>Fou. Of Info. Tech.</v>
      </c>
      <c r="CR2" s="682"/>
      <c r="CS2" s="682"/>
      <c r="CT2" s="682"/>
      <c r="CU2" s="682"/>
      <c r="CV2" s="682"/>
      <c r="CW2" s="682"/>
      <c r="CX2" s="682"/>
      <c r="CY2" s="682"/>
      <c r="CZ2" s="682"/>
      <c r="DA2" s="682"/>
      <c r="DB2" s="682"/>
      <c r="DC2" s="683"/>
      <c r="DD2" s="679" t="str">
        <f>'Marks Entry'!DE3</f>
        <v>Health &amp; Phy. Edu.</v>
      </c>
      <c r="DE2" s="682"/>
      <c r="DF2" s="682"/>
      <c r="DG2" s="682"/>
      <c r="DH2" s="682"/>
      <c r="DI2" s="682"/>
      <c r="DJ2" s="682"/>
      <c r="DK2" s="682"/>
      <c r="DL2" s="682"/>
      <c r="DM2" s="682"/>
      <c r="DN2" s="682"/>
      <c r="DO2" s="682"/>
      <c r="DP2" s="682"/>
      <c r="DQ2" s="682"/>
      <c r="DR2" s="682"/>
      <c r="DS2" s="682"/>
      <c r="DT2" s="682"/>
      <c r="DU2" s="682"/>
      <c r="DV2" s="682"/>
      <c r="DW2" s="682"/>
      <c r="DX2" s="682"/>
      <c r="DY2" s="682"/>
      <c r="DZ2" s="683"/>
      <c r="EA2" s="684" t="str">
        <f>'Marks Entry'!EB3</f>
        <v>S.U.P.W.</v>
      </c>
      <c r="EB2" s="685">
        <f>'Marks Entry'!EC3</f>
        <v>0.0</v>
      </c>
      <c r="EC2" s="685">
        <f>'Marks Entry'!ED3</f>
        <v>0.0</v>
      </c>
      <c r="ED2" s="685">
        <f>'Marks Entry'!EE3</f>
        <v>0.0</v>
      </c>
      <c r="EE2" s="685">
        <f>'Marks Entry'!EF3</f>
        <v>0.0</v>
      </c>
      <c r="EF2" s="686">
        <f>'Marks Entry'!EG3</f>
        <v>0.0</v>
      </c>
      <c r="EG2" s="684" t="str">
        <f>'Marks Entry'!EH3</f>
        <v>Art Education</v>
      </c>
      <c r="EH2" s="685">
        <f>'Marks Entry'!EI3</f>
        <v>0.0</v>
      </c>
      <c r="EI2" s="685">
        <f>'Marks Entry'!EJ3</f>
        <v>0.0</v>
      </c>
      <c r="EJ2" s="685">
        <f>'Marks Entry'!EK3</f>
        <v>0.0</v>
      </c>
      <c r="EK2" s="685">
        <f>'Marks Entry'!EL3</f>
        <v>0.0</v>
      </c>
      <c r="EL2" s="686">
        <f>'Marks Entry'!EM3</f>
        <v>0.0</v>
      </c>
      <c r="EM2" s="679" t="str">
        <f>'Marks Entry'!EN3</f>
        <v>H &amp; C RAJ</v>
      </c>
      <c r="EN2" s="682"/>
      <c r="EO2" s="682"/>
      <c r="EP2" s="682"/>
      <c r="EQ2" s="682"/>
      <c r="ER2" s="682"/>
      <c r="ES2" s="682"/>
      <c r="ET2" s="682"/>
      <c r="EU2" s="682"/>
      <c r="EV2" s="683"/>
      <c r="EW2" s="687" t="str">
        <f>'Marks Entry'!EX3</f>
        <v>Attendance</v>
      </c>
      <c r="EX2" s="680"/>
      <c r="EY2" s="681"/>
      <c r="EZ2" s="688" t="str">
        <f>'Marks Entry'!FA3</f>
        <v>Statics</v>
      </c>
      <c r="FA2" s="689"/>
      <c r="FB2" s="689"/>
      <c r="FC2" s="689"/>
      <c r="FD2" s="689"/>
      <c r="FE2" s="689"/>
      <c r="FF2" s="689"/>
      <c r="FG2" s="690" t="str">
        <f>'Marks Entry'!FH3</f>
        <v>Remark</v>
      </c>
    </row>
    <row r="3" spans="8:8" ht="20.25" customHeight="1">
      <c r="A3" s="676"/>
      <c r="B3" s="691" t="s">
        <v>112</v>
      </c>
      <c r="C3" s="692"/>
      <c r="D3" s="692"/>
      <c r="E3" s="692"/>
      <c r="F3" s="693" t="str">
        <f>CONCATENATE(Master!E8,Master!E11)</f>
        <v>GOVT VARISHTHA UPADHYAY SANSKRIT SCHOOL</v>
      </c>
      <c r="G3" s="693"/>
      <c r="H3" s="693"/>
      <c r="I3" s="693"/>
      <c r="J3" s="694"/>
      <c r="K3" s="695">
        <f>'Marks Entry'!L4</f>
        <v>0.0</v>
      </c>
      <c r="L3" s="689"/>
      <c r="M3" s="689"/>
      <c r="N3" s="689"/>
      <c r="O3" s="689"/>
      <c r="P3" s="689"/>
      <c r="Q3" s="689"/>
      <c r="R3" s="689"/>
      <c r="S3" s="689"/>
      <c r="T3" s="689"/>
      <c r="U3" s="689"/>
      <c r="V3" s="696"/>
      <c r="W3" s="695">
        <f>'Marks Entry'!X4</f>
        <v>0.0</v>
      </c>
      <c r="X3" s="689"/>
      <c r="Y3" s="689"/>
      <c r="Z3" s="689"/>
      <c r="AA3" s="689"/>
      <c r="AB3" s="689"/>
      <c r="AC3" s="689"/>
      <c r="AD3" s="689"/>
      <c r="AE3" s="689"/>
      <c r="AF3" s="689"/>
      <c r="AG3" s="689"/>
      <c r="AH3" s="696"/>
      <c r="AI3" s="695">
        <f>'Marks Entry'!AJ4</f>
        <v>0.0</v>
      </c>
      <c r="AJ3" s="689"/>
      <c r="AK3" s="689"/>
      <c r="AL3" s="689"/>
      <c r="AM3" s="689"/>
      <c r="AN3" s="689"/>
      <c r="AO3" s="689"/>
      <c r="AP3" s="689"/>
      <c r="AQ3" s="689"/>
      <c r="AR3" s="689"/>
      <c r="AS3" s="689"/>
      <c r="AT3" s="696"/>
      <c r="AU3" s="695">
        <f>'Marks Entry'!AV4</f>
        <v>0.0</v>
      </c>
      <c r="AV3" s="689"/>
      <c r="AW3" s="689"/>
      <c r="AX3" s="689"/>
      <c r="AY3" s="689"/>
      <c r="AZ3" s="689"/>
      <c r="BA3" s="689"/>
      <c r="BB3" s="689"/>
      <c r="BC3" s="689"/>
      <c r="BD3" s="689"/>
      <c r="BE3" s="689"/>
      <c r="BF3" s="696"/>
      <c r="BG3" s="695">
        <f>'Marks Entry'!BH4</f>
        <v>0.0</v>
      </c>
      <c r="BH3" s="689"/>
      <c r="BI3" s="689"/>
      <c r="BJ3" s="689"/>
      <c r="BK3" s="689"/>
      <c r="BL3" s="689"/>
      <c r="BM3" s="689"/>
      <c r="BN3" s="689"/>
      <c r="BO3" s="689"/>
      <c r="BP3" s="689"/>
      <c r="BQ3" s="689"/>
      <c r="BR3" s="696"/>
      <c r="BS3" s="695">
        <f>'Marks Entry'!BT4</f>
        <v>0.0</v>
      </c>
      <c r="BT3" s="689"/>
      <c r="BU3" s="689"/>
      <c r="BV3" s="689"/>
      <c r="BW3" s="689"/>
      <c r="BX3" s="689"/>
      <c r="BY3" s="689"/>
      <c r="BZ3" s="689"/>
      <c r="CA3" s="689"/>
      <c r="CB3" s="689"/>
      <c r="CC3" s="689"/>
      <c r="CD3" s="696"/>
      <c r="CE3" s="695">
        <f>'Marks Entry'!CF4</f>
        <v>0.0</v>
      </c>
      <c r="CF3" s="689"/>
      <c r="CG3" s="689"/>
      <c r="CH3" s="689"/>
      <c r="CI3" s="689"/>
      <c r="CJ3" s="689"/>
      <c r="CK3" s="689"/>
      <c r="CL3" s="689"/>
      <c r="CM3" s="689"/>
      <c r="CN3" s="689"/>
      <c r="CO3" s="689"/>
      <c r="CP3" s="696"/>
      <c r="CQ3" s="695" t="str">
        <f>'Marks Entry'!CR4</f>
        <v>B</v>
      </c>
      <c r="CR3" s="697"/>
      <c r="CS3" s="697"/>
      <c r="CT3" s="697"/>
      <c r="CU3" s="697"/>
      <c r="CV3" s="697"/>
      <c r="CW3" s="697"/>
      <c r="CX3" s="697"/>
      <c r="CY3" s="697"/>
      <c r="CZ3" s="697"/>
      <c r="DA3" s="697"/>
      <c r="DB3" s="697"/>
      <c r="DC3" s="698"/>
      <c r="DD3" s="699" t="str">
        <f>'Marks Entry'!DE4</f>
        <v>D</v>
      </c>
      <c r="DE3" s="700"/>
      <c r="DF3" s="700"/>
      <c r="DG3" s="700"/>
      <c r="DH3" s="700"/>
      <c r="DI3" s="700"/>
      <c r="DJ3" s="700"/>
      <c r="DK3" s="700"/>
      <c r="DL3" s="700"/>
      <c r="DM3" s="700"/>
      <c r="DN3" s="700"/>
      <c r="DO3" s="700"/>
      <c r="DP3" s="700"/>
      <c r="DQ3" s="700"/>
      <c r="DR3" s="700"/>
      <c r="DS3" s="700"/>
      <c r="DT3" s="700"/>
      <c r="DU3" s="700"/>
      <c r="DV3" s="700"/>
      <c r="DW3" s="700"/>
      <c r="DX3" s="700"/>
      <c r="DY3" s="700"/>
      <c r="DZ3" s="701"/>
      <c r="EA3" s="695" t="str">
        <f>'Marks Entry'!EB4</f>
        <v>B</v>
      </c>
      <c r="EB3" s="697">
        <f>'Marks Entry'!EC4</f>
        <v>0.0</v>
      </c>
      <c r="EC3" s="697">
        <f>'Marks Entry'!ED4</f>
        <v>0.0</v>
      </c>
      <c r="ED3" s="697">
        <f>'Marks Entry'!EE4</f>
        <v>0.0</v>
      </c>
      <c r="EE3" s="697">
        <f>'Marks Entry'!EF4</f>
        <v>0.0</v>
      </c>
      <c r="EF3" s="698">
        <f>'Marks Entry'!EG4</f>
        <v>0.0</v>
      </c>
      <c r="EG3" s="695" t="str">
        <f>'Marks Entry'!EH4</f>
        <v>A</v>
      </c>
      <c r="EH3" s="697">
        <f>'Marks Entry'!EI4</f>
        <v>0.0</v>
      </c>
      <c r="EI3" s="697">
        <f>'Marks Entry'!EJ4</f>
        <v>0.0</v>
      </c>
      <c r="EJ3" s="697">
        <f>'Marks Entry'!EK4</f>
        <v>0.0</v>
      </c>
      <c r="EK3" s="697">
        <f>'Marks Entry'!EL4</f>
        <v>0.0</v>
      </c>
      <c r="EL3" s="698">
        <f>'Marks Entry'!EM4</f>
        <v>0.0</v>
      </c>
      <c r="EM3" s="695" t="str">
        <f>'Marks Entry'!EN4</f>
        <v>D</v>
      </c>
      <c r="EN3" s="697"/>
      <c r="EO3" s="697"/>
      <c r="EP3" s="697"/>
      <c r="EQ3" s="697"/>
      <c r="ER3" s="697"/>
      <c r="ES3" s="697"/>
      <c r="ET3" s="697"/>
      <c r="EU3" s="697"/>
      <c r="EV3" s="698"/>
      <c r="EW3" s="702" t="str">
        <f>'Marks Entry'!EX4</f>
        <v>Total Attendance</v>
      </c>
      <c r="EX3" s="703" t="str">
        <f>'Marks Entry'!EY4</f>
        <v>Student's Attendance</v>
      </c>
      <c r="EY3" s="704" t="str">
        <f>'Marks Entry'!EZ4</f>
        <v>Attandance %</v>
      </c>
      <c r="EZ3" s="702" t="str">
        <f>'Marks Entry'!FA4</f>
        <v>Total Maximum Marks</v>
      </c>
      <c r="FA3" s="703" t="str">
        <f>'Marks Entry'!FB4</f>
        <v>Obtained Marks</v>
      </c>
      <c r="FB3" s="703" t="str">
        <f>'Marks Entry'!FC4</f>
        <v>Percentage</v>
      </c>
      <c r="FC3" s="703" t="str">
        <f>'Marks Entry'!FD4</f>
        <v>Overall Div.</v>
      </c>
      <c r="FD3" s="703" t="str">
        <f>'Marks Entry'!FE4</f>
        <v>Result</v>
      </c>
      <c r="FE3" s="705">
        <f>'Marks Entry'!FF4</f>
        <v>0.0</v>
      </c>
      <c r="FF3" s="703" t="str">
        <f>'Marks Entry'!FG4</f>
        <v>Position in Class</v>
      </c>
      <c r="FG3" s="706"/>
    </row>
    <row r="4" spans="8:8" s="707" ht="25.5" customFormat="1" customHeight="1">
      <c r="A4" s="676"/>
      <c r="B4" s="708" t="s">
        <v>111</v>
      </c>
      <c r="C4" s="709"/>
      <c r="D4" s="709"/>
      <c r="E4" s="710">
        <f t="shared" si="0" ref="E4">A7</f>
        <v>0.0</v>
      </c>
      <c r="F4" s="710" t="str">
        <f>CONCATENATE('Marks Entry'!G4,'Marks Entry'!J4)</f>
        <v>9(A)</v>
      </c>
      <c r="G4" s="711" t="s">
        <v>51</v>
      </c>
      <c r="H4" s="709" t="str">
        <f>Master!E6</f>
        <v>2022-23</v>
      </c>
      <c r="I4" s="709"/>
      <c r="J4" s="709"/>
      <c r="K4" s="712" t="str">
        <f>'Marks Entry'!L5</f>
        <v>Tests</v>
      </c>
      <c r="L4" s="713"/>
      <c r="M4" s="713"/>
      <c r="N4" s="714" t="str">
        <f>'Marks Entry'!O5</f>
        <v>Total Tests</v>
      </c>
      <c r="O4" s="715" t="str">
        <f>'Marks Entry'!P5</f>
        <v>Half Yearly</v>
      </c>
      <c r="P4" s="714" t="str">
        <f>'Marks Entry'!Q5</f>
        <v>Total (Test+H.Y.)</v>
      </c>
      <c r="Q4" s="715" t="str">
        <f>'Marks Entry'!R5</f>
        <v>Yearly Exam</v>
      </c>
      <c r="R4" s="716" t="str">
        <f>'Marks Entry'!S5</f>
        <v>Total Marks</v>
      </c>
      <c r="S4" s="717" t="str">
        <f>'Marks Entry'!T5</f>
        <v>MARKS %</v>
      </c>
      <c r="T4" s="717" t="str">
        <f>'Marks Entry'!U5</f>
        <v>2T+E OR 2E+T</v>
      </c>
      <c r="U4" s="717" t="str">
        <f>'Marks Entry'!V5</f>
        <v>Result</v>
      </c>
      <c r="V4" s="718" t="str">
        <f>'Marks Entry'!W5</f>
        <v>Div.</v>
      </c>
      <c r="W4" s="712" t="str">
        <f>'Marks Entry'!X5</f>
        <v>Tests</v>
      </c>
      <c r="X4" s="713"/>
      <c r="Y4" s="713"/>
      <c r="Z4" s="714" t="str">
        <f>'Marks Entry'!AA5</f>
        <v>Total Tests</v>
      </c>
      <c r="AA4" s="715" t="str">
        <f>'Marks Entry'!AB5</f>
        <v>Half Yearly</v>
      </c>
      <c r="AB4" s="714" t="str">
        <f>'Marks Entry'!AC5</f>
        <v>Total (Test+H.Y.)</v>
      </c>
      <c r="AC4" s="715" t="str">
        <f>'Marks Entry'!AD5</f>
        <v>Yearly Exam</v>
      </c>
      <c r="AD4" s="716" t="str">
        <f>'Marks Entry'!AE5</f>
        <v>Total Marks</v>
      </c>
      <c r="AE4" s="717" t="str">
        <f>'Marks Entry'!AF5</f>
        <v>MARKS %</v>
      </c>
      <c r="AF4" s="717" t="str">
        <f>'Marks Entry'!AG5</f>
        <v>2T+E OR 2E+T</v>
      </c>
      <c r="AG4" s="717" t="str">
        <f>'Marks Entry'!AH5</f>
        <v>Result</v>
      </c>
      <c r="AH4" s="718" t="str">
        <f>'Marks Entry'!AI5</f>
        <v>Div.</v>
      </c>
      <c r="AI4" s="712" t="str">
        <f>'Marks Entry'!AJ5</f>
        <v>Tests</v>
      </c>
      <c r="AJ4" s="713"/>
      <c r="AK4" s="713"/>
      <c r="AL4" s="714" t="str">
        <f>'Marks Entry'!AM5</f>
        <v>Total Tests</v>
      </c>
      <c r="AM4" s="715" t="str">
        <f>'Marks Entry'!AN5</f>
        <v>Half Yearly</v>
      </c>
      <c r="AN4" s="714" t="str">
        <f>'Marks Entry'!AO5</f>
        <v>Total (Test+H.Y.)</v>
      </c>
      <c r="AO4" s="715" t="str">
        <f>'Marks Entry'!AP5</f>
        <v>Yearly Exam</v>
      </c>
      <c r="AP4" s="719" t="str">
        <f>'Marks Entry'!AQ5</f>
        <v>Total Marks</v>
      </c>
      <c r="AQ4" s="717" t="str">
        <f>'Marks Entry'!AR5</f>
        <v>MARKS %</v>
      </c>
      <c r="AR4" s="717" t="str">
        <f>'Marks Entry'!AS5</f>
        <v>2T+E OR 2E+T</v>
      </c>
      <c r="AS4" s="717" t="str">
        <f>'Marks Entry'!AT5</f>
        <v>Result</v>
      </c>
      <c r="AT4" s="718" t="str">
        <f>'Marks Entry'!AU5</f>
        <v>Div.</v>
      </c>
      <c r="AU4" s="712" t="str">
        <f>'Marks Entry'!AV5</f>
        <v>Tests</v>
      </c>
      <c r="AV4" s="713"/>
      <c r="AW4" s="713"/>
      <c r="AX4" s="714" t="str">
        <f>'Marks Entry'!AY5</f>
        <v>Total Tests</v>
      </c>
      <c r="AY4" s="715" t="str">
        <f>'Marks Entry'!AZ5</f>
        <v>Half Yearly</v>
      </c>
      <c r="AZ4" s="714" t="str">
        <f>'Marks Entry'!BA5</f>
        <v>Total (Test+H.Y.)</v>
      </c>
      <c r="BA4" s="715" t="str">
        <f>'Marks Entry'!BB5</f>
        <v>Yearly Exam</v>
      </c>
      <c r="BB4" s="719" t="str">
        <f>'Marks Entry'!BC5</f>
        <v>Total Marks</v>
      </c>
      <c r="BC4" s="717" t="str">
        <f>'Marks Entry'!BD5</f>
        <v>MARKS %</v>
      </c>
      <c r="BD4" s="717" t="str">
        <f>'Marks Entry'!BE5</f>
        <v>2T+E OR 2E+T</v>
      </c>
      <c r="BE4" s="717" t="str">
        <f>'Marks Entry'!BF5</f>
        <v>Result</v>
      </c>
      <c r="BF4" s="718" t="str">
        <f>'Marks Entry'!BG5</f>
        <v>Div.</v>
      </c>
      <c r="BG4" s="712" t="str">
        <f>'Marks Entry'!BH5</f>
        <v>Tests</v>
      </c>
      <c r="BH4" s="713"/>
      <c r="BI4" s="713"/>
      <c r="BJ4" s="714" t="str">
        <f>'Marks Entry'!BK5</f>
        <v>Total Tests</v>
      </c>
      <c r="BK4" s="715" t="str">
        <f>'Marks Entry'!BL5</f>
        <v>Half Yearly</v>
      </c>
      <c r="BL4" s="714" t="str">
        <f>'Marks Entry'!BM5</f>
        <v>Total (Test+H.Y.)</v>
      </c>
      <c r="BM4" s="715" t="str">
        <f>'Marks Entry'!BN5</f>
        <v>Yearly Exam</v>
      </c>
      <c r="BN4" s="719" t="str">
        <f>'Marks Entry'!BO5</f>
        <v>Total Marks</v>
      </c>
      <c r="BO4" s="717" t="str">
        <f>'Marks Entry'!BP5</f>
        <v>MARKS %</v>
      </c>
      <c r="BP4" s="717" t="str">
        <f>'Marks Entry'!BQ5</f>
        <v>2T+E OR 2E+T</v>
      </c>
      <c r="BQ4" s="717" t="str">
        <f>'Marks Entry'!BR5</f>
        <v>Result</v>
      </c>
      <c r="BR4" s="718" t="str">
        <f>'Marks Entry'!BS5</f>
        <v>Div.</v>
      </c>
      <c r="BS4" s="712" t="str">
        <f>'Marks Entry'!BT5</f>
        <v>Tests</v>
      </c>
      <c r="BT4" s="713"/>
      <c r="BU4" s="713"/>
      <c r="BV4" s="714" t="str">
        <f>'Marks Entry'!BW5</f>
        <v>Total Tests</v>
      </c>
      <c r="BW4" s="715" t="str">
        <f>'Marks Entry'!BX5</f>
        <v>Half Yearly</v>
      </c>
      <c r="BX4" s="714" t="str">
        <f>'Marks Entry'!BY5</f>
        <v>Total (Test+H.Y.)</v>
      </c>
      <c r="BY4" s="715" t="str">
        <f>'Marks Entry'!BZ5</f>
        <v>Yearly Exam</v>
      </c>
      <c r="BZ4" s="719" t="str">
        <f>'Marks Entry'!CA5</f>
        <v>Total Marks</v>
      </c>
      <c r="CA4" s="717" t="str">
        <f>'Marks Entry'!CB5</f>
        <v>MARKS %</v>
      </c>
      <c r="CB4" s="717" t="str">
        <f>'Marks Entry'!CC5</f>
        <v>2T+E OR 2E+T</v>
      </c>
      <c r="CC4" s="717" t="str">
        <f>'Marks Entry'!CD5</f>
        <v>Result</v>
      </c>
      <c r="CD4" s="718" t="str">
        <f>'Marks Entry'!CE5</f>
        <v>Div.</v>
      </c>
      <c r="CE4" s="712" t="str">
        <f>'Marks Entry'!CF5</f>
        <v>Tests</v>
      </c>
      <c r="CF4" s="713"/>
      <c r="CG4" s="713"/>
      <c r="CH4" s="714" t="str">
        <f>'Marks Entry'!CI5</f>
        <v>Total Tests</v>
      </c>
      <c r="CI4" s="715" t="str">
        <f>'Marks Entry'!CJ5</f>
        <v>Half Yearly</v>
      </c>
      <c r="CJ4" s="714" t="str">
        <f>'Marks Entry'!CK5</f>
        <v>Total (Test+H.Y.)</v>
      </c>
      <c r="CK4" s="715" t="str">
        <f>'Marks Entry'!CL5</f>
        <v>Yearly Exam</v>
      </c>
      <c r="CL4" s="719" t="str">
        <f>'Marks Entry'!CM5</f>
        <v>Total Marks</v>
      </c>
      <c r="CM4" s="717" t="str">
        <f>'Marks Entry'!CN5</f>
        <v>MARKS %</v>
      </c>
      <c r="CN4" s="717" t="str">
        <f>'Marks Entry'!CO5</f>
        <v>2T+E OR 2E+T</v>
      </c>
      <c r="CO4" s="717" t="str">
        <f>'Marks Entry'!CP5</f>
        <v>Result</v>
      </c>
      <c r="CP4" s="718" t="str">
        <f>'Marks Entry'!CQ5</f>
        <v>Div.</v>
      </c>
      <c r="CQ4" s="712" t="str">
        <f>'Marks Entry'!CR5</f>
        <v>Tests</v>
      </c>
      <c r="CR4" s="713"/>
      <c r="CS4" s="713"/>
      <c r="CT4" s="714" t="str">
        <f>'Marks Entry'!CU5</f>
        <v>Total Tests</v>
      </c>
      <c r="CU4" s="720" t="str">
        <f>'Marks Entry'!CV5</f>
        <v>Half Yearly</v>
      </c>
      <c r="CV4" s="720">
        <f>'Marks Entry'!CW5</f>
        <v>0.0</v>
      </c>
      <c r="CW4" s="720">
        <f>'Marks Entry'!CX5</f>
        <v>0.0</v>
      </c>
      <c r="CX4" s="720" t="str">
        <f>'Marks Entry'!CY5</f>
        <v>Yearly Exam</v>
      </c>
      <c r="CY4" s="720">
        <f>'Marks Entry'!CZ5</f>
        <v>0.0</v>
      </c>
      <c r="CZ4" s="720">
        <f>'Marks Entry'!DA5</f>
        <v>0.0</v>
      </c>
      <c r="DA4" s="716" t="str">
        <f>'Marks Entry'!DB5</f>
        <v>Total Marks</v>
      </c>
      <c r="DB4" s="717" t="str">
        <f>'Marks Entry'!DC5</f>
        <v>MARKS %</v>
      </c>
      <c r="DC4" s="718" t="str">
        <f>'Marks Entry'!DD5</f>
        <v>Grd.</v>
      </c>
      <c r="DD4" s="712" t="str">
        <f>'Marks Entry'!DE5</f>
        <v>Tests</v>
      </c>
      <c r="DE4" s="713"/>
      <c r="DF4" s="713"/>
      <c r="DG4" s="713"/>
      <c r="DH4" s="713"/>
      <c r="DI4" s="713"/>
      <c r="DJ4" s="713"/>
      <c r="DK4" s="713"/>
      <c r="DL4" s="713"/>
      <c r="DM4" s="713"/>
      <c r="DN4" s="713"/>
      <c r="DO4" s="714" t="str">
        <f>'Marks Entry'!DP5</f>
        <v>Total Tests</v>
      </c>
      <c r="DP4" s="720" t="str">
        <f>'Marks Entry'!DQ5</f>
        <v>Half Yearly</v>
      </c>
      <c r="DQ4" s="720">
        <f>'Marks Entry'!DR5</f>
        <v>0.0</v>
      </c>
      <c r="DR4" s="720">
        <f>'Marks Entry'!DS5</f>
        <v>0.0</v>
      </c>
      <c r="DS4" s="720" t="str">
        <f>'Marks Entry'!DT5</f>
        <v>Yearly Exam</v>
      </c>
      <c r="DT4" s="720">
        <f>'Marks Entry'!DU5</f>
        <v>0.0</v>
      </c>
      <c r="DU4" s="720">
        <f>'Marks Entry'!DV5</f>
        <v>0.0</v>
      </c>
      <c r="DV4" s="715" t="str">
        <f>'Marks Entry'!DW5</f>
        <v>Total Theory</v>
      </c>
      <c r="DW4" s="715" t="str">
        <f>'Marks Entry'!DX5</f>
        <v>Total Practical</v>
      </c>
      <c r="DX4" s="716" t="str">
        <f>'Marks Entry'!DY5</f>
        <v>Total Marks</v>
      </c>
      <c r="DY4" s="717" t="str">
        <f>'Marks Entry'!DZ5</f>
        <v>MARKS %</v>
      </c>
      <c r="DZ4" s="718" t="str">
        <f>'Marks Entry'!EA5</f>
        <v>Grd.</v>
      </c>
      <c r="EA4" s="721" t="str">
        <f>'Marks Entry'!EB5</f>
        <v>Compulsory Tendency</v>
      </c>
      <c r="EB4" s="722" t="str">
        <f>'Marks Entry'!EC5</f>
        <v>Alternative Tendency</v>
      </c>
      <c r="EC4" s="722" t="str">
        <f>'Marks Entry'!ED5</f>
        <v>Camp</v>
      </c>
      <c r="ED4" s="716" t="str">
        <f>'Marks Entry'!EE5</f>
        <v>Total</v>
      </c>
      <c r="EE4" s="717" t="str">
        <f>'Marks Entry'!EF5</f>
        <v>MARKS %</v>
      </c>
      <c r="EF4" s="718" t="str">
        <f>'Marks Entry'!EG5</f>
        <v>Grd.</v>
      </c>
      <c r="EG4" s="721" t="str">
        <f>'Marks Entry'!EH5</f>
        <v>Theory</v>
      </c>
      <c r="EH4" s="722" t="str">
        <f>'Marks Entry'!EI5</f>
        <v>Practical</v>
      </c>
      <c r="EI4" s="722" t="str">
        <f>'Marks Entry'!EJ5</f>
        <v>Presentation Work</v>
      </c>
      <c r="EJ4" s="719" t="str">
        <f>'Marks Entry'!EK5</f>
        <v>Total</v>
      </c>
      <c r="EK4" s="717" t="str">
        <f>'Marks Entry'!EL5</f>
        <v>MARKS %</v>
      </c>
      <c r="EL4" s="718" t="str">
        <f>'Marks Entry'!EM5</f>
        <v>Grd.</v>
      </c>
      <c r="EM4" s="712" t="str">
        <f>'Marks Entry'!EN5</f>
        <v>Tests</v>
      </c>
      <c r="EN4" s="713"/>
      <c r="EO4" s="713"/>
      <c r="EP4" s="714" t="str">
        <f>'Marks Entry'!EQ5</f>
        <v>Total Tests</v>
      </c>
      <c r="EQ4" s="715" t="str">
        <f>'Marks Entry'!ER5</f>
        <v>Half Yearly</v>
      </c>
      <c r="ER4" s="714" t="str">
        <f>'Marks Entry'!ES5</f>
        <v>Total (Tests+H.Y.)</v>
      </c>
      <c r="ES4" s="715" t="str">
        <f>'Marks Entry'!ET5</f>
        <v>Yearly Exam</v>
      </c>
      <c r="ET4" s="714" t="str">
        <f>'Marks Entry'!EU5</f>
        <v>Total</v>
      </c>
      <c r="EU4" s="717" t="str">
        <f>'Marks Entry'!EV5</f>
        <v>MARKS %</v>
      </c>
      <c r="EV4" s="718" t="str">
        <f>'Marks Entry'!EW5</f>
        <v>Grd.</v>
      </c>
      <c r="EW4" s="723"/>
      <c r="EX4" s="689"/>
      <c r="EY4" s="696"/>
      <c r="EZ4" s="723"/>
      <c r="FA4" s="689"/>
      <c r="FB4" s="689"/>
      <c r="FC4" s="689"/>
      <c r="FD4" s="689"/>
      <c r="FE4" s="724"/>
      <c r="FF4" s="689"/>
      <c r="FG4" s="706"/>
    </row>
    <row r="5" spans="8:8" s="707" ht="51.0" customFormat="1" customHeight="1">
      <c r="A5" s="676"/>
      <c r="B5" s="725" t="s">
        <v>32</v>
      </c>
      <c r="C5" s="726" t="s">
        <v>27</v>
      </c>
      <c r="D5" s="726" t="s">
        <v>21</v>
      </c>
      <c r="E5" s="726" t="s">
        <v>28</v>
      </c>
      <c r="F5" s="726" t="s">
        <v>22</v>
      </c>
      <c r="G5" s="726" t="s">
        <v>23</v>
      </c>
      <c r="H5" s="726" t="s">
        <v>24</v>
      </c>
      <c r="I5" s="726" t="s">
        <v>25</v>
      </c>
      <c r="J5" s="727" t="s">
        <v>26</v>
      </c>
      <c r="K5" s="728" t="str">
        <f>'Marks Entry'!L6</f>
        <v>First Test</v>
      </c>
      <c r="L5" s="729" t="str">
        <f>'Marks Entry'!M6</f>
        <v>Second Test</v>
      </c>
      <c r="M5" s="729" t="str">
        <f>'Marks Entry'!N6</f>
        <v>Third Test</v>
      </c>
      <c r="N5" s="730">
        <f>'Marks Entry'!O6</f>
        <v>0.0</v>
      </c>
      <c r="O5" s="715">
        <f>'Marks Entry'!P6</f>
        <v>0.0</v>
      </c>
      <c r="P5" s="714">
        <f>'Marks Entry'!Q6</f>
        <v>0.0</v>
      </c>
      <c r="Q5" s="715">
        <f>'Marks Entry'!R6</f>
        <v>0.0</v>
      </c>
      <c r="R5" s="716">
        <f>'Marks Entry'!S6</f>
        <v>0.0</v>
      </c>
      <c r="S5" s="730">
        <f>'Marks Entry'!T6</f>
        <v>0.0</v>
      </c>
      <c r="T5" s="730">
        <f>'Marks Entry'!U6</f>
        <v>0.0</v>
      </c>
      <c r="U5" s="730">
        <f>'Marks Entry'!V6</f>
        <v>0.0</v>
      </c>
      <c r="V5" s="731" t="str">
        <f>'Marks Entry'!W6</f>
        <v>D/I/II/III/S</v>
      </c>
      <c r="W5" s="728" t="str">
        <f>'Marks Entry'!X6</f>
        <v>First Test</v>
      </c>
      <c r="X5" s="729" t="str">
        <f>'Marks Entry'!Y6</f>
        <v>Second Test</v>
      </c>
      <c r="Y5" s="729" t="str">
        <f>'Marks Entry'!Z6</f>
        <v>Third Test</v>
      </c>
      <c r="Z5" s="730">
        <f>'Marks Entry'!AA6</f>
        <v>0.0</v>
      </c>
      <c r="AA5" s="715">
        <f>'Marks Entry'!AB6</f>
        <v>0.0</v>
      </c>
      <c r="AB5" s="714">
        <f>'Marks Entry'!AC6</f>
        <v>0.0</v>
      </c>
      <c r="AC5" s="715">
        <f>'Marks Entry'!AD6</f>
        <v>0.0</v>
      </c>
      <c r="AD5" s="716">
        <f>'Marks Entry'!AE6</f>
        <v>0.0</v>
      </c>
      <c r="AE5" s="730">
        <f>'Marks Entry'!AF6</f>
        <v>0.0</v>
      </c>
      <c r="AF5" s="730">
        <f>'Marks Entry'!AG6</f>
        <v>0.0</v>
      </c>
      <c r="AG5" s="730">
        <f>'Marks Entry'!AH6</f>
        <v>0.0</v>
      </c>
      <c r="AH5" s="731" t="str">
        <f>'Marks Entry'!AI6</f>
        <v>D/I/II/III/S</v>
      </c>
      <c r="AI5" s="728" t="str">
        <f>'Marks Entry'!AJ6</f>
        <v>First Test</v>
      </c>
      <c r="AJ5" s="729" t="str">
        <f>'Marks Entry'!AK6</f>
        <v>Second Test</v>
      </c>
      <c r="AK5" s="729" t="str">
        <f>'Marks Entry'!AL6</f>
        <v>Third Test</v>
      </c>
      <c r="AL5" s="730">
        <f>'Marks Entry'!AM6</f>
        <v>0.0</v>
      </c>
      <c r="AM5" s="715">
        <f>'Marks Entry'!AN6</f>
        <v>0.0</v>
      </c>
      <c r="AN5" s="714">
        <f>'Marks Entry'!AO6</f>
        <v>0.0</v>
      </c>
      <c r="AO5" s="715">
        <f>'Marks Entry'!AP6</f>
        <v>0.0</v>
      </c>
      <c r="AP5" s="719">
        <f>'Marks Entry'!AQ6</f>
        <v>0.0</v>
      </c>
      <c r="AQ5" s="730">
        <f>'Marks Entry'!AR6</f>
        <v>0.0</v>
      </c>
      <c r="AR5" s="730">
        <f>'Marks Entry'!AS6</f>
        <v>0.0</v>
      </c>
      <c r="AS5" s="730">
        <f>'Marks Entry'!AT6</f>
        <v>0.0</v>
      </c>
      <c r="AT5" s="731" t="str">
        <f>'Marks Entry'!AU6</f>
        <v>D/I/II/III/S</v>
      </c>
      <c r="AU5" s="728" t="str">
        <f>'Marks Entry'!AV6</f>
        <v>First Test</v>
      </c>
      <c r="AV5" s="729" t="str">
        <f>'Marks Entry'!AW6</f>
        <v>Second Test</v>
      </c>
      <c r="AW5" s="729" t="str">
        <f>'Marks Entry'!AX6</f>
        <v>Third Test</v>
      </c>
      <c r="AX5" s="730">
        <f>'Marks Entry'!AY6</f>
        <v>0.0</v>
      </c>
      <c r="AY5" s="715">
        <f>'Marks Entry'!AZ6</f>
        <v>0.0</v>
      </c>
      <c r="AZ5" s="714">
        <f>'Marks Entry'!BA6</f>
        <v>0.0</v>
      </c>
      <c r="BA5" s="715">
        <f>'Marks Entry'!BB6</f>
        <v>0.0</v>
      </c>
      <c r="BB5" s="719">
        <f>'Marks Entry'!BC6</f>
        <v>0.0</v>
      </c>
      <c r="BC5" s="730">
        <f>'Marks Entry'!BD6</f>
        <v>0.0</v>
      </c>
      <c r="BD5" s="730">
        <f>'Marks Entry'!BE6</f>
        <v>0.0</v>
      </c>
      <c r="BE5" s="730">
        <f>'Marks Entry'!BF6</f>
        <v>0.0</v>
      </c>
      <c r="BF5" s="731" t="str">
        <f>'Marks Entry'!BG6</f>
        <v>D/I/II/III/S</v>
      </c>
      <c r="BG5" s="728" t="str">
        <f>'Marks Entry'!BH6</f>
        <v>First Test</v>
      </c>
      <c r="BH5" s="729" t="str">
        <f>'Marks Entry'!BI6</f>
        <v>Second Test</v>
      </c>
      <c r="BI5" s="729" t="str">
        <f>'Marks Entry'!BJ6</f>
        <v>Third Test</v>
      </c>
      <c r="BJ5" s="730">
        <f>'Marks Entry'!BK6</f>
        <v>0.0</v>
      </c>
      <c r="BK5" s="715">
        <f>'Marks Entry'!BL6</f>
        <v>0.0</v>
      </c>
      <c r="BL5" s="714">
        <f>'Marks Entry'!BM6</f>
        <v>0.0</v>
      </c>
      <c r="BM5" s="715">
        <f>'Marks Entry'!BN6</f>
        <v>0.0</v>
      </c>
      <c r="BN5" s="719">
        <f>'Marks Entry'!BO6</f>
        <v>0.0</v>
      </c>
      <c r="BO5" s="730">
        <f>'Marks Entry'!BP6</f>
        <v>0.0</v>
      </c>
      <c r="BP5" s="730">
        <f>'Marks Entry'!BQ6</f>
        <v>0.0</v>
      </c>
      <c r="BQ5" s="730">
        <f>'Marks Entry'!BR6</f>
        <v>0.0</v>
      </c>
      <c r="BR5" s="731" t="str">
        <f>'Marks Entry'!BS6</f>
        <v>D/I/II/III/S</v>
      </c>
      <c r="BS5" s="728" t="str">
        <f>'Marks Entry'!BT6</f>
        <v>First Test</v>
      </c>
      <c r="BT5" s="729" t="str">
        <f>'Marks Entry'!BU6</f>
        <v>Second Test</v>
      </c>
      <c r="BU5" s="729" t="str">
        <f>'Marks Entry'!BV6</f>
        <v>Third Test</v>
      </c>
      <c r="BV5" s="730">
        <f>'Marks Entry'!BW6</f>
        <v>0.0</v>
      </c>
      <c r="BW5" s="715">
        <f>'Marks Entry'!BX6</f>
        <v>0.0</v>
      </c>
      <c r="BX5" s="714">
        <f>'Marks Entry'!BY6</f>
        <v>0.0</v>
      </c>
      <c r="BY5" s="715">
        <f>'Marks Entry'!BZ6</f>
        <v>0.0</v>
      </c>
      <c r="BZ5" s="719">
        <f>'Marks Entry'!CA6</f>
        <v>0.0</v>
      </c>
      <c r="CA5" s="730">
        <f>'Marks Entry'!CB6</f>
        <v>0.0</v>
      </c>
      <c r="CB5" s="730">
        <f>'Marks Entry'!CC6</f>
        <v>0.0</v>
      </c>
      <c r="CC5" s="730">
        <f>'Marks Entry'!CD6</f>
        <v>0.0</v>
      </c>
      <c r="CD5" s="731" t="str">
        <f>'Marks Entry'!CE6</f>
        <v>D/I/II/III/S</v>
      </c>
      <c r="CE5" s="728" t="str">
        <f>'Marks Entry'!CF6</f>
        <v>First Test</v>
      </c>
      <c r="CF5" s="729" t="str">
        <f>'Marks Entry'!CG6</f>
        <v>Second Test</v>
      </c>
      <c r="CG5" s="729" t="str">
        <f>'Marks Entry'!CH6</f>
        <v>Third Test</v>
      </c>
      <c r="CH5" s="730">
        <f>'Marks Entry'!CI6</f>
        <v>0.0</v>
      </c>
      <c r="CI5" s="715">
        <f>'Marks Entry'!CJ6</f>
        <v>0.0</v>
      </c>
      <c r="CJ5" s="714">
        <f>'Marks Entry'!CK6</f>
        <v>0.0</v>
      </c>
      <c r="CK5" s="715">
        <f>'Marks Entry'!CL6</f>
        <v>0.0</v>
      </c>
      <c r="CL5" s="719">
        <f>'Marks Entry'!CM6</f>
        <v>0.0</v>
      </c>
      <c r="CM5" s="730">
        <f>'Marks Entry'!CN6</f>
        <v>0.0</v>
      </c>
      <c r="CN5" s="730">
        <f>'Marks Entry'!CO6</f>
        <v>0.0</v>
      </c>
      <c r="CO5" s="730">
        <f>'Marks Entry'!CP6</f>
        <v>0.0</v>
      </c>
      <c r="CP5" s="731" t="str">
        <f>'Marks Entry'!CQ6</f>
        <v>D/I/II/III/S</v>
      </c>
      <c r="CQ5" s="728" t="str">
        <f>'Marks Entry'!CR6</f>
        <v>First Test</v>
      </c>
      <c r="CR5" s="729" t="str">
        <f>'Marks Entry'!CS6</f>
        <v>Second Test</v>
      </c>
      <c r="CS5" s="729" t="str">
        <f>'Marks Entry'!CT6</f>
        <v>Third Test</v>
      </c>
      <c r="CT5" s="714">
        <f>'Marks Entry'!CU6</f>
        <v>0.0</v>
      </c>
      <c r="CU5" s="724" t="str">
        <f>'Marks Entry'!CV6</f>
        <v>Theory</v>
      </c>
      <c r="CV5" s="724" t="str">
        <f>'Marks Entry'!CW6</f>
        <v>Practical</v>
      </c>
      <c r="CW5" s="732" t="str">
        <f>'Marks Entry'!CX6</f>
        <v>Total H.Y.</v>
      </c>
      <c r="CX5" s="724" t="str">
        <f>'Marks Entry'!CY6</f>
        <v>Theory</v>
      </c>
      <c r="CY5" s="724" t="str">
        <f>'Marks Entry'!CZ6</f>
        <v>Practical</v>
      </c>
      <c r="CZ5" s="732" t="str">
        <f>'Marks Entry'!DA6</f>
        <v>Total Yearly</v>
      </c>
      <c r="DA5" s="716">
        <f>'Marks Entry'!DB6</f>
        <v>0.0</v>
      </c>
      <c r="DB5" s="717">
        <f>'Marks Entry'!DC6</f>
        <v>0.0</v>
      </c>
      <c r="DC5" s="731" t="str">
        <f>'Marks Entry'!DD6</f>
        <v>A/B/C/D</v>
      </c>
      <c r="DD5" s="728" t="str">
        <f>'Marks Entry'!DE6</f>
        <v>First Theory</v>
      </c>
      <c r="DE5" s="729" t="str">
        <f>'Marks Entry'!DF6</f>
        <v>First Prac.</v>
      </c>
      <c r="DF5" s="732" t="str">
        <f>'Marks Entry'!DG6</f>
        <v>Total First</v>
      </c>
      <c r="DG5" s="729" t="str">
        <f>'Marks Entry'!DH6</f>
        <v>Second Theory</v>
      </c>
      <c r="DH5" s="729" t="str">
        <f>'Marks Entry'!DI6</f>
        <v>SecondPrac.</v>
      </c>
      <c r="DI5" s="732" t="str">
        <f>'Marks Entry'!DJ6</f>
        <v>Total Second</v>
      </c>
      <c r="DJ5" s="729" t="str">
        <f>'Marks Entry'!DK6</f>
        <v>Third Theory</v>
      </c>
      <c r="DK5" s="729" t="str">
        <f>'Marks Entry'!DL6</f>
        <v>Third Prac.</v>
      </c>
      <c r="DL5" s="732" t="str">
        <f>'Marks Entry'!DM6</f>
        <v>Total Third</v>
      </c>
      <c r="DM5" s="732" t="str">
        <f>'Marks Entry'!DN6</f>
        <v>Total Theory</v>
      </c>
      <c r="DN5" s="732" t="str">
        <f>'Marks Entry'!DO6</f>
        <v>Total Prac.</v>
      </c>
      <c r="DO5" s="714">
        <f>'Marks Entry'!DP6</f>
        <v>0.0</v>
      </c>
      <c r="DP5" s="729" t="str">
        <f>'Marks Entry'!DQ6</f>
        <v>Theory</v>
      </c>
      <c r="DQ5" s="729" t="str">
        <f>'Marks Entry'!DR6</f>
        <v>Practical</v>
      </c>
      <c r="DR5" s="732" t="str">
        <f>'Marks Entry'!DS6</f>
        <v>Total H.Y.</v>
      </c>
      <c r="DS5" s="729" t="str">
        <f>'Marks Entry'!DT6</f>
        <v>Theory</v>
      </c>
      <c r="DT5" s="729" t="str">
        <f>'Marks Entry'!DU6</f>
        <v>Practical</v>
      </c>
      <c r="DU5" s="732" t="str">
        <f>'Marks Entry'!DV6</f>
        <v>Total Yearly</v>
      </c>
      <c r="DV5" s="715">
        <f>'Marks Entry'!DW6</f>
        <v>0.0</v>
      </c>
      <c r="DW5" s="715">
        <f>'Marks Entry'!DX6</f>
        <v>0.0</v>
      </c>
      <c r="DX5" s="716">
        <f>'Marks Entry'!DY6</f>
        <v>0.0</v>
      </c>
      <c r="DY5" s="717">
        <f>'Marks Entry'!DZ6</f>
        <v>0.0</v>
      </c>
      <c r="DZ5" s="731" t="str">
        <f>'Marks Entry'!EA6</f>
        <v>A/B/C/D</v>
      </c>
      <c r="EA5" s="721">
        <f>'Marks Entry'!EB6</f>
        <v>0.0</v>
      </c>
      <c r="EB5" s="722">
        <f>'Marks Entry'!EC6</f>
        <v>0.0</v>
      </c>
      <c r="EC5" s="722">
        <f>'Marks Entry'!ED6</f>
        <v>0.0</v>
      </c>
      <c r="ED5" s="716">
        <f>'Marks Entry'!EE6</f>
        <v>0.0</v>
      </c>
      <c r="EE5" s="717">
        <f>'Marks Entry'!EF6</f>
        <v>0.0</v>
      </c>
      <c r="EF5" s="731" t="str">
        <f>'Marks Entry'!EG6</f>
        <v>A/B/C/D</v>
      </c>
      <c r="EG5" s="721">
        <f>'Marks Entry'!EH6</f>
        <v>0.0</v>
      </c>
      <c r="EH5" s="722">
        <f>'Marks Entry'!EI6</f>
        <v>0.0</v>
      </c>
      <c r="EI5" s="722">
        <f>'Marks Entry'!EJ6</f>
        <v>0.0</v>
      </c>
      <c r="EJ5" s="719">
        <f>'Marks Entry'!EK6</f>
        <v>0.0</v>
      </c>
      <c r="EK5" s="717">
        <f>'Marks Entry'!EL6</f>
        <v>0.0</v>
      </c>
      <c r="EL5" s="731" t="str">
        <f>'Marks Entry'!EM6</f>
        <v>A/B/C/D</v>
      </c>
      <c r="EM5" s="728" t="str">
        <f>'Marks Entry'!EN6</f>
        <v>First Test</v>
      </c>
      <c r="EN5" s="729" t="str">
        <f>'Marks Entry'!EO6</f>
        <v>Second Test</v>
      </c>
      <c r="EO5" s="729" t="str">
        <f>'Marks Entry'!EP6</f>
        <v>Third Test</v>
      </c>
      <c r="EP5" s="714">
        <f>'Marks Entry'!EQ6</f>
        <v>0.0</v>
      </c>
      <c r="EQ5" s="715">
        <f>'Marks Entry'!ER6</f>
        <v>0.0</v>
      </c>
      <c r="ER5" s="714">
        <f>'Marks Entry'!ES6</f>
        <v>0.0</v>
      </c>
      <c r="ES5" s="715">
        <f>'Marks Entry'!ET6</f>
        <v>0.0</v>
      </c>
      <c r="ET5" s="714">
        <f>'Marks Entry'!EU6</f>
        <v>0.0</v>
      </c>
      <c r="EU5" s="717">
        <f>'Marks Entry'!EV6</f>
        <v>0.0</v>
      </c>
      <c r="EV5" s="731" t="str">
        <f>'Marks Entry'!EW6</f>
        <v>A+/A/B/C/D</v>
      </c>
      <c r="EW5" s="723"/>
      <c r="EX5" s="689"/>
      <c r="EY5" s="696"/>
      <c r="EZ5" s="723"/>
      <c r="FA5" s="689"/>
      <c r="FB5" s="689"/>
      <c r="FC5" s="689"/>
      <c r="FD5" s="689"/>
      <c r="FE5" s="724"/>
      <c r="FF5" s="689"/>
      <c r="FG5" s="706"/>
    </row>
    <row r="6" spans="8:8" s="707" ht="15.75" customFormat="1" customHeight="1">
      <c r="A6" s="676"/>
      <c r="B6" s="733"/>
      <c r="C6" s="734"/>
      <c r="D6" s="734"/>
      <c r="E6" s="734"/>
      <c r="F6" s="734"/>
      <c r="G6" s="734"/>
      <c r="H6" s="734"/>
      <c r="I6" s="734"/>
      <c r="J6" s="735"/>
      <c r="K6" s="736">
        <f>'Marks Entry'!L7</f>
        <v>5.0</v>
      </c>
      <c r="L6" s="737">
        <f>'Marks Entry'!M7</f>
        <v>5.0</v>
      </c>
      <c r="M6" s="737">
        <f>'Marks Entry'!N7</f>
        <v>5.0</v>
      </c>
      <c r="N6" s="738">
        <f>'Marks Entry'!O7</f>
        <v>15.0</v>
      </c>
      <c r="O6" s="739">
        <f>'Marks Entry'!P7</f>
        <v>35.0</v>
      </c>
      <c r="P6" s="738">
        <f>'Marks Entry'!Q7</f>
        <v>50.0</v>
      </c>
      <c r="Q6" s="739">
        <v>50.0</v>
      </c>
      <c r="R6" s="738">
        <f>'Marks Entry'!S7</f>
        <v>100.0</v>
      </c>
      <c r="S6" s="740">
        <f>'Marks Entry'!T7</f>
        <v>0.0</v>
      </c>
      <c r="T6" s="740">
        <f>'Marks Entry'!U7</f>
        <v>0.0</v>
      </c>
      <c r="U6" s="740">
        <f>'Marks Entry'!V7</f>
        <v>0.0</v>
      </c>
      <c r="V6" s="741">
        <f>'Marks Entry'!W7</f>
        <v>0.0</v>
      </c>
      <c r="W6" s="742">
        <f>'Marks Entry'!X7</f>
        <v>5.0</v>
      </c>
      <c r="X6" s="743">
        <f>'Marks Entry'!Y7</f>
        <v>5.0</v>
      </c>
      <c r="Y6" s="743">
        <f>'Marks Entry'!Z7</f>
        <v>5.0</v>
      </c>
      <c r="Z6" s="744">
        <f>'Marks Entry'!AA7</f>
        <v>15.0</v>
      </c>
      <c r="AA6" s="745">
        <f>'Marks Entry'!AB7</f>
        <v>35.0</v>
      </c>
      <c r="AB6" s="744">
        <f>'Marks Entry'!AC7</f>
        <v>50.0</v>
      </c>
      <c r="AC6" s="745">
        <f>'Marks Entry'!AD7</f>
        <v>50.0</v>
      </c>
      <c r="AD6" s="744">
        <f>'Marks Entry'!AE7</f>
        <v>100.0</v>
      </c>
      <c r="AE6" s="730">
        <f>'Marks Entry'!AF7</f>
        <v>0.0</v>
      </c>
      <c r="AF6" s="730">
        <f>'Marks Entry'!AG7</f>
        <v>0.0</v>
      </c>
      <c r="AG6" s="730">
        <f>'Marks Entry'!AH7</f>
        <v>0.0</v>
      </c>
      <c r="AH6" s="746">
        <f>'Marks Entry'!AI7</f>
        <v>0.0</v>
      </c>
      <c r="AI6" s="742">
        <f>'Marks Entry'!AJ7</f>
        <v>10.0</v>
      </c>
      <c r="AJ6" s="743">
        <f>'Marks Entry'!AK7</f>
        <v>10.0</v>
      </c>
      <c r="AK6" s="743">
        <f>'Marks Entry'!AL7</f>
        <v>10.0</v>
      </c>
      <c r="AL6" s="744">
        <f>'Marks Entry'!AM7</f>
        <v>30.0</v>
      </c>
      <c r="AM6" s="745">
        <f>'Marks Entry'!AN7</f>
        <v>70.0</v>
      </c>
      <c r="AN6" s="744">
        <f>'Marks Entry'!AO7</f>
        <v>100.0</v>
      </c>
      <c r="AO6" s="745">
        <f>'Marks Entry'!AP7</f>
        <v>100.0</v>
      </c>
      <c r="AP6" s="747">
        <f>'Marks Entry'!AQ7</f>
        <v>200.0</v>
      </c>
      <c r="AQ6" s="730">
        <f>'Marks Entry'!AR7</f>
        <v>0.0</v>
      </c>
      <c r="AR6" s="730">
        <f>'Marks Entry'!AS7</f>
        <v>0.0</v>
      </c>
      <c r="AS6" s="730">
        <f>'Marks Entry'!AT7</f>
        <v>0.0</v>
      </c>
      <c r="AT6" s="746">
        <f>'Marks Entry'!AU7</f>
        <v>0.0</v>
      </c>
      <c r="AU6" s="742">
        <f>'Marks Entry'!AV7</f>
        <v>10.0</v>
      </c>
      <c r="AV6" s="743">
        <f>'Marks Entry'!AW7</f>
        <v>10.0</v>
      </c>
      <c r="AW6" s="743">
        <f>'Marks Entry'!AX7</f>
        <v>10.0</v>
      </c>
      <c r="AX6" s="744">
        <f>'Marks Entry'!AY7</f>
        <v>30.0</v>
      </c>
      <c r="AY6" s="745">
        <f>'Marks Entry'!AZ7</f>
        <v>70.0</v>
      </c>
      <c r="AZ6" s="744">
        <f>'Marks Entry'!BA7</f>
        <v>100.0</v>
      </c>
      <c r="BA6" s="745">
        <f>'Marks Entry'!BB7</f>
        <v>100.0</v>
      </c>
      <c r="BB6" s="747">
        <f>'Marks Entry'!BC7</f>
        <v>200.0</v>
      </c>
      <c r="BC6" s="730">
        <f>'Marks Entry'!BD7</f>
        <v>0.0</v>
      </c>
      <c r="BD6" s="730">
        <f>'Marks Entry'!BE7</f>
        <v>0.0</v>
      </c>
      <c r="BE6" s="730">
        <f>'Marks Entry'!BF7</f>
        <v>0.0</v>
      </c>
      <c r="BF6" s="746">
        <f>'Marks Entry'!BG7</f>
        <v>0.0</v>
      </c>
      <c r="BG6" s="742">
        <f>'Marks Entry'!BH7</f>
        <v>10.0</v>
      </c>
      <c r="BH6" s="743">
        <f>'Marks Entry'!BI7</f>
        <v>10.0</v>
      </c>
      <c r="BI6" s="743">
        <f>'Marks Entry'!BJ7</f>
        <v>10.0</v>
      </c>
      <c r="BJ6" s="744">
        <f>'Marks Entry'!BK7</f>
        <v>30.0</v>
      </c>
      <c r="BK6" s="745">
        <f>'Marks Entry'!BL7</f>
        <v>70.0</v>
      </c>
      <c r="BL6" s="744">
        <f>'Marks Entry'!BM7</f>
        <v>100.0</v>
      </c>
      <c r="BM6" s="745">
        <f>'Marks Entry'!BN7</f>
        <v>100.0</v>
      </c>
      <c r="BN6" s="747">
        <f>'Marks Entry'!BO7</f>
        <v>200.0</v>
      </c>
      <c r="BO6" s="730">
        <f>'Marks Entry'!BP7</f>
        <v>0.0</v>
      </c>
      <c r="BP6" s="730">
        <f>'Marks Entry'!BQ7</f>
        <v>0.0</v>
      </c>
      <c r="BQ6" s="730">
        <f>'Marks Entry'!BR7</f>
        <v>0.0</v>
      </c>
      <c r="BR6" s="746">
        <f>'Marks Entry'!BS7</f>
        <v>0.0</v>
      </c>
      <c r="BS6" s="742">
        <f>'Marks Entry'!BT7</f>
        <v>10.0</v>
      </c>
      <c r="BT6" s="743">
        <f>'Marks Entry'!BU7</f>
        <v>10.0</v>
      </c>
      <c r="BU6" s="743">
        <f>'Marks Entry'!BV7</f>
        <v>10.0</v>
      </c>
      <c r="BV6" s="744">
        <f>'Marks Entry'!BW7</f>
        <v>30.0</v>
      </c>
      <c r="BW6" s="745">
        <f>'Marks Entry'!BX7</f>
        <v>70.0</v>
      </c>
      <c r="BX6" s="744">
        <f>'Marks Entry'!BY7</f>
        <v>100.0</v>
      </c>
      <c r="BY6" s="745">
        <f>'Marks Entry'!BZ7</f>
        <v>100.0</v>
      </c>
      <c r="BZ6" s="747">
        <f>'Marks Entry'!CA7</f>
        <v>200.0</v>
      </c>
      <c r="CA6" s="730">
        <f>'Marks Entry'!CB7</f>
        <v>0.0</v>
      </c>
      <c r="CB6" s="730">
        <f>'Marks Entry'!CC7</f>
        <v>0.0</v>
      </c>
      <c r="CC6" s="730">
        <f>'Marks Entry'!CD7</f>
        <v>0.0</v>
      </c>
      <c r="CD6" s="746">
        <f>'Marks Entry'!CE7</f>
        <v>0.0</v>
      </c>
      <c r="CE6" s="742">
        <f>'Marks Entry'!CF7</f>
        <v>10.0</v>
      </c>
      <c r="CF6" s="743">
        <f>'Marks Entry'!CG7</f>
        <v>10.0</v>
      </c>
      <c r="CG6" s="743">
        <f>'Marks Entry'!CH7</f>
        <v>10.0</v>
      </c>
      <c r="CH6" s="744">
        <f>'Marks Entry'!CI7</f>
        <v>30.0</v>
      </c>
      <c r="CI6" s="745">
        <f>'Marks Entry'!CJ7</f>
        <v>70.0</v>
      </c>
      <c r="CJ6" s="744">
        <f>'Marks Entry'!CK7</f>
        <v>100.0</v>
      </c>
      <c r="CK6" s="745">
        <f>'Marks Entry'!CL7</f>
        <v>100.0</v>
      </c>
      <c r="CL6" s="747">
        <f>'Marks Entry'!CM7</f>
        <v>200.0</v>
      </c>
      <c r="CM6" s="730">
        <f>'Marks Entry'!CN7</f>
        <v>0.0</v>
      </c>
      <c r="CN6" s="730">
        <f>'Marks Entry'!CO7</f>
        <v>0.0</v>
      </c>
      <c r="CO6" s="730">
        <f>'Marks Entry'!CP7</f>
        <v>0.0</v>
      </c>
      <c r="CP6" s="746">
        <f>'Marks Entry'!CQ7</f>
        <v>0.0</v>
      </c>
      <c r="CQ6" s="736">
        <f>'Marks Entry'!CR7</f>
        <v>10.0</v>
      </c>
      <c r="CR6" s="737">
        <f>'Marks Entry'!CS7</f>
        <v>10.0</v>
      </c>
      <c r="CS6" s="737">
        <f>'Marks Entry'!CT7</f>
        <v>10.0</v>
      </c>
      <c r="CT6" s="738">
        <f>'Marks Entry'!CU7</f>
        <v>30.0</v>
      </c>
      <c r="CU6" s="739">
        <f>'Marks Entry'!CV7</f>
        <v>40.0</v>
      </c>
      <c r="CV6" s="739">
        <f>'Marks Entry'!CW7</f>
        <v>30.0</v>
      </c>
      <c r="CW6" s="738">
        <f>'Marks Entry'!CX7</f>
        <v>70.0</v>
      </c>
      <c r="CX6" s="739">
        <f>'Marks Entry'!CY7</f>
        <v>70.0</v>
      </c>
      <c r="CY6" s="739">
        <f>'Marks Entry'!CZ7</f>
        <v>30.0</v>
      </c>
      <c r="CZ6" s="738">
        <f>'Marks Entry'!DA7</f>
        <v>100.0</v>
      </c>
      <c r="DA6" s="738">
        <f>'Marks Entry'!DB7</f>
        <v>200.0</v>
      </c>
      <c r="DB6" s="748">
        <f>'Marks Entry'!DC7</f>
        <v>0.0</v>
      </c>
      <c r="DC6" s="749">
        <f>'Marks Entry'!DD7</f>
        <v>0.0</v>
      </c>
      <c r="DD6" s="736">
        <f>'Marks Entry'!DE7</f>
        <v>10.0</v>
      </c>
      <c r="DE6" s="737">
        <f>'Marks Entry'!DF7</f>
        <v>8.0</v>
      </c>
      <c r="DF6" s="738">
        <f>'Marks Entry'!DG7</f>
        <v>18.0</v>
      </c>
      <c r="DG6" s="737">
        <f>'Marks Entry'!DH7</f>
        <v>10.0</v>
      </c>
      <c r="DH6" s="737">
        <f>'Marks Entry'!DI7</f>
        <v>7.0</v>
      </c>
      <c r="DI6" s="738">
        <f>'Marks Entry'!DJ7</f>
        <v>17.0</v>
      </c>
      <c r="DJ6" s="737">
        <f>'Marks Entry'!DK7</f>
        <v>15.0</v>
      </c>
      <c r="DK6" s="737">
        <f>'Marks Entry'!DL7</f>
        <v>10.0</v>
      </c>
      <c r="DL6" s="738">
        <f>'Marks Entry'!DM7</f>
        <v>25.0</v>
      </c>
      <c r="DM6" s="738">
        <f>'Marks Entry'!DN7</f>
        <v>35.0</v>
      </c>
      <c r="DN6" s="738">
        <f>'Marks Entry'!DO7</f>
        <v>25.0</v>
      </c>
      <c r="DO6" s="738">
        <f>'Marks Entry'!DP7</f>
        <v>60.0</v>
      </c>
      <c r="DP6" s="739">
        <f>'Marks Entry'!DQ7</f>
        <v>20.0</v>
      </c>
      <c r="DQ6" s="739">
        <f>'Marks Entry'!DR7</f>
        <v>50.0</v>
      </c>
      <c r="DR6" s="738">
        <f>'Marks Entry'!DS7</f>
        <v>70.0</v>
      </c>
      <c r="DS6" s="739">
        <f>'Marks Entry'!DT7</f>
        <v>30.0</v>
      </c>
      <c r="DT6" s="739">
        <f>'Marks Entry'!DU7</f>
        <v>70.0</v>
      </c>
      <c r="DU6" s="738">
        <f>'Marks Entry'!DV7</f>
        <v>100.0</v>
      </c>
      <c r="DV6" s="738">
        <f>'Marks Entry'!DW7</f>
        <v>85.0</v>
      </c>
      <c r="DW6" s="738">
        <f>'Marks Entry'!DX7</f>
        <v>145.0</v>
      </c>
      <c r="DX6" s="738">
        <f>'Marks Entry'!DY7</f>
        <v>230.0</v>
      </c>
      <c r="DY6" s="748">
        <f>'Marks Entry'!DZ7</f>
        <v>0.0</v>
      </c>
      <c r="DZ6" s="749">
        <f>'Marks Entry'!EA7</f>
        <v>0.0</v>
      </c>
      <c r="EA6" s="736">
        <f>'Marks Entry'!EB7</f>
        <v>25.0</v>
      </c>
      <c r="EB6" s="737">
        <f>'Marks Entry'!EC7</f>
        <v>45.0</v>
      </c>
      <c r="EC6" s="737">
        <f>'Marks Entry'!ED7</f>
        <v>30.0</v>
      </c>
      <c r="ED6" s="738">
        <f>'Marks Entry'!EE7</f>
        <v>100.0</v>
      </c>
      <c r="EE6" s="748">
        <f>'Marks Entry'!EF7</f>
        <v>0.0</v>
      </c>
      <c r="EF6" s="749">
        <f>'Marks Entry'!EG7</f>
        <v>0.0</v>
      </c>
      <c r="EG6" s="736">
        <f>'Marks Entry'!EH7</f>
        <v>25.0</v>
      </c>
      <c r="EH6" s="737">
        <f>'Marks Entry'!EI7</f>
        <v>60.0</v>
      </c>
      <c r="EI6" s="737">
        <f>'Marks Entry'!EJ7</f>
        <v>15.0</v>
      </c>
      <c r="EJ6" s="750">
        <f>'Marks Entry'!EK7</f>
        <v>100.0</v>
      </c>
      <c r="EK6" s="748">
        <f>'Marks Entry'!EL7</f>
        <v>0.0</v>
      </c>
      <c r="EL6" s="749">
        <f>'Marks Entry'!EM7</f>
        <v>0.0</v>
      </c>
      <c r="EM6" s="736">
        <f>'Marks Entry'!EN7</f>
        <v>10.0</v>
      </c>
      <c r="EN6" s="737">
        <f>'Marks Entry'!EO7</f>
        <v>10.0</v>
      </c>
      <c r="EO6" s="737">
        <f>'Marks Entry'!EP7</f>
        <v>10.0</v>
      </c>
      <c r="EP6" s="738">
        <f>'Marks Entry'!EQ7</f>
        <v>30.0</v>
      </c>
      <c r="EQ6" s="737">
        <f>'Marks Entry'!ER7</f>
        <v>70.0</v>
      </c>
      <c r="ER6" s="738">
        <f>'Marks Entry'!ES7</f>
        <v>100.0</v>
      </c>
      <c r="ES6" s="737">
        <f>'Marks Entry'!ET7</f>
        <v>100.0</v>
      </c>
      <c r="ET6" s="751">
        <f>'Marks Entry'!EU7</f>
        <v>200.0</v>
      </c>
      <c r="EU6" s="748">
        <f>'Marks Entry'!EV7</f>
        <v>0.0</v>
      </c>
      <c r="EV6" s="749">
        <f>'Marks Entry'!EW7</f>
        <v>0.0</v>
      </c>
      <c r="EW6" s="752"/>
      <c r="EX6" s="753"/>
      <c r="EY6" s="754"/>
      <c r="EZ6" s="752"/>
      <c r="FA6" s="753"/>
      <c r="FB6" s="753"/>
      <c r="FC6" s="753"/>
      <c r="FD6" s="753"/>
      <c r="FE6" s="755"/>
      <c r="FF6" s="753"/>
      <c r="FG6" s="756"/>
    </row>
    <row r="7" spans="8:8" s="757" ht="17.25" customFormat="1" customHeight="1">
      <c r="A7" s="676"/>
      <c r="B7" s="758">
        <f>IF(F7&gt;0,1,0)</f>
        <v>1.0</v>
      </c>
      <c r="C7" s="759">
        <f>'Marks Entry'!D9</f>
        <v>9.0</v>
      </c>
      <c r="D7" s="759">
        <f>'Marks Entry'!E9</f>
        <v>292.0</v>
      </c>
      <c r="E7" s="759" t="str">
        <f>'Marks Entry'!F9</f>
        <v>SC</v>
      </c>
      <c r="F7" s="759">
        <f>'Marks Entry'!$G9</f>
        <v>901.0</v>
      </c>
      <c r="G7" s="759" t="str">
        <f>'Marks Entry'!$H9</f>
        <v>ANITA</v>
      </c>
      <c r="H7" s="759" t="str">
        <f>'Marks Entry'!I9</f>
        <v>KUMBHA RAM</v>
      </c>
      <c r="I7" s="759" t="str">
        <f>'Marks Entry'!J9</f>
        <v>PURO DEVI</v>
      </c>
      <c r="J7" s="760">
        <f>'Marks Entry'!K9</f>
        <v>39638.0</v>
      </c>
      <c r="K7" s="761">
        <f>'Marks Entry'!L9</f>
        <v>2.0</v>
      </c>
      <c r="L7" s="762">
        <f>'Marks Entry'!M9</f>
        <v>2.0</v>
      </c>
      <c r="M7" s="762">
        <f>'Marks Entry'!N9</f>
        <v>1.0</v>
      </c>
      <c r="N7" s="763">
        <f>'Marks Entry'!O9</f>
        <v>5.0</v>
      </c>
      <c r="O7" s="762">
        <f>'Marks Entry'!P9</f>
        <v>10.0</v>
      </c>
      <c r="P7" s="763">
        <f>'Marks Entry'!Q9</f>
        <v>15.0</v>
      </c>
      <c r="Q7" s="762">
        <f>'Marks Entry'!R9</f>
        <v>10.0</v>
      </c>
      <c r="R7" s="763">
        <f>'Marks Entry'!S9</f>
        <v>25.0</v>
      </c>
      <c r="S7" s="764">
        <f>'Marks Entry'!T9</f>
        <v>25.0</v>
      </c>
      <c r="T7" s="764" t="str">
        <f>'Marks Entry'!U9</f>
        <v/>
      </c>
      <c r="U7" s="764" t="str">
        <f>'Marks Entry'!V9</f>
        <v>S</v>
      </c>
      <c r="V7" s="765" t="str">
        <f>'Marks Entry'!W9</f>
        <v>S</v>
      </c>
      <c r="W7" s="761">
        <f>'Marks Entry'!X9</f>
        <v>2.0</v>
      </c>
      <c r="X7" s="762">
        <f>'Marks Entry'!Y9</f>
        <v>2.0</v>
      </c>
      <c r="Y7" s="762">
        <f>'Marks Entry'!Z9</f>
        <v>2.0</v>
      </c>
      <c r="Z7" s="763">
        <f>'Marks Entry'!AA9</f>
        <v>6.0</v>
      </c>
      <c r="AA7" s="762">
        <f>'Marks Entry'!AB9</f>
        <v>12.0</v>
      </c>
      <c r="AB7" s="763">
        <f>'Marks Entry'!AC9</f>
        <v>18.0</v>
      </c>
      <c r="AC7" s="762">
        <f>'Marks Entry'!AD9</f>
        <v>0.0</v>
      </c>
      <c r="AD7" s="763">
        <f>'Marks Entry'!AE9</f>
        <v>18.0</v>
      </c>
      <c r="AE7" s="764">
        <f>'Marks Entry'!AF9</f>
        <v>18.0</v>
      </c>
      <c r="AF7" s="764" t="str">
        <f>'Marks Entry'!AG9</f>
        <v/>
      </c>
      <c r="AG7" s="764" t="str">
        <f>'Marks Entry'!AH9</f>
        <v>F</v>
      </c>
      <c r="AH7" s="765" t="str">
        <f>'Marks Entry'!AI9</f>
        <v>F</v>
      </c>
      <c r="AI7" s="761">
        <f>'Marks Entry'!AJ9</f>
        <v>3.0</v>
      </c>
      <c r="AJ7" s="762">
        <f>'Marks Entry'!AK9</f>
        <v>7.0</v>
      </c>
      <c r="AK7" s="762">
        <f>'Marks Entry'!AL9</f>
        <v>3.0</v>
      </c>
      <c r="AL7" s="763">
        <f>'Marks Entry'!AM9</f>
        <v>13.0</v>
      </c>
      <c r="AM7" s="762">
        <f>'Marks Entry'!AN9</f>
        <v>16.0</v>
      </c>
      <c r="AN7" s="763">
        <f>'Marks Entry'!AO9</f>
        <v>29.0</v>
      </c>
      <c r="AO7" s="762">
        <f>'Marks Entry'!AP9</f>
        <v>60.0</v>
      </c>
      <c r="AP7" s="763">
        <f>'Marks Entry'!AQ9</f>
        <v>89.0</v>
      </c>
      <c r="AQ7" s="764">
        <f>'Marks Entry'!AR9</f>
        <v>44.5</v>
      </c>
      <c r="AR7" s="764" t="str">
        <f>'Marks Entry'!AS9</f>
        <v/>
      </c>
      <c r="AS7" s="764" t="str">
        <f>'Marks Entry'!AT9</f>
        <v>P</v>
      </c>
      <c r="AT7" s="765" t="str">
        <f>'Marks Entry'!AU9</f>
        <v>III</v>
      </c>
      <c r="AU7" s="761">
        <f>'Marks Entry'!AV9</f>
        <v>2.0</v>
      </c>
      <c r="AV7" s="762">
        <f>'Marks Entry'!AW9</f>
        <v>5.0</v>
      </c>
      <c r="AW7" s="762">
        <f>'Marks Entry'!AX9</f>
        <v>3.0</v>
      </c>
      <c r="AX7" s="763">
        <f>'Marks Entry'!AY9</f>
        <v>10.0</v>
      </c>
      <c r="AY7" s="762">
        <f>'Marks Entry'!AZ9</f>
        <v>23.0</v>
      </c>
      <c r="AZ7" s="763">
        <f>'Marks Entry'!BA9</f>
        <v>33.0</v>
      </c>
      <c r="BA7" s="762">
        <f>'Marks Entry'!BB9</f>
        <v>0.0</v>
      </c>
      <c r="BB7" s="763">
        <f>'Marks Entry'!BC9</f>
        <v>33.0</v>
      </c>
      <c r="BC7" s="764">
        <f>'Marks Entry'!BD9</f>
        <v>16.5</v>
      </c>
      <c r="BD7" s="764" t="str">
        <f>'Marks Entry'!BE9</f>
        <v/>
      </c>
      <c r="BE7" s="764" t="str">
        <f>'Marks Entry'!BF9</f>
        <v>F</v>
      </c>
      <c r="BF7" s="765" t="str">
        <f>'Marks Entry'!BG9</f>
        <v>F</v>
      </c>
      <c r="BG7" s="761">
        <f>'Marks Entry'!BH9</f>
        <v>1.0</v>
      </c>
      <c r="BH7" s="762">
        <f>'Marks Entry'!BI9</f>
        <v>1.0</v>
      </c>
      <c r="BI7" s="762">
        <f>'Marks Entry'!BJ9</f>
        <v>1.0</v>
      </c>
      <c r="BJ7" s="763">
        <f>'Marks Entry'!BK9</f>
        <v>3.0</v>
      </c>
      <c r="BK7" s="762">
        <f>'Marks Entry'!BL9</f>
        <v>24.0</v>
      </c>
      <c r="BL7" s="763">
        <f>'Marks Entry'!BM9</f>
        <v>27.0</v>
      </c>
      <c r="BM7" s="762">
        <f>'Marks Entry'!BN9</f>
        <v>60.0</v>
      </c>
      <c r="BN7" s="763">
        <f>'Marks Entry'!BO9</f>
        <v>87.0</v>
      </c>
      <c r="BO7" s="764">
        <f>'Marks Entry'!BP9</f>
        <v>43.5</v>
      </c>
      <c r="BP7" s="764" t="str">
        <f>'Marks Entry'!BQ9</f>
        <v/>
      </c>
      <c r="BQ7" s="764" t="str">
        <f>'Marks Entry'!BR9</f>
        <v>P</v>
      </c>
      <c r="BR7" s="765" t="str">
        <f>'Marks Entry'!BS9</f>
        <v>III</v>
      </c>
      <c r="BS7" s="761">
        <f>'Marks Entry'!BT9</f>
        <v>2.0</v>
      </c>
      <c r="BT7" s="762">
        <f>'Marks Entry'!BU9</f>
        <v>3.0</v>
      </c>
      <c r="BU7" s="762">
        <f>'Marks Entry'!BV9</f>
        <v>2.0</v>
      </c>
      <c r="BV7" s="763">
        <f>'Marks Entry'!BW9</f>
        <v>7.0</v>
      </c>
      <c r="BW7" s="762">
        <f>'Marks Entry'!BX9</f>
        <v>22.0</v>
      </c>
      <c r="BX7" s="763">
        <f>'Marks Entry'!BY9</f>
        <v>29.0</v>
      </c>
      <c r="BY7" s="762">
        <f>'Marks Entry'!BZ9</f>
        <v>45.0</v>
      </c>
      <c r="BZ7" s="763">
        <f>'Marks Entry'!CA9</f>
        <v>74.0</v>
      </c>
      <c r="CA7" s="764">
        <f>'Marks Entry'!CB9</f>
        <v>37.0</v>
      </c>
      <c r="CB7" s="764" t="str">
        <f>'Marks Entry'!CC9</f>
        <v/>
      </c>
      <c r="CC7" s="764" t="str">
        <f>'Marks Entry'!CD9</f>
        <v>P</v>
      </c>
      <c r="CD7" s="765" t="str">
        <f>'Marks Entry'!CE9</f>
        <v>III</v>
      </c>
      <c r="CE7" s="761">
        <f>'Marks Entry'!CF9</f>
        <v>4.0</v>
      </c>
      <c r="CF7" s="762">
        <f>'Marks Entry'!CG9</f>
        <v>4.0</v>
      </c>
      <c r="CG7" s="762">
        <f>'Marks Entry'!CH9</f>
        <v>3.0</v>
      </c>
      <c r="CH7" s="763">
        <f>'Marks Entry'!CI9</f>
        <v>11.0</v>
      </c>
      <c r="CI7" s="762">
        <f>'Marks Entry'!CJ9</f>
        <v>43.0</v>
      </c>
      <c r="CJ7" s="763">
        <f>'Marks Entry'!CK9</f>
        <v>54.0</v>
      </c>
      <c r="CK7" s="762">
        <f>'Marks Entry'!CL9</f>
        <v>60.0</v>
      </c>
      <c r="CL7" s="763">
        <f>'Marks Entry'!CM9</f>
        <v>114.0</v>
      </c>
      <c r="CM7" s="764">
        <f>'Marks Entry'!CN9</f>
        <v>56.99999999999999</v>
      </c>
      <c r="CN7" s="764" t="str">
        <f>'Marks Entry'!CO9</f>
        <v/>
      </c>
      <c r="CO7" s="764" t="str">
        <f>'Marks Entry'!CP9</f>
        <v>P</v>
      </c>
      <c r="CP7" s="765" t="str">
        <f>'Marks Entry'!CQ9</f>
        <v>II</v>
      </c>
      <c r="CQ7" s="766">
        <f>'Marks Entry'!CR9</f>
        <v>6.0</v>
      </c>
      <c r="CR7" s="767">
        <f>'Marks Entry'!CS9</f>
        <v>7.0</v>
      </c>
      <c r="CS7" s="767">
        <f>'Marks Entry'!CT9</f>
        <v>7.0</v>
      </c>
      <c r="CT7" s="763">
        <f>'Marks Entry'!CU9</f>
        <v>20.0</v>
      </c>
      <c r="CU7" s="767">
        <f>'Marks Entry'!CV9</f>
        <v>21.0</v>
      </c>
      <c r="CV7" s="768">
        <f>'Marks Entry'!CW9</f>
        <v>20.0</v>
      </c>
      <c r="CW7" s="769">
        <f>'Marks Entry'!CX9</f>
        <v>41.0</v>
      </c>
      <c r="CX7" s="768">
        <f>'Marks Entry'!CY9</f>
        <v>40.0</v>
      </c>
      <c r="CY7" s="767">
        <f>'Marks Entry'!CZ9</f>
        <v>20.0</v>
      </c>
      <c r="CZ7" s="769">
        <f>'Marks Entry'!DA9</f>
        <v>60.0</v>
      </c>
      <c r="DA7" s="770">
        <f>'Marks Entry'!DB9</f>
        <v>121.0</v>
      </c>
      <c r="DB7" s="764">
        <f>'Marks Entry'!DC9</f>
        <v>60.5</v>
      </c>
      <c r="DC7" s="765" t="str">
        <f>'Marks Entry'!DD9</f>
        <v>B</v>
      </c>
      <c r="DD7" s="766">
        <f>'Marks Entry'!DE9</f>
        <v>7.0</v>
      </c>
      <c r="DE7" s="767">
        <f>'Marks Entry'!DF9</f>
        <v>0.0</v>
      </c>
      <c r="DF7" s="771">
        <f>'Marks Entry'!DG9</f>
        <v>7.0</v>
      </c>
      <c r="DG7" s="767">
        <f>'Marks Entry'!DH9</f>
        <v>5.0</v>
      </c>
      <c r="DH7" s="767">
        <f>'Marks Entry'!DI9</f>
        <v>0.0</v>
      </c>
      <c r="DI7" s="771">
        <f>'Marks Entry'!DJ9</f>
        <v>5.0</v>
      </c>
      <c r="DJ7" s="767">
        <f>'Marks Entry'!DK9</f>
        <v>4.0</v>
      </c>
      <c r="DK7" s="767">
        <f>'Marks Entry'!DL9</f>
        <v>5.0</v>
      </c>
      <c r="DL7" s="771">
        <f>'Marks Entry'!DM9</f>
        <v>9.0</v>
      </c>
      <c r="DM7" s="771">
        <f>'Marks Entry'!DN9</f>
        <v>16.0</v>
      </c>
      <c r="DN7" s="771">
        <f>'Marks Entry'!DO9</f>
        <v>5.0</v>
      </c>
      <c r="DO7" s="772">
        <f>'Marks Entry'!DP9</f>
        <v>21.0</v>
      </c>
      <c r="DP7" s="767">
        <f>'Marks Entry'!DQ9</f>
        <v>11.0</v>
      </c>
      <c r="DQ7" s="768">
        <f>'Marks Entry'!DR9</f>
        <v>10.0</v>
      </c>
      <c r="DR7" s="771">
        <f>'Marks Entry'!DS9</f>
        <v>21.0</v>
      </c>
      <c r="DS7" s="768">
        <f>'Marks Entry'!DT9</f>
        <v>20.0</v>
      </c>
      <c r="DT7" s="767">
        <f>'Marks Entry'!DU9</f>
        <v>40.0</v>
      </c>
      <c r="DU7" s="769">
        <f>'Marks Entry'!DV9</f>
        <v>60.0</v>
      </c>
      <c r="DV7" s="769">
        <f>'Marks Entry'!DW9</f>
        <v>47.0</v>
      </c>
      <c r="DW7" s="769">
        <f>'Marks Entry'!DX9</f>
        <v>55.0</v>
      </c>
      <c r="DX7" s="773">
        <f>'Marks Entry'!DY9</f>
        <v>102.0</v>
      </c>
      <c r="DY7" s="764">
        <f>'Marks Entry'!DZ9</f>
        <v>44.34782608695652</v>
      </c>
      <c r="DZ7" s="765" t="str">
        <f>'Marks Entry'!EA9</f>
        <v>C</v>
      </c>
      <c r="EA7" s="766">
        <f>'Marks Entry'!EB9</f>
        <v>20.0</v>
      </c>
      <c r="EB7" s="767">
        <f>'Marks Entry'!EC9</f>
        <v>40.0</v>
      </c>
      <c r="EC7" s="767">
        <f>'Marks Entry'!ED9</f>
        <v>20.0</v>
      </c>
      <c r="ED7" s="770">
        <f>'Marks Entry'!EE9</f>
        <v>80.0</v>
      </c>
      <c r="EE7" s="774">
        <f>'Marks Entry'!EF9</f>
        <v>80.0</v>
      </c>
      <c r="EF7" s="775" t="str">
        <f>'Marks Entry'!EG9</f>
        <v>A</v>
      </c>
      <c r="EG7" s="766">
        <f>'Marks Entry'!EH9</f>
        <v>20.0</v>
      </c>
      <c r="EH7" s="767">
        <f>'Marks Entry'!EI9</f>
        <v>40.0</v>
      </c>
      <c r="EI7" s="767">
        <f>'Marks Entry'!EJ9</f>
        <v>10.0</v>
      </c>
      <c r="EJ7" s="770">
        <f>'Marks Entry'!EK9</f>
        <v>70.0</v>
      </c>
      <c r="EK7" s="774">
        <f>'Marks Entry'!EL9</f>
        <v>70.0</v>
      </c>
      <c r="EL7" s="775" t="str">
        <f>'Marks Entry'!EM9</f>
        <v>B</v>
      </c>
      <c r="EM7" s="766">
        <f>'Marks Entry'!EN9</f>
        <v>7.0</v>
      </c>
      <c r="EN7" s="767">
        <f>'Marks Entry'!EO9</f>
        <v>9.0</v>
      </c>
      <c r="EO7" s="768">
        <f>'Marks Entry'!EP9</f>
        <v>6.0</v>
      </c>
      <c r="EP7" s="771">
        <f>'Marks Entry'!EQ9</f>
        <v>22.0</v>
      </c>
      <c r="EQ7" s="768">
        <f>'Marks Entry'!ER9</f>
        <v>40.0</v>
      </c>
      <c r="ER7" s="771">
        <f>'Marks Entry'!ES9</f>
        <v>62.0</v>
      </c>
      <c r="ES7" s="768">
        <f>'Marks Entry'!ET9</f>
        <v>38.0</v>
      </c>
      <c r="ET7" s="776">
        <f>'Marks Entry'!EU9</f>
        <v>100.0</v>
      </c>
      <c r="EU7" s="764">
        <f>'Marks Entry'!EV9</f>
        <v>50.0</v>
      </c>
      <c r="EV7" s="765" t="str">
        <f>'Marks Entry'!EW9</f>
        <v>C</v>
      </c>
      <c r="EW7" s="777">
        <f>'Marks Entry'!EX9</f>
        <v>362.0</v>
      </c>
      <c r="EX7" s="764">
        <f>'Marks Entry'!EY9</f>
        <v>274.0</v>
      </c>
      <c r="EY7" s="778">
        <f>'Marks Entry'!EZ9</f>
        <v>75.69060773480662</v>
      </c>
      <c r="EZ7" s="777">
        <f>'Marks Entry'!FA9</f>
        <v>1200.0</v>
      </c>
      <c r="FA7" s="764">
        <f>'Marks Entry'!FB9</f>
        <v>440.0</v>
      </c>
      <c r="FB7" s="779">
        <f>'Marks Entry'!FC9</f>
        <v>36.666666666666664</v>
      </c>
      <c r="FC7" s="764" t="str">
        <f>'Marks Entry'!FD9</f>
        <v/>
      </c>
      <c r="FD7" s="764" t="str">
        <f>'Marks Entry'!FE9</f>
        <v>FAILED</v>
      </c>
      <c r="FE7" s="764" t="str">
        <f>'Marks Entry'!FF9</f>
        <v/>
      </c>
      <c r="FF7" s="764" t="str">
        <f>'Marks Entry'!FG9</f>
        <v/>
      </c>
      <c r="FG7" s="780" t="str">
        <f>'Marks Entry'!FH9</f>
        <v>Average</v>
      </c>
    </row>
    <row r="8" spans="8:8" s="757" ht="17.25" customFormat="1" customHeight="1">
      <c r="A8" s="676"/>
      <c r="B8" s="758">
        <f>IF(F8&gt;0,B7+1,0)</f>
        <v>2.0</v>
      </c>
      <c r="C8" s="759">
        <f>'Marks Entry'!D10</f>
        <v>9.0</v>
      </c>
      <c r="D8" s="759">
        <f>'Marks Entry'!E10</f>
        <v>261.0</v>
      </c>
      <c r="E8" s="759" t="str">
        <f>'Marks Entry'!F10</f>
        <v>SC</v>
      </c>
      <c r="F8" s="759">
        <f>'Marks Entry'!$G10</f>
        <v>902.0</v>
      </c>
      <c r="G8" s="759" t="str">
        <f>'Marks Entry'!$H10</f>
        <v>BHAWNA</v>
      </c>
      <c r="H8" s="759" t="str">
        <f>'Marks Entry'!I10</f>
        <v>BHERA RAM</v>
      </c>
      <c r="I8" s="759" t="str">
        <f>'Marks Entry'!J10</f>
        <v>GAWARI DEVI</v>
      </c>
      <c r="J8" s="760">
        <f>'Marks Entry'!K10</f>
        <v>38171.0</v>
      </c>
      <c r="K8" s="781">
        <f>'Marks Entry'!L10</f>
        <v>2.0</v>
      </c>
      <c r="L8" s="782">
        <f>'Marks Entry'!M10</f>
        <v>0.0</v>
      </c>
      <c r="M8" s="782">
        <f>'Marks Entry'!N10</f>
        <v>0.0</v>
      </c>
      <c r="N8" s="783">
        <f>'Marks Entry'!O10</f>
        <v>2.0</v>
      </c>
      <c r="O8" s="782">
        <f>'Marks Entry'!P10</f>
        <v>5.0</v>
      </c>
      <c r="P8" s="783">
        <f>'Marks Entry'!Q10</f>
        <v>7.0</v>
      </c>
      <c r="Q8" s="782">
        <f>'Marks Entry'!R10</f>
        <v>5.0</v>
      </c>
      <c r="R8" s="783">
        <f>'Marks Entry'!S10</f>
        <v>12.0</v>
      </c>
      <c r="S8" s="784">
        <f>'Marks Entry'!T10</f>
        <v>12.0</v>
      </c>
      <c r="T8" s="784" t="str">
        <f>'Marks Entry'!U10</f>
        <v/>
      </c>
      <c r="U8" s="784" t="str">
        <f>'Marks Entry'!V10</f>
        <v>F</v>
      </c>
      <c r="V8" s="785" t="str">
        <f>'Marks Entry'!W10</f>
        <v>F</v>
      </c>
      <c r="W8" s="781">
        <f>'Marks Entry'!X10</f>
        <v>4.0</v>
      </c>
      <c r="X8" s="782">
        <f>'Marks Entry'!Y10</f>
        <v>2.0</v>
      </c>
      <c r="Y8" s="782">
        <f>'Marks Entry'!Z10</f>
        <v>0.0</v>
      </c>
      <c r="Z8" s="783">
        <f>'Marks Entry'!AA10</f>
        <v>6.0</v>
      </c>
      <c r="AA8" s="782">
        <f>'Marks Entry'!AB10</f>
        <v>12.0</v>
      </c>
      <c r="AB8" s="783">
        <f>'Marks Entry'!AC10</f>
        <v>18.0</v>
      </c>
      <c r="AC8" s="782">
        <f>'Marks Entry'!AD10</f>
        <v>0.0</v>
      </c>
      <c r="AD8" s="783">
        <f>'Marks Entry'!AE10</f>
        <v>18.0</v>
      </c>
      <c r="AE8" s="784">
        <f>'Marks Entry'!AF10</f>
        <v>18.0</v>
      </c>
      <c r="AF8" s="784" t="str">
        <f>'Marks Entry'!AG10</f>
        <v/>
      </c>
      <c r="AG8" s="784" t="str">
        <f>'Marks Entry'!AH10</f>
        <v>F</v>
      </c>
      <c r="AH8" s="785" t="str">
        <f>'Marks Entry'!AI10</f>
        <v>F</v>
      </c>
      <c r="AI8" s="781">
        <f>'Marks Entry'!AJ10</f>
        <v>3.0</v>
      </c>
      <c r="AJ8" s="782">
        <f>'Marks Entry'!AK10</f>
        <v>0.0</v>
      </c>
      <c r="AK8" s="782">
        <f>'Marks Entry'!AL10</f>
        <v>0.0</v>
      </c>
      <c r="AL8" s="783">
        <f>'Marks Entry'!AM10</f>
        <v>3.0</v>
      </c>
      <c r="AM8" s="782">
        <f>'Marks Entry'!AN10</f>
        <v>16.0</v>
      </c>
      <c r="AN8" s="783">
        <f>'Marks Entry'!AO10</f>
        <v>19.0</v>
      </c>
      <c r="AO8" s="782">
        <f>'Marks Entry'!AP10</f>
        <v>0.0</v>
      </c>
      <c r="AP8" s="783">
        <f>'Marks Entry'!AQ10</f>
        <v>19.0</v>
      </c>
      <c r="AQ8" s="784">
        <f>'Marks Entry'!AR10</f>
        <v>9.5</v>
      </c>
      <c r="AR8" s="784" t="str">
        <f>'Marks Entry'!AS10</f>
        <v/>
      </c>
      <c r="AS8" s="784" t="str">
        <f>'Marks Entry'!AT10</f>
        <v>F</v>
      </c>
      <c r="AT8" s="785" t="str">
        <f>'Marks Entry'!AU10</f>
        <v>F</v>
      </c>
      <c r="AU8" s="781">
        <f>'Marks Entry'!AV10</f>
        <v>2.0</v>
      </c>
      <c r="AV8" s="782">
        <f>'Marks Entry'!AW10</f>
        <v>0.0</v>
      </c>
      <c r="AW8" s="782">
        <f>'Marks Entry'!AX10</f>
        <v>0.0</v>
      </c>
      <c r="AX8" s="783">
        <f>'Marks Entry'!AY10</f>
        <v>2.0</v>
      </c>
      <c r="AY8" s="782">
        <f>'Marks Entry'!AZ10</f>
        <v>11.0</v>
      </c>
      <c r="AZ8" s="783">
        <f>'Marks Entry'!BA10</f>
        <v>13.0</v>
      </c>
      <c r="BA8" s="782">
        <f>'Marks Entry'!BB10</f>
        <v>0.0</v>
      </c>
      <c r="BB8" s="783">
        <f>'Marks Entry'!BC10</f>
        <v>13.0</v>
      </c>
      <c r="BC8" s="784">
        <f>'Marks Entry'!BD10</f>
        <v>6.5</v>
      </c>
      <c r="BD8" s="784" t="str">
        <f>'Marks Entry'!BE10</f>
        <v/>
      </c>
      <c r="BE8" s="784" t="str">
        <f>'Marks Entry'!BF10</f>
        <v>F</v>
      </c>
      <c r="BF8" s="785" t="str">
        <f>'Marks Entry'!BG10</f>
        <v>F</v>
      </c>
      <c r="BG8" s="781">
        <f>'Marks Entry'!BH10</f>
        <v>1.0</v>
      </c>
      <c r="BH8" s="782">
        <f>'Marks Entry'!BI10</f>
        <v>0.0</v>
      </c>
      <c r="BI8" s="782">
        <f>'Marks Entry'!BJ10</f>
        <v>0.0</v>
      </c>
      <c r="BJ8" s="783">
        <f>'Marks Entry'!BK10</f>
        <v>1.0</v>
      </c>
      <c r="BK8" s="782">
        <f>'Marks Entry'!BL10</f>
        <v>18.0</v>
      </c>
      <c r="BL8" s="783">
        <f>'Marks Entry'!BM10</f>
        <v>19.0</v>
      </c>
      <c r="BM8" s="782">
        <f>'Marks Entry'!BN10</f>
        <v>0.0</v>
      </c>
      <c r="BN8" s="783">
        <f>'Marks Entry'!BO10</f>
        <v>19.0</v>
      </c>
      <c r="BO8" s="784">
        <f>'Marks Entry'!BP10</f>
        <v>9.5</v>
      </c>
      <c r="BP8" s="784" t="str">
        <f>'Marks Entry'!BQ10</f>
        <v/>
      </c>
      <c r="BQ8" s="784" t="str">
        <f>'Marks Entry'!BR10</f>
        <v>F</v>
      </c>
      <c r="BR8" s="785" t="str">
        <f>'Marks Entry'!BS10</f>
        <v>F</v>
      </c>
      <c r="BS8" s="781">
        <f>'Marks Entry'!BT10</f>
        <v>2.0</v>
      </c>
      <c r="BT8" s="782">
        <f>'Marks Entry'!BU10</f>
        <v>0.0</v>
      </c>
      <c r="BU8" s="782">
        <f>'Marks Entry'!BV10</f>
        <v>0.0</v>
      </c>
      <c r="BV8" s="783">
        <f>'Marks Entry'!BW10</f>
        <v>2.0</v>
      </c>
      <c r="BW8" s="782">
        <f>'Marks Entry'!BX10</f>
        <v>11.0</v>
      </c>
      <c r="BX8" s="783">
        <f>'Marks Entry'!BY10</f>
        <v>13.0</v>
      </c>
      <c r="BY8" s="782">
        <f>'Marks Entry'!BZ10</f>
        <v>0.0</v>
      </c>
      <c r="BZ8" s="783">
        <f>'Marks Entry'!CA10</f>
        <v>13.0</v>
      </c>
      <c r="CA8" s="784">
        <f>'Marks Entry'!CB10</f>
        <v>6.5</v>
      </c>
      <c r="CB8" s="784" t="str">
        <f>'Marks Entry'!CC10</f>
        <v/>
      </c>
      <c r="CC8" s="784" t="str">
        <f>'Marks Entry'!CD10</f>
        <v>F</v>
      </c>
      <c r="CD8" s="785" t="str">
        <f>'Marks Entry'!CE10</f>
        <v>F</v>
      </c>
      <c r="CE8" s="781">
        <f>'Marks Entry'!CF10</f>
        <v>4.0</v>
      </c>
      <c r="CF8" s="782">
        <f>'Marks Entry'!CG10</f>
        <v>0.0</v>
      </c>
      <c r="CG8" s="782">
        <f>'Marks Entry'!CH10</f>
        <v>0.0</v>
      </c>
      <c r="CH8" s="783">
        <f>'Marks Entry'!CI10</f>
        <v>4.0</v>
      </c>
      <c r="CI8" s="782">
        <f>'Marks Entry'!CJ10</f>
        <v>14.0</v>
      </c>
      <c r="CJ8" s="783">
        <f>'Marks Entry'!CK10</f>
        <v>18.0</v>
      </c>
      <c r="CK8" s="782">
        <f>'Marks Entry'!CL10</f>
        <v>0.0</v>
      </c>
      <c r="CL8" s="783">
        <f>'Marks Entry'!CM10</f>
        <v>18.0</v>
      </c>
      <c r="CM8" s="784">
        <f>'Marks Entry'!CN10</f>
        <v>9.0</v>
      </c>
      <c r="CN8" s="784" t="str">
        <f>'Marks Entry'!CO10</f>
        <v/>
      </c>
      <c r="CO8" s="784" t="str">
        <f>'Marks Entry'!CP10</f>
        <v>F</v>
      </c>
      <c r="CP8" s="785" t="str">
        <f>'Marks Entry'!CQ10</f>
        <v>F</v>
      </c>
      <c r="CQ8" s="786">
        <f>'Marks Entry'!CR10</f>
        <v>5.0</v>
      </c>
      <c r="CR8" s="787">
        <f>'Marks Entry'!CS10</f>
        <v>0.0</v>
      </c>
      <c r="CS8" s="787">
        <f>'Marks Entry'!CT10</f>
        <v>0.0</v>
      </c>
      <c r="CT8" s="783">
        <f>'Marks Entry'!CU10</f>
        <v>5.0</v>
      </c>
      <c r="CU8" s="787">
        <f>'Marks Entry'!CV10</f>
        <v>12.0</v>
      </c>
      <c r="CV8" s="788">
        <f>'Marks Entry'!CW10</f>
        <v>19.0</v>
      </c>
      <c r="CW8" s="789">
        <f>'Marks Entry'!CX10</f>
        <v>31.0</v>
      </c>
      <c r="CX8" s="788">
        <f>'Marks Entry'!CY10</f>
        <v>0.0</v>
      </c>
      <c r="CY8" s="787">
        <f>'Marks Entry'!CZ10</f>
        <v>0.0</v>
      </c>
      <c r="CZ8" s="789">
        <f>'Marks Entry'!DA10</f>
        <v>0.0</v>
      </c>
      <c r="DA8" s="790">
        <f>'Marks Entry'!DB10</f>
        <v>36.0</v>
      </c>
      <c r="DB8" s="784">
        <f>'Marks Entry'!DC10</f>
        <v>18.0</v>
      </c>
      <c r="DC8" s="785" t="str">
        <f>'Marks Entry'!DD10</f>
        <v/>
      </c>
      <c r="DD8" s="786">
        <f>'Marks Entry'!DE10</f>
        <v>5.0</v>
      </c>
      <c r="DE8" s="787">
        <f>'Marks Entry'!DF10</f>
        <v>0.0</v>
      </c>
      <c r="DF8" s="791">
        <f>'Marks Entry'!DG10</f>
        <v>5.0</v>
      </c>
      <c r="DG8" s="787">
        <f>'Marks Entry'!DH10</f>
        <v>0.0</v>
      </c>
      <c r="DH8" s="787">
        <f>'Marks Entry'!DI10</f>
        <v>0.0</v>
      </c>
      <c r="DI8" s="791" t="str">
        <f>'Marks Entry'!DJ10</f>
        <v/>
      </c>
      <c r="DJ8" s="787">
        <f>'Marks Entry'!DK10</f>
        <v>0.0</v>
      </c>
      <c r="DK8" s="787">
        <f>'Marks Entry'!DL10</f>
        <v>0.0</v>
      </c>
      <c r="DL8" s="791" t="str">
        <f>'Marks Entry'!DM10</f>
        <v/>
      </c>
      <c r="DM8" s="791">
        <f>'Marks Entry'!DN10</f>
        <v>5.0</v>
      </c>
      <c r="DN8" s="791">
        <f>'Marks Entry'!DO10</f>
        <v>0.0</v>
      </c>
      <c r="DO8" s="792">
        <f>'Marks Entry'!DP10</f>
        <v>5.0</v>
      </c>
      <c r="DP8" s="787">
        <f>'Marks Entry'!DQ10</f>
        <v>10.0</v>
      </c>
      <c r="DQ8" s="788">
        <f>'Marks Entry'!DR10</f>
        <v>32.0</v>
      </c>
      <c r="DR8" s="791">
        <f>'Marks Entry'!DS10</f>
        <v>42.0</v>
      </c>
      <c r="DS8" s="788">
        <f>'Marks Entry'!DT10</f>
        <v>0.0</v>
      </c>
      <c r="DT8" s="787">
        <f>'Marks Entry'!DU10</f>
        <v>0.0</v>
      </c>
      <c r="DU8" s="789">
        <f>'Marks Entry'!DV10</f>
        <v>0.0</v>
      </c>
      <c r="DV8" s="789">
        <f>'Marks Entry'!DW10</f>
        <v>15.0</v>
      </c>
      <c r="DW8" s="789">
        <f>'Marks Entry'!DX10</f>
        <v>32.0</v>
      </c>
      <c r="DX8" s="793">
        <f>'Marks Entry'!DY10</f>
        <v>47.0</v>
      </c>
      <c r="DY8" s="784">
        <f>'Marks Entry'!DZ10</f>
        <v>20.434782608695652</v>
      </c>
      <c r="DZ8" s="785" t="str">
        <f>'Marks Entry'!EA10</f>
        <v/>
      </c>
      <c r="EA8" s="786">
        <f>'Marks Entry'!EB10</f>
        <v>0.0</v>
      </c>
      <c r="EB8" s="787">
        <f>'Marks Entry'!EC10</f>
        <v>0.0</v>
      </c>
      <c r="EC8" s="787">
        <f>'Marks Entry'!ED10</f>
        <v>0.0</v>
      </c>
      <c r="ED8" s="790">
        <f>'Marks Entry'!EE10</f>
        <v>0.0</v>
      </c>
      <c r="EE8" s="794">
        <f>'Marks Entry'!EF10</f>
        <v>0.0</v>
      </c>
      <c r="EF8" s="795" t="str">
        <f>'Marks Entry'!EG10</f>
        <v/>
      </c>
      <c r="EG8" s="786">
        <f>'Marks Entry'!EH10</f>
        <v>0.0</v>
      </c>
      <c r="EH8" s="787">
        <f>'Marks Entry'!EI10</f>
        <v>0.0</v>
      </c>
      <c r="EI8" s="787">
        <f>'Marks Entry'!EJ10</f>
        <v>0.0</v>
      </c>
      <c r="EJ8" s="790">
        <f>'Marks Entry'!EK10</f>
        <v>0.0</v>
      </c>
      <c r="EK8" s="794">
        <f>'Marks Entry'!EL10</f>
        <v>0.0</v>
      </c>
      <c r="EL8" s="795" t="str">
        <f>'Marks Entry'!EM10</f>
        <v/>
      </c>
      <c r="EM8" s="786">
        <f>'Marks Entry'!EN10</f>
        <v>8.0</v>
      </c>
      <c r="EN8" s="787">
        <f>'Marks Entry'!EO10</f>
        <v>0.0</v>
      </c>
      <c r="EO8" s="788">
        <f>'Marks Entry'!EP10</f>
        <v>0.0</v>
      </c>
      <c r="EP8" s="791">
        <f>'Marks Entry'!EQ10</f>
        <v>8.0</v>
      </c>
      <c r="EQ8" s="788">
        <f>'Marks Entry'!ER10</f>
        <v>34.0</v>
      </c>
      <c r="ER8" s="791">
        <f>'Marks Entry'!ES10</f>
        <v>42.0</v>
      </c>
      <c r="ES8" s="788">
        <f>'Marks Entry'!ET10</f>
        <v>0.0</v>
      </c>
      <c r="ET8" s="796">
        <f>'Marks Entry'!EU10</f>
        <v>42.0</v>
      </c>
      <c r="EU8" s="784">
        <f>'Marks Entry'!EV10</f>
        <v>21.0</v>
      </c>
      <c r="EV8" s="785" t="str">
        <f>'Marks Entry'!EW10</f>
        <v/>
      </c>
      <c r="EW8" s="797">
        <f>'Marks Entry'!EX10</f>
        <v>362.0</v>
      </c>
      <c r="EX8" s="784">
        <f>'Marks Entry'!EY10</f>
        <v>210.0</v>
      </c>
      <c r="EY8" s="798">
        <f>'Marks Entry'!EZ10</f>
        <v>58.011049723756905</v>
      </c>
      <c r="EZ8" s="797">
        <f>'Marks Entry'!FA10</f>
        <v>1200.0</v>
      </c>
      <c r="FA8" s="784">
        <f>'Marks Entry'!FB10</f>
        <v>112.0</v>
      </c>
      <c r="FB8" s="799">
        <f>'Marks Entry'!FC10</f>
        <v>9.333333333333334</v>
      </c>
      <c r="FC8" s="800" t="str">
        <f>'Marks Entry'!FD10</f>
        <v/>
      </c>
      <c r="FD8" s="800" t="str">
        <f>'Marks Entry'!FE10</f>
        <v>FAILED</v>
      </c>
      <c r="FE8" s="784" t="str">
        <f>'Marks Entry'!FF10</f>
        <v/>
      </c>
      <c r="FF8" s="784" t="str">
        <f>'Marks Entry'!FG10</f>
        <v/>
      </c>
      <c r="FG8" s="785" t="str">
        <f>'Marks Entry'!FH10</f>
        <v>Need Improvement</v>
      </c>
    </row>
    <row r="9" spans="8:8" s="757" ht="17.25" customFormat="1" customHeight="1">
      <c r="A9" s="676"/>
      <c r="B9" s="758">
        <f t="shared" si="1" ref="B9:B72">IF(F9&gt;0,B8+1,0)</f>
        <v>3.0</v>
      </c>
      <c r="C9" s="759">
        <f>'Marks Entry'!D11</f>
        <v>9.0</v>
      </c>
      <c r="D9" s="759">
        <f>'Marks Entry'!E11</f>
        <v>220.0</v>
      </c>
      <c r="E9" s="759" t="str">
        <f>'Marks Entry'!F11</f>
        <v>SC</v>
      </c>
      <c r="F9" s="759">
        <f>'Marks Entry'!$G11</f>
        <v>903.0</v>
      </c>
      <c r="G9" s="759" t="str">
        <f>'Marks Entry'!$H11</f>
        <v>GENDA KUMARI</v>
      </c>
      <c r="H9" s="759" t="str">
        <f>'Marks Entry'!I11</f>
        <v>NARPAT RAM</v>
      </c>
      <c r="I9" s="759" t="str">
        <f>'Marks Entry'!J11</f>
        <v>RESHA DEVI</v>
      </c>
      <c r="J9" s="760">
        <f>'Marks Entry'!K11</f>
        <v>39473.0</v>
      </c>
      <c r="K9" s="781">
        <f>'Marks Entry'!L11</f>
        <v>3.0</v>
      </c>
      <c r="L9" s="782">
        <f>'Marks Entry'!M11</f>
        <v>1.0</v>
      </c>
      <c r="M9" s="782">
        <f>'Marks Entry'!N11</f>
        <v>0.0</v>
      </c>
      <c r="N9" s="783">
        <f>'Marks Entry'!O11</f>
        <v>4.0</v>
      </c>
      <c r="O9" s="782">
        <f>'Marks Entry'!P11</f>
        <v>8.0</v>
      </c>
      <c r="P9" s="783">
        <f>'Marks Entry'!Q11</f>
        <v>12.0</v>
      </c>
      <c r="Q9" s="782">
        <f>'Marks Entry'!R11</f>
        <v>8.0</v>
      </c>
      <c r="R9" s="783">
        <f>'Marks Entry'!S11</f>
        <v>20.0</v>
      </c>
      <c r="S9" s="784">
        <f>'Marks Entry'!T11</f>
        <v>20.0</v>
      </c>
      <c r="T9" s="784" t="str">
        <f>'Marks Entry'!U11</f>
        <v/>
      </c>
      <c r="U9" s="784" t="str">
        <f>'Marks Entry'!V11</f>
        <v>F</v>
      </c>
      <c r="V9" s="785" t="str">
        <f>'Marks Entry'!W11</f>
        <v>F</v>
      </c>
      <c r="W9" s="781">
        <f>'Marks Entry'!X11</f>
        <v>3.0</v>
      </c>
      <c r="X9" s="782">
        <f>'Marks Entry'!Y11</f>
        <v>3.0</v>
      </c>
      <c r="Y9" s="782">
        <f>'Marks Entry'!Z11</f>
        <v>2.0</v>
      </c>
      <c r="Z9" s="783">
        <f>'Marks Entry'!AA11</f>
        <v>8.0</v>
      </c>
      <c r="AA9" s="782">
        <f>'Marks Entry'!AB11</f>
        <v>12.0</v>
      </c>
      <c r="AB9" s="783">
        <f>'Marks Entry'!AC11</f>
        <v>20.0</v>
      </c>
      <c r="AC9" s="782">
        <f>'Marks Entry'!AD11</f>
        <v>0.0</v>
      </c>
      <c r="AD9" s="783">
        <f>'Marks Entry'!AE11</f>
        <v>20.0</v>
      </c>
      <c r="AE9" s="784">
        <f>'Marks Entry'!AF11</f>
        <v>20.0</v>
      </c>
      <c r="AF9" s="784" t="str">
        <f>'Marks Entry'!AG11</f>
        <v/>
      </c>
      <c r="AG9" s="784" t="str">
        <f>'Marks Entry'!AH11</f>
        <v>F</v>
      </c>
      <c r="AH9" s="785" t="str">
        <f>'Marks Entry'!AI11</f>
        <v>F</v>
      </c>
      <c r="AI9" s="781">
        <f>'Marks Entry'!AJ11</f>
        <v>3.0</v>
      </c>
      <c r="AJ9" s="782">
        <f>'Marks Entry'!AK11</f>
        <v>6.0</v>
      </c>
      <c r="AK9" s="782">
        <f>'Marks Entry'!AL11</f>
        <v>5.0</v>
      </c>
      <c r="AL9" s="783">
        <f>'Marks Entry'!AM11</f>
        <v>14.0</v>
      </c>
      <c r="AM9" s="782">
        <f>'Marks Entry'!AN11</f>
        <v>17.0</v>
      </c>
      <c r="AN9" s="783">
        <f>'Marks Entry'!AO11</f>
        <v>31.0</v>
      </c>
      <c r="AO9" s="782">
        <f>'Marks Entry'!AP11</f>
        <v>0.0</v>
      </c>
      <c r="AP9" s="783">
        <f>'Marks Entry'!AQ11</f>
        <v>31.0</v>
      </c>
      <c r="AQ9" s="784">
        <f>'Marks Entry'!AR11</f>
        <v>15.5</v>
      </c>
      <c r="AR9" s="784" t="str">
        <f>'Marks Entry'!AS11</f>
        <v/>
      </c>
      <c r="AS9" s="784" t="str">
        <f>'Marks Entry'!AT11</f>
        <v>F</v>
      </c>
      <c r="AT9" s="785" t="str">
        <f>'Marks Entry'!AU11</f>
        <v>F</v>
      </c>
      <c r="AU9" s="781">
        <f>'Marks Entry'!AV11</f>
        <v>2.0</v>
      </c>
      <c r="AV9" s="782">
        <f>'Marks Entry'!AW11</f>
        <v>7.0</v>
      </c>
      <c r="AW9" s="782">
        <f>'Marks Entry'!AX11</f>
        <v>3.0</v>
      </c>
      <c r="AX9" s="783">
        <f>'Marks Entry'!AY11</f>
        <v>12.0</v>
      </c>
      <c r="AY9" s="782">
        <f>'Marks Entry'!AZ11</f>
        <v>18.0</v>
      </c>
      <c r="AZ9" s="783">
        <f>'Marks Entry'!BA11</f>
        <v>30.0</v>
      </c>
      <c r="BA9" s="782">
        <f>'Marks Entry'!BB11</f>
        <v>0.0</v>
      </c>
      <c r="BB9" s="783">
        <f>'Marks Entry'!BC11</f>
        <v>30.0</v>
      </c>
      <c r="BC9" s="784">
        <f>'Marks Entry'!BD11</f>
        <v>15.0</v>
      </c>
      <c r="BD9" s="784" t="str">
        <f>'Marks Entry'!BE11</f>
        <v/>
      </c>
      <c r="BE9" s="784" t="str">
        <f>'Marks Entry'!BF11</f>
        <v>F</v>
      </c>
      <c r="BF9" s="785" t="str">
        <f>'Marks Entry'!BG11</f>
        <v>F</v>
      </c>
      <c r="BG9" s="781">
        <f>'Marks Entry'!BH11</f>
        <v>2.0</v>
      </c>
      <c r="BH9" s="782">
        <f>'Marks Entry'!BI11</f>
        <v>0.0</v>
      </c>
      <c r="BI9" s="782">
        <f>'Marks Entry'!BJ11</f>
        <v>0.0</v>
      </c>
      <c r="BJ9" s="783">
        <f>'Marks Entry'!BK11</f>
        <v>2.0</v>
      </c>
      <c r="BK9" s="782">
        <f>'Marks Entry'!BL11</f>
        <v>20.0</v>
      </c>
      <c r="BL9" s="783">
        <f>'Marks Entry'!BM11</f>
        <v>22.0</v>
      </c>
      <c r="BM9" s="782">
        <f>'Marks Entry'!BN11</f>
        <v>0.0</v>
      </c>
      <c r="BN9" s="783">
        <f>'Marks Entry'!BO11</f>
        <v>22.0</v>
      </c>
      <c r="BO9" s="784">
        <f>'Marks Entry'!BP11</f>
        <v>11.0</v>
      </c>
      <c r="BP9" s="784" t="str">
        <f>'Marks Entry'!BQ11</f>
        <v/>
      </c>
      <c r="BQ9" s="784" t="str">
        <f>'Marks Entry'!BR11</f>
        <v>F</v>
      </c>
      <c r="BR9" s="785" t="str">
        <f>'Marks Entry'!BS11</f>
        <v>F</v>
      </c>
      <c r="BS9" s="781">
        <f>'Marks Entry'!BT11</f>
        <v>2.0</v>
      </c>
      <c r="BT9" s="782">
        <f>'Marks Entry'!BU11</f>
        <v>3.0</v>
      </c>
      <c r="BU9" s="782">
        <f>'Marks Entry'!BV11</f>
        <v>2.0</v>
      </c>
      <c r="BV9" s="783">
        <f>'Marks Entry'!BW11</f>
        <v>7.0</v>
      </c>
      <c r="BW9" s="782">
        <f>'Marks Entry'!BX11</f>
        <v>26.0</v>
      </c>
      <c r="BX9" s="783">
        <f>'Marks Entry'!BY11</f>
        <v>33.0</v>
      </c>
      <c r="BY9" s="782">
        <f>'Marks Entry'!BZ11</f>
        <v>0.0</v>
      </c>
      <c r="BZ9" s="783">
        <f>'Marks Entry'!CA11</f>
        <v>33.0</v>
      </c>
      <c r="CA9" s="784">
        <f>'Marks Entry'!CB11</f>
        <v>16.5</v>
      </c>
      <c r="CB9" s="784" t="str">
        <f>'Marks Entry'!CC11</f>
        <v/>
      </c>
      <c r="CC9" s="784" t="str">
        <f>'Marks Entry'!CD11</f>
        <v>F</v>
      </c>
      <c r="CD9" s="785" t="str">
        <f>'Marks Entry'!CE11</f>
        <v>F</v>
      </c>
      <c r="CE9" s="781">
        <f>'Marks Entry'!CF11</f>
        <v>4.0</v>
      </c>
      <c r="CF9" s="782">
        <f>'Marks Entry'!CG11</f>
        <v>3.0</v>
      </c>
      <c r="CG9" s="782">
        <f>'Marks Entry'!CH11</f>
        <v>3.0</v>
      </c>
      <c r="CH9" s="783">
        <f>'Marks Entry'!CI11</f>
        <v>10.0</v>
      </c>
      <c r="CI9" s="782">
        <f>'Marks Entry'!CJ11</f>
        <v>23.0</v>
      </c>
      <c r="CJ9" s="783">
        <f>'Marks Entry'!CK11</f>
        <v>33.0</v>
      </c>
      <c r="CK9" s="782">
        <f>'Marks Entry'!CL11</f>
        <v>0.0</v>
      </c>
      <c r="CL9" s="783">
        <f>'Marks Entry'!CM11</f>
        <v>33.0</v>
      </c>
      <c r="CM9" s="784">
        <f>'Marks Entry'!CN11</f>
        <v>16.5</v>
      </c>
      <c r="CN9" s="784" t="str">
        <f>'Marks Entry'!CO11</f>
        <v/>
      </c>
      <c r="CO9" s="784" t="str">
        <f>'Marks Entry'!CP11</f>
        <v>F</v>
      </c>
      <c r="CP9" s="785" t="str">
        <f>'Marks Entry'!CQ11</f>
        <v>F</v>
      </c>
      <c r="CQ9" s="786">
        <f>'Marks Entry'!CR11</f>
        <v>7.0</v>
      </c>
      <c r="CR9" s="787">
        <f>'Marks Entry'!CS11</f>
        <v>6.0</v>
      </c>
      <c r="CS9" s="787">
        <f>'Marks Entry'!CT11</f>
        <v>5.0</v>
      </c>
      <c r="CT9" s="783">
        <f>'Marks Entry'!CU11</f>
        <v>18.0</v>
      </c>
      <c r="CU9" s="787">
        <f>'Marks Entry'!CV11</f>
        <v>22.0</v>
      </c>
      <c r="CV9" s="788">
        <f>'Marks Entry'!CW11</f>
        <v>20.0</v>
      </c>
      <c r="CW9" s="789">
        <f>'Marks Entry'!CX11</f>
        <v>42.0</v>
      </c>
      <c r="CX9" s="788">
        <f>'Marks Entry'!CY11</f>
        <v>0.0</v>
      </c>
      <c r="CY9" s="787">
        <f>'Marks Entry'!CZ11</f>
        <v>0.0</v>
      </c>
      <c r="CZ9" s="789">
        <f>'Marks Entry'!DA11</f>
        <v>0.0</v>
      </c>
      <c r="DA9" s="790">
        <f>'Marks Entry'!DB11</f>
        <v>60.0</v>
      </c>
      <c r="DB9" s="784">
        <f>'Marks Entry'!DC11</f>
        <v>30.0</v>
      </c>
      <c r="DC9" s="785" t="str">
        <f>'Marks Entry'!DD11</f>
        <v/>
      </c>
      <c r="DD9" s="786">
        <f>'Marks Entry'!DE11</f>
        <v>7.0</v>
      </c>
      <c r="DE9" s="787">
        <f>'Marks Entry'!DF11</f>
        <v>0.0</v>
      </c>
      <c r="DF9" s="791">
        <f>'Marks Entry'!DG11</f>
        <v>7.0</v>
      </c>
      <c r="DG9" s="787">
        <f>'Marks Entry'!DH11</f>
        <v>7.0</v>
      </c>
      <c r="DH9" s="787">
        <f>'Marks Entry'!DI11</f>
        <v>0.0</v>
      </c>
      <c r="DI9" s="791">
        <f>'Marks Entry'!DJ11</f>
        <v>7.0</v>
      </c>
      <c r="DJ9" s="787">
        <f>'Marks Entry'!DK11</f>
        <v>7.0</v>
      </c>
      <c r="DK9" s="787">
        <f>'Marks Entry'!DL11</f>
        <v>0.0</v>
      </c>
      <c r="DL9" s="791">
        <f>'Marks Entry'!DM11</f>
        <v>7.0</v>
      </c>
      <c r="DM9" s="791">
        <f>'Marks Entry'!DN11</f>
        <v>21.0</v>
      </c>
      <c r="DN9" s="791">
        <f>'Marks Entry'!DO11</f>
        <v>0.0</v>
      </c>
      <c r="DO9" s="792">
        <f>'Marks Entry'!DP11</f>
        <v>21.0</v>
      </c>
      <c r="DP9" s="787">
        <f>'Marks Entry'!DQ11</f>
        <v>15.0</v>
      </c>
      <c r="DQ9" s="788">
        <f>'Marks Entry'!DR11</f>
        <v>34.0</v>
      </c>
      <c r="DR9" s="791">
        <f>'Marks Entry'!DS11</f>
        <v>49.0</v>
      </c>
      <c r="DS9" s="788">
        <f>'Marks Entry'!DT11</f>
        <v>0.0</v>
      </c>
      <c r="DT9" s="787">
        <f>'Marks Entry'!DU11</f>
        <v>0.0</v>
      </c>
      <c r="DU9" s="789">
        <f>'Marks Entry'!DV11</f>
        <v>0.0</v>
      </c>
      <c r="DV9" s="789">
        <f>'Marks Entry'!DW11</f>
        <v>36.0</v>
      </c>
      <c r="DW9" s="789">
        <f>'Marks Entry'!DX11</f>
        <v>34.0</v>
      </c>
      <c r="DX9" s="793">
        <f>'Marks Entry'!DY11</f>
        <v>70.0</v>
      </c>
      <c r="DY9" s="784">
        <f>'Marks Entry'!DZ11</f>
        <v>30.434782608695656</v>
      </c>
      <c r="DZ9" s="785" t="str">
        <f>'Marks Entry'!EA11</f>
        <v/>
      </c>
      <c r="EA9" s="786">
        <f>'Marks Entry'!EB11</f>
        <v>0.0</v>
      </c>
      <c r="EB9" s="787">
        <f>'Marks Entry'!EC11</f>
        <v>0.0</v>
      </c>
      <c r="EC9" s="787">
        <f>'Marks Entry'!ED11</f>
        <v>0.0</v>
      </c>
      <c r="ED9" s="790">
        <f>'Marks Entry'!EE11</f>
        <v>0.0</v>
      </c>
      <c r="EE9" s="794">
        <f>'Marks Entry'!EF11</f>
        <v>0.0</v>
      </c>
      <c r="EF9" s="795" t="str">
        <f>'Marks Entry'!EG11</f>
        <v/>
      </c>
      <c r="EG9" s="786">
        <f>'Marks Entry'!EH11</f>
        <v>0.0</v>
      </c>
      <c r="EH9" s="787">
        <f>'Marks Entry'!EI11</f>
        <v>0.0</v>
      </c>
      <c r="EI9" s="787">
        <f>'Marks Entry'!EJ11</f>
        <v>0.0</v>
      </c>
      <c r="EJ9" s="790">
        <f>'Marks Entry'!EK11</f>
        <v>0.0</v>
      </c>
      <c r="EK9" s="794">
        <f>'Marks Entry'!EL11</f>
        <v>0.0</v>
      </c>
      <c r="EL9" s="795" t="str">
        <f>'Marks Entry'!EM11</f>
        <v/>
      </c>
      <c r="EM9" s="786">
        <f>'Marks Entry'!EN11</f>
        <v>9.0</v>
      </c>
      <c r="EN9" s="787">
        <f>'Marks Entry'!EO11</f>
        <v>9.0</v>
      </c>
      <c r="EO9" s="788">
        <f>'Marks Entry'!EP11</f>
        <v>6.0</v>
      </c>
      <c r="EP9" s="791">
        <f>'Marks Entry'!EQ11</f>
        <v>24.0</v>
      </c>
      <c r="EQ9" s="788">
        <f>'Marks Entry'!ER11</f>
        <v>33.0</v>
      </c>
      <c r="ER9" s="791">
        <f>'Marks Entry'!ES11</f>
        <v>57.0</v>
      </c>
      <c r="ES9" s="788">
        <f>'Marks Entry'!ET11</f>
        <v>0.0</v>
      </c>
      <c r="ET9" s="796">
        <f>'Marks Entry'!EU11</f>
        <v>57.0</v>
      </c>
      <c r="EU9" s="784">
        <f>'Marks Entry'!EV11</f>
        <v>28.499999999999996</v>
      </c>
      <c r="EV9" s="785" t="str">
        <f>'Marks Entry'!EW11</f>
        <v/>
      </c>
      <c r="EW9" s="797">
        <f>'Marks Entry'!EX11</f>
        <v>0.0</v>
      </c>
      <c r="EX9" s="784">
        <f>'Marks Entry'!EY11</f>
        <v>0.0</v>
      </c>
      <c r="EY9" s="798" t="str">
        <f>'Marks Entry'!EZ11</f>
        <v/>
      </c>
      <c r="EZ9" s="797">
        <f>'Marks Entry'!FA11</f>
        <v>1200.0</v>
      </c>
      <c r="FA9" s="784">
        <f>'Marks Entry'!FB11</f>
        <v>189.0</v>
      </c>
      <c r="FB9" s="799">
        <f>'Marks Entry'!FC11</f>
        <v>15.75</v>
      </c>
      <c r="FC9" s="800" t="str">
        <f>'Marks Entry'!FD11</f>
        <v/>
      </c>
      <c r="FD9" s="800" t="str">
        <f>'Marks Entry'!FE11</f>
        <v>FAILED</v>
      </c>
      <c r="FE9" s="784" t="str">
        <f>'Marks Entry'!FF11</f>
        <v/>
      </c>
      <c r="FF9" s="784" t="str">
        <f>'Marks Entry'!FG11</f>
        <v/>
      </c>
      <c r="FG9" s="785" t="str">
        <f>'Marks Entry'!FH11</f>
        <v>Need Improvement</v>
      </c>
    </row>
    <row r="10" spans="8:8" s="757" ht="17.25" customFormat="1" customHeight="1">
      <c r="A10" s="676"/>
      <c r="B10" s="758">
        <f t="shared" si="1"/>
        <v>4.0</v>
      </c>
      <c r="C10" s="759">
        <f>'Marks Entry'!D12</f>
        <v>9.0</v>
      </c>
      <c r="D10" s="759">
        <f>'Marks Entry'!E12</f>
        <v>545.0</v>
      </c>
      <c r="E10" s="759" t="str">
        <f>'Marks Entry'!F12</f>
        <v>SC</v>
      </c>
      <c r="F10" s="759">
        <f>'Marks Entry'!$G12</f>
        <v>904.0</v>
      </c>
      <c r="G10" s="759" t="str">
        <f>'Marks Entry'!$H12</f>
        <v>HANSRAJ</v>
      </c>
      <c r="H10" s="759" t="str">
        <f>'Marks Entry'!I12</f>
        <v>Kheta Ram</v>
      </c>
      <c r="I10" s="759" t="str">
        <f>'Marks Entry'!J12</f>
        <v>Kamla Devi</v>
      </c>
      <c r="J10" s="760">
        <f>'Marks Entry'!K12</f>
        <v>39452.0</v>
      </c>
      <c r="K10" s="781">
        <f>'Marks Entry'!L12</f>
        <v>1.0</v>
      </c>
      <c r="L10" s="782">
        <f>'Marks Entry'!M12</f>
        <v>1.0</v>
      </c>
      <c r="M10" s="782">
        <f>'Marks Entry'!N12</f>
        <v>1.0</v>
      </c>
      <c r="N10" s="783">
        <f>'Marks Entry'!O12</f>
        <v>3.0</v>
      </c>
      <c r="O10" s="782">
        <f>'Marks Entry'!P12</f>
        <v>10.0</v>
      </c>
      <c r="P10" s="783">
        <f>'Marks Entry'!Q12</f>
        <v>13.0</v>
      </c>
      <c r="Q10" s="782">
        <f>'Marks Entry'!R12</f>
        <v>10.0</v>
      </c>
      <c r="R10" s="783">
        <f>'Marks Entry'!S12</f>
        <v>23.0</v>
      </c>
      <c r="S10" s="784">
        <f>'Marks Entry'!T12</f>
        <v>23.0</v>
      </c>
      <c r="T10" s="784" t="str">
        <f>'Marks Entry'!U12</f>
        <v/>
      </c>
      <c r="U10" s="784" t="str">
        <f>'Marks Entry'!V12</f>
        <v>F</v>
      </c>
      <c r="V10" s="785" t="str">
        <f>'Marks Entry'!W12</f>
        <v>F</v>
      </c>
      <c r="W10" s="781">
        <f>'Marks Entry'!X12</f>
        <v>3.0</v>
      </c>
      <c r="X10" s="782">
        <f>'Marks Entry'!Y12</f>
        <v>4.0</v>
      </c>
      <c r="Y10" s="782">
        <f>'Marks Entry'!Z12</f>
        <v>0.0</v>
      </c>
      <c r="Z10" s="783">
        <f>'Marks Entry'!AA12</f>
        <v>7.0</v>
      </c>
      <c r="AA10" s="782">
        <f>'Marks Entry'!AB12</f>
        <v>14.0</v>
      </c>
      <c r="AB10" s="783">
        <f>'Marks Entry'!AC12</f>
        <v>21.0</v>
      </c>
      <c r="AC10" s="782">
        <f>'Marks Entry'!AD12</f>
        <v>0.0</v>
      </c>
      <c r="AD10" s="783">
        <f>'Marks Entry'!AE12</f>
        <v>21.0</v>
      </c>
      <c r="AE10" s="784">
        <f>'Marks Entry'!AF12</f>
        <v>21.0</v>
      </c>
      <c r="AF10" s="784" t="str">
        <f>'Marks Entry'!AG12</f>
        <v/>
      </c>
      <c r="AG10" s="784" t="str">
        <f>'Marks Entry'!AH12</f>
        <v>F</v>
      </c>
      <c r="AH10" s="785" t="str">
        <f>'Marks Entry'!AI12</f>
        <v>F</v>
      </c>
      <c r="AI10" s="781">
        <f>'Marks Entry'!AJ12</f>
        <v>3.0</v>
      </c>
      <c r="AJ10" s="782">
        <f>'Marks Entry'!AK12</f>
        <v>2.0</v>
      </c>
      <c r="AK10" s="782">
        <f>'Marks Entry'!AL12</f>
        <v>3.0</v>
      </c>
      <c r="AL10" s="783">
        <f>'Marks Entry'!AM12</f>
        <v>8.0</v>
      </c>
      <c r="AM10" s="782">
        <f>'Marks Entry'!AN12</f>
        <v>21.0</v>
      </c>
      <c r="AN10" s="783">
        <f>'Marks Entry'!AO12</f>
        <v>29.0</v>
      </c>
      <c r="AO10" s="782">
        <f>'Marks Entry'!AP12</f>
        <v>0.0</v>
      </c>
      <c r="AP10" s="783">
        <f>'Marks Entry'!AQ12</f>
        <v>29.0</v>
      </c>
      <c r="AQ10" s="784">
        <f>'Marks Entry'!AR12</f>
        <v>14.499999999999998</v>
      </c>
      <c r="AR10" s="784" t="str">
        <f>'Marks Entry'!AS12</f>
        <v/>
      </c>
      <c r="AS10" s="784" t="str">
        <f>'Marks Entry'!AT12</f>
        <v>F</v>
      </c>
      <c r="AT10" s="785" t="str">
        <f>'Marks Entry'!AU12</f>
        <v>F</v>
      </c>
      <c r="AU10" s="781">
        <f>'Marks Entry'!AV12</f>
        <v>1.0</v>
      </c>
      <c r="AV10" s="782">
        <f>'Marks Entry'!AW12</f>
        <v>5.0</v>
      </c>
      <c r="AW10" s="782">
        <f>'Marks Entry'!AX12</f>
        <v>0.0</v>
      </c>
      <c r="AX10" s="783">
        <f>'Marks Entry'!AY12</f>
        <v>6.0</v>
      </c>
      <c r="AY10" s="782">
        <f>'Marks Entry'!AZ12</f>
        <v>18.0</v>
      </c>
      <c r="AZ10" s="783">
        <f>'Marks Entry'!BA12</f>
        <v>24.0</v>
      </c>
      <c r="BA10" s="782">
        <f>'Marks Entry'!BB12</f>
        <v>0.0</v>
      </c>
      <c r="BB10" s="783">
        <f>'Marks Entry'!BC12</f>
        <v>24.0</v>
      </c>
      <c r="BC10" s="784">
        <f>'Marks Entry'!BD12</f>
        <v>12.0</v>
      </c>
      <c r="BD10" s="784" t="str">
        <f>'Marks Entry'!BE12</f>
        <v/>
      </c>
      <c r="BE10" s="784" t="str">
        <f>'Marks Entry'!BF12</f>
        <v>F</v>
      </c>
      <c r="BF10" s="785" t="str">
        <f>'Marks Entry'!BG12</f>
        <v>F</v>
      </c>
      <c r="BG10" s="781">
        <f>'Marks Entry'!BH12</f>
        <v>1.0</v>
      </c>
      <c r="BH10" s="782">
        <f>'Marks Entry'!BI12</f>
        <v>0.0</v>
      </c>
      <c r="BI10" s="782">
        <f>'Marks Entry'!BJ12</f>
        <v>0.0</v>
      </c>
      <c r="BJ10" s="783">
        <f>'Marks Entry'!BK12</f>
        <v>1.0</v>
      </c>
      <c r="BK10" s="782">
        <f>'Marks Entry'!BL12</f>
        <v>20.0</v>
      </c>
      <c r="BL10" s="783">
        <f>'Marks Entry'!BM12</f>
        <v>21.0</v>
      </c>
      <c r="BM10" s="782">
        <f>'Marks Entry'!BN12</f>
        <v>0.0</v>
      </c>
      <c r="BN10" s="783">
        <f>'Marks Entry'!BO12</f>
        <v>21.0</v>
      </c>
      <c r="BO10" s="784">
        <f>'Marks Entry'!BP12</f>
        <v>10.5</v>
      </c>
      <c r="BP10" s="784" t="str">
        <f>'Marks Entry'!BQ12</f>
        <v/>
      </c>
      <c r="BQ10" s="784" t="str">
        <f>'Marks Entry'!BR12</f>
        <v>F</v>
      </c>
      <c r="BR10" s="785" t="str">
        <f>'Marks Entry'!BS12</f>
        <v>F</v>
      </c>
      <c r="BS10" s="781">
        <f>'Marks Entry'!BT12</f>
        <v>2.0</v>
      </c>
      <c r="BT10" s="782">
        <f>'Marks Entry'!BU12</f>
        <v>3.0</v>
      </c>
      <c r="BU10" s="782">
        <f>'Marks Entry'!BV12</f>
        <v>2.0</v>
      </c>
      <c r="BV10" s="783">
        <f>'Marks Entry'!BW12</f>
        <v>7.0</v>
      </c>
      <c r="BW10" s="782">
        <f>'Marks Entry'!BX12</f>
        <v>23.0</v>
      </c>
      <c r="BX10" s="783">
        <f>'Marks Entry'!BY12</f>
        <v>30.0</v>
      </c>
      <c r="BY10" s="782">
        <f>'Marks Entry'!BZ12</f>
        <v>0.0</v>
      </c>
      <c r="BZ10" s="783">
        <f>'Marks Entry'!CA12</f>
        <v>30.0</v>
      </c>
      <c r="CA10" s="784">
        <f>'Marks Entry'!CB12</f>
        <v>15.0</v>
      </c>
      <c r="CB10" s="784" t="str">
        <f>'Marks Entry'!CC12</f>
        <v/>
      </c>
      <c r="CC10" s="784" t="str">
        <f>'Marks Entry'!CD12</f>
        <v>F</v>
      </c>
      <c r="CD10" s="785" t="str">
        <f>'Marks Entry'!CE12</f>
        <v>F</v>
      </c>
      <c r="CE10" s="781">
        <f>'Marks Entry'!CF12</f>
        <v>4.0</v>
      </c>
      <c r="CF10" s="782">
        <f>'Marks Entry'!CG12</f>
        <v>5.0</v>
      </c>
      <c r="CG10" s="782">
        <f>'Marks Entry'!CH12</f>
        <v>2.0</v>
      </c>
      <c r="CH10" s="783">
        <f>'Marks Entry'!CI12</f>
        <v>11.0</v>
      </c>
      <c r="CI10" s="782">
        <f>'Marks Entry'!CJ12</f>
        <v>23.0</v>
      </c>
      <c r="CJ10" s="783">
        <f>'Marks Entry'!CK12</f>
        <v>34.0</v>
      </c>
      <c r="CK10" s="782">
        <f>'Marks Entry'!CL12</f>
        <v>0.0</v>
      </c>
      <c r="CL10" s="783">
        <f>'Marks Entry'!CM12</f>
        <v>34.0</v>
      </c>
      <c r="CM10" s="784">
        <f>'Marks Entry'!CN12</f>
        <v>17.0</v>
      </c>
      <c r="CN10" s="784" t="str">
        <f>'Marks Entry'!CO12</f>
        <v/>
      </c>
      <c r="CO10" s="784" t="str">
        <f>'Marks Entry'!CP12</f>
        <v>F</v>
      </c>
      <c r="CP10" s="785" t="str">
        <f>'Marks Entry'!CQ12</f>
        <v>F</v>
      </c>
      <c r="CQ10" s="786">
        <f>'Marks Entry'!CR12</f>
        <v>5.0</v>
      </c>
      <c r="CR10" s="787">
        <f>'Marks Entry'!CS12</f>
        <v>7.0</v>
      </c>
      <c r="CS10" s="787">
        <f>'Marks Entry'!CT12</f>
        <v>7.0</v>
      </c>
      <c r="CT10" s="783">
        <f>'Marks Entry'!CU12</f>
        <v>19.0</v>
      </c>
      <c r="CU10" s="787">
        <f>'Marks Entry'!CV12</f>
        <v>22.0</v>
      </c>
      <c r="CV10" s="788">
        <f>'Marks Entry'!CW12</f>
        <v>20.0</v>
      </c>
      <c r="CW10" s="789">
        <f>'Marks Entry'!CX12</f>
        <v>42.0</v>
      </c>
      <c r="CX10" s="788">
        <f>'Marks Entry'!CY12</f>
        <v>0.0</v>
      </c>
      <c r="CY10" s="787">
        <f>'Marks Entry'!CZ12</f>
        <v>0.0</v>
      </c>
      <c r="CZ10" s="789">
        <f>'Marks Entry'!DA12</f>
        <v>0.0</v>
      </c>
      <c r="DA10" s="790">
        <f>'Marks Entry'!DB12</f>
        <v>61.0</v>
      </c>
      <c r="DB10" s="784">
        <f>'Marks Entry'!DC12</f>
        <v>30.5</v>
      </c>
      <c r="DC10" s="785" t="str">
        <f>'Marks Entry'!DD12</f>
        <v/>
      </c>
      <c r="DD10" s="786">
        <f>'Marks Entry'!DE12</f>
        <v>6.0</v>
      </c>
      <c r="DE10" s="787">
        <f>'Marks Entry'!DF12</f>
        <v>0.0</v>
      </c>
      <c r="DF10" s="791">
        <f>'Marks Entry'!DG12</f>
        <v>6.0</v>
      </c>
      <c r="DG10" s="787">
        <f>'Marks Entry'!DH12</f>
        <v>7.0</v>
      </c>
      <c r="DH10" s="787">
        <f>'Marks Entry'!DI12</f>
        <v>0.0</v>
      </c>
      <c r="DI10" s="791">
        <f>'Marks Entry'!DJ12</f>
        <v>7.0</v>
      </c>
      <c r="DJ10" s="787">
        <f>'Marks Entry'!DK12</f>
        <v>0.0</v>
      </c>
      <c r="DK10" s="787">
        <f>'Marks Entry'!DL12</f>
        <v>0.0</v>
      </c>
      <c r="DL10" s="791" t="str">
        <f>'Marks Entry'!DM12</f>
        <v/>
      </c>
      <c r="DM10" s="791">
        <f>'Marks Entry'!DN12</f>
        <v>13.0</v>
      </c>
      <c r="DN10" s="791">
        <f>'Marks Entry'!DO12</f>
        <v>0.0</v>
      </c>
      <c r="DO10" s="792">
        <f>'Marks Entry'!DP12</f>
        <v>13.0</v>
      </c>
      <c r="DP10" s="787">
        <f>'Marks Entry'!DQ12</f>
        <v>13.0</v>
      </c>
      <c r="DQ10" s="788">
        <f>'Marks Entry'!DR12</f>
        <v>30.0</v>
      </c>
      <c r="DR10" s="791">
        <f>'Marks Entry'!DS12</f>
        <v>43.0</v>
      </c>
      <c r="DS10" s="788">
        <f>'Marks Entry'!DT12</f>
        <v>0.0</v>
      </c>
      <c r="DT10" s="787">
        <f>'Marks Entry'!DU12</f>
        <v>0.0</v>
      </c>
      <c r="DU10" s="789">
        <f>'Marks Entry'!DV12</f>
        <v>0.0</v>
      </c>
      <c r="DV10" s="789">
        <f>'Marks Entry'!DW12</f>
        <v>26.0</v>
      </c>
      <c r="DW10" s="789">
        <f>'Marks Entry'!DX12</f>
        <v>30.0</v>
      </c>
      <c r="DX10" s="793">
        <f>'Marks Entry'!DY12</f>
        <v>56.0</v>
      </c>
      <c r="DY10" s="784">
        <f>'Marks Entry'!DZ12</f>
        <v>24.347826086956523</v>
      </c>
      <c r="DZ10" s="785" t="str">
        <f>'Marks Entry'!EA12</f>
        <v/>
      </c>
      <c r="EA10" s="786">
        <f>'Marks Entry'!EB12</f>
        <v>0.0</v>
      </c>
      <c r="EB10" s="787">
        <f>'Marks Entry'!EC12</f>
        <v>0.0</v>
      </c>
      <c r="EC10" s="787">
        <f>'Marks Entry'!ED12</f>
        <v>0.0</v>
      </c>
      <c r="ED10" s="790">
        <f>'Marks Entry'!EE12</f>
        <v>0.0</v>
      </c>
      <c r="EE10" s="794">
        <f>'Marks Entry'!EF12</f>
        <v>0.0</v>
      </c>
      <c r="EF10" s="795" t="str">
        <f>'Marks Entry'!EG12</f>
        <v/>
      </c>
      <c r="EG10" s="786">
        <f>'Marks Entry'!EH12</f>
        <v>0.0</v>
      </c>
      <c r="EH10" s="787">
        <f>'Marks Entry'!EI12</f>
        <v>0.0</v>
      </c>
      <c r="EI10" s="787">
        <f>'Marks Entry'!EJ12</f>
        <v>0.0</v>
      </c>
      <c r="EJ10" s="790">
        <f>'Marks Entry'!EK12</f>
        <v>0.0</v>
      </c>
      <c r="EK10" s="794">
        <f>'Marks Entry'!EL12</f>
        <v>0.0</v>
      </c>
      <c r="EL10" s="795" t="str">
        <f>'Marks Entry'!EM12</f>
        <v/>
      </c>
      <c r="EM10" s="786">
        <f>'Marks Entry'!EN12</f>
        <v>6.0</v>
      </c>
      <c r="EN10" s="787">
        <f>'Marks Entry'!EO12</f>
        <v>9.0</v>
      </c>
      <c r="EO10" s="788">
        <f>'Marks Entry'!EP12</f>
        <v>6.0</v>
      </c>
      <c r="EP10" s="791">
        <f>'Marks Entry'!EQ12</f>
        <v>21.0</v>
      </c>
      <c r="EQ10" s="788">
        <f>'Marks Entry'!ER12</f>
        <v>39.0</v>
      </c>
      <c r="ER10" s="791">
        <f>'Marks Entry'!ES12</f>
        <v>60.0</v>
      </c>
      <c r="ES10" s="788">
        <f>'Marks Entry'!ET12</f>
        <v>0.0</v>
      </c>
      <c r="ET10" s="796">
        <f>'Marks Entry'!EU12</f>
        <v>60.0</v>
      </c>
      <c r="EU10" s="784">
        <f>'Marks Entry'!EV12</f>
        <v>30.0</v>
      </c>
      <c r="EV10" s="785" t="str">
        <f>'Marks Entry'!EW12</f>
        <v/>
      </c>
      <c r="EW10" s="797">
        <f>'Marks Entry'!EX12</f>
        <v>0.0</v>
      </c>
      <c r="EX10" s="784">
        <f>'Marks Entry'!EY12</f>
        <v>0.0</v>
      </c>
      <c r="EY10" s="798" t="str">
        <f>'Marks Entry'!EZ12</f>
        <v/>
      </c>
      <c r="EZ10" s="797">
        <f>'Marks Entry'!FA12</f>
        <v>1200.0</v>
      </c>
      <c r="FA10" s="784">
        <f>'Marks Entry'!FB12</f>
        <v>182.0</v>
      </c>
      <c r="FB10" s="799">
        <f>'Marks Entry'!FC12</f>
        <v>15.166666666666668</v>
      </c>
      <c r="FC10" s="784" t="str">
        <f>'Marks Entry'!FD12</f>
        <v/>
      </c>
      <c r="FD10" s="784" t="str">
        <f>'Marks Entry'!FE12</f>
        <v>FAILED</v>
      </c>
      <c r="FE10" s="784" t="str">
        <f>'Marks Entry'!FF12</f>
        <v/>
      </c>
      <c r="FF10" s="784" t="str">
        <f>'Marks Entry'!FG12</f>
        <v/>
      </c>
      <c r="FG10" s="785" t="str">
        <f>'Marks Entry'!FH12</f>
        <v>Need Improvement</v>
      </c>
    </row>
    <row r="11" spans="8:8" s="757" ht="17.25" customFormat="1" customHeight="1">
      <c r="A11" s="801"/>
      <c r="B11" s="758">
        <f t="shared" si="1"/>
        <v>5.0</v>
      </c>
      <c r="C11" s="759">
        <f>'Marks Entry'!D13</f>
        <v>9.0</v>
      </c>
      <c r="D11" s="759">
        <f>'Marks Entry'!E13</f>
        <v>243.0</v>
      </c>
      <c r="E11" s="759" t="str">
        <f>'Marks Entry'!F13</f>
        <v>SC</v>
      </c>
      <c r="F11" s="759">
        <f>'Marks Entry'!$G13</f>
        <v>905.0</v>
      </c>
      <c r="G11" s="759" t="str">
        <f>'Marks Entry'!$H13</f>
        <v>KAJU</v>
      </c>
      <c r="H11" s="759" t="str">
        <f>'Marks Entry'!I13</f>
        <v>DURGA RAM</v>
      </c>
      <c r="I11" s="759" t="str">
        <f>'Marks Entry'!J13</f>
        <v>SOMATI</v>
      </c>
      <c r="J11" s="760">
        <f>'Marks Entry'!K13</f>
        <v>39441.0</v>
      </c>
      <c r="K11" s="781">
        <f>'Marks Entry'!L13</f>
        <v>3.0</v>
      </c>
      <c r="L11" s="782">
        <f>'Marks Entry'!M13</f>
        <v>2.0</v>
      </c>
      <c r="M11" s="782">
        <f>'Marks Entry'!N13</f>
        <v>1.0</v>
      </c>
      <c r="N11" s="783">
        <f>'Marks Entry'!O13</f>
        <v>6.0</v>
      </c>
      <c r="O11" s="782">
        <f>'Marks Entry'!P13</f>
        <v>17.0</v>
      </c>
      <c r="P11" s="783">
        <f>'Marks Entry'!Q13</f>
        <v>23.0</v>
      </c>
      <c r="Q11" s="782">
        <f>'Marks Entry'!R13</f>
        <v>17.0</v>
      </c>
      <c r="R11" s="783">
        <f>'Marks Entry'!S13</f>
        <v>40.0</v>
      </c>
      <c r="S11" s="784">
        <f>'Marks Entry'!T13</f>
        <v>40.0</v>
      </c>
      <c r="T11" s="784" t="str">
        <f>'Marks Entry'!U13</f>
        <v/>
      </c>
      <c r="U11" s="784" t="str">
        <f>'Marks Entry'!V13</f>
        <v>S</v>
      </c>
      <c r="V11" s="785" t="str">
        <f>'Marks Entry'!W13</f>
        <v>S</v>
      </c>
      <c r="W11" s="781">
        <f>'Marks Entry'!X13</f>
        <v>4.0</v>
      </c>
      <c r="X11" s="782">
        <f>'Marks Entry'!Y13</f>
        <v>2.0</v>
      </c>
      <c r="Y11" s="782">
        <f>'Marks Entry'!Z13</f>
        <v>2.0</v>
      </c>
      <c r="Z11" s="783">
        <f>'Marks Entry'!AA13</f>
        <v>8.0</v>
      </c>
      <c r="AA11" s="782">
        <f>'Marks Entry'!AB13</f>
        <v>19.0</v>
      </c>
      <c r="AB11" s="783">
        <f>'Marks Entry'!AC13</f>
        <v>27.0</v>
      </c>
      <c r="AC11" s="782">
        <f>'Marks Entry'!AD13</f>
        <v>0.0</v>
      </c>
      <c r="AD11" s="783">
        <f>'Marks Entry'!AE13</f>
        <v>27.0</v>
      </c>
      <c r="AE11" s="784">
        <f>'Marks Entry'!AF13</f>
        <v>27.0</v>
      </c>
      <c r="AF11" s="784" t="str">
        <f>'Marks Entry'!AG13</f>
        <v/>
      </c>
      <c r="AG11" s="784" t="str">
        <f>'Marks Entry'!AH13</f>
        <v>S</v>
      </c>
      <c r="AH11" s="785" t="str">
        <f>'Marks Entry'!AI13</f>
        <v>S</v>
      </c>
      <c r="AI11" s="781">
        <f>'Marks Entry'!AJ13</f>
        <v>5.0</v>
      </c>
      <c r="AJ11" s="782">
        <f>'Marks Entry'!AK13</f>
        <v>2.0</v>
      </c>
      <c r="AK11" s="782">
        <f>'Marks Entry'!AL13</f>
        <v>5.0</v>
      </c>
      <c r="AL11" s="783">
        <f>'Marks Entry'!AM13</f>
        <v>12.0</v>
      </c>
      <c r="AM11" s="782">
        <f>'Marks Entry'!AN13</f>
        <v>25.0</v>
      </c>
      <c r="AN11" s="783">
        <f>'Marks Entry'!AO13</f>
        <v>37.0</v>
      </c>
      <c r="AO11" s="782">
        <f>'Marks Entry'!AP13</f>
        <v>0.0</v>
      </c>
      <c r="AP11" s="783">
        <f>'Marks Entry'!AQ13</f>
        <v>37.0</v>
      </c>
      <c r="AQ11" s="784">
        <f>'Marks Entry'!AR13</f>
        <v>18.5</v>
      </c>
      <c r="AR11" s="784" t="str">
        <f>'Marks Entry'!AS13</f>
        <v/>
      </c>
      <c r="AS11" s="784" t="str">
        <f>'Marks Entry'!AT13</f>
        <v>F</v>
      </c>
      <c r="AT11" s="785" t="str">
        <f>'Marks Entry'!AU13</f>
        <v>F</v>
      </c>
      <c r="AU11" s="781">
        <f>'Marks Entry'!AV13</f>
        <v>2.0</v>
      </c>
      <c r="AV11" s="782">
        <f>'Marks Entry'!AW13</f>
        <v>4.0</v>
      </c>
      <c r="AW11" s="782">
        <f>'Marks Entry'!AX13</f>
        <v>3.0</v>
      </c>
      <c r="AX11" s="783">
        <f>'Marks Entry'!AY13</f>
        <v>9.0</v>
      </c>
      <c r="AY11" s="782">
        <f>'Marks Entry'!AZ13</f>
        <v>23.0</v>
      </c>
      <c r="AZ11" s="783">
        <f>'Marks Entry'!BA13</f>
        <v>32.0</v>
      </c>
      <c r="BA11" s="782">
        <f>'Marks Entry'!BB13</f>
        <v>0.0</v>
      </c>
      <c r="BB11" s="783">
        <f>'Marks Entry'!BC13</f>
        <v>32.0</v>
      </c>
      <c r="BC11" s="784">
        <f>'Marks Entry'!BD13</f>
        <v>16.0</v>
      </c>
      <c r="BD11" s="784" t="str">
        <f>'Marks Entry'!BE13</f>
        <v/>
      </c>
      <c r="BE11" s="784" t="str">
        <f>'Marks Entry'!BF13</f>
        <v>F</v>
      </c>
      <c r="BF11" s="785" t="str">
        <f>'Marks Entry'!BG13</f>
        <v>F</v>
      </c>
      <c r="BG11" s="781">
        <f>'Marks Entry'!BH13</f>
        <v>2.0</v>
      </c>
      <c r="BH11" s="782">
        <f>'Marks Entry'!BI13</f>
        <v>0.0</v>
      </c>
      <c r="BI11" s="782">
        <f>'Marks Entry'!BJ13</f>
        <v>0.0</v>
      </c>
      <c r="BJ11" s="783">
        <f>'Marks Entry'!BK13</f>
        <v>2.0</v>
      </c>
      <c r="BK11" s="782">
        <f>'Marks Entry'!BL13</f>
        <v>22.0</v>
      </c>
      <c r="BL11" s="783">
        <f>'Marks Entry'!BM13</f>
        <v>24.0</v>
      </c>
      <c r="BM11" s="782">
        <f>'Marks Entry'!BN13</f>
        <v>0.0</v>
      </c>
      <c r="BN11" s="783">
        <f>'Marks Entry'!BO13</f>
        <v>24.0</v>
      </c>
      <c r="BO11" s="784">
        <f>'Marks Entry'!BP13</f>
        <v>12.0</v>
      </c>
      <c r="BP11" s="784" t="str">
        <f>'Marks Entry'!BQ13</f>
        <v/>
      </c>
      <c r="BQ11" s="784" t="str">
        <f>'Marks Entry'!BR13</f>
        <v>F</v>
      </c>
      <c r="BR11" s="785" t="str">
        <f>'Marks Entry'!BS13</f>
        <v>F</v>
      </c>
      <c r="BS11" s="781">
        <f>'Marks Entry'!BT13</f>
        <v>2.0</v>
      </c>
      <c r="BT11" s="782">
        <f>'Marks Entry'!BU13</f>
        <v>0.0</v>
      </c>
      <c r="BU11" s="782">
        <f>'Marks Entry'!BV13</f>
        <v>2.0</v>
      </c>
      <c r="BV11" s="783">
        <f>'Marks Entry'!BW13</f>
        <v>4.0</v>
      </c>
      <c r="BW11" s="782">
        <f>'Marks Entry'!BX13</f>
        <v>21.0</v>
      </c>
      <c r="BX11" s="783">
        <f>'Marks Entry'!BY13</f>
        <v>25.0</v>
      </c>
      <c r="BY11" s="782">
        <f>'Marks Entry'!BZ13</f>
        <v>0.0</v>
      </c>
      <c r="BZ11" s="783">
        <f>'Marks Entry'!CA13</f>
        <v>25.0</v>
      </c>
      <c r="CA11" s="784">
        <f>'Marks Entry'!CB13</f>
        <v>12.5</v>
      </c>
      <c r="CB11" s="784" t="str">
        <f>'Marks Entry'!CC13</f>
        <v/>
      </c>
      <c r="CC11" s="784" t="str">
        <f>'Marks Entry'!CD13</f>
        <v>F</v>
      </c>
      <c r="CD11" s="785" t="str">
        <f>'Marks Entry'!CE13</f>
        <v>F</v>
      </c>
      <c r="CE11" s="781">
        <f>'Marks Entry'!CF13</f>
        <v>5.0</v>
      </c>
      <c r="CF11" s="782">
        <f>'Marks Entry'!CG13</f>
        <v>7.0</v>
      </c>
      <c r="CG11" s="782">
        <f>'Marks Entry'!CH13</f>
        <v>4.0</v>
      </c>
      <c r="CH11" s="783">
        <f>'Marks Entry'!CI13</f>
        <v>16.0</v>
      </c>
      <c r="CI11" s="782">
        <f>'Marks Entry'!CJ13</f>
        <v>31.0</v>
      </c>
      <c r="CJ11" s="783">
        <f>'Marks Entry'!CK13</f>
        <v>47.0</v>
      </c>
      <c r="CK11" s="782">
        <f>'Marks Entry'!CL13</f>
        <v>0.0</v>
      </c>
      <c r="CL11" s="783">
        <f>'Marks Entry'!CM13</f>
        <v>47.0</v>
      </c>
      <c r="CM11" s="784">
        <f>'Marks Entry'!CN13</f>
        <v>23.5</v>
      </c>
      <c r="CN11" s="784" t="str">
        <f>'Marks Entry'!CO13</f>
        <v/>
      </c>
      <c r="CO11" s="784" t="str">
        <f>'Marks Entry'!CP13</f>
        <v>F</v>
      </c>
      <c r="CP11" s="785" t="str">
        <f>'Marks Entry'!CQ13</f>
        <v>F</v>
      </c>
      <c r="CQ11" s="786">
        <f>'Marks Entry'!CR13</f>
        <v>8.0</v>
      </c>
      <c r="CR11" s="787">
        <f>'Marks Entry'!CS13</f>
        <v>7.0</v>
      </c>
      <c r="CS11" s="787">
        <f>'Marks Entry'!CT13</f>
        <v>6.0</v>
      </c>
      <c r="CT11" s="783">
        <f>'Marks Entry'!CU13</f>
        <v>21.0</v>
      </c>
      <c r="CU11" s="787">
        <f>'Marks Entry'!CV13</f>
        <v>18.0</v>
      </c>
      <c r="CV11" s="788">
        <f>'Marks Entry'!CW13</f>
        <v>19.0</v>
      </c>
      <c r="CW11" s="789">
        <f>'Marks Entry'!CX13</f>
        <v>37.0</v>
      </c>
      <c r="CX11" s="788">
        <f>'Marks Entry'!CY13</f>
        <v>0.0</v>
      </c>
      <c r="CY11" s="787">
        <f>'Marks Entry'!CZ13</f>
        <v>0.0</v>
      </c>
      <c r="CZ11" s="789">
        <f>'Marks Entry'!DA13</f>
        <v>0.0</v>
      </c>
      <c r="DA11" s="790">
        <f>'Marks Entry'!DB13</f>
        <v>58.0</v>
      </c>
      <c r="DB11" s="784">
        <f>'Marks Entry'!DC13</f>
        <v>28.999999999999996</v>
      </c>
      <c r="DC11" s="785" t="str">
        <f>'Marks Entry'!DD13</f>
        <v/>
      </c>
      <c r="DD11" s="786">
        <f>'Marks Entry'!DE13</f>
        <v>8.0</v>
      </c>
      <c r="DE11" s="787">
        <f>'Marks Entry'!DF13</f>
        <v>0.0</v>
      </c>
      <c r="DF11" s="791">
        <f>'Marks Entry'!DG13</f>
        <v>8.0</v>
      </c>
      <c r="DG11" s="787">
        <f>'Marks Entry'!DH13</f>
        <v>7.0</v>
      </c>
      <c r="DH11" s="787">
        <f>'Marks Entry'!DI13</f>
        <v>0.0</v>
      </c>
      <c r="DI11" s="791">
        <f>'Marks Entry'!DJ13</f>
        <v>7.0</v>
      </c>
      <c r="DJ11" s="787">
        <f>'Marks Entry'!DK13</f>
        <v>7.0</v>
      </c>
      <c r="DK11" s="787">
        <f>'Marks Entry'!DL13</f>
        <v>0.0</v>
      </c>
      <c r="DL11" s="791">
        <f>'Marks Entry'!DM13</f>
        <v>7.0</v>
      </c>
      <c r="DM11" s="791">
        <f>'Marks Entry'!DN13</f>
        <v>22.0</v>
      </c>
      <c r="DN11" s="791">
        <f>'Marks Entry'!DO13</f>
        <v>0.0</v>
      </c>
      <c r="DO11" s="792">
        <f>'Marks Entry'!DP13</f>
        <v>22.0</v>
      </c>
      <c r="DP11" s="787">
        <f>'Marks Entry'!DQ13</f>
        <v>15.0</v>
      </c>
      <c r="DQ11" s="788">
        <f>'Marks Entry'!DR13</f>
        <v>36.0</v>
      </c>
      <c r="DR11" s="791">
        <f>'Marks Entry'!DS13</f>
        <v>51.0</v>
      </c>
      <c r="DS11" s="788">
        <f>'Marks Entry'!DT13</f>
        <v>0.0</v>
      </c>
      <c r="DT11" s="787">
        <f>'Marks Entry'!DU13</f>
        <v>0.0</v>
      </c>
      <c r="DU11" s="789">
        <f>'Marks Entry'!DV13</f>
        <v>0.0</v>
      </c>
      <c r="DV11" s="789">
        <f>'Marks Entry'!DW13</f>
        <v>37.0</v>
      </c>
      <c r="DW11" s="789">
        <f>'Marks Entry'!DX13</f>
        <v>36.0</v>
      </c>
      <c r="DX11" s="793">
        <f>'Marks Entry'!DY13</f>
        <v>73.0</v>
      </c>
      <c r="DY11" s="784">
        <f>'Marks Entry'!DZ13</f>
        <v>31.73913043478261</v>
      </c>
      <c r="DZ11" s="785" t="str">
        <f>'Marks Entry'!EA13</f>
        <v/>
      </c>
      <c r="EA11" s="786">
        <f>'Marks Entry'!EB13</f>
        <v>0.0</v>
      </c>
      <c r="EB11" s="787">
        <f>'Marks Entry'!EC13</f>
        <v>0.0</v>
      </c>
      <c r="EC11" s="787">
        <f>'Marks Entry'!ED13</f>
        <v>0.0</v>
      </c>
      <c r="ED11" s="790">
        <f>'Marks Entry'!EE13</f>
        <v>0.0</v>
      </c>
      <c r="EE11" s="794">
        <f>'Marks Entry'!EF13</f>
        <v>0.0</v>
      </c>
      <c r="EF11" s="795" t="str">
        <f>'Marks Entry'!EG13</f>
        <v/>
      </c>
      <c r="EG11" s="786">
        <f>'Marks Entry'!EH13</f>
        <v>0.0</v>
      </c>
      <c r="EH11" s="787">
        <f>'Marks Entry'!EI13</f>
        <v>0.0</v>
      </c>
      <c r="EI11" s="787">
        <f>'Marks Entry'!EJ13</f>
        <v>0.0</v>
      </c>
      <c r="EJ11" s="790">
        <f>'Marks Entry'!EK13</f>
        <v>0.0</v>
      </c>
      <c r="EK11" s="794">
        <f>'Marks Entry'!EL13</f>
        <v>0.0</v>
      </c>
      <c r="EL11" s="795" t="str">
        <f>'Marks Entry'!EM13</f>
        <v/>
      </c>
      <c r="EM11" s="786">
        <f>'Marks Entry'!EN13</f>
        <v>9.0</v>
      </c>
      <c r="EN11" s="787">
        <f>'Marks Entry'!EO13</f>
        <v>9.0</v>
      </c>
      <c r="EO11" s="788">
        <f>'Marks Entry'!EP13</f>
        <v>6.0</v>
      </c>
      <c r="EP11" s="791">
        <f>'Marks Entry'!EQ13</f>
        <v>24.0</v>
      </c>
      <c r="EQ11" s="788">
        <f>'Marks Entry'!ER13</f>
        <v>40.0</v>
      </c>
      <c r="ER11" s="791">
        <f>'Marks Entry'!ES13</f>
        <v>64.0</v>
      </c>
      <c r="ES11" s="788">
        <f>'Marks Entry'!ET13</f>
        <v>0.0</v>
      </c>
      <c r="ET11" s="796">
        <f>'Marks Entry'!EU13</f>
        <v>64.0</v>
      </c>
      <c r="EU11" s="784">
        <f>'Marks Entry'!EV13</f>
        <v>32.0</v>
      </c>
      <c r="EV11" s="785" t="str">
        <f>'Marks Entry'!EW13</f>
        <v/>
      </c>
      <c r="EW11" s="797">
        <f>'Marks Entry'!EX13</f>
        <v>0.0</v>
      </c>
      <c r="EX11" s="784">
        <f>'Marks Entry'!EY13</f>
        <v>0.0</v>
      </c>
      <c r="EY11" s="798" t="str">
        <f>'Marks Entry'!EZ13</f>
        <v/>
      </c>
      <c r="EZ11" s="797">
        <f>'Marks Entry'!FA13</f>
        <v>1200.0</v>
      </c>
      <c r="FA11" s="784">
        <f>'Marks Entry'!FB13</f>
        <v>232.0</v>
      </c>
      <c r="FB11" s="799">
        <f>'Marks Entry'!FC13</f>
        <v>19.333333333333332</v>
      </c>
      <c r="FC11" s="800" t="str">
        <f>'Marks Entry'!FD13</f>
        <v/>
      </c>
      <c r="FD11" s="800" t="str">
        <f>'Marks Entry'!FE13</f>
        <v>FAILED</v>
      </c>
      <c r="FE11" s="784" t="str">
        <f>'Marks Entry'!FF13</f>
        <v/>
      </c>
      <c r="FF11" s="784" t="str">
        <f>'Marks Entry'!FG13</f>
        <v/>
      </c>
      <c r="FG11" s="785" t="str">
        <f>'Marks Entry'!FH13</f>
        <v>Need Improvement</v>
      </c>
    </row>
    <row r="12" spans="8:8" s="757" ht="17.25" customFormat="1" customHeight="1">
      <c r="A12" s="801"/>
      <c r="B12" s="758">
        <f t="shared" si="1"/>
        <v>6.0</v>
      </c>
      <c r="C12" s="759">
        <f>'Marks Entry'!D14</f>
        <v>9.0</v>
      </c>
      <c r="D12" s="759">
        <f>'Marks Entry'!E14</f>
        <v>536.0</v>
      </c>
      <c r="E12" s="759" t="str">
        <f>'Marks Entry'!F14</f>
        <v>SC</v>
      </c>
      <c r="F12" s="759">
        <f>'Marks Entry'!$G14</f>
        <v>906.0</v>
      </c>
      <c r="G12" s="759" t="str">
        <f>'Marks Entry'!$H14</f>
        <v>Kamlesh</v>
      </c>
      <c r="H12" s="759" t="str">
        <f>'Marks Entry'!I14</f>
        <v>Suresh Kumar</v>
      </c>
      <c r="I12" s="759" t="str">
        <f>'Marks Entry'!J14</f>
        <v>Mathara</v>
      </c>
      <c r="J12" s="760">
        <f>'Marks Entry'!K14</f>
        <v>39632.0</v>
      </c>
      <c r="K12" s="781">
        <f>'Marks Entry'!L14</f>
        <v>1.0</v>
      </c>
      <c r="L12" s="782">
        <f>'Marks Entry'!M14</f>
        <v>1.0</v>
      </c>
      <c r="M12" s="782">
        <f>'Marks Entry'!N14</f>
        <v>1.0</v>
      </c>
      <c r="N12" s="783">
        <f>'Marks Entry'!O14</f>
        <v>3.0</v>
      </c>
      <c r="O12" s="782">
        <f>'Marks Entry'!P14</f>
        <v>10.0</v>
      </c>
      <c r="P12" s="783">
        <f>'Marks Entry'!Q14</f>
        <v>13.0</v>
      </c>
      <c r="Q12" s="782">
        <f>'Marks Entry'!R14</f>
        <v>10.0</v>
      </c>
      <c r="R12" s="783">
        <f>'Marks Entry'!S14</f>
        <v>23.0</v>
      </c>
      <c r="S12" s="784">
        <f>'Marks Entry'!T14</f>
        <v>23.0</v>
      </c>
      <c r="T12" s="784" t="str">
        <f>'Marks Entry'!U14</f>
        <v/>
      </c>
      <c r="U12" s="784" t="str">
        <f>'Marks Entry'!V14</f>
        <v>F</v>
      </c>
      <c r="V12" s="785" t="str">
        <f>'Marks Entry'!W14</f>
        <v>F</v>
      </c>
      <c r="W12" s="781">
        <f>'Marks Entry'!X14</f>
        <v>2.0</v>
      </c>
      <c r="X12" s="782">
        <f>'Marks Entry'!Y14</f>
        <v>3.0</v>
      </c>
      <c r="Y12" s="782">
        <f>'Marks Entry'!Z14</f>
        <v>3.0</v>
      </c>
      <c r="Z12" s="783">
        <f>'Marks Entry'!AA14</f>
        <v>8.0</v>
      </c>
      <c r="AA12" s="782">
        <f>'Marks Entry'!AB14</f>
        <v>13.0</v>
      </c>
      <c r="AB12" s="783">
        <f>'Marks Entry'!AC14</f>
        <v>21.0</v>
      </c>
      <c r="AC12" s="782">
        <f>'Marks Entry'!AD14</f>
        <v>0.0</v>
      </c>
      <c r="AD12" s="783">
        <f>'Marks Entry'!AE14</f>
        <v>21.0</v>
      </c>
      <c r="AE12" s="784">
        <f>'Marks Entry'!AF14</f>
        <v>21.0</v>
      </c>
      <c r="AF12" s="784" t="str">
        <f>'Marks Entry'!AG14</f>
        <v/>
      </c>
      <c r="AG12" s="784" t="str">
        <f>'Marks Entry'!AH14</f>
        <v>F</v>
      </c>
      <c r="AH12" s="785" t="str">
        <f>'Marks Entry'!AI14</f>
        <v>F</v>
      </c>
      <c r="AI12" s="781">
        <f>'Marks Entry'!AJ14</f>
        <v>3.0</v>
      </c>
      <c r="AJ12" s="782">
        <f>'Marks Entry'!AK14</f>
        <v>4.0</v>
      </c>
      <c r="AK12" s="782">
        <f>'Marks Entry'!AL14</f>
        <v>2.0</v>
      </c>
      <c r="AL12" s="783">
        <f>'Marks Entry'!AM14</f>
        <v>9.0</v>
      </c>
      <c r="AM12" s="782">
        <f>'Marks Entry'!AN14</f>
        <v>21.0</v>
      </c>
      <c r="AN12" s="783">
        <f>'Marks Entry'!AO14</f>
        <v>30.0</v>
      </c>
      <c r="AO12" s="782">
        <f>'Marks Entry'!AP14</f>
        <v>0.0</v>
      </c>
      <c r="AP12" s="783">
        <f>'Marks Entry'!AQ14</f>
        <v>30.0</v>
      </c>
      <c r="AQ12" s="784">
        <f>'Marks Entry'!AR14</f>
        <v>15.0</v>
      </c>
      <c r="AR12" s="784" t="str">
        <f>'Marks Entry'!AS14</f>
        <v/>
      </c>
      <c r="AS12" s="784" t="str">
        <f>'Marks Entry'!AT14</f>
        <v>F</v>
      </c>
      <c r="AT12" s="785" t="str">
        <f>'Marks Entry'!AU14</f>
        <v>F</v>
      </c>
      <c r="AU12" s="781">
        <f>'Marks Entry'!AV14</f>
        <v>0.0</v>
      </c>
      <c r="AV12" s="782">
        <f>'Marks Entry'!AW14</f>
        <v>3.0</v>
      </c>
      <c r="AW12" s="782">
        <f>'Marks Entry'!AX14</f>
        <v>2.0</v>
      </c>
      <c r="AX12" s="783">
        <f>'Marks Entry'!AY14</f>
        <v>5.0</v>
      </c>
      <c r="AY12" s="782">
        <f>'Marks Entry'!AZ14</f>
        <v>21.0</v>
      </c>
      <c r="AZ12" s="783">
        <f>'Marks Entry'!BA14</f>
        <v>26.0</v>
      </c>
      <c r="BA12" s="782">
        <f>'Marks Entry'!BB14</f>
        <v>0.0</v>
      </c>
      <c r="BB12" s="783">
        <f>'Marks Entry'!BC14</f>
        <v>26.0</v>
      </c>
      <c r="BC12" s="784">
        <f>'Marks Entry'!BD14</f>
        <v>13.0</v>
      </c>
      <c r="BD12" s="784" t="str">
        <f>'Marks Entry'!BE14</f>
        <v/>
      </c>
      <c r="BE12" s="784" t="str">
        <f>'Marks Entry'!BF14</f>
        <v>F</v>
      </c>
      <c r="BF12" s="785" t="str">
        <f>'Marks Entry'!BG14</f>
        <v>F</v>
      </c>
      <c r="BG12" s="781">
        <f>'Marks Entry'!BH14</f>
        <v>1.0</v>
      </c>
      <c r="BH12" s="782">
        <f>'Marks Entry'!BI14</f>
        <v>0.0</v>
      </c>
      <c r="BI12" s="782">
        <f>'Marks Entry'!BJ14</f>
        <v>0.0</v>
      </c>
      <c r="BJ12" s="783">
        <f>'Marks Entry'!BK14</f>
        <v>1.0</v>
      </c>
      <c r="BK12" s="782">
        <f>'Marks Entry'!BL14</f>
        <v>13.0</v>
      </c>
      <c r="BL12" s="783">
        <f>'Marks Entry'!BM14</f>
        <v>14.0</v>
      </c>
      <c r="BM12" s="782">
        <f>'Marks Entry'!BN14</f>
        <v>0.0</v>
      </c>
      <c r="BN12" s="783">
        <f>'Marks Entry'!BO14</f>
        <v>14.0</v>
      </c>
      <c r="BO12" s="784">
        <f>'Marks Entry'!BP14</f>
        <v>7.000000000000001</v>
      </c>
      <c r="BP12" s="784" t="str">
        <f>'Marks Entry'!BQ14</f>
        <v/>
      </c>
      <c r="BQ12" s="784" t="str">
        <f>'Marks Entry'!BR14</f>
        <v>F</v>
      </c>
      <c r="BR12" s="785" t="str">
        <f>'Marks Entry'!BS14</f>
        <v>F</v>
      </c>
      <c r="BS12" s="781">
        <f>'Marks Entry'!BT14</f>
        <v>2.0</v>
      </c>
      <c r="BT12" s="782">
        <f>'Marks Entry'!BU14</f>
        <v>3.0</v>
      </c>
      <c r="BU12" s="782">
        <f>'Marks Entry'!BV14</f>
        <v>2.0</v>
      </c>
      <c r="BV12" s="783">
        <f>'Marks Entry'!BW14</f>
        <v>7.0</v>
      </c>
      <c r="BW12" s="782">
        <f>'Marks Entry'!BX14</f>
        <v>13.0</v>
      </c>
      <c r="BX12" s="783">
        <f>'Marks Entry'!BY14</f>
        <v>20.0</v>
      </c>
      <c r="BY12" s="782">
        <f>'Marks Entry'!BZ14</f>
        <v>0.0</v>
      </c>
      <c r="BZ12" s="783">
        <f>'Marks Entry'!CA14</f>
        <v>20.0</v>
      </c>
      <c r="CA12" s="784">
        <f>'Marks Entry'!CB14</f>
        <v>10.0</v>
      </c>
      <c r="CB12" s="784" t="str">
        <f>'Marks Entry'!CC14</f>
        <v/>
      </c>
      <c r="CC12" s="784" t="str">
        <f>'Marks Entry'!CD14</f>
        <v>F</v>
      </c>
      <c r="CD12" s="785" t="str">
        <f>'Marks Entry'!CE14</f>
        <v>F</v>
      </c>
      <c r="CE12" s="781">
        <f>'Marks Entry'!CF14</f>
        <v>4.0</v>
      </c>
      <c r="CF12" s="782">
        <f>'Marks Entry'!CG14</f>
        <v>7.0</v>
      </c>
      <c r="CG12" s="782">
        <f>'Marks Entry'!CH14</f>
        <v>1.0</v>
      </c>
      <c r="CH12" s="783">
        <f>'Marks Entry'!CI14</f>
        <v>12.0</v>
      </c>
      <c r="CI12" s="782">
        <f>'Marks Entry'!CJ14</f>
        <v>19.0</v>
      </c>
      <c r="CJ12" s="783">
        <f>'Marks Entry'!CK14</f>
        <v>31.0</v>
      </c>
      <c r="CK12" s="782">
        <f>'Marks Entry'!CL14</f>
        <v>0.0</v>
      </c>
      <c r="CL12" s="783">
        <f>'Marks Entry'!CM14</f>
        <v>31.0</v>
      </c>
      <c r="CM12" s="784">
        <f>'Marks Entry'!CN14</f>
        <v>15.5</v>
      </c>
      <c r="CN12" s="784" t="str">
        <f>'Marks Entry'!CO14</f>
        <v/>
      </c>
      <c r="CO12" s="784" t="str">
        <f>'Marks Entry'!CP14</f>
        <v>F</v>
      </c>
      <c r="CP12" s="785" t="str">
        <f>'Marks Entry'!CQ14</f>
        <v>F</v>
      </c>
      <c r="CQ12" s="786">
        <f>'Marks Entry'!CR14</f>
        <v>6.0</v>
      </c>
      <c r="CR12" s="787">
        <f>'Marks Entry'!CS14</f>
        <v>8.0</v>
      </c>
      <c r="CS12" s="787">
        <f>'Marks Entry'!CT14</f>
        <v>6.0</v>
      </c>
      <c r="CT12" s="783">
        <f>'Marks Entry'!CU14</f>
        <v>20.0</v>
      </c>
      <c r="CU12" s="787">
        <f>'Marks Entry'!CV14</f>
        <v>20.0</v>
      </c>
      <c r="CV12" s="788">
        <f>'Marks Entry'!CW14</f>
        <v>0.0</v>
      </c>
      <c r="CW12" s="789">
        <f>'Marks Entry'!CX14</f>
        <v>20.0</v>
      </c>
      <c r="CX12" s="788">
        <f>'Marks Entry'!CY14</f>
        <v>0.0</v>
      </c>
      <c r="CY12" s="787">
        <f>'Marks Entry'!CZ14</f>
        <v>0.0</v>
      </c>
      <c r="CZ12" s="789">
        <f>'Marks Entry'!DA14</f>
        <v>0.0</v>
      </c>
      <c r="DA12" s="790">
        <f>'Marks Entry'!DB14</f>
        <v>40.0</v>
      </c>
      <c r="DB12" s="784">
        <f>'Marks Entry'!DC14</f>
        <v>20.0</v>
      </c>
      <c r="DC12" s="785" t="str">
        <f>'Marks Entry'!DD14</f>
        <v/>
      </c>
      <c r="DD12" s="786">
        <f>'Marks Entry'!DE14</f>
        <v>6.0</v>
      </c>
      <c r="DE12" s="787">
        <f>'Marks Entry'!DF14</f>
        <v>0.0</v>
      </c>
      <c r="DF12" s="791">
        <f>'Marks Entry'!DG14</f>
        <v>6.0</v>
      </c>
      <c r="DG12" s="787">
        <f>'Marks Entry'!DH14</f>
        <v>6.0</v>
      </c>
      <c r="DH12" s="787">
        <f>'Marks Entry'!DI14</f>
        <v>0.0</v>
      </c>
      <c r="DI12" s="791">
        <f>'Marks Entry'!DJ14</f>
        <v>6.0</v>
      </c>
      <c r="DJ12" s="787">
        <f>'Marks Entry'!DK14</f>
        <v>8.0</v>
      </c>
      <c r="DK12" s="787">
        <f>'Marks Entry'!DL14</f>
        <v>0.0</v>
      </c>
      <c r="DL12" s="791">
        <f>'Marks Entry'!DM14</f>
        <v>8.0</v>
      </c>
      <c r="DM12" s="791">
        <f>'Marks Entry'!DN14</f>
        <v>20.0</v>
      </c>
      <c r="DN12" s="791">
        <f>'Marks Entry'!DO14</f>
        <v>0.0</v>
      </c>
      <c r="DO12" s="792">
        <f>'Marks Entry'!DP14</f>
        <v>20.0</v>
      </c>
      <c r="DP12" s="787">
        <f>'Marks Entry'!DQ14</f>
        <v>11.0</v>
      </c>
      <c r="DQ12" s="788">
        <f>'Marks Entry'!DR14</f>
        <v>34.0</v>
      </c>
      <c r="DR12" s="791">
        <f>'Marks Entry'!DS14</f>
        <v>45.0</v>
      </c>
      <c r="DS12" s="788">
        <f>'Marks Entry'!DT14</f>
        <v>0.0</v>
      </c>
      <c r="DT12" s="787">
        <f>'Marks Entry'!DU14</f>
        <v>0.0</v>
      </c>
      <c r="DU12" s="789">
        <f>'Marks Entry'!DV14</f>
        <v>0.0</v>
      </c>
      <c r="DV12" s="789">
        <f>'Marks Entry'!DW14</f>
        <v>31.0</v>
      </c>
      <c r="DW12" s="789">
        <f>'Marks Entry'!DX14</f>
        <v>34.0</v>
      </c>
      <c r="DX12" s="793">
        <f>'Marks Entry'!DY14</f>
        <v>65.0</v>
      </c>
      <c r="DY12" s="784">
        <f>'Marks Entry'!DZ14</f>
        <v>28.26086956521739</v>
      </c>
      <c r="DZ12" s="785" t="str">
        <f>'Marks Entry'!EA14</f>
        <v/>
      </c>
      <c r="EA12" s="786">
        <f>'Marks Entry'!EB14</f>
        <v>0.0</v>
      </c>
      <c r="EB12" s="787">
        <f>'Marks Entry'!EC14</f>
        <v>0.0</v>
      </c>
      <c r="EC12" s="787">
        <f>'Marks Entry'!ED14</f>
        <v>0.0</v>
      </c>
      <c r="ED12" s="790">
        <f>'Marks Entry'!EE14</f>
        <v>0.0</v>
      </c>
      <c r="EE12" s="794">
        <f>'Marks Entry'!EF14</f>
        <v>0.0</v>
      </c>
      <c r="EF12" s="795" t="str">
        <f>'Marks Entry'!EG14</f>
        <v/>
      </c>
      <c r="EG12" s="786">
        <f>'Marks Entry'!EH14</f>
        <v>0.0</v>
      </c>
      <c r="EH12" s="787">
        <f>'Marks Entry'!EI14</f>
        <v>0.0</v>
      </c>
      <c r="EI12" s="787">
        <f>'Marks Entry'!EJ14</f>
        <v>0.0</v>
      </c>
      <c r="EJ12" s="790">
        <f>'Marks Entry'!EK14</f>
        <v>0.0</v>
      </c>
      <c r="EK12" s="794">
        <f>'Marks Entry'!EL14</f>
        <v>0.0</v>
      </c>
      <c r="EL12" s="795" t="str">
        <f>'Marks Entry'!EM14</f>
        <v/>
      </c>
      <c r="EM12" s="786">
        <f>'Marks Entry'!EN14</f>
        <v>6.0</v>
      </c>
      <c r="EN12" s="787">
        <f>'Marks Entry'!EO14</f>
        <v>9.0</v>
      </c>
      <c r="EO12" s="788">
        <f>'Marks Entry'!EP14</f>
        <v>6.0</v>
      </c>
      <c r="EP12" s="791">
        <f>'Marks Entry'!EQ14</f>
        <v>21.0</v>
      </c>
      <c r="EQ12" s="788">
        <f>'Marks Entry'!ER14</f>
        <v>41.0</v>
      </c>
      <c r="ER12" s="791">
        <f>'Marks Entry'!ES14</f>
        <v>62.0</v>
      </c>
      <c r="ES12" s="788">
        <f>'Marks Entry'!ET14</f>
        <v>0.0</v>
      </c>
      <c r="ET12" s="796">
        <f>'Marks Entry'!EU14</f>
        <v>62.0</v>
      </c>
      <c r="EU12" s="784">
        <f>'Marks Entry'!EV14</f>
        <v>31.0</v>
      </c>
      <c r="EV12" s="785" t="str">
        <f>'Marks Entry'!EW14</f>
        <v/>
      </c>
      <c r="EW12" s="797">
        <f>'Marks Entry'!EX14</f>
        <v>0.0</v>
      </c>
      <c r="EX12" s="784">
        <f>'Marks Entry'!EY14</f>
        <v>0.0</v>
      </c>
      <c r="EY12" s="798" t="str">
        <f>'Marks Entry'!EZ14</f>
        <v/>
      </c>
      <c r="EZ12" s="797">
        <f>'Marks Entry'!FA14</f>
        <v>1200.0</v>
      </c>
      <c r="FA12" s="784">
        <f>'Marks Entry'!FB14</f>
        <v>165.0</v>
      </c>
      <c r="FB12" s="799">
        <f>'Marks Entry'!FC14</f>
        <v>13.750000000000002</v>
      </c>
      <c r="FC12" s="800" t="str">
        <f>'Marks Entry'!FD14</f>
        <v/>
      </c>
      <c r="FD12" s="800" t="str">
        <f>'Marks Entry'!FE14</f>
        <v>FAILED</v>
      </c>
      <c r="FE12" s="784" t="str">
        <f>'Marks Entry'!FF14</f>
        <v/>
      </c>
      <c r="FF12" s="784" t="str">
        <f>'Marks Entry'!FG14</f>
        <v/>
      </c>
      <c r="FG12" s="785" t="str">
        <f>'Marks Entry'!FH14</f>
        <v>Need Improvement</v>
      </c>
    </row>
    <row r="13" spans="8:8" s="757" ht="17.25" customFormat="1" customHeight="1">
      <c r="A13" s="801"/>
      <c r="B13" s="758">
        <f t="shared" si="1"/>
        <v>7.0</v>
      </c>
      <c r="C13" s="759">
        <f>'Marks Entry'!D15</f>
        <v>9.0</v>
      </c>
      <c r="D13" s="759">
        <f>'Marks Entry'!E15</f>
        <v>222.0</v>
      </c>
      <c r="E13" s="759" t="str">
        <f>'Marks Entry'!F15</f>
        <v>OBC</v>
      </c>
      <c r="F13" s="759">
        <f>'Marks Entry'!$G15</f>
        <v>907.0</v>
      </c>
      <c r="G13" s="759" t="str">
        <f>'Marks Entry'!$H15</f>
        <v>KAVITA</v>
      </c>
      <c r="H13" s="759" t="str">
        <f>'Marks Entry'!I15</f>
        <v>BADRI LAL</v>
      </c>
      <c r="I13" s="759" t="str">
        <f>'Marks Entry'!J15</f>
        <v>JAMNA DEVI</v>
      </c>
      <c r="J13" s="760">
        <f>'Marks Entry'!K15</f>
        <v>39674.0</v>
      </c>
      <c r="K13" s="781">
        <f>'Marks Entry'!L15</f>
        <v>4.0</v>
      </c>
      <c r="L13" s="782">
        <f>'Marks Entry'!M15</f>
        <v>3.0</v>
      </c>
      <c r="M13" s="782">
        <f>'Marks Entry'!N15</f>
        <v>4.0</v>
      </c>
      <c r="N13" s="783">
        <f>'Marks Entry'!O15</f>
        <v>11.0</v>
      </c>
      <c r="O13" s="782">
        <f>'Marks Entry'!P15</f>
        <v>21.0</v>
      </c>
      <c r="P13" s="783">
        <f>'Marks Entry'!Q15</f>
        <v>32.0</v>
      </c>
      <c r="Q13" s="782">
        <f>'Marks Entry'!R15</f>
        <v>21.0</v>
      </c>
      <c r="R13" s="783">
        <f>'Marks Entry'!S15</f>
        <v>53.0</v>
      </c>
      <c r="S13" s="784">
        <f>'Marks Entry'!T15</f>
        <v>53.0</v>
      </c>
      <c r="T13" s="784" t="str">
        <f>'Marks Entry'!U15</f>
        <v/>
      </c>
      <c r="U13" s="784" t="str">
        <f>'Marks Entry'!V15</f>
        <v>P</v>
      </c>
      <c r="V13" s="785" t="str">
        <f>'Marks Entry'!W15</f>
        <v>II</v>
      </c>
      <c r="W13" s="781">
        <f>'Marks Entry'!X15</f>
        <v>3.0</v>
      </c>
      <c r="X13" s="782">
        <f>'Marks Entry'!Y15</f>
        <v>2.0</v>
      </c>
      <c r="Y13" s="782">
        <f>'Marks Entry'!Z15</f>
        <v>4.0</v>
      </c>
      <c r="Z13" s="783">
        <f>'Marks Entry'!AA15</f>
        <v>9.0</v>
      </c>
      <c r="AA13" s="782">
        <f>'Marks Entry'!AB15</f>
        <v>16.0</v>
      </c>
      <c r="AB13" s="783">
        <f>'Marks Entry'!AC15</f>
        <v>25.0</v>
      </c>
      <c r="AC13" s="782">
        <f>'Marks Entry'!AD15</f>
        <v>0.0</v>
      </c>
      <c r="AD13" s="783">
        <f>'Marks Entry'!AE15</f>
        <v>25.0</v>
      </c>
      <c r="AE13" s="784">
        <f>'Marks Entry'!AF15</f>
        <v>25.0</v>
      </c>
      <c r="AF13" s="784" t="str">
        <f>'Marks Entry'!AG15</f>
        <v/>
      </c>
      <c r="AG13" s="784" t="str">
        <f>'Marks Entry'!AH15</f>
        <v>S</v>
      </c>
      <c r="AH13" s="785" t="str">
        <f>'Marks Entry'!AI15</f>
        <v>S</v>
      </c>
      <c r="AI13" s="781">
        <f>'Marks Entry'!AJ15</f>
        <v>5.0</v>
      </c>
      <c r="AJ13" s="782">
        <f>'Marks Entry'!AK15</f>
        <v>5.0</v>
      </c>
      <c r="AK13" s="782">
        <f>'Marks Entry'!AL15</f>
        <v>3.0</v>
      </c>
      <c r="AL13" s="783">
        <f>'Marks Entry'!AM15</f>
        <v>13.0</v>
      </c>
      <c r="AM13" s="782">
        <f>'Marks Entry'!AN15</f>
        <v>34.0</v>
      </c>
      <c r="AN13" s="783">
        <f>'Marks Entry'!AO15</f>
        <v>47.0</v>
      </c>
      <c r="AO13" s="782">
        <f>'Marks Entry'!AP15</f>
        <v>0.0</v>
      </c>
      <c r="AP13" s="783">
        <f>'Marks Entry'!AQ15</f>
        <v>47.0</v>
      </c>
      <c r="AQ13" s="784">
        <f>'Marks Entry'!AR15</f>
        <v>23.5</v>
      </c>
      <c r="AR13" s="784" t="str">
        <f>'Marks Entry'!AS15</f>
        <v/>
      </c>
      <c r="AS13" s="784" t="str">
        <f>'Marks Entry'!AT15</f>
        <v>F</v>
      </c>
      <c r="AT13" s="785" t="str">
        <f>'Marks Entry'!AU15</f>
        <v>F</v>
      </c>
      <c r="AU13" s="781">
        <f>'Marks Entry'!AV15</f>
        <v>1.0</v>
      </c>
      <c r="AV13" s="782">
        <f>'Marks Entry'!AW15</f>
        <v>7.0</v>
      </c>
      <c r="AW13" s="782">
        <f>'Marks Entry'!AX15</f>
        <v>4.0</v>
      </c>
      <c r="AX13" s="783">
        <f>'Marks Entry'!AY15</f>
        <v>12.0</v>
      </c>
      <c r="AY13" s="782">
        <f>'Marks Entry'!AZ15</f>
        <v>39.0</v>
      </c>
      <c r="AZ13" s="783">
        <f>'Marks Entry'!BA15</f>
        <v>51.0</v>
      </c>
      <c r="BA13" s="782">
        <f>'Marks Entry'!BB15</f>
        <v>0.0</v>
      </c>
      <c r="BB13" s="783">
        <f>'Marks Entry'!BC15</f>
        <v>51.0</v>
      </c>
      <c r="BC13" s="784">
        <f>'Marks Entry'!BD15</f>
        <v>25.5</v>
      </c>
      <c r="BD13" s="784" t="str">
        <f>'Marks Entry'!BE15</f>
        <v/>
      </c>
      <c r="BE13" s="784" t="str">
        <f>'Marks Entry'!BF15</f>
        <v>S</v>
      </c>
      <c r="BF13" s="785" t="str">
        <f>'Marks Entry'!BG15</f>
        <v>S</v>
      </c>
      <c r="BG13" s="781">
        <f>'Marks Entry'!BH15</f>
        <v>2.0</v>
      </c>
      <c r="BH13" s="782">
        <f>'Marks Entry'!BI15</f>
        <v>1.0</v>
      </c>
      <c r="BI13" s="782">
        <f>'Marks Entry'!BJ15</f>
        <v>1.0</v>
      </c>
      <c r="BJ13" s="783">
        <f>'Marks Entry'!BK15</f>
        <v>4.0</v>
      </c>
      <c r="BK13" s="782">
        <f>'Marks Entry'!BL15</f>
        <v>28.0</v>
      </c>
      <c r="BL13" s="783">
        <f>'Marks Entry'!BM15</f>
        <v>32.0</v>
      </c>
      <c r="BM13" s="782">
        <f>'Marks Entry'!BN15</f>
        <v>0.0</v>
      </c>
      <c r="BN13" s="783">
        <f>'Marks Entry'!BO15</f>
        <v>32.0</v>
      </c>
      <c r="BO13" s="784">
        <f>'Marks Entry'!BP15</f>
        <v>16.0</v>
      </c>
      <c r="BP13" s="784" t="str">
        <f>'Marks Entry'!BQ15</f>
        <v/>
      </c>
      <c r="BQ13" s="784" t="str">
        <f>'Marks Entry'!BR15</f>
        <v>F</v>
      </c>
      <c r="BR13" s="785" t="str">
        <f>'Marks Entry'!BS15</f>
        <v>F</v>
      </c>
      <c r="BS13" s="781">
        <f>'Marks Entry'!BT15</f>
        <v>2.0</v>
      </c>
      <c r="BT13" s="782">
        <f>'Marks Entry'!BU15</f>
        <v>4.0</v>
      </c>
      <c r="BU13" s="782">
        <f>'Marks Entry'!BV15</f>
        <v>2.0</v>
      </c>
      <c r="BV13" s="783">
        <f>'Marks Entry'!BW15</f>
        <v>8.0</v>
      </c>
      <c r="BW13" s="782">
        <f>'Marks Entry'!BX15</f>
        <v>21.0</v>
      </c>
      <c r="BX13" s="783">
        <f>'Marks Entry'!BY15</f>
        <v>29.0</v>
      </c>
      <c r="BY13" s="782">
        <f>'Marks Entry'!BZ15</f>
        <v>0.0</v>
      </c>
      <c r="BZ13" s="783">
        <f>'Marks Entry'!CA15</f>
        <v>29.0</v>
      </c>
      <c r="CA13" s="784">
        <f>'Marks Entry'!CB15</f>
        <v>14.499999999999998</v>
      </c>
      <c r="CB13" s="784" t="str">
        <f>'Marks Entry'!CC15</f>
        <v/>
      </c>
      <c r="CC13" s="784" t="str">
        <f>'Marks Entry'!CD15</f>
        <v>F</v>
      </c>
      <c r="CD13" s="785" t="str">
        <f>'Marks Entry'!CE15</f>
        <v>F</v>
      </c>
      <c r="CE13" s="781">
        <f>'Marks Entry'!CF15</f>
        <v>7.0</v>
      </c>
      <c r="CF13" s="782">
        <f>'Marks Entry'!CG15</f>
        <v>8.0</v>
      </c>
      <c r="CG13" s="782">
        <f>'Marks Entry'!CH15</f>
        <v>7.0</v>
      </c>
      <c r="CH13" s="783">
        <f>'Marks Entry'!CI15</f>
        <v>22.0</v>
      </c>
      <c r="CI13" s="782">
        <f>'Marks Entry'!CJ15</f>
        <v>43.0</v>
      </c>
      <c r="CJ13" s="783">
        <f>'Marks Entry'!CK15</f>
        <v>65.0</v>
      </c>
      <c r="CK13" s="782">
        <f>'Marks Entry'!CL15</f>
        <v>0.0</v>
      </c>
      <c r="CL13" s="783">
        <f>'Marks Entry'!CM15</f>
        <v>65.0</v>
      </c>
      <c r="CM13" s="784">
        <f>'Marks Entry'!CN15</f>
        <v>32.5</v>
      </c>
      <c r="CN13" s="784" t="str">
        <f>'Marks Entry'!CO15</f>
        <v/>
      </c>
      <c r="CO13" s="784" t="str">
        <f>'Marks Entry'!CP15</f>
        <v>S</v>
      </c>
      <c r="CP13" s="785" t="str">
        <f>'Marks Entry'!CQ15</f>
        <v>S</v>
      </c>
      <c r="CQ13" s="786">
        <f>'Marks Entry'!CR15</f>
        <v>7.0</v>
      </c>
      <c r="CR13" s="787">
        <f>'Marks Entry'!CS15</f>
        <v>7.0</v>
      </c>
      <c r="CS13" s="787">
        <f>'Marks Entry'!CT15</f>
        <v>7.0</v>
      </c>
      <c r="CT13" s="783">
        <f>'Marks Entry'!CU15</f>
        <v>21.0</v>
      </c>
      <c r="CU13" s="787">
        <f>'Marks Entry'!CV15</f>
        <v>23.0</v>
      </c>
      <c r="CV13" s="788">
        <f>'Marks Entry'!CW15</f>
        <v>22.0</v>
      </c>
      <c r="CW13" s="789">
        <f>'Marks Entry'!CX15</f>
        <v>45.0</v>
      </c>
      <c r="CX13" s="788">
        <f>'Marks Entry'!CY15</f>
        <v>0.0</v>
      </c>
      <c r="CY13" s="787">
        <f>'Marks Entry'!CZ15</f>
        <v>0.0</v>
      </c>
      <c r="CZ13" s="789">
        <f>'Marks Entry'!DA15</f>
        <v>0.0</v>
      </c>
      <c r="DA13" s="790">
        <f>'Marks Entry'!DB15</f>
        <v>66.0</v>
      </c>
      <c r="DB13" s="784">
        <f>'Marks Entry'!DC15</f>
        <v>33.0</v>
      </c>
      <c r="DC13" s="785" t="str">
        <f>'Marks Entry'!DD15</f>
        <v/>
      </c>
      <c r="DD13" s="786">
        <f>'Marks Entry'!DE15</f>
        <v>6.0</v>
      </c>
      <c r="DE13" s="787">
        <f>'Marks Entry'!DF15</f>
        <v>0.0</v>
      </c>
      <c r="DF13" s="791">
        <f>'Marks Entry'!DG15</f>
        <v>6.0</v>
      </c>
      <c r="DG13" s="787">
        <f>'Marks Entry'!DH15</f>
        <v>8.0</v>
      </c>
      <c r="DH13" s="787">
        <f>'Marks Entry'!DI15</f>
        <v>0.0</v>
      </c>
      <c r="DI13" s="791">
        <f>'Marks Entry'!DJ15</f>
        <v>8.0</v>
      </c>
      <c r="DJ13" s="787">
        <f>'Marks Entry'!DK15</f>
        <v>8.0</v>
      </c>
      <c r="DK13" s="787">
        <f>'Marks Entry'!DL15</f>
        <v>0.0</v>
      </c>
      <c r="DL13" s="791">
        <f>'Marks Entry'!DM15</f>
        <v>8.0</v>
      </c>
      <c r="DM13" s="791">
        <f>'Marks Entry'!DN15</f>
        <v>22.0</v>
      </c>
      <c r="DN13" s="791">
        <f>'Marks Entry'!DO15</f>
        <v>0.0</v>
      </c>
      <c r="DO13" s="792">
        <f>'Marks Entry'!DP15</f>
        <v>22.0</v>
      </c>
      <c r="DP13" s="787">
        <f>'Marks Entry'!DQ15</f>
        <v>17.0</v>
      </c>
      <c r="DQ13" s="788">
        <f>'Marks Entry'!DR15</f>
        <v>38.0</v>
      </c>
      <c r="DR13" s="791">
        <f>'Marks Entry'!DS15</f>
        <v>55.0</v>
      </c>
      <c r="DS13" s="788">
        <f>'Marks Entry'!DT15</f>
        <v>0.0</v>
      </c>
      <c r="DT13" s="787">
        <f>'Marks Entry'!DU15</f>
        <v>0.0</v>
      </c>
      <c r="DU13" s="789">
        <f>'Marks Entry'!DV15</f>
        <v>0.0</v>
      </c>
      <c r="DV13" s="789">
        <f>'Marks Entry'!DW15</f>
        <v>39.0</v>
      </c>
      <c r="DW13" s="789">
        <f>'Marks Entry'!DX15</f>
        <v>38.0</v>
      </c>
      <c r="DX13" s="793">
        <f>'Marks Entry'!DY15</f>
        <v>77.0</v>
      </c>
      <c r="DY13" s="784">
        <f>'Marks Entry'!DZ15</f>
        <v>33.47826086956522</v>
      </c>
      <c r="DZ13" s="785" t="str">
        <f>'Marks Entry'!EA15</f>
        <v/>
      </c>
      <c r="EA13" s="786">
        <f>'Marks Entry'!EB15</f>
        <v>0.0</v>
      </c>
      <c r="EB13" s="787">
        <f>'Marks Entry'!EC15</f>
        <v>0.0</v>
      </c>
      <c r="EC13" s="787">
        <f>'Marks Entry'!ED15</f>
        <v>0.0</v>
      </c>
      <c r="ED13" s="790">
        <f>'Marks Entry'!EE15</f>
        <v>0.0</v>
      </c>
      <c r="EE13" s="794">
        <f>'Marks Entry'!EF15</f>
        <v>0.0</v>
      </c>
      <c r="EF13" s="795" t="str">
        <f>'Marks Entry'!EG15</f>
        <v/>
      </c>
      <c r="EG13" s="786">
        <f>'Marks Entry'!EH15</f>
        <v>0.0</v>
      </c>
      <c r="EH13" s="787">
        <f>'Marks Entry'!EI15</f>
        <v>0.0</v>
      </c>
      <c r="EI13" s="787">
        <f>'Marks Entry'!EJ15</f>
        <v>0.0</v>
      </c>
      <c r="EJ13" s="790">
        <f>'Marks Entry'!EK15</f>
        <v>0.0</v>
      </c>
      <c r="EK13" s="794">
        <f>'Marks Entry'!EL15</f>
        <v>0.0</v>
      </c>
      <c r="EL13" s="795" t="str">
        <f>'Marks Entry'!EM15</f>
        <v/>
      </c>
      <c r="EM13" s="786">
        <f>'Marks Entry'!EN15</f>
        <v>7.0</v>
      </c>
      <c r="EN13" s="787">
        <f>'Marks Entry'!EO15</f>
        <v>9.0</v>
      </c>
      <c r="EO13" s="788">
        <f>'Marks Entry'!EP15</f>
        <v>8.0</v>
      </c>
      <c r="EP13" s="791">
        <f>'Marks Entry'!EQ15</f>
        <v>24.0</v>
      </c>
      <c r="EQ13" s="788">
        <f>'Marks Entry'!ER15</f>
        <v>57.0</v>
      </c>
      <c r="ER13" s="791">
        <f>'Marks Entry'!ES15</f>
        <v>81.0</v>
      </c>
      <c r="ES13" s="788">
        <f>'Marks Entry'!ET15</f>
        <v>0.0</v>
      </c>
      <c r="ET13" s="796">
        <f>'Marks Entry'!EU15</f>
        <v>81.0</v>
      </c>
      <c r="EU13" s="784">
        <f>'Marks Entry'!EV15</f>
        <v>40.5</v>
      </c>
      <c r="EV13" s="785" t="str">
        <f>'Marks Entry'!EW15</f>
        <v>C</v>
      </c>
      <c r="EW13" s="797">
        <f>'Marks Entry'!EX15</f>
        <v>0.0</v>
      </c>
      <c r="EX13" s="784">
        <f>'Marks Entry'!EY15</f>
        <v>0.0</v>
      </c>
      <c r="EY13" s="798" t="str">
        <f>'Marks Entry'!EZ15</f>
        <v/>
      </c>
      <c r="EZ13" s="797">
        <f>'Marks Entry'!FA15</f>
        <v>1200.0</v>
      </c>
      <c r="FA13" s="784">
        <f>'Marks Entry'!FB15</f>
        <v>302.0</v>
      </c>
      <c r="FB13" s="799">
        <f>'Marks Entry'!FC15</f>
        <v>25.166666666666664</v>
      </c>
      <c r="FC13" s="784" t="str">
        <f>'Marks Entry'!FD15</f>
        <v/>
      </c>
      <c r="FD13" s="784" t="str">
        <f>'Marks Entry'!FE15</f>
        <v>FAILED</v>
      </c>
      <c r="FE13" s="784" t="str">
        <f>'Marks Entry'!FF15</f>
        <v/>
      </c>
      <c r="FF13" s="784" t="str">
        <f>'Marks Entry'!FG15</f>
        <v/>
      </c>
      <c r="FG13" s="785" t="str">
        <f>'Marks Entry'!FH15</f>
        <v>Need Improvement</v>
      </c>
    </row>
    <row r="14" spans="8:8" s="757" ht="17.25" customFormat="1" customHeight="1">
      <c r="A14" s="801"/>
      <c r="B14" s="758">
        <f t="shared" si="1"/>
        <v>8.0</v>
      </c>
      <c r="C14" s="759">
        <f>'Marks Entry'!D16</f>
        <v>9.0</v>
      </c>
      <c r="D14" s="759">
        <f>'Marks Entry'!E16</f>
        <v>223.0</v>
      </c>
      <c r="E14" s="759" t="str">
        <f>'Marks Entry'!F16</f>
        <v>OBC</v>
      </c>
      <c r="F14" s="759">
        <f>'Marks Entry'!$G16</f>
        <v>908.0</v>
      </c>
      <c r="G14" s="759" t="str">
        <f>'Marks Entry'!$H16</f>
        <v>LALIT KUMAR</v>
      </c>
      <c r="H14" s="759" t="str">
        <f>'Marks Entry'!I16</f>
        <v>PUKHRAJ</v>
      </c>
      <c r="I14" s="759" t="str">
        <f>'Marks Entry'!J16</f>
        <v>SUMITRA</v>
      </c>
      <c r="J14" s="760">
        <f>'Marks Entry'!K16</f>
        <v>39672.0</v>
      </c>
      <c r="K14" s="781">
        <f>'Marks Entry'!L16</f>
        <v>2.0</v>
      </c>
      <c r="L14" s="782">
        <f>'Marks Entry'!M16</f>
        <v>1.0</v>
      </c>
      <c r="M14" s="782">
        <f>'Marks Entry'!N16</f>
        <v>1.0</v>
      </c>
      <c r="N14" s="783">
        <f>'Marks Entry'!O16</f>
        <v>4.0</v>
      </c>
      <c r="O14" s="782">
        <f>'Marks Entry'!P16</f>
        <v>11.0</v>
      </c>
      <c r="P14" s="783">
        <f>'Marks Entry'!Q16</f>
        <v>15.0</v>
      </c>
      <c r="Q14" s="782">
        <f>'Marks Entry'!R16</f>
        <v>11.0</v>
      </c>
      <c r="R14" s="783">
        <f>'Marks Entry'!S16</f>
        <v>26.0</v>
      </c>
      <c r="S14" s="784">
        <f>'Marks Entry'!T16</f>
        <v>26.0</v>
      </c>
      <c r="T14" s="784" t="str">
        <f>'Marks Entry'!U16</f>
        <v/>
      </c>
      <c r="U14" s="784" t="str">
        <f>'Marks Entry'!V16</f>
        <v>S</v>
      </c>
      <c r="V14" s="785" t="str">
        <f>'Marks Entry'!W16</f>
        <v>S</v>
      </c>
      <c r="W14" s="781">
        <f>'Marks Entry'!X16</f>
        <v>3.0</v>
      </c>
      <c r="X14" s="782">
        <f>'Marks Entry'!Y16</f>
        <v>4.0</v>
      </c>
      <c r="Y14" s="782">
        <f>'Marks Entry'!Z16</f>
        <v>2.0</v>
      </c>
      <c r="Z14" s="783">
        <f>'Marks Entry'!AA16</f>
        <v>9.0</v>
      </c>
      <c r="AA14" s="782">
        <f>'Marks Entry'!AB16</f>
        <v>15.0</v>
      </c>
      <c r="AB14" s="783">
        <f>'Marks Entry'!AC16</f>
        <v>24.0</v>
      </c>
      <c r="AC14" s="782">
        <f>'Marks Entry'!AD16</f>
        <v>0.0</v>
      </c>
      <c r="AD14" s="783">
        <f>'Marks Entry'!AE16</f>
        <v>24.0</v>
      </c>
      <c r="AE14" s="784">
        <f>'Marks Entry'!AF16</f>
        <v>24.0</v>
      </c>
      <c r="AF14" s="784" t="str">
        <f>'Marks Entry'!AG16</f>
        <v/>
      </c>
      <c r="AG14" s="784" t="str">
        <f>'Marks Entry'!AH16</f>
        <v>F</v>
      </c>
      <c r="AH14" s="785" t="str">
        <f>'Marks Entry'!AI16</f>
        <v>F</v>
      </c>
      <c r="AI14" s="781">
        <f>'Marks Entry'!AJ16</f>
        <v>4.0</v>
      </c>
      <c r="AJ14" s="782">
        <f>'Marks Entry'!AK16</f>
        <v>5.0</v>
      </c>
      <c r="AK14" s="782">
        <f>'Marks Entry'!AL16</f>
        <v>4.0</v>
      </c>
      <c r="AL14" s="783">
        <f>'Marks Entry'!AM16</f>
        <v>13.0</v>
      </c>
      <c r="AM14" s="782">
        <f>'Marks Entry'!AN16</f>
        <v>19.0</v>
      </c>
      <c r="AN14" s="783">
        <f>'Marks Entry'!AO16</f>
        <v>32.0</v>
      </c>
      <c r="AO14" s="782">
        <f>'Marks Entry'!AP16</f>
        <v>0.0</v>
      </c>
      <c r="AP14" s="783">
        <f>'Marks Entry'!AQ16</f>
        <v>32.0</v>
      </c>
      <c r="AQ14" s="784">
        <f>'Marks Entry'!AR16</f>
        <v>16.0</v>
      </c>
      <c r="AR14" s="784" t="str">
        <f>'Marks Entry'!AS16</f>
        <v/>
      </c>
      <c r="AS14" s="784" t="str">
        <f>'Marks Entry'!AT16</f>
        <v>F</v>
      </c>
      <c r="AT14" s="785" t="str">
        <f>'Marks Entry'!AU16</f>
        <v>F</v>
      </c>
      <c r="AU14" s="781">
        <f>'Marks Entry'!AV16</f>
        <v>1.0</v>
      </c>
      <c r="AV14" s="782">
        <f>'Marks Entry'!AW16</f>
        <v>4.0</v>
      </c>
      <c r="AW14" s="782">
        <f>'Marks Entry'!AX16</f>
        <v>5.0</v>
      </c>
      <c r="AX14" s="783">
        <f>'Marks Entry'!AY16</f>
        <v>10.0</v>
      </c>
      <c r="AY14" s="782">
        <f>'Marks Entry'!AZ16</f>
        <v>23.0</v>
      </c>
      <c r="AZ14" s="783">
        <f>'Marks Entry'!BA16</f>
        <v>33.0</v>
      </c>
      <c r="BA14" s="782">
        <f>'Marks Entry'!BB16</f>
        <v>0.0</v>
      </c>
      <c r="BB14" s="783">
        <f>'Marks Entry'!BC16</f>
        <v>33.0</v>
      </c>
      <c r="BC14" s="784">
        <f>'Marks Entry'!BD16</f>
        <v>16.5</v>
      </c>
      <c r="BD14" s="784" t="str">
        <f>'Marks Entry'!BE16</f>
        <v/>
      </c>
      <c r="BE14" s="784" t="str">
        <f>'Marks Entry'!BF16</f>
        <v>F</v>
      </c>
      <c r="BF14" s="785" t="str">
        <f>'Marks Entry'!BG16</f>
        <v>F</v>
      </c>
      <c r="BG14" s="781">
        <f>'Marks Entry'!BH16</f>
        <v>3.0</v>
      </c>
      <c r="BH14" s="782">
        <f>'Marks Entry'!BI16</f>
        <v>1.0</v>
      </c>
      <c r="BI14" s="782">
        <f>'Marks Entry'!BJ16</f>
        <v>1.0</v>
      </c>
      <c r="BJ14" s="783">
        <f>'Marks Entry'!BK16</f>
        <v>5.0</v>
      </c>
      <c r="BK14" s="782">
        <f>'Marks Entry'!BL16</f>
        <v>23.0</v>
      </c>
      <c r="BL14" s="783">
        <f>'Marks Entry'!BM16</f>
        <v>28.0</v>
      </c>
      <c r="BM14" s="782">
        <f>'Marks Entry'!BN16</f>
        <v>0.0</v>
      </c>
      <c r="BN14" s="783">
        <f>'Marks Entry'!BO16</f>
        <v>28.0</v>
      </c>
      <c r="BO14" s="784">
        <f>'Marks Entry'!BP16</f>
        <v>14.000000000000002</v>
      </c>
      <c r="BP14" s="784" t="str">
        <f>'Marks Entry'!BQ16</f>
        <v/>
      </c>
      <c r="BQ14" s="784" t="str">
        <f>'Marks Entry'!BR16</f>
        <v>F</v>
      </c>
      <c r="BR14" s="785" t="str">
        <f>'Marks Entry'!BS16</f>
        <v>F</v>
      </c>
      <c r="BS14" s="781">
        <f>'Marks Entry'!BT16</f>
        <v>2.0</v>
      </c>
      <c r="BT14" s="782">
        <f>'Marks Entry'!BU16</f>
        <v>3.0</v>
      </c>
      <c r="BU14" s="782">
        <f>'Marks Entry'!BV16</f>
        <v>2.0</v>
      </c>
      <c r="BV14" s="783">
        <f>'Marks Entry'!BW16</f>
        <v>7.0</v>
      </c>
      <c r="BW14" s="782">
        <f>'Marks Entry'!BX16</f>
        <v>18.0</v>
      </c>
      <c r="BX14" s="783">
        <f>'Marks Entry'!BY16</f>
        <v>25.0</v>
      </c>
      <c r="BY14" s="782">
        <f>'Marks Entry'!BZ16</f>
        <v>0.0</v>
      </c>
      <c r="BZ14" s="783">
        <f>'Marks Entry'!CA16</f>
        <v>25.0</v>
      </c>
      <c r="CA14" s="784">
        <f>'Marks Entry'!CB16</f>
        <v>12.5</v>
      </c>
      <c r="CB14" s="784" t="str">
        <f>'Marks Entry'!CC16</f>
        <v/>
      </c>
      <c r="CC14" s="784" t="str">
        <f>'Marks Entry'!CD16</f>
        <v>F</v>
      </c>
      <c r="CD14" s="785" t="str">
        <f>'Marks Entry'!CE16</f>
        <v>F</v>
      </c>
      <c r="CE14" s="781">
        <f>'Marks Entry'!CF16</f>
        <v>5.0</v>
      </c>
      <c r="CF14" s="782">
        <f>'Marks Entry'!CG16</f>
        <v>6.0</v>
      </c>
      <c r="CG14" s="782">
        <f>'Marks Entry'!CH16</f>
        <v>2.0</v>
      </c>
      <c r="CH14" s="783">
        <f>'Marks Entry'!CI16</f>
        <v>13.0</v>
      </c>
      <c r="CI14" s="782">
        <f>'Marks Entry'!CJ16</f>
        <v>25.0</v>
      </c>
      <c r="CJ14" s="783">
        <f>'Marks Entry'!CK16</f>
        <v>38.0</v>
      </c>
      <c r="CK14" s="782">
        <f>'Marks Entry'!CL16</f>
        <v>0.0</v>
      </c>
      <c r="CL14" s="783">
        <f>'Marks Entry'!CM16</f>
        <v>38.0</v>
      </c>
      <c r="CM14" s="784">
        <f>'Marks Entry'!CN16</f>
        <v>19.0</v>
      </c>
      <c r="CN14" s="784" t="str">
        <f>'Marks Entry'!CO16</f>
        <v/>
      </c>
      <c r="CO14" s="784" t="str">
        <f>'Marks Entry'!CP16</f>
        <v>F</v>
      </c>
      <c r="CP14" s="785" t="str">
        <f>'Marks Entry'!CQ16</f>
        <v>F</v>
      </c>
      <c r="CQ14" s="786">
        <f>'Marks Entry'!CR16</f>
        <v>6.0</v>
      </c>
      <c r="CR14" s="787">
        <f>'Marks Entry'!CS16</f>
        <v>6.0</v>
      </c>
      <c r="CS14" s="787">
        <f>'Marks Entry'!CT16</f>
        <v>7.0</v>
      </c>
      <c r="CT14" s="783">
        <f>'Marks Entry'!CU16</f>
        <v>19.0</v>
      </c>
      <c r="CU14" s="787">
        <f>'Marks Entry'!CV16</f>
        <v>18.0</v>
      </c>
      <c r="CV14" s="788">
        <f>'Marks Entry'!CW16</f>
        <v>19.0</v>
      </c>
      <c r="CW14" s="789">
        <f>'Marks Entry'!CX16</f>
        <v>37.0</v>
      </c>
      <c r="CX14" s="788">
        <f>'Marks Entry'!CY16</f>
        <v>0.0</v>
      </c>
      <c r="CY14" s="787">
        <f>'Marks Entry'!CZ16</f>
        <v>0.0</v>
      </c>
      <c r="CZ14" s="789">
        <f>'Marks Entry'!DA16</f>
        <v>0.0</v>
      </c>
      <c r="DA14" s="790">
        <f>'Marks Entry'!DB16</f>
        <v>56.0</v>
      </c>
      <c r="DB14" s="784">
        <f>'Marks Entry'!DC16</f>
        <v>28.000000000000004</v>
      </c>
      <c r="DC14" s="785" t="str">
        <f>'Marks Entry'!DD16</f>
        <v/>
      </c>
      <c r="DD14" s="786">
        <f>'Marks Entry'!DE16</f>
        <v>3.0</v>
      </c>
      <c r="DE14" s="787">
        <f>'Marks Entry'!DF16</f>
        <v>0.0</v>
      </c>
      <c r="DF14" s="791">
        <f>'Marks Entry'!DG16</f>
        <v>3.0</v>
      </c>
      <c r="DG14" s="787">
        <f>'Marks Entry'!DH16</f>
        <v>7.0</v>
      </c>
      <c r="DH14" s="787">
        <f>'Marks Entry'!DI16</f>
        <v>0.0</v>
      </c>
      <c r="DI14" s="791">
        <f>'Marks Entry'!DJ16</f>
        <v>7.0</v>
      </c>
      <c r="DJ14" s="787">
        <f>'Marks Entry'!DK16</f>
        <v>8.0</v>
      </c>
      <c r="DK14" s="787">
        <f>'Marks Entry'!DL16</f>
        <v>0.0</v>
      </c>
      <c r="DL14" s="791">
        <f>'Marks Entry'!DM16</f>
        <v>8.0</v>
      </c>
      <c r="DM14" s="791">
        <f>'Marks Entry'!DN16</f>
        <v>18.0</v>
      </c>
      <c r="DN14" s="791">
        <f>'Marks Entry'!DO16</f>
        <v>0.0</v>
      </c>
      <c r="DO14" s="792">
        <f>'Marks Entry'!DP16</f>
        <v>18.0</v>
      </c>
      <c r="DP14" s="787">
        <f>'Marks Entry'!DQ16</f>
        <v>11.0</v>
      </c>
      <c r="DQ14" s="788">
        <f>'Marks Entry'!DR16</f>
        <v>37.0</v>
      </c>
      <c r="DR14" s="791">
        <f>'Marks Entry'!DS16</f>
        <v>48.0</v>
      </c>
      <c r="DS14" s="788">
        <f>'Marks Entry'!DT16</f>
        <v>0.0</v>
      </c>
      <c r="DT14" s="787">
        <f>'Marks Entry'!DU16</f>
        <v>0.0</v>
      </c>
      <c r="DU14" s="789">
        <f>'Marks Entry'!DV16</f>
        <v>0.0</v>
      </c>
      <c r="DV14" s="789">
        <f>'Marks Entry'!DW16</f>
        <v>29.0</v>
      </c>
      <c r="DW14" s="789">
        <f>'Marks Entry'!DX16</f>
        <v>37.0</v>
      </c>
      <c r="DX14" s="793">
        <f>'Marks Entry'!DY16</f>
        <v>66.0</v>
      </c>
      <c r="DY14" s="784">
        <f>'Marks Entry'!DZ16</f>
        <v>28.695652173913043</v>
      </c>
      <c r="DZ14" s="785" t="str">
        <f>'Marks Entry'!EA16</f>
        <v/>
      </c>
      <c r="EA14" s="786">
        <f>'Marks Entry'!EB16</f>
        <v>0.0</v>
      </c>
      <c r="EB14" s="787">
        <f>'Marks Entry'!EC16</f>
        <v>0.0</v>
      </c>
      <c r="EC14" s="787">
        <f>'Marks Entry'!ED16</f>
        <v>0.0</v>
      </c>
      <c r="ED14" s="790">
        <f>'Marks Entry'!EE16</f>
        <v>0.0</v>
      </c>
      <c r="EE14" s="794">
        <f>'Marks Entry'!EF16</f>
        <v>0.0</v>
      </c>
      <c r="EF14" s="795" t="str">
        <f>'Marks Entry'!EG16</f>
        <v/>
      </c>
      <c r="EG14" s="786">
        <f>'Marks Entry'!EH16</f>
        <v>0.0</v>
      </c>
      <c r="EH14" s="787">
        <f>'Marks Entry'!EI16</f>
        <v>0.0</v>
      </c>
      <c r="EI14" s="787">
        <f>'Marks Entry'!EJ16</f>
        <v>0.0</v>
      </c>
      <c r="EJ14" s="790">
        <f>'Marks Entry'!EK16</f>
        <v>0.0</v>
      </c>
      <c r="EK14" s="794">
        <f>'Marks Entry'!EL16</f>
        <v>0.0</v>
      </c>
      <c r="EL14" s="795" t="str">
        <f>'Marks Entry'!EM16</f>
        <v/>
      </c>
      <c r="EM14" s="786">
        <f>'Marks Entry'!EN16</f>
        <v>8.0</v>
      </c>
      <c r="EN14" s="787">
        <f>'Marks Entry'!EO16</f>
        <v>9.0</v>
      </c>
      <c r="EO14" s="788">
        <f>'Marks Entry'!EP16</f>
        <v>7.0</v>
      </c>
      <c r="EP14" s="791">
        <f>'Marks Entry'!EQ16</f>
        <v>24.0</v>
      </c>
      <c r="EQ14" s="788">
        <f>'Marks Entry'!ER16</f>
        <v>38.0</v>
      </c>
      <c r="ER14" s="791">
        <f>'Marks Entry'!ES16</f>
        <v>62.0</v>
      </c>
      <c r="ES14" s="788">
        <f>'Marks Entry'!ET16</f>
        <v>0.0</v>
      </c>
      <c r="ET14" s="796">
        <f>'Marks Entry'!EU16</f>
        <v>62.0</v>
      </c>
      <c r="EU14" s="784">
        <f>'Marks Entry'!EV16</f>
        <v>31.0</v>
      </c>
      <c r="EV14" s="785" t="str">
        <f>'Marks Entry'!EW16</f>
        <v/>
      </c>
      <c r="EW14" s="797">
        <f>'Marks Entry'!EX16</f>
        <v>0.0</v>
      </c>
      <c r="EX14" s="784">
        <f>'Marks Entry'!EY16</f>
        <v>0.0</v>
      </c>
      <c r="EY14" s="798" t="str">
        <f>'Marks Entry'!EZ16</f>
        <v/>
      </c>
      <c r="EZ14" s="797">
        <f>'Marks Entry'!FA16</f>
        <v>1200.0</v>
      </c>
      <c r="FA14" s="784">
        <f>'Marks Entry'!FB16</f>
        <v>206.0</v>
      </c>
      <c r="FB14" s="799">
        <f>'Marks Entry'!FC16</f>
        <v>17.166666666666668</v>
      </c>
      <c r="FC14" s="800" t="str">
        <f>'Marks Entry'!FD16</f>
        <v/>
      </c>
      <c r="FD14" s="800" t="str">
        <f>'Marks Entry'!FE16</f>
        <v>FAILED</v>
      </c>
      <c r="FE14" s="784" t="str">
        <f>'Marks Entry'!FF16</f>
        <v/>
      </c>
      <c r="FF14" s="784" t="str">
        <f>'Marks Entry'!FG16</f>
        <v/>
      </c>
      <c r="FG14" s="785" t="str">
        <f>'Marks Entry'!FH16</f>
        <v>Need Improvement</v>
      </c>
    </row>
    <row r="15" spans="8:8" s="757" ht="17.25" customFormat="1" customHeight="1">
      <c r="A15" s="801"/>
      <c r="B15" s="758">
        <f t="shared" si="1"/>
        <v>9.0</v>
      </c>
      <c r="C15" s="759">
        <f>'Marks Entry'!D17</f>
        <v>9.0</v>
      </c>
      <c r="D15" s="759">
        <f>'Marks Entry'!E17</f>
        <v>533.0</v>
      </c>
      <c r="E15" s="759" t="str">
        <f>'Marks Entry'!F17</f>
        <v>OBC</v>
      </c>
      <c r="F15" s="759">
        <f>'Marks Entry'!$G17</f>
        <v>909.0</v>
      </c>
      <c r="G15" s="759" t="str">
        <f>'Marks Entry'!$H17</f>
        <v>LALIT SINGH</v>
      </c>
      <c r="H15" s="759" t="str">
        <f>'Marks Entry'!I17</f>
        <v>JABBAR SINGH</v>
      </c>
      <c r="I15" s="759" t="str">
        <f>'Marks Entry'!J17</f>
        <v>SANTOSH KANWAR</v>
      </c>
      <c r="J15" s="760">
        <f>'Marks Entry'!K17</f>
        <v>39632.0</v>
      </c>
      <c r="K15" s="781">
        <f>'Marks Entry'!L17</f>
        <v>2.0</v>
      </c>
      <c r="L15" s="782">
        <f>'Marks Entry'!M17</f>
        <v>1.0</v>
      </c>
      <c r="M15" s="782">
        <f>'Marks Entry'!N17</f>
        <v>1.0</v>
      </c>
      <c r="N15" s="783">
        <f>'Marks Entry'!O17</f>
        <v>4.0</v>
      </c>
      <c r="O15" s="782">
        <f>'Marks Entry'!P17</f>
        <v>11.0</v>
      </c>
      <c r="P15" s="783">
        <f>'Marks Entry'!Q17</f>
        <v>15.0</v>
      </c>
      <c r="Q15" s="782">
        <f>'Marks Entry'!R17</f>
        <v>11.0</v>
      </c>
      <c r="R15" s="783">
        <f>'Marks Entry'!S17</f>
        <v>26.0</v>
      </c>
      <c r="S15" s="784">
        <f>'Marks Entry'!T17</f>
        <v>26.0</v>
      </c>
      <c r="T15" s="784" t="str">
        <f>'Marks Entry'!U17</f>
        <v/>
      </c>
      <c r="U15" s="784" t="str">
        <f>'Marks Entry'!V17</f>
        <v>S</v>
      </c>
      <c r="V15" s="785" t="str">
        <f>'Marks Entry'!W17</f>
        <v>S</v>
      </c>
      <c r="W15" s="781">
        <f>'Marks Entry'!X17</f>
        <v>4.0</v>
      </c>
      <c r="X15" s="782">
        <f>'Marks Entry'!Y17</f>
        <v>4.0</v>
      </c>
      <c r="Y15" s="782">
        <f>'Marks Entry'!Z17</f>
        <v>2.0</v>
      </c>
      <c r="Z15" s="783">
        <f>'Marks Entry'!AA17</f>
        <v>10.0</v>
      </c>
      <c r="AA15" s="782">
        <f>'Marks Entry'!AB17</f>
        <v>17.0</v>
      </c>
      <c r="AB15" s="783">
        <f>'Marks Entry'!AC17</f>
        <v>27.0</v>
      </c>
      <c r="AC15" s="782">
        <f>'Marks Entry'!AD17</f>
        <v>0.0</v>
      </c>
      <c r="AD15" s="783">
        <f>'Marks Entry'!AE17</f>
        <v>27.0</v>
      </c>
      <c r="AE15" s="784">
        <f>'Marks Entry'!AF17</f>
        <v>27.0</v>
      </c>
      <c r="AF15" s="784" t="str">
        <f>'Marks Entry'!AG17</f>
        <v/>
      </c>
      <c r="AG15" s="784" t="str">
        <f>'Marks Entry'!AH17</f>
        <v>S</v>
      </c>
      <c r="AH15" s="785" t="str">
        <f>'Marks Entry'!AI17</f>
        <v>S</v>
      </c>
      <c r="AI15" s="781">
        <f>'Marks Entry'!AJ17</f>
        <v>3.0</v>
      </c>
      <c r="AJ15" s="782">
        <f>'Marks Entry'!AK17</f>
        <v>4.0</v>
      </c>
      <c r="AK15" s="782">
        <f>'Marks Entry'!AL17</f>
        <v>3.0</v>
      </c>
      <c r="AL15" s="783">
        <f>'Marks Entry'!AM17</f>
        <v>10.0</v>
      </c>
      <c r="AM15" s="782">
        <f>'Marks Entry'!AN17</f>
        <v>19.0</v>
      </c>
      <c r="AN15" s="783">
        <f>'Marks Entry'!AO17</f>
        <v>29.0</v>
      </c>
      <c r="AO15" s="782">
        <f>'Marks Entry'!AP17</f>
        <v>0.0</v>
      </c>
      <c r="AP15" s="783">
        <f>'Marks Entry'!AQ17</f>
        <v>29.0</v>
      </c>
      <c r="AQ15" s="784">
        <f>'Marks Entry'!AR17</f>
        <v>14.499999999999998</v>
      </c>
      <c r="AR15" s="784" t="str">
        <f>'Marks Entry'!AS17</f>
        <v/>
      </c>
      <c r="AS15" s="784" t="str">
        <f>'Marks Entry'!AT17</f>
        <v>F</v>
      </c>
      <c r="AT15" s="785" t="str">
        <f>'Marks Entry'!AU17</f>
        <v>F</v>
      </c>
      <c r="AU15" s="781">
        <f>'Marks Entry'!AV17</f>
        <v>1.0</v>
      </c>
      <c r="AV15" s="782">
        <f>'Marks Entry'!AW17</f>
        <v>1.0</v>
      </c>
      <c r="AW15" s="782">
        <f>'Marks Entry'!AX17</f>
        <v>2.0</v>
      </c>
      <c r="AX15" s="783">
        <f>'Marks Entry'!AY17</f>
        <v>4.0</v>
      </c>
      <c r="AY15" s="782">
        <f>'Marks Entry'!AZ17</f>
        <v>18.0</v>
      </c>
      <c r="AZ15" s="783">
        <f>'Marks Entry'!BA17</f>
        <v>22.0</v>
      </c>
      <c r="BA15" s="782">
        <f>'Marks Entry'!BB17</f>
        <v>0.0</v>
      </c>
      <c r="BB15" s="783">
        <f>'Marks Entry'!BC17</f>
        <v>22.0</v>
      </c>
      <c r="BC15" s="784">
        <f>'Marks Entry'!BD17</f>
        <v>11.0</v>
      </c>
      <c r="BD15" s="784" t="str">
        <f>'Marks Entry'!BE17</f>
        <v/>
      </c>
      <c r="BE15" s="784" t="str">
        <f>'Marks Entry'!BF17</f>
        <v>F</v>
      </c>
      <c r="BF15" s="785" t="str">
        <f>'Marks Entry'!BG17</f>
        <v>F</v>
      </c>
      <c r="BG15" s="781">
        <f>'Marks Entry'!BH17</f>
        <v>2.0</v>
      </c>
      <c r="BH15" s="782">
        <f>'Marks Entry'!BI17</f>
        <v>0.0</v>
      </c>
      <c r="BI15" s="782">
        <f>'Marks Entry'!BJ17</f>
        <v>0.0</v>
      </c>
      <c r="BJ15" s="783">
        <f>'Marks Entry'!BK17</f>
        <v>2.0</v>
      </c>
      <c r="BK15" s="782">
        <f>'Marks Entry'!BL17</f>
        <v>18.0</v>
      </c>
      <c r="BL15" s="783">
        <f>'Marks Entry'!BM17</f>
        <v>20.0</v>
      </c>
      <c r="BM15" s="782">
        <f>'Marks Entry'!BN17</f>
        <v>0.0</v>
      </c>
      <c r="BN15" s="783">
        <f>'Marks Entry'!BO17</f>
        <v>20.0</v>
      </c>
      <c r="BO15" s="784">
        <f>'Marks Entry'!BP17</f>
        <v>10.0</v>
      </c>
      <c r="BP15" s="784" t="str">
        <f>'Marks Entry'!BQ17</f>
        <v/>
      </c>
      <c r="BQ15" s="784" t="str">
        <f>'Marks Entry'!BR17</f>
        <v>F</v>
      </c>
      <c r="BR15" s="785" t="str">
        <f>'Marks Entry'!BS17</f>
        <v>F</v>
      </c>
      <c r="BS15" s="781">
        <f>'Marks Entry'!BT17</f>
        <v>2.0</v>
      </c>
      <c r="BT15" s="782">
        <f>'Marks Entry'!BU17</f>
        <v>3.0</v>
      </c>
      <c r="BU15" s="782">
        <f>'Marks Entry'!BV17</f>
        <v>2.0</v>
      </c>
      <c r="BV15" s="783">
        <f>'Marks Entry'!BW17</f>
        <v>7.0</v>
      </c>
      <c r="BW15" s="782">
        <f>'Marks Entry'!BX17</f>
        <v>18.0</v>
      </c>
      <c r="BX15" s="783">
        <f>'Marks Entry'!BY17</f>
        <v>25.0</v>
      </c>
      <c r="BY15" s="782">
        <f>'Marks Entry'!BZ17</f>
        <v>0.0</v>
      </c>
      <c r="BZ15" s="783">
        <f>'Marks Entry'!CA17</f>
        <v>25.0</v>
      </c>
      <c r="CA15" s="784">
        <f>'Marks Entry'!CB17</f>
        <v>12.5</v>
      </c>
      <c r="CB15" s="784" t="str">
        <f>'Marks Entry'!CC17</f>
        <v/>
      </c>
      <c r="CC15" s="784" t="str">
        <f>'Marks Entry'!CD17</f>
        <v>F</v>
      </c>
      <c r="CD15" s="785" t="str">
        <f>'Marks Entry'!CE17</f>
        <v>F</v>
      </c>
      <c r="CE15" s="781">
        <f>'Marks Entry'!CF17</f>
        <v>4.0</v>
      </c>
      <c r="CF15" s="782">
        <f>'Marks Entry'!CG17</f>
        <v>2.0</v>
      </c>
      <c r="CG15" s="782">
        <f>'Marks Entry'!CH17</f>
        <v>1.0</v>
      </c>
      <c r="CH15" s="783">
        <f>'Marks Entry'!CI17</f>
        <v>7.0</v>
      </c>
      <c r="CI15" s="782">
        <f>'Marks Entry'!CJ17</f>
        <v>20.0</v>
      </c>
      <c r="CJ15" s="783">
        <f>'Marks Entry'!CK17</f>
        <v>27.0</v>
      </c>
      <c r="CK15" s="782">
        <f>'Marks Entry'!CL17</f>
        <v>0.0</v>
      </c>
      <c r="CL15" s="783">
        <f>'Marks Entry'!CM17</f>
        <v>27.0</v>
      </c>
      <c r="CM15" s="784">
        <f>'Marks Entry'!CN17</f>
        <v>13.5</v>
      </c>
      <c r="CN15" s="784" t="str">
        <f>'Marks Entry'!CO17</f>
        <v/>
      </c>
      <c r="CO15" s="784" t="str">
        <f>'Marks Entry'!CP17</f>
        <v>F</v>
      </c>
      <c r="CP15" s="785" t="str">
        <f>'Marks Entry'!CQ17</f>
        <v>F</v>
      </c>
      <c r="CQ15" s="786">
        <f>'Marks Entry'!CR17</f>
        <v>6.0</v>
      </c>
      <c r="CR15" s="787">
        <f>'Marks Entry'!CS17</f>
        <v>8.0</v>
      </c>
      <c r="CS15" s="787">
        <f>'Marks Entry'!CT17</f>
        <v>5.0</v>
      </c>
      <c r="CT15" s="783">
        <f>'Marks Entry'!CU17</f>
        <v>19.0</v>
      </c>
      <c r="CU15" s="787">
        <f>'Marks Entry'!CV17</f>
        <v>16.0</v>
      </c>
      <c r="CV15" s="788">
        <f>'Marks Entry'!CW17</f>
        <v>17.0</v>
      </c>
      <c r="CW15" s="789">
        <f>'Marks Entry'!CX17</f>
        <v>33.0</v>
      </c>
      <c r="CX15" s="788">
        <f>'Marks Entry'!CY17</f>
        <v>0.0</v>
      </c>
      <c r="CY15" s="787">
        <f>'Marks Entry'!CZ17</f>
        <v>0.0</v>
      </c>
      <c r="CZ15" s="789">
        <f>'Marks Entry'!DA17</f>
        <v>0.0</v>
      </c>
      <c r="DA15" s="790">
        <f>'Marks Entry'!DB17</f>
        <v>52.0</v>
      </c>
      <c r="DB15" s="784">
        <f>'Marks Entry'!DC17</f>
        <v>26.0</v>
      </c>
      <c r="DC15" s="785" t="str">
        <f>'Marks Entry'!DD17</f>
        <v/>
      </c>
      <c r="DD15" s="786">
        <f>'Marks Entry'!DE17</f>
        <v>5.0</v>
      </c>
      <c r="DE15" s="787">
        <f>'Marks Entry'!DF17</f>
        <v>0.0</v>
      </c>
      <c r="DF15" s="791">
        <f>'Marks Entry'!DG17</f>
        <v>5.0</v>
      </c>
      <c r="DG15" s="787">
        <f>'Marks Entry'!DH17</f>
        <v>5.0</v>
      </c>
      <c r="DH15" s="787">
        <f>'Marks Entry'!DI17</f>
        <v>0.0</v>
      </c>
      <c r="DI15" s="791">
        <f>'Marks Entry'!DJ17</f>
        <v>5.0</v>
      </c>
      <c r="DJ15" s="787">
        <f>'Marks Entry'!DK17</f>
        <v>6.0</v>
      </c>
      <c r="DK15" s="787">
        <f>'Marks Entry'!DL17</f>
        <v>0.0</v>
      </c>
      <c r="DL15" s="791">
        <f>'Marks Entry'!DM17</f>
        <v>6.0</v>
      </c>
      <c r="DM15" s="791">
        <f>'Marks Entry'!DN17</f>
        <v>16.0</v>
      </c>
      <c r="DN15" s="791">
        <f>'Marks Entry'!DO17</f>
        <v>0.0</v>
      </c>
      <c r="DO15" s="792">
        <f>'Marks Entry'!DP17</f>
        <v>16.0</v>
      </c>
      <c r="DP15" s="787">
        <f>'Marks Entry'!DQ17</f>
        <v>12.0</v>
      </c>
      <c r="DQ15" s="788">
        <f>'Marks Entry'!DR17</f>
        <v>34.0</v>
      </c>
      <c r="DR15" s="791">
        <f>'Marks Entry'!DS17</f>
        <v>46.0</v>
      </c>
      <c r="DS15" s="788">
        <f>'Marks Entry'!DT17</f>
        <v>0.0</v>
      </c>
      <c r="DT15" s="787">
        <f>'Marks Entry'!DU17</f>
        <v>0.0</v>
      </c>
      <c r="DU15" s="789">
        <f>'Marks Entry'!DV17</f>
        <v>0.0</v>
      </c>
      <c r="DV15" s="789">
        <f>'Marks Entry'!DW17</f>
        <v>28.0</v>
      </c>
      <c r="DW15" s="789">
        <f>'Marks Entry'!DX17</f>
        <v>34.0</v>
      </c>
      <c r="DX15" s="793">
        <f>'Marks Entry'!DY17</f>
        <v>62.0</v>
      </c>
      <c r="DY15" s="784">
        <f>'Marks Entry'!DZ17</f>
        <v>26.956521739130434</v>
      </c>
      <c r="DZ15" s="785" t="str">
        <f>'Marks Entry'!EA17</f>
        <v/>
      </c>
      <c r="EA15" s="786">
        <f>'Marks Entry'!EB17</f>
        <v>0.0</v>
      </c>
      <c r="EB15" s="787">
        <f>'Marks Entry'!EC17</f>
        <v>0.0</v>
      </c>
      <c r="EC15" s="787">
        <f>'Marks Entry'!ED17</f>
        <v>0.0</v>
      </c>
      <c r="ED15" s="790">
        <f>'Marks Entry'!EE17</f>
        <v>0.0</v>
      </c>
      <c r="EE15" s="794">
        <f>'Marks Entry'!EF17</f>
        <v>0.0</v>
      </c>
      <c r="EF15" s="795" t="str">
        <f>'Marks Entry'!EG17</f>
        <v/>
      </c>
      <c r="EG15" s="786">
        <f>'Marks Entry'!EH17</f>
        <v>0.0</v>
      </c>
      <c r="EH15" s="787">
        <f>'Marks Entry'!EI17</f>
        <v>0.0</v>
      </c>
      <c r="EI15" s="787">
        <f>'Marks Entry'!EJ17</f>
        <v>0.0</v>
      </c>
      <c r="EJ15" s="790">
        <f>'Marks Entry'!EK17</f>
        <v>0.0</v>
      </c>
      <c r="EK15" s="794">
        <f>'Marks Entry'!EL17</f>
        <v>0.0</v>
      </c>
      <c r="EL15" s="795" t="str">
        <f>'Marks Entry'!EM17</f>
        <v/>
      </c>
      <c r="EM15" s="786">
        <f>'Marks Entry'!EN17</f>
        <v>7.0</v>
      </c>
      <c r="EN15" s="787">
        <f>'Marks Entry'!EO17</f>
        <v>8.0</v>
      </c>
      <c r="EO15" s="788">
        <f>'Marks Entry'!EP17</f>
        <v>6.0</v>
      </c>
      <c r="EP15" s="791">
        <f>'Marks Entry'!EQ17</f>
        <v>21.0</v>
      </c>
      <c r="EQ15" s="788">
        <f>'Marks Entry'!ER17</f>
        <v>30.0</v>
      </c>
      <c r="ER15" s="791">
        <f>'Marks Entry'!ES17</f>
        <v>51.0</v>
      </c>
      <c r="ES15" s="788">
        <f>'Marks Entry'!ET17</f>
        <v>0.0</v>
      </c>
      <c r="ET15" s="796">
        <f>'Marks Entry'!EU17</f>
        <v>51.0</v>
      </c>
      <c r="EU15" s="784">
        <f>'Marks Entry'!EV17</f>
        <v>25.5</v>
      </c>
      <c r="EV15" s="785" t="str">
        <f>'Marks Entry'!EW17</f>
        <v/>
      </c>
      <c r="EW15" s="797">
        <f>'Marks Entry'!EX17</f>
        <v>0.0</v>
      </c>
      <c r="EX15" s="784">
        <f>'Marks Entry'!EY17</f>
        <v>0.0</v>
      </c>
      <c r="EY15" s="798" t="str">
        <f>'Marks Entry'!EZ17</f>
        <v/>
      </c>
      <c r="EZ15" s="797">
        <f>'Marks Entry'!FA17</f>
        <v>1200.0</v>
      </c>
      <c r="FA15" s="784">
        <f>'Marks Entry'!FB17</f>
        <v>176.0</v>
      </c>
      <c r="FB15" s="799">
        <f>'Marks Entry'!FC17</f>
        <v>14.666666666666666</v>
      </c>
      <c r="FC15" s="800" t="str">
        <f>'Marks Entry'!FD17</f>
        <v/>
      </c>
      <c r="FD15" s="800" t="str">
        <f>'Marks Entry'!FE17</f>
        <v>FAILED</v>
      </c>
      <c r="FE15" s="784" t="str">
        <f>'Marks Entry'!FF17</f>
        <v/>
      </c>
      <c r="FF15" s="784" t="str">
        <f>'Marks Entry'!FG17</f>
        <v/>
      </c>
      <c r="FG15" s="785" t="str">
        <f>'Marks Entry'!FH17</f>
        <v>Need Improvement</v>
      </c>
    </row>
    <row r="16" spans="8:8" s="757" ht="17.25" customFormat="1" customHeight="1">
      <c r="A16" s="801"/>
      <c r="B16" s="758">
        <f t="shared" si="1"/>
        <v>10.0</v>
      </c>
      <c r="C16" s="759">
        <f>'Marks Entry'!D18</f>
        <v>9.0</v>
      </c>
      <c r="D16" s="759">
        <f>'Marks Entry'!E18</f>
        <v>403.0</v>
      </c>
      <c r="E16" s="759" t="str">
        <f>'Marks Entry'!F18</f>
        <v>OBC</v>
      </c>
      <c r="F16" s="759">
        <f>'Marks Entry'!$G18</f>
        <v>910.0</v>
      </c>
      <c r="G16" s="759" t="str">
        <f>'Marks Entry'!$H18</f>
        <v>LALIT SINGH</v>
      </c>
      <c r="H16" s="759" t="str">
        <f>'Marks Entry'!I18</f>
        <v>VIJAY SINGH</v>
      </c>
      <c r="I16" s="759" t="str">
        <f>'Marks Entry'!J18</f>
        <v>LAXMI KANWAR</v>
      </c>
      <c r="J16" s="760">
        <f>'Marks Entry'!K18</f>
        <v>39627.0</v>
      </c>
      <c r="K16" s="781">
        <f>'Marks Entry'!L18</f>
        <v>2.0</v>
      </c>
      <c r="L16" s="782">
        <f>'Marks Entry'!M18</f>
        <v>1.0</v>
      </c>
      <c r="M16" s="782">
        <f>'Marks Entry'!N18</f>
        <v>0.0</v>
      </c>
      <c r="N16" s="783">
        <f>'Marks Entry'!O18</f>
        <v>3.0</v>
      </c>
      <c r="O16" s="782">
        <f>'Marks Entry'!P18</f>
        <v>9.0</v>
      </c>
      <c r="P16" s="783">
        <f>'Marks Entry'!Q18</f>
        <v>12.0</v>
      </c>
      <c r="Q16" s="782">
        <f>'Marks Entry'!R18</f>
        <v>9.0</v>
      </c>
      <c r="R16" s="783">
        <f>'Marks Entry'!S18</f>
        <v>21.0</v>
      </c>
      <c r="S16" s="784">
        <f>'Marks Entry'!T18</f>
        <v>21.0</v>
      </c>
      <c r="T16" s="784" t="str">
        <f>'Marks Entry'!U18</f>
        <v/>
      </c>
      <c r="U16" s="784" t="str">
        <f>'Marks Entry'!V18</f>
        <v>F</v>
      </c>
      <c r="V16" s="785" t="str">
        <f>'Marks Entry'!W18</f>
        <v>F</v>
      </c>
      <c r="W16" s="781">
        <f>'Marks Entry'!X18</f>
        <v>2.0</v>
      </c>
      <c r="X16" s="782">
        <f>'Marks Entry'!Y18</f>
        <v>4.0</v>
      </c>
      <c r="Y16" s="782">
        <f>'Marks Entry'!Z18</f>
        <v>1.0</v>
      </c>
      <c r="Z16" s="783">
        <f>'Marks Entry'!AA18</f>
        <v>7.0</v>
      </c>
      <c r="AA16" s="782">
        <f>'Marks Entry'!AB18</f>
        <v>12.0</v>
      </c>
      <c r="AB16" s="783">
        <f>'Marks Entry'!AC18</f>
        <v>19.0</v>
      </c>
      <c r="AC16" s="782">
        <f>'Marks Entry'!AD18</f>
        <v>0.0</v>
      </c>
      <c r="AD16" s="783">
        <f>'Marks Entry'!AE18</f>
        <v>19.0</v>
      </c>
      <c r="AE16" s="784">
        <f>'Marks Entry'!AF18</f>
        <v>19.0</v>
      </c>
      <c r="AF16" s="784" t="str">
        <f>'Marks Entry'!AG18</f>
        <v/>
      </c>
      <c r="AG16" s="784" t="str">
        <f>'Marks Entry'!AH18</f>
        <v>F</v>
      </c>
      <c r="AH16" s="785" t="str">
        <f>'Marks Entry'!AI18</f>
        <v>F</v>
      </c>
      <c r="AI16" s="781">
        <f>'Marks Entry'!AJ18</f>
        <v>3.0</v>
      </c>
      <c r="AJ16" s="782">
        <f>'Marks Entry'!AK18</f>
        <v>2.0</v>
      </c>
      <c r="AK16" s="782">
        <f>'Marks Entry'!AL18</f>
        <v>3.0</v>
      </c>
      <c r="AL16" s="783">
        <f>'Marks Entry'!AM18</f>
        <v>8.0</v>
      </c>
      <c r="AM16" s="782">
        <f>'Marks Entry'!AN18</f>
        <v>10.0</v>
      </c>
      <c r="AN16" s="783">
        <f>'Marks Entry'!AO18</f>
        <v>18.0</v>
      </c>
      <c r="AO16" s="782">
        <f>'Marks Entry'!AP18</f>
        <v>0.0</v>
      </c>
      <c r="AP16" s="783">
        <f>'Marks Entry'!AQ18</f>
        <v>18.0</v>
      </c>
      <c r="AQ16" s="784">
        <f>'Marks Entry'!AR18</f>
        <v>9.0</v>
      </c>
      <c r="AR16" s="784" t="str">
        <f>'Marks Entry'!AS18</f>
        <v/>
      </c>
      <c r="AS16" s="784" t="str">
        <f>'Marks Entry'!AT18</f>
        <v>F</v>
      </c>
      <c r="AT16" s="785" t="str">
        <f>'Marks Entry'!AU18</f>
        <v>F</v>
      </c>
      <c r="AU16" s="781">
        <f>'Marks Entry'!AV18</f>
        <v>0.0</v>
      </c>
      <c r="AV16" s="782">
        <f>'Marks Entry'!AW18</f>
        <v>2.0</v>
      </c>
      <c r="AW16" s="782">
        <f>'Marks Entry'!AX18</f>
        <v>3.0</v>
      </c>
      <c r="AX16" s="783">
        <f>'Marks Entry'!AY18</f>
        <v>5.0</v>
      </c>
      <c r="AY16" s="782">
        <f>'Marks Entry'!AZ18</f>
        <v>18.0</v>
      </c>
      <c r="AZ16" s="783">
        <f>'Marks Entry'!BA18</f>
        <v>23.0</v>
      </c>
      <c r="BA16" s="782">
        <f>'Marks Entry'!BB18</f>
        <v>0.0</v>
      </c>
      <c r="BB16" s="783">
        <f>'Marks Entry'!BC18</f>
        <v>23.0</v>
      </c>
      <c r="BC16" s="784">
        <f>'Marks Entry'!BD18</f>
        <v>11.5</v>
      </c>
      <c r="BD16" s="784" t="str">
        <f>'Marks Entry'!BE18</f>
        <v/>
      </c>
      <c r="BE16" s="784" t="str">
        <f>'Marks Entry'!BF18</f>
        <v>F</v>
      </c>
      <c r="BF16" s="785" t="str">
        <f>'Marks Entry'!BG18</f>
        <v>F</v>
      </c>
      <c r="BG16" s="781">
        <f>'Marks Entry'!BH18</f>
        <v>1.0</v>
      </c>
      <c r="BH16" s="782">
        <f>'Marks Entry'!BI18</f>
        <v>0.0</v>
      </c>
      <c r="BI16" s="782">
        <f>'Marks Entry'!BJ18</f>
        <v>0.0</v>
      </c>
      <c r="BJ16" s="783">
        <f>'Marks Entry'!BK18</f>
        <v>1.0</v>
      </c>
      <c r="BK16" s="782">
        <f>'Marks Entry'!BL18</f>
        <v>14.0</v>
      </c>
      <c r="BL16" s="783">
        <f>'Marks Entry'!BM18</f>
        <v>15.0</v>
      </c>
      <c r="BM16" s="782">
        <f>'Marks Entry'!BN18</f>
        <v>0.0</v>
      </c>
      <c r="BN16" s="783">
        <f>'Marks Entry'!BO18</f>
        <v>15.0</v>
      </c>
      <c r="BO16" s="784">
        <f>'Marks Entry'!BP18</f>
        <v>7.5</v>
      </c>
      <c r="BP16" s="784" t="str">
        <f>'Marks Entry'!BQ18</f>
        <v/>
      </c>
      <c r="BQ16" s="784" t="str">
        <f>'Marks Entry'!BR18</f>
        <v>F</v>
      </c>
      <c r="BR16" s="785" t="str">
        <f>'Marks Entry'!BS18</f>
        <v>F</v>
      </c>
      <c r="BS16" s="781">
        <f>'Marks Entry'!BT18</f>
        <v>2.0</v>
      </c>
      <c r="BT16" s="782">
        <f>'Marks Entry'!BU18</f>
        <v>3.0</v>
      </c>
      <c r="BU16" s="782">
        <f>'Marks Entry'!BV18</f>
        <v>2.0</v>
      </c>
      <c r="BV16" s="783">
        <f>'Marks Entry'!BW18</f>
        <v>7.0</v>
      </c>
      <c r="BW16" s="782">
        <f>'Marks Entry'!BX18</f>
        <v>17.0</v>
      </c>
      <c r="BX16" s="783">
        <f>'Marks Entry'!BY18</f>
        <v>24.0</v>
      </c>
      <c r="BY16" s="782">
        <f>'Marks Entry'!BZ18</f>
        <v>0.0</v>
      </c>
      <c r="BZ16" s="783">
        <f>'Marks Entry'!CA18</f>
        <v>24.0</v>
      </c>
      <c r="CA16" s="784">
        <f>'Marks Entry'!CB18</f>
        <v>12.0</v>
      </c>
      <c r="CB16" s="784" t="str">
        <f>'Marks Entry'!CC18</f>
        <v/>
      </c>
      <c r="CC16" s="784" t="str">
        <f>'Marks Entry'!CD18</f>
        <v>F</v>
      </c>
      <c r="CD16" s="785" t="str">
        <f>'Marks Entry'!CE18</f>
        <v>F</v>
      </c>
      <c r="CE16" s="781">
        <f>'Marks Entry'!CF18</f>
        <v>4.0</v>
      </c>
      <c r="CF16" s="782">
        <f>'Marks Entry'!CG18</f>
        <v>2.0</v>
      </c>
      <c r="CG16" s="782">
        <f>'Marks Entry'!CH18</f>
        <v>1.0</v>
      </c>
      <c r="CH16" s="783">
        <f>'Marks Entry'!CI18</f>
        <v>7.0</v>
      </c>
      <c r="CI16" s="782">
        <f>'Marks Entry'!CJ18</f>
        <v>26.0</v>
      </c>
      <c r="CJ16" s="783">
        <f>'Marks Entry'!CK18</f>
        <v>33.0</v>
      </c>
      <c r="CK16" s="782">
        <f>'Marks Entry'!CL18</f>
        <v>0.0</v>
      </c>
      <c r="CL16" s="783">
        <f>'Marks Entry'!CM18</f>
        <v>33.0</v>
      </c>
      <c r="CM16" s="784">
        <f>'Marks Entry'!CN18</f>
        <v>16.5</v>
      </c>
      <c r="CN16" s="784" t="str">
        <f>'Marks Entry'!CO18</f>
        <v/>
      </c>
      <c r="CO16" s="784" t="str">
        <f>'Marks Entry'!CP18</f>
        <v>F</v>
      </c>
      <c r="CP16" s="785" t="str">
        <f>'Marks Entry'!CQ18</f>
        <v>F</v>
      </c>
      <c r="CQ16" s="786">
        <f>'Marks Entry'!CR18</f>
        <v>7.0</v>
      </c>
      <c r="CR16" s="787">
        <f>'Marks Entry'!CS18</f>
        <v>5.0</v>
      </c>
      <c r="CS16" s="787">
        <f>'Marks Entry'!CT18</f>
        <v>5.0</v>
      </c>
      <c r="CT16" s="783">
        <f>'Marks Entry'!CU18</f>
        <v>17.0</v>
      </c>
      <c r="CU16" s="787">
        <f>'Marks Entry'!CV18</f>
        <v>16.0</v>
      </c>
      <c r="CV16" s="788">
        <f>'Marks Entry'!CW18</f>
        <v>17.0</v>
      </c>
      <c r="CW16" s="789">
        <f>'Marks Entry'!CX18</f>
        <v>33.0</v>
      </c>
      <c r="CX16" s="788">
        <f>'Marks Entry'!CY18</f>
        <v>0.0</v>
      </c>
      <c r="CY16" s="787">
        <f>'Marks Entry'!CZ18</f>
        <v>0.0</v>
      </c>
      <c r="CZ16" s="789">
        <f>'Marks Entry'!DA18</f>
        <v>0.0</v>
      </c>
      <c r="DA16" s="790">
        <f>'Marks Entry'!DB18</f>
        <v>50.0</v>
      </c>
      <c r="DB16" s="784">
        <f>'Marks Entry'!DC18</f>
        <v>25.0</v>
      </c>
      <c r="DC16" s="785" t="str">
        <f>'Marks Entry'!DD18</f>
        <v/>
      </c>
      <c r="DD16" s="786">
        <f>'Marks Entry'!DE18</f>
        <v>7.0</v>
      </c>
      <c r="DE16" s="787">
        <f>'Marks Entry'!DF18</f>
        <v>0.0</v>
      </c>
      <c r="DF16" s="791">
        <f>'Marks Entry'!DG18</f>
        <v>7.0</v>
      </c>
      <c r="DG16" s="787">
        <f>'Marks Entry'!DH18</f>
        <v>7.0</v>
      </c>
      <c r="DH16" s="787">
        <f>'Marks Entry'!DI18</f>
        <v>0.0</v>
      </c>
      <c r="DI16" s="791">
        <f>'Marks Entry'!DJ18</f>
        <v>7.0</v>
      </c>
      <c r="DJ16" s="787">
        <f>'Marks Entry'!DK18</f>
        <v>6.0</v>
      </c>
      <c r="DK16" s="787">
        <f>'Marks Entry'!DL18</f>
        <v>0.0</v>
      </c>
      <c r="DL16" s="791">
        <f>'Marks Entry'!DM18</f>
        <v>6.0</v>
      </c>
      <c r="DM16" s="791">
        <f>'Marks Entry'!DN18</f>
        <v>20.0</v>
      </c>
      <c r="DN16" s="791">
        <f>'Marks Entry'!DO18</f>
        <v>0.0</v>
      </c>
      <c r="DO16" s="792">
        <f>'Marks Entry'!DP18</f>
        <v>20.0</v>
      </c>
      <c r="DP16" s="787">
        <f>'Marks Entry'!DQ18</f>
        <v>11.0</v>
      </c>
      <c r="DQ16" s="788">
        <f>'Marks Entry'!DR18</f>
        <v>34.0</v>
      </c>
      <c r="DR16" s="791">
        <f>'Marks Entry'!DS18</f>
        <v>45.0</v>
      </c>
      <c r="DS16" s="788">
        <f>'Marks Entry'!DT18</f>
        <v>0.0</v>
      </c>
      <c r="DT16" s="787">
        <f>'Marks Entry'!DU18</f>
        <v>0.0</v>
      </c>
      <c r="DU16" s="789">
        <f>'Marks Entry'!DV18</f>
        <v>0.0</v>
      </c>
      <c r="DV16" s="789">
        <f>'Marks Entry'!DW18</f>
        <v>31.0</v>
      </c>
      <c r="DW16" s="789">
        <f>'Marks Entry'!DX18</f>
        <v>34.0</v>
      </c>
      <c r="DX16" s="793">
        <f>'Marks Entry'!DY18</f>
        <v>65.0</v>
      </c>
      <c r="DY16" s="784">
        <f>'Marks Entry'!DZ18</f>
        <v>28.26086956521739</v>
      </c>
      <c r="DZ16" s="785" t="str">
        <f>'Marks Entry'!EA18</f>
        <v/>
      </c>
      <c r="EA16" s="786">
        <f>'Marks Entry'!EB18</f>
        <v>0.0</v>
      </c>
      <c r="EB16" s="787">
        <f>'Marks Entry'!EC18</f>
        <v>0.0</v>
      </c>
      <c r="EC16" s="787">
        <f>'Marks Entry'!ED18</f>
        <v>0.0</v>
      </c>
      <c r="ED16" s="790">
        <f>'Marks Entry'!EE18</f>
        <v>0.0</v>
      </c>
      <c r="EE16" s="794">
        <f>'Marks Entry'!EF18</f>
        <v>0.0</v>
      </c>
      <c r="EF16" s="795" t="str">
        <f>'Marks Entry'!EG18</f>
        <v/>
      </c>
      <c r="EG16" s="786">
        <f>'Marks Entry'!EH18</f>
        <v>0.0</v>
      </c>
      <c r="EH16" s="787">
        <f>'Marks Entry'!EI18</f>
        <v>0.0</v>
      </c>
      <c r="EI16" s="787">
        <f>'Marks Entry'!EJ18</f>
        <v>0.0</v>
      </c>
      <c r="EJ16" s="790">
        <f>'Marks Entry'!EK18</f>
        <v>0.0</v>
      </c>
      <c r="EK16" s="794">
        <f>'Marks Entry'!EL18</f>
        <v>0.0</v>
      </c>
      <c r="EL16" s="795" t="str">
        <f>'Marks Entry'!EM18</f>
        <v/>
      </c>
      <c r="EM16" s="786">
        <f>'Marks Entry'!EN18</f>
        <v>7.0</v>
      </c>
      <c r="EN16" s="787">
        <f>'Marks Entry'!EO18</f>
        <v>9.0</v>
      </c>
      <c r="EO16" s="788">
        <f>'Marks Entry'!EP18</f>
        <v>6.0</v>
      </c>
      <c r="EP16" s="791">
        <f>'Marks Entry'!EQ18</f>
        <v>22.0</v>
      </c>
      <c r="EQ16" s="788">
        <f>'Marks Entry'!ER18</f>
        <v>30.0</v>
      </c>
      <c r="ER16" s="791">
        <f>'Marks Entry'!ES18</f>
        <v>52.0</v>
      </c>
      <c r="ES16" s="788">
        <f>'Marks Entry'!ET18</f>
        <v>0.0</v>
      </c>
      <c r="ET16" s="796">
        <f>'Marks Entry'!EU18</f>
        <v>52.0</v>
      </c>
      <c r="EU16" s="784">
        <f>'Marks Entry'!EV18</f>
        <v>26.0</v>
      </c>
      <c r="EV16" s="785" t="str">
        <f>'Marks Entry'!EW18</f>
        <v/>
      </c>
      <c r="EW16" s="797">
        <f>'Marks Entry'!EX18</f>
        <v>0.0</v>
      </c>
      <c r="EX16" s="784">
        <f>'Marks Entry'!EY18</f>
        <v>0.0</v>
      </c>
      <c r="EY16" s="798" t="str">
        <f>'Marks Entry'!EZ18</f>
        <v/>
      </c>
      <c r="EZ16" s="797">
        <f>'Marks Entry'!FA18</f>
        <v>1200.0</v>
      </c>
      <c r="FA16" s="784">
        <f>'Marks Entry'!FB18</f>
        <v>153.0</v>
      </c>
      <c r="FB16" s="799">
        <f>'Marks Entry'!FC18</f>
        <v>12.75</v>
      </c>
      <c r="FC16" s="784" t="str">
        <f>'Marks Entry'!FD18</f>
        <v/>
      </c>
      <c r="FD16" s="784" t="str">
        <f>'Marks Entry'!FE18</f>
        <v>FAILED</v>
      </c>
      <c r="FE16" s="784" t="str">
        <f>'Marks Entry'!FF18</f>
        <v/>
      </c>
      <c r="FF16" s="784" t="str">
        <f>'Marks Entry'!FG18</f>
        <v/>
      </c>
      <c r="FG16" s="785" t="str">
        <f>'Marks Entry'!FH18</f>
        <v>Need Improvement</v>
      </c>
    </row>
    <row r="17" spans="8:8" s="757" ht="17.25" customFormat="1" customHeight="1">
      <c r="A17" s="801"/>
      <c r="B17" s="758">
        <f t="shared" si="1"/>
        <v>11.0</v>
      </c>
      <c r="C17" s="759">
        <f>'Marks Entry'!D19</f>
        <v>9.0</v>
      </c>
      <c r="D17" s="759">
        <f>'Marks Entry'!E19</f>
        <v>245.0</v>
      </c>
      <c r="E17" s="759" t="str">
        <f>'Marks Entry'!F19</f>
        <v>OBC</v>
      </c>
      <c r="F17" s="759">
        <f>'Marks Entry'!$G19</f>
        <v>911.0</v>
      </c>
      <c r="G17" s="759" t="str">
        <f>'Marks Entry'!$H19</f>
        <v>LALU SINGH BHATI</v>
      </c>
      <c r="H17" s="759" t="str">
        <f>'Marks Entry'!I19</f>
        <v>OM SINGH</v>
      </c>
      <c r="I17" s="759" t="str">
        <f>'Marks Entry'!J19</f>
        <v>UGAM</v>
      </c>
      <c r="J17" s="760">
        <f>'Marks Entry'!K19</f>
        <v>39550.0</v>
      </c>
      <c r="K17" s="781">
        <f>'Marks Entry'!L19</f>
        <v>1.0</v>
      </c>
      <c r="L17" s="782">
        <f>'Marks Entry'!M19</f>
        <v>1.0</v>
      </c>
      <c r="M17" s="782">
        <f>'Marks Entry'!N19</f>
        <v>1.0</v>
      </c>
      <c r="N17" s="783">
        <f>'Marks Entry'!O19</f>
        <v>3.0</v>
      </c>
      <c r="O17" s="782">
        <f>'Marks Entry'!P19</f>
        <v>10.0</v>
      </c>
      <c r="P17" s="783">
        <f>'Marks Entry'!Q19</f>
        <v>13.0</v>
      </c>
      <c r="Q17" s="782">
        <f>'Marks Entry'!R19</f>
        <v>10.0</v>
      </c>
      <c r="R17" s="783">
        <f>'Marks Entry'!S19</f>
        <v>23.0</v>
      </c>
      <c r="S17" s="784">
        <f>'Marks Entry'!T19</f>
        <v>23.0</v>
      </c>
      <c r="T17" s="784" t="str">
        <f>'Marks Entry'!U19</f>
        <v/>
      </c>
      <c r="U17" s="784" t="str">
        <f>'Marks Entry'!V19</f>
        <v>F</v>
      </c>
      <c r="V17" s="785" t="str">
        <f>'Marks Entry'!W19</f>
        <v>F</v>
      </c>
      <c r="W17" s="781">
        <f>'Marks Entry'!X19</f>
        <v>2.0</v>
      </c>
      <c r="X17" s="782">
        <f>'Marks Entry'!Y19</f>
        <v>4.0</v>
      </c>
      <c r="Y17" s="782">
        <f>'Marks Entry'!Z19</f>
        <v>3.0</v>
      </c>
      <c r="Z17" s="783">
        <f>'Marks Entry'!AA19</f>
        <v>9.0</v>
      </c>
      <c r="AA17" s="782">
        <f>'Marks Entry'!AB19</f>
        <v>12.0</v>
      </c>
      <c r="AB17" s="783">
        <f>'Marks Entry'!AC19</f>
        <v>21.0</v>
      </c>
      <c r="AC17" s="782">
        <f>'Marks Entry'!AD19</f>
        <v>0.0</v>
      </c>
      <c r="AD17" s="783">
        <f>'Marks Entry'!AE19</f>
        <v>21.0</v>
      </c>
      <c r="AE17" s="784">
        <f>'Marks Entry'!AF19</f>
        <v>21.0</v>
      </c>
      <c r="AF17" s="784" t="str">
        <f>'Marks Entry'!AG19</f>
        <v/>
      </c>
      <c r="AG17" s="784" t="str">
        <f>'Marks Entry'!AH19</f>
        <v>F</v>
      </c>
      <c r="AH17" s="785" t="str">
        <f>'Marks Entry'!AI19</f>
        <v>F</v>
      </c>
      <c r="AI17" s="781">
        <f>'Marks Entry'!AJ19</f>
        <v>3.0</v>
      </c>
      <c r="AJ17" s="782">
        <f>'Marks Entry'!AK19</f>
        <v>5.0</v>
      </c>
      <c r="AK17" s="782">
        <f>'Marks Entry'!AL19</f>
        <v>2.0</v>
      </c>
      <c r="AL17" s="783">
        <f>'Marks Entry'!AM19</f>
        <v>10.0</v>
      </c>
      <c r="AM17" s="782">
        <f>'Marks Entry'!AN19</f>
        <v>20.0</v>
      </c>
      <c r="AN17" s="783">
        <f>'Marks Entry'!AO19</f>
        <v>30.0</v>
      </c>
      <c r="AO17" s="782">
        <f>'Marks Entry'!AP19</f>
        <v>0.0</v>
      </c>
      <c r="AP17" s="783">
        <f>'Marks Entry'!AQ19</f>
        <v>30.0</v>
      </c>
      <c r="AQ17" s="784">
        <f>'Marks Entry'!AR19</f>
        <v>15.0</v>
      </c>
      <c r="AR17" s="784" t="str">
        <f>'Marks Entry'!AS19</f>
        <v/>
      </c>
      <c r="AS17" s="784" t="str">
        <f>'Marks Entry'!AT19</f>
        <v>F</v>
      </c>
      <c r="AT17" s="785" t="str">
        <f>'Marks Entry'!AU19</f>
        <v>F</v>
      </c>
      <c r="AU17" s="781">
        <f>'Marks Entry'!AV19</f>
        <v>1.0</v>
      </c>
      <c r="AV17" s="782">
        <f>'Marks Entry'!AW19</f>
        <v>5.0</v>
      </c>
      <c r="AW17" s="782">
        <f>'Marks Entry'!AX19</f>
        <v>3.0</v>
      </c>
      <c r="AX17" s="783">
        <f>'Marks Entry'!AY19</f>
        <v>9.0</v>
      </c>
      <c r="AY17" s="782">
        <f>'Marks Entry'!AZ19</f>
        <v>24.0</v>
      </c>
      <c r="AZ17" s="783">
        <f>'Marks Entry'!BA19</f>
        <v>33.0</v>
      </c>
      <c r="BA17" s="782">
        <f>'Marks Entry'!BB19</f>
        <v>0.0</v>
      </c>
      <c r="BB17" s="783">
        <f>'Marks Entry'!BC19</f>
        <v>33.0</v>
      </c>
      <c r="BC17" s="784">
        <f>'Marks Entry'!BD19</f>
        <v>16.5</v>
      </c>
      <c r="BD17" s="784" t="str">
        <f>'Marks Entry'!BE19</f>
        <v/>
      </c>
      <c r="BE17" s="784" t="str">
        <f>'Marks Entry'!BF19</f>
        <v>F</v>
      </c>
      <c r="BF17" s="785" t="str">
        <f>'Marks Entry'!BG19</f>
        <v>F</v>
      </c>
      <c r="BG17" s="781">
        <f>'Marks Entry'!BH19</f>
        <v>1.0</v>
      </c>
      <c r="BH17" s="782">
        <f>'Marks Entry'!BI19</f>
        <v>1.0</v>
      </c>
      <c r="BI17" s="782">
        <f>'Marks Entry'!BJ19</f>
        <v>1.0</v>
      </c>
      <c r="BJ17" s="783">
        <f>'Marks Entry'!BK19</f>
        <v>3.0</v>
      </c>
      <c r="BK17" s="782">
        <f>'Marks Entry'!BL19</f>
        <v>27.0</v>
      </c>
      <c r="BL17" s="783">
        <f>'Marks Entry'!BM19</f>
        <v>30.0</v>
      </c>
      <c r="BM17" s="782">
        <f>'Marks Entry'!BN19</f>
        <v>0.0</v>
      </c>
      <c r="BN17" s="783">
        <f>'Marks Entry'!BO19</f>
        <v>30.0</v>
      </c>
      <c r="BO17" s="784">
        <f>'Marks Entry'!BP19</f>
        <v>15.0</v>
      </c>
      <c r="BP17" s="784" t="str">
        <f>'Marks Entry'!BQ19</f>
        <v/>
      </c>
      <c r="BQ17" s="784" t="str">
        <f>'Marks Entry'!BR19</f>
        <v>F</v>
      </c>
      <c r="BR17" s="785" t="str">
        <f>'Marks Entry'!BS19</f>
        <v>F</v>
      </c>
      <c r="BS17" s="781">
        <f>'Marks Entry'!BT19</f>
        <v>2.0</v>
      </c>
      <c r="BT17" s="782">
        <f>'Marks Entry'!BU19</f>
        <v>3.0</v>
      </c>
      <c r="BU17" s="782">
        <f>'Marks Entry'!BV19</f>
        <v>3.0</v>
      </c>
      <c r="BV17" s="783">
        <f>'Marks Entry'!BW19</f>
        <v>8.0</v>
      </c>
      <c r="BW17" s="782">
        <f>'Marks Entry'!BX19</f>
        <v>19.0</v>
      </c>
      <c r="BX17" s="783">
        <f>'Marks Entry'!BY19</f>
        <v>27.0</v>
      </c>
      <c r="BY17" s="782">
        <f>'Marks Entry'!BZ19</f>
        <v>0.0</v>
      </c>
      <c r="BZ17" s="783">
        <f>'Marks Entry'!CA19</f>
        <v>27.0</v>
      </c>
      <c r="CA17" s="784">
        <f>'Marks Entry'!CB19</f>
        <v>13.5</v>
      </c>
      <c r="CB17" s="784" t="str">
        <f>'Marks Entry'!CC19</f>
        <v/>
      </c>
      <c r="CC17" s="784" t="str">
        <f>'Marks Entry'!CD19</f>
        <v>F</v>
      </c>
      <c r="CD17" s="785" t="str">
        <f>'Marks Entry'!CE19</f>
        <v>F</v>
      </c>
      <c r="CE17" s="781">
        <f>'Marks Entry'!CF19</f>
        <v>4.0</v>
      </c>
      <c r="CF17" s="782">
        <f>'Marks Entry'!CG19</f>
        <v>3.0</v>
      </c>
      <c r="CG17" s="782">
        <f>'Marks Entry'!CH19</f>
        <v>1.0</v>
      </c>
      <c r="CH17" s="783">
        <f>'Marks Entry'!CI19</f>
        <v>8.0</v>
      </c>
      <c r="CI17" s="782">
        <f>'Marks Entry'!CJ19</f>
        <v>28.0</v>
      </c>
      <c r="CJ17" s="783">
        <f>'Marks Entry'!CK19</f>
        <v>36.0</v>
      </c>
      <c r="CK17" s="782">
        <f>'Marks Entry'!CL19</f>
        <v>0.0</v>
      </c>
      <c r="CL17" s="783">
        <f>'Marks Entry'!CM19</f>
        <v>36.0</v>
      </c>
      <c r="CM17" s="784">
        <f>'Marks Entry'!CN19</f>
        <v>18.0</v>
      </c>
      <c r="CN17" s="784" t="str">
        <f>'Marks Entry'!CO19</f>
        <v/>
      </c>
      <c r="CO17" s="784" t="str">
        <f>'Marks Entry'!CP19</f>
        <v>F</v>
      </c>
      <c r="CP17" s="785" t="str">
        <f>'Marks Entry'!CQ19</f>
        <v>F</v>
      </c>
      <c r="CQ17" s="786">
        <f>'Marks Entry'!CR19</f>
        <v>7.0</v>
      </c>
      <c r="CR17" s="787">
        <f>'Marks Entry'!CS19</f>
        <v>7.0</v>
      </c>
      <c r="CS17" s="787">
        <f>'Marks Entry'!CT19</f>
        <v>7.0</v>
      </c>
      <c r="CT17" s="783">
        <f>'Marks Entry'!CU19</f>
        <v>21.0</v>
      </c>
      <c r="CU17" s="787">
        <f>'Marks Entry'!CV19</f>
        <v>15.0</v>
      </c>
      <c r="CV17" s="788">
        <f>'Marks Entry'!CW19</f>
        <v>16.0</v>
      </c>
      <c r="CW17" s="789">
        <f>'Marks Entry'!CX19</f>
        <v>31.0</v>
      </c>
      <c r="CX17" s="788">
        <f>'Marks Entry'!CY19</f>
        <v>0.0</v>
      </c>
      <c r="CY17" s="787">
        <f>'Marks Entry'!CZ19</f>
        <v>0.0</v>
      </c>
      <c r="CZ17" s="789">
        <f>'Marks Entry'!DA19</f>
        <v>0.0</v>
      </c>
      <c r="DA17" s="790">
        <f>'Marks Entry'!DB19</f>
        <v>52.0</v>
      </c>
      <c r="DB17" s="784">
        <f>'Marks Entry'!DC19</f>
        <v>26.0</v>
      </c>
      <c r="DC17" s="785" t="str">
        <f>'Marks Entry'!DD19</f>
        <v/>
      </c>
      <c r="DD17" s="786">
        <f>'Marks Entry'!DE19</f>
        <v>8.0</v>
      </c>
      <c r="DE17" s="787">
        <f>'Marks Entry'!DF19</f>
        <v>0.0</v>
      </c>
      <c r="DF17" s="791">
        <f>'Marks Entry'!DG19</f>
        <v>8.0</v>
      </c>
      <c r="DG17" s="787">
        <f>'Marks Entry'!DH19</f>
        <v>7.0</v>
      </c>
      <c r="DH17" s="787">
        <f>'Marks Entry'!DI19</f>
        <v>0.0</v>
      </c>
      <c r="DI17" s="791">
        <f>'Marks Entry'!DJ19</f>
        <v>7.0</v>
      </c>
      <c r="DJ17" s="787">
        <f>'Marks Entry'!DK19</f>
        <v>8.0</v>
      </c>
      <c r="DK17" s="787">
        <f>'Marks Entry'!DL19</f>
        <v>0.0</v>
      </c>
      <c r="DL17" s="791">
        <f>'Marks Entry'!DM19</f>
        <v>8.0</v>
      </c>
      <c r="DM17" s="791">
        <f>'Marks Entry'!DN19</f>
        <v>23.0</v>
      </c>
      <c r="DN17" s="791">
        <f>'Marks Entry'!DO19</f>
        <v>0.0</v>
      </c>
      <c r="DO17" s="792">
        <f>'Marks Entry'!DP19</f>
        <v>23.0</v>
      </c>
      <c r="DP17" s="787">
        <f>'Marks Entry'!DQ19</f>
        <v>12.0</v>
      </c>
      <c r="DQ17" s="788">
        <f>'Marks Entry'!DR19</f>
        <v>35.0</v>
      </c>
      <c r="DR17" s="791">
        <f>'Marks Entry'!DS19</f>
        <v>47.0</v>
      </c>
      <c r="DS17" s="788">
        <f>'Marks Entry'!DT19</f>
        <v>0.0</v>
      </c>
      <c r="DT17" s="787">
        <f>'Marks Entry'!DU19</f>
        <v>0.0</v>
      </c>
      <c r="DU17" s="789">
        <f>'Marks Entry'!DV19</f>
        <v>0.0</v>
      </c>
      <c r="DV17" s="789">
        <f>'Marks Entry'!DW19</f>
        <v>35.0</v>
      </c>
      <c r="DW17" s="789">
        <f>'Marks Entry'!DX19</f>
        <v>35.0</v>
      </c>
      <c r="DX17" s="793">
        <f>'Marks Entry'!DY19</f>
        <v>70.0</v>
      </c>
      <c r="DY17" s="784">
        <f>'Marks Entry'!DZ19</f>
        <v>30.434782608695656</v>
      </c>
      <c r="DZ17" s="785" t="str">
        <f>'Marks Entry'!EA19</f>
        <v/>
      </c>
      <c r="EA17" s="786">
        <f>'Marks Entry'!EB19</f>
        <v>0.0</v>
      </c>
      <c r="EB17" s="787">
        <f>'Marks Entry'!EC19</f>
        <v>0.0</v>
      </c>
      <c r="EC17" s="787">
        <f>'Marks Entry'!ED19</f>
        <v>0.0</v>
      </c>
      <c r="ED17" s="790">
        <f>'Marks Entry'!EE19</f>
        <v>0.0</v>
      </c>
      <c r="EE17" s="794">
        <f>'Marks Entry'!EF19</f>
        <v>0.0</v>
      </c>
      <c r="EF17" s="795" t="str">
        <f>'Marks Entry'!EG19</f>
        <v/>
      </c>
      <c r="EG17" s="786">
        <f>'Marks Entry'!EH19</f>
        <v>0.0</v>
      </c>
      <c r="EH17" s="787">
        <f>'Marks Entry'!EI19</f>
        <v>0.0</v>
      </c>
      <c r="EI17" s="787">
        <f>'Marks Entry'!EJ19</f>
        <v>0.0</v>
      </c>
      <c r="EJ17" s="790">
        <f>'Marks Entry'!EK19</f>
        <v>0.0</v>
      </c>
      <c r="EK17" s="794">
        <f>'Marks Entry'!EL19</f>
        <v>0.0</v>
      </c>
      <c r="EL17" s="795" t="str">
        <f>'Marks Entry'!EM19</f>
        <v/>
      </c>
      <c r="EM17" s="786">
        <f>'Marks Entry'!EN19</f>
        <v>7.0</v>
      </c>
      <c r="EN17" s="787">
        <f>'Marks Entry'!EO19</f>
        <v>9.0</v>
      </c>
      <c r="EO17" s="788">
        <f>'Marks Entry'!EP19</f>
        <v>6.0</v>
      </c>
      <c r="EP17" s="791">
        <f>'Marks Entry'!EQ19</f>
        <v>22.0</v>
      </c>
      <c r="EQ17" s="788">
        <f>'Marks Entry'!ER19</f>
        <v>47.0</v>
      </c>
      <c r="ER17" s="791">
        <f>'Marks Entry'!ES19</f>
        <v>69.0</v>
      </c>
      <c r="ES17" s="788">
        <f>'Marks Entry'!ET19</f>
        <v>0.0</v>
      </c>
      <c r="ET17" s="796">
        <f>'Marks Entry'!EU19</f>
        <v>69.0</v>
      </c>
      <c r="EU17" s="784">
        <f>'Marks Entry'!EV19</f>
        <v>34.5</v>
      </c>
      <c r="EV17" s="785" t="str">
        <f>'Marks Entry'!EW19</f>
        <v/>
      </c>
      <c r="EW17" s="797">
        <f>'Marks Entry'!EX19</f>
        <v>0.0</v>
      </c>
      <c r="EX17" s="784">
        <f>'Marks Entry'!EY19</f>
        <v>0.0</v>
      </c>
      <c r="EY17" s="798" t="str">
        <f>'Marks Entry'!EZ19</f>
        <v/>
      </c>
      <c r="EZ17" s="797">
        <f>'Marks Entry'!FA19</f>
        <v>1200.0</v>
      </c>
      <c r="FA17" s="784">
        <f>'Marks Entry'!FB19</f>
        <v>200.0</v>
      </c>
      <c r="FB17" s="799">
        <f>'Marks Entry'!FC19</f>
        <v>16.666666666666664</v>
      </c>
      <c r="FC17" s="784" t="str">
        <f>'Marks Entry'!FD19</f>
        <v/>
      </c>
      <c r="FD17" s="784" t="str">
        <f>'Marks Entry'!FE19</f>
        <v>FAILED</v>
      </c>
      <c r="FE17" s="784" t="str">
        <f>'Marks Entry'!FF19</f>
        <v/>
      </c>
      <c r="FF17" s="784" t="str">
        <f>'Marks Entry'!FG19</f>
        <v/>
      </c>
      <c r="FG17" s="785" t="str">
        <f>'Marks Entry'!FH19</f>
        <v>Need Improvement</v>
      </c>
    </row>
    <row r="18" spans="8:8" s="757" ht="17.25" customFormat="1" customHeight="1">
      <c r="A18" s="801"/>
      <c r="B18" s="758">
        <f t="shared" si="1"/>
        <v>12.0</v>
      </c>
      <c r="C18" s="759">
        <f>'Marks Entry'!D20</f>
        <v>9.0</v>
      </c>
      <c r="D18" s="759">
        <f>'Marks Entry'!E20</f>
        <v>225.0</v>
      </c>
      <c r="E18" s="759" t="str">
        <f>'Marks Entry'!F20</f>
        <v>SC</v>
      </c>
      <c r="F18" s="759">
        <f>'Marks Entry'!$G20</f>
        <v>912.0</v>
      </c>
      <c r="G18" s="759" t="str">
        <f>'Marks Entry'!$H20</f>
        <v>MAHENDRA KUMAR</v>
      </c>
      <c r="H18" s="759" t="str">
        <f>'Marks Entry'!I20</f>
        <v>BASTA RAM</v>
      </c>
      <c r="I18" s="759" t="str">
        <f>'Marks Entry'!J20</f>
        <v>GEEGO DEVI</v>
      </c>
      <c r="J18" s="760">
        <f>'Marks Entry'!K20</f>
        <v>39641.0</v>
      </c>
      <c r="K18" s="781">
        <f>'Marks Entry'!L20</f>
        <v>2.0</v>
      </c>
      <c r="L18" s="782">
        <f>'Marks Entry'!M20</f>
        <v>2.0</v>
      </c>
      <c r="M18" s="782">
        <f>'Marks Entry'!N20</f>
        <v>2.0</v>
      </c>
      <c r="N18" s="783">
        <f>'Marks Entry'!O20</f>
        <v>6.0</v>
      </c>
      <c r="O18" s="782">
        <f>'Marks Entry'!P20</f>
        <v>10.0</v>
      </c>
      <c r="P18" s="783">
        <f>'Marks Entry'!Q20</f>
        <v>16.0</v>
      </c>
      <c r="Q18" s="782">
        <f>'Marks Entry'!R20</f>
        <v>10.0</v>
      </c>
      <c r="R18" s="783">
        <f>'Marks Entry'!S20</f>
        <v>26.0</v>
      </c>
      <c r="S18" s="784">
        <f>'Marks Entry'!T20</f>
        <v>26.0</v>
      </c>
      <c r="T18" s="784" t="str">
        <f>'Marks Entry'!U20</f>
        <v/>
      </c>
      <c r="U18" s="784" t="str">
        <f>'Marks Entry'!V20</f>
        <v>S</v>
      </c>
      <c r="V18" s="785" t="str">
        <f>'Marks Entry'!W20</f>
        <v>S</v>
      </c>
      <c r="W18" s="781">
        <f>'Marks Entry'!X20</f>
        <v>2.0</v>
      </c>
      <c r="X18" s="782">
        <f>'Marks Entry'!Y20</f>
        <v>4.0</v>
      </c>
      <c r="Y18" s="782">
        <f>'Marks Entry'!Z20</f>
        <v>3.0</v>
      </c>
      <c r="Z18" s="783">
        <f>'Marks Entry'!AA20</f>
        <v>9.0</v>
      </c>
      <c r="AA18" s="782">
        <f>'Marks Entry'!AB20</f>
        <v>15.0</v>
      </c>
      <c r="AB18" s="783">
        <f>'Marks Entry'!AC20</f>
        <v>24.0</v>
      </c>
      <c r="AC18" s="782">
        <f>'Marks Entry'!AD20</f>
        <v>0.0</v>
      </c>
      <c r="AD18" s="783">
        <f>'Marks Entry'!AE20</f>
        <v>24.0</v>
      </c>
      <c r="AE18" s="784">
        <f>'Marks Entry'!AF20</f>
        <v>24.0</v>
      </c>
      <c r="AF18" s="784" t="str">
        <f>'Marks Entry'!AG20</f>
        <v/>
      </c>
      <c r="AG18" s="784" t="str">
        <f>'Marks Entry'!AH20</f>
        <v>F</v>
      </c>
      <c r="AH18" s="785" t="str">
        <f>'Marks Entry'!AI20</f>
        <v>F</v>
      </c>
      <c r="AI18" s="781">
        <f>'Marks Entry'!AJ20</f>
        <v>5.0</v>
      </c>
      <c r="AJ18" s="782">
        <f>'Marks Entry'!AK20</f>
        <v>4.0</v>
      </c>
      <c r="AK18" s="782">
        <f>'Marks Entry'!AL20</f>
        <v>3.0</v>
      </c>
      <c r="AL18" s="783">
        <f>'Marks Entry'!AM20</f>
        <v>12.0</v>
      </c>
      <c r="AM18" s="782">
        <f>'Marks Entry'!AN20</f>
        <v>26.0</v>
      </c>
      <c r="AN18" s="783">
        <f>'Marks Entry'!AO20</f>
        <v>38.0</v>
      </c>
      <c r="AO18" s="782">
        <f>'Marks Entry'!AP20</f>
        <v>0.0</v>
      </c>
      <c r="AP18" s="783">
        <f>'Marks Entry'!AQ20</f>
        <v>38.0</v>
      </c>
      <c r="AQ18" s="784">
        <f>'Marks Entry'!AR20</f>
        <v>19.0</v>
      </c>
      <c r="AR18" s="784" t="str">
        <f>'Marks Entry'!AS20</f>
        <v/>
      </c>
      <c r="AS18" s="784" t="str">
        <f>'Marks Entry'!AT20</f>
        <v>F</v>
      </c>
      <c r="AT18" s="785" t="str">
        <f>'Marks Entry'!AU20</f>
        <v>F</v>
      </c>
      <c r="AU18" s="781">
        <f>'Marks Entry'!AV20</f>
        <v>2.0</v>
      </c>
      <c r="AV18" s="782">
        <f>'Marks Entry'!AW20</f>
        <v>5.0</v>
      </c>
      <c r="AW18" s="782">
        <f>'Marks Entry'!AX20</f>
        <v>5.0</v>
      </c>
      <c r="AX18" s="783">
        <f>'Marks Entry'!AY20</f>
        <v>12.0</v>
      </c>
      <c r="AY18" s="782">
        <f>'Marks Entry'!AZ20</f>
        <v>20.0</v>
      </c>
      <c r="AZ18" s="783">
        <f>'Marks Entry'!BA20</f>
        <v>32.0</v>
      </c>
      <c r="BA18" s="782">
        <f>'Marks Entry'!BB20</f>
        <v>0.0</v>
      </c>
      <c r="BB18" s="783">
        <f>'Marks Entry'!BC20</f>
        <v>32.0</v>
      </c>
      <c r="BC18" s="784">
        <f>'Marks Entry'!BD20</f>
        <v>16.0</v>
      </c>
      <c r="BD18" s="784" t="str">
        <f>'Marks Entry'!BE20</f>
        <v/>
      </c>
      <c r="BE18" s="784" t="str">
        <f>'Marks Entry'!BF20</f>
        <v>F</v>
      </c>
      <c r="BF18" s="785" t="str">
        <f>'Marks Entry'!BG20</f>
        <v>F</v>
      </c>
      <c r="BG18" s="781">
        <f>'Marks Entry'!BH20</f>
        <v>3.0</v>
      </c>
      <c r="BH18" s="782">
        <f>'Marks Entry'!BI20</f>
        <v>1.0</v>
      </c>
      <c r="BI18" s="782">
        <f>'Marks Entry'!BJ20</f>
        <v>1.0</v>
      </c>
      <c r="BJ18" s="783">
        <f>'Marks Entry'!BK20</f>
        <v>5.0</v>
      </c>
      <c r="BK18" s="782">
        <f>'Marks Entry'!BL20</f>
        <v>24.0</v>
      </c>
      <c r="BL18" s="783">
        <f>'Marks Entry'!BM20</f>
        <v>29.0</v>
      </c>
      <c r="BM18" s="782">
        <f>'Marks Entry'!BN20</f>
        <v>0.0</v>
      </c>
      <c r="BN18" s="783">
        <f>'Marks Entry'!BO20</f>
        <v>29.0</v>
      </c>
      <c r="BO18" s="784">
        <f>'Marks Entry'!BP20</f>
        <v>14.499999999999998</v>
      </c>
      <c r="BP18" s="784" t="str">
        <f>'Marks Entry'!BQ20</f>
        <v/>
      </c>
      <c r="BQ18" s="784" t="str">
        <f>'Marks Entry'!BR20</f>
        <v>F</v>
      </c>
      <c r="BR18" s="785" t="str">
        <f>'Marks Entry'!BS20</f>
        <v>F</v>
      </c>
      <c r="BS18" s="781">
        <f>'Marks Entry'!BT20</f>
        <v>3.0</v>
      </c>
      <c r="BT18" s="782">
        <f>'Marks Entry'!BU20</f>
        <v>5.0</v>
      </c>
      <c r="BU18" s="782">
        <f>'Marks Entry'!BV20</f>
        <v>3.0</v>
      </c>
      <c r="BV18" s="783">
        <f>'Marks Entry'!BW20</f>
        <v>11.0</v>
      </c>
      <c r="BW18" s="782">
        <f>'Marks Entry'!BX20</f>
        <v>22.0</v>
      </c>
      <c r="BX18" s="783">
        <f>'Marks Entry'!BY20</f>
        <v>33.0</v>
      </c>
      <c r="BY18" s="782">
        <f>'Marks Entry'!BZ20</f>
        <v>0.0</v>
      </c>
      <c r="BZ18" s="783">
        <f>'Marks Entry'!CA20</f>
        <v>33.0</v>
      </c>
      <c r="CA18" s="784">
        <f>'Marks Entry'!CB20</f>
        <v>16.5</v>
      </c>
      <c r="CB18" s="784" t="str">
        <f>'Marks Entry'!CC20</f>
        <v/>
      </c>
      <c r="CC18" s="784" t="str">
        <f>'Marks Entry'!CD20</f>
        <v>F</v>
      </c>
      <c r="CD18" s="785" t="str">
        <f>'Marks Entry'!CE20</f>
        <v>F</v>
      </c>
      <c r="CE18" s="781">
        <f>'Marks Entry'!CF20</f>
        <v>6.0</v>
      </c>
      <c r="CF18" s="782">
        <f>'Marks Entry'!CG20</f>
        <v>6.0</v>
      </c>
      <c r="CG18" s="782">
        <f>'Marks Entry'!CH20</f>
        <v>6.0</v>
      </c>
      <c r="CH18" s="783">
        <f>'Marks Entry'!CI20</f>
        <v>18.0</v>
      </c>
      <c r="CI18" s="782">
        <f>'Marks Entry'!CJ20</f>
        <v>35.0</v>
      </c>
      <c r="CJ18" s="783">
        <f>'Marks Entry'!CK20</f>
        <v>53.0</v>
      </c>
      <c r="CK18" s="782">
        <f>'Marks Entry'!CL20</f>
        <v>0.0</v>
      </c>
      <c r="CL18" s="783">
        <f>'Marks Entry'!CM20</f>
        <v>53.0</v>
      </c>
      <c r="CM18" s="784">
        <f>'Marks Entry'!CN20</f>
        <v>26.5</v>
      </c>
      <c r="CN18" s="784" t="str">
        <f>'Marks Entry'!CO20</f>
        <v/>
      </c>
      <c r="CO18" s="784" t="str">
        <f>'Marks Entry'!CP20</f>
        <v>S</v>
      </c>
      <c r="CP18" s="785" t="str">
        <f>'Marks Entry'!CQ20</f>
        <v>S</v>
      </c>
      <c r="CQ18" s="786">
        <f>'Marks Entry'!CR20</f>
        <v>8.0</v>
      </c>
      <c r="CR18" s="787">
        <f>'Marks Entry'!CS20</f>
        <v>5.0</v>
      </c>
      <c r="CS18" s="787">
        <f>'Marks Entry'!CT20</f>
        <v>7.0</v>
      </c>
      <c r="CT18" s="783">
        <f>'Marks Entry'!CU20</f>
        <v>20.0</v>
      </c>
      <c r="CU18" s="787">
        <f>'Marks Entry'!CV20</f>
        <v>21.0</v>
      </c>
      <c r="CV18" s="788">
        <f>'Marks Entry'!CW20</f>
        <v>22.0</v>
      </c>
      <c r="CW18" s="789">
        <f>'Marks Entry'!CX20</f>
        <v>43.0</v>
      </c>
      <c r="CX18" s="788">
        <f>'Marks Entry'!CY20</f>
        <v>0.0</v>
      </c>
      <c r="CY18" s="787">
        <f>'Marks Entry'!CZ20</f>
        <v>0.0</v>
      </c>
      <c r="CZ18" s="789">
        <f>'Marks Entry'!DA20</f>
        <v>0.0</v>
      </c>
      <c r="DA18" s="790">
        <f>'Marks Entry'!DB20</f>
        <v>63.0</v>
      </c>
      <c r="DB18" s="784">
        <f>'Marks Entry'!DC20</f>
        <v>31.5</v>
      </c>
      <c r="DC18" s="785" t="str">
        <f>'Marks Entry'!DD20</f>
        <v/>
      </c>
      <c r="DD18" s="786">
        <f>'Marks Entry'!DE20</f>
        <v>6.0</v>
      </c>
      <c r="DE18" s="787">
        <f>'Marks Entry'!DF20</f>
        <v>0.0</v>
      </c>
      <c r="DF18" s="791">
        <f>'Marks Entry'!DG20</f>
        <v>6.0</v>
      </c>
      <c r="DG18" s="787">
        <f>'Marks Entry'!DH20</f>
        <v>8.0</v>
      </c>
      <c r="DH18" s="787">
        <f>'Marks Entry'!DI20</f>
        <v>0.0</v>
      </c>
      <c r="DI18" s="791">
        <f>'Marks Entry'!DJ20</f>
        <v>8.0</v>
      </c>
      <c r="DJ18" s="787">
        <f>'Marks Entry'!DK20</f>
        <v>8.0</v>
      </c>
      <c r="DK18" s="787">
        <f>'Marks Entry'!DL20</f>
        <v>0.0</v>
      </c>
      <c r="DL18" s="791">
        <f>'Marks Entry'!DM20</f>
        <v>8.0</v>
      </c>
      <c r="DM18" s="791">
        <f>'Marks Entry'!DN20</f>
        <v>22.0</v>
      </c>
      <c r="DN18" s="791">
        <f>'Marks Entry'!DO20</f>
        <v>0.0</v>
      </c>
      <c r="DO18" s="792">
        <f>'Marks Entry'!DP20</f>
        <v>22.0</v>
      </c>
      <c r="DP18" s="787">
        <f>'Marks Entry'!DQ20</f>
        <v>11.0</v>
      </c>
      <c r="DQ18" s="788">
        <f>'Marks Entry'!DR20</f>
        <v>38.0</v>
      </c>
      <c r="DR18" s="791">
        <f>'Marks Entry'!DS20</f>
        <v>49.0</v>
      </c>
      <c r="DS18" s="788">
        <f>'Marks Entry'!DT20</f>
        <v>0.0</v>
      </c>
      <c r="DT18" s="787">
        <f>'Marks Entry'!DU20</f>
        <v>0.0</v>
      </c>
      <c r="DU18" s="789">
        <f>'Marks Entry'!DV20</f>
        <v>0.0</v>
      </c>
      <c r="DV18" s="789">
        <f>'Marks Entry'!DW20</f>
        <v>33.0</v>
      </c>
      <c r="DW18" s="789">
        <f>'Marks Entry'!DX20</f>
        <v>38.0</v>
      </c>
      <c r="DX18" s="793">
        <f>'Marks Entry'!DY20</f>
        <v>71.0</v>
      </c>
      <c r="DY18" s="784">
        <f>'Marks Entry'!DZ20</f>
        <v>30.869565217391305</v>
      </c>
      <c r="DZ18" s="785" t="str">
        <f>'Marks Entry'!EA20</f>
        <v/>
      </c>
      <c r="EA18" s="786">
        <f>'Marks Entry'!EB20</f>
        <v>0.0</v>
      </c>
      <c r="EB18" s="787">
        <f>'Marks Entry'!EC20</f>
        <v>0.0</v>
      </c>
      <c r="EC18" s="787">
        <f>'Marks Entry'!ED20</f>
        <v>0.0</v>
      </c>
      <c r="ED18" s="790">
        <f>'Marks Entry'!EE20</f>
        <v>0.0</v>
      </c>
      <c r="EE18" s="794">
        <f>'Marks Entry'!EF20</f>
        <v>0.0</v>
      </c>
      <c r="EF18" s="795" t="str">
        <f>'Marks Entry'!EG20</f>
        <v/>
      </c>
      <c r="EG18" s="786">
        <f>'Marks Entry'!EH20</f>
        <v>0.0</v>
      </c>
      <c r="EH18" s="787">
        <f>'Marks Entry'!EI20</f>
        <v>0.0</v>
      </c>
      <c r="EI18" s="787">
        <f>'Marks Entry'!EJ20</f>
        <v>0.0</v>
      </c>
      <c r="EJ18" s="790">
        <f>'Marks Entry'!EK20</f>
        <v>0.0</v>
      </c>
      <c r="EK18" s="794">
        <f>'Marks Entry'!EL20</f>
        <v>0.0</v>
      </c>
      <c r="EL18" s="795" t="str">
        <f>'Marks Entry'!EM20</f>
        <v/>
      </c>
      <c r="EM18" s="786">
        <f>'Marks Entry'!EN20</f>
        <v>8.0</v>
      </c>
      <c r="EN18" s="787">
        <f>'Marks Entry'!EO20</f>
        <v>9.0</v>
      </c>
      <c r="EO18" s="788">
        <f>'Marks Entry'!EP20</f>
        <v>8.0</v>
      </c>
      <c r="EP18" s="791">
        <f>'Marks Entry'!EQ20</f>
        <v>25.0</v>
      </c>
      <c r="EQ18" s="788">
        <f>'Marks Entry'!ER20</f>
        <v>48.0</v>
      </c>
      <c r="ER18" s="791">
        <f>'Marks Entry'!ES20</f>
        <v>73.0</v>
      </c>
      <c r="ES18" s="788">
        <f>'Marks Entry'!ET20</f>
        <v>0.0</v>
      </c>
      <c r="ET18" s="796">
        <f>'Marks Entry'!EU20</f>
        <v>73.0</v>
      </c>
      <c r="EU18" s="784">
        <f>'Marks Entry'!EV20</f>
        <v>36.5</v>
      </c>
      <c r="EV18" s="785" t="str">
        <f>'Marks Entry'!EW20</f>
        <v>D</v>
      </c>
      <c r="EW18" s="797">
        <f>'Marks Entry'!EX20</f>
        <v>0.0</v>
      </c>
      <c r="EX18" s="784">
        <f>'Marks Entry'!EY20</f>
        <v>0.0</v>
      </c>
      <c r="EY18" s="798" t="str">
        <f>'Marks Entry'!EZ20</f>
        <v/>
      </c>
      <c r="EZ18" s="797">
        <f>'Marks Entry'!FA20</f>
        <v>1200.0</v>
      </c>
      <c r="FA18" s="784">
        <f>'Marks Entry'!FB20</f>
        <v>235.0</v>
      </c>
      <c r="FB18" s="799">
        <f>'Marks Entry'!FC20</f>
        <v>19.583333333333332</v>
      </c>
      <c r="FC18" s="800" t="str">
        <f>'Marks Entry'!FD20</f>
        <v/>
      </c>
      <c r="FD18" s="800" t="str">
        <f>'Marks Entry'!FE20</f>
        <v>FAILED</v>
      </c>
      <c r="FE18" s="784" t="str">
        <f>'Marks Entry'!FF20</f>
        <v/>
      </c>
      <c r="FF18" s="784" t="str">
        <f>'Marks Entry'!FG20</f>
        <v/>
      </c>
      <c r="FG18" s="785" t="str">
        <f>'Marks Entry'!FH20</f>
        <v>Need Improvement</v>
      </c>
    </row>
    <row r="19" spans="8:8" s="757" ht="17.25" customFormat="1" customHeight="1">
      <c r="A19" s="801"/>
      <c r="B19" s="758">
        <f t="shared" si="1"/>
        <v>13.0</v>
      </c>
      <c r="C19" s="759">
        <f>'Marks Entry'!D21</f>
        <v>9.0</v>
      </c>
      <c r="D19" s="759">
        <f>'Marks Entry'!E21</f>
        <v>227.0</v>
      </c>
      <c r="E19" s="759" t="str">
        <f>'Marks Entry'!F21</f>
        <v>SC</v>
      </c>
      <c r="F19" s="759">
        <f>'Marks Entry'!$G21</f>
        <v>913.0</v>
      </c>
      <c r="G19" s="759" t="str">
        <f>'Marks Entry'!$H21</f>
        <v>MAYAWATI</v>
      </c>
      <c r="H19" s="759" t="str">
        <f>'Marks Entry'!I21</f>
        <v>KISTURA RAM</v>
      </c>
      <c r="I19" s="759" t="str">
        <f>'Marks Entry'!J21</f>
        <v>NARAYANI</v>
      </c>
      <c r="J19" s="760">
        <f>'Marks Entry'!K21</f>
        <v>39550.0</v>
      </c>
      <c r="K19" s="781">
        <f>'Marks Entry'!L21</f>
        <v>2.0</v>
      </c>
      <c r="L19" s="782">
        <f>'Marks Entry'!M21</f>
        <v>1.0</v>
      </c>
      <c r="M19" s="782">
        <f>'Marks Entry'!N21</f>
        <v>0.0</v>
      </c>
      <c r="N19" s="783">
        <f>'Marks Entry'!O21</f>
        <v>3.0</v>
      </c>
      <c r="O19" s="782">
        <f>'Marks Entry'!P21</f>
        <v>6.0</v>
      </c>
      <c r="P19" s="783">
        <f>'Marks Entry'!Q21</f>
        <v>9.0</v>
      </c>
      <c r="Q19" s="782">
        <f>'Marks Entry'!R21</f>
        <v>6.0</v>
      </c>
      <c r="R19" s="783">
        <f>'Marks Entry'!S21</f>
        <v>15.0</v>
      </c>
      <c r="S19" s="784">
        <f>'Marks Entry'!T21</f>
        <v>15.0</v>
      </c>
      <c r="T19" s="784" t="str">
        <f>'Marks Entry'!U21</f>
        <v/>
      </c>
      <c r="U19" s="784" t="str">
        <f>'Marks Entry'!V21</f>
        <v>F</v>
      </c>
      <c r="V19" s="785" t="str">
        <f>'Marks Entry'!W21</f>
        <v>F</v>
      </c>
      <c r="W19" s="781">
        <f>'Marks Entry'!X21</f>
        <v>4.0</v>
      </c>
      <c r="X19" s="782">
        <f>'Marks Entry'!Y21</f>
        <v>3.0</v>
      </c>
      <c r="Y19" s="782">
        <f>'Marks Entry'!Z21</f>
        <v>3.0</v>
      </c>
      <c r="Z19" s="783">
        <f>'Marks Entry'!AA21</f>
        <v>10.0</v>
      </c>
      <c r="AA19" s="782">
        <f>'Marks Entry'!AB21</f>
        <v>16.0</v>
      </c>
      <c r="AB19" s="783">
        <f>'Marks Entry'!AC21</f>
        <v>26.0</v>
      </c>
      <c r="AC19" s="782">
        <f>'Marks Entry'!AD21</f>
        <v>0.0</v>
      </c>
      <c r="AD19" s="783">
        <f>'Marks Entry'!AE21</f>
        <v>26.0</v>
      </c>
      <c r="AE19" s="784">
        <f>'Marks Entry'!AF21</f>
        <v>26.0</v>
      </c>
      <c r="AF19" s="784" t="str">
        <f>'Marks Entry'!AG21</f>
        <v/>
      </c>
      <c r="AG19" s="784" t="str">
        <f>'Marks Entry'!AH21</f>
        <v>S</v>
      </c>
      <c r="AH19" s="785" t="str">
        <f>'Marks Entry'!AI21</f>
        <v>S</v>
      </c>
      <c r="AI19" s="781">
        <f>'Marks Entry'!AJ21</f>
        <v>4.0</v>
      </c>
      <c r="AJ19" s="782">
        <f>'Marks Entry'!AK21</f>
        <v>4.0</v>
      </c>
      <c r="AK19" s="782">
        <f>'Marks Entry'!AL21</f>
        <v>5.0</v>
      </c>
      <c r="AL19" s="783">
        <f>'Marks Entry'!AM21</f>
        <v>13.0</v>
      </c>
      <c r="AM19" s="782">
        <f>'Marks Entry'!AN21</f>
        <v>12.0</v>
      </c>
      <c r="AN19" s="783">
        <f>'Marks Entry'!AO21</f>
        <v>25.0</v>
      </c>
      <c r="AO19" s="782">
        <f>'Marks Entry'!AP21</f>
        <v>0.0</v>
      </c>
      <c r="AP19" s="783">
        <f>'Marks Entry'!AQ21</f>
        <v>25.0</v>
      </c>
      <c r="AQ19" s="784">
        <f>'Marks Entry'!AR21</f>
        <v>12.5</v>
      </c>
      <c r="AR19" s="784" t="str">
        <f>'Marks Entry'!AS21</f>
        <v/>
      </c>
      <c r="AS19" s="784" t="str">
        <f>'Marks Entry'!AT21</f>
        <v>F</v>
      </c>
      <c r="AT19" s="785" t="str">
        <f>'Marks Entry'!AU21</f>
        <v>F</v>
      </c>
      <c r="AU19" s="781">
        <f>'Marks Entry'!AV21</f>
        <v>1.0</v>
      </c>
      <c r="AV19" s="782">
        <f>'Marks Entry'!AW21</f>
        <v>4.0</v>
      </c>
      <c r="AW19" s="782">
        <f>'Marks Entry'!AX21</f>
        <v>3.0</v>
      </c>
      <c r="AX19" s="783">
        <f>'Marks Entry'!AY21</f>
        <v>8.0</v>
      </c>
      <c r="AY19" s="782">
        <f>'Marks Entry'!AZ21</f>
        <v>12.0</v>
      </c>
      <c r="AZ19" s="783">
        <f>'Marks Entry'!BA21</f>
        <v>20.0</v>
      </c>
      <c r="BA19" s="782">
        <f>'Marks Entry'!BB21</f>
        <v>0.0</v>
      </c>
      <c r="BB19" s="783">
        <f>'Marks Entry'!BC21</f>
        <v>20.0</v>
      </c>
      <c r="BC19" s="784">
        <f>'Marks Entry'!BD21</f>
        <v>10.0</v>
      </c>
      <c r="BD19" s="784" t="str">
        <f>'Marks Entry'!BE21</f>
        <v/>
      </c>
      <c r="BE19" s="784" t="str">
        <f>'Marks Entry'!BF21</f>
        <v>F</v>
      </c>
      <c r="BF19" s="785" t="str">
        <f>'Marks Entry'!BG21</f>
        <v>F</v>
      </c>
      <c r="BG19" s="781">
        <f>'Marks Entry'!BH21</f>
        <v>2.0</v>
      </c>
      <c r="BH19" s="782">
        <f>'Marks Entry'!BI21</f>
        <v>0.0</v>
      </c>
      <c r="BI19" s="782">
        <f>'Marks Entry'!BJ21</f>
        <v>0.0</v>
      </c>
      <c r="BJ19" s="783">
        <f>'Marks Entry'!BK21</f>
        <v>2.0</v>
      </c>
      <c r="BK19" s="782">
        <f>'Marks Entry'!BL21</f>
        <v>20.0</v>
      </c>
      <c r="BL19" s="783">
        <f>'Marks Entry'!BM21</f>
        <v>22.0</v>
      </c>
      <c r="BM19" s="782">
        <f>'Marks Entry'!BN21</f>
        <v>0.0</v>
      </c>
      <c r="BN19" s="783">
        <f>'Marks Entry'!BO21</f>
        <v>22.0</v>
      </c>
      <c r="BO19" s="784">
        <f>'Marks Entry'!BP21</f>
        <v>11.0</v>
      </c>
      <c r="BP19" s="784" t="str">
        <f>'Marks Entry'!BQ21</f>
        <v/>
      </c>
      <c r="BQ19" s="784" t="str">
        <f>'Marks Entry'!BR21</f>
        <v>F</v>
      </c>
      <c r="BR19" s="785" t="str">
        <f>'Marks Entry'!BS21</f>
        <v>F</v>
      </c>
      <c r="BS19" s="781">
        <f>'Marks Entry'!BT21</f>
        <v>2.0</v>
      </c>
      <c r="BT19" s="782">
        <f>'Marks Entry'!BU21</f>
        <v>4.0</v>
      </c>
      <c r="BU19" s="782">
        <f>'Marks Entry'!BV21</f>
        <v>2.0</v>
      </c>
      <c r="BV19" s="783">
        <f>'Marks Entry'!BW21</f>
        <v>8.0</v>
      </c>
      <c r="BW19" s="782">
        <f>'Marks Entry'!BX21</f>
        <v>22.0</v>
      </c>
      <c r="BX19" s="783">
        <f>'Marks Entry'!BY21</f>
        <v>30.0</v>
      </c>
      <c r="BY19" s="782">
        <f>'Marks Entry'!BZ21</f>
        <v>0.0</v>
      </c>
      <c r="BZ19" s="783">
        <f>'Marks Entry'!CA21</f>
        <v>30.0</v>
      </c>
      <c r="CA19" s="784">
        <f>'Marks Entry'!CB21</f>
        <v>15.0</v>
      </c>
      <c r="CB19" s="784" t="str">
        <f>'Marks Entry'!CC21</f>
        <v/>
      </c>
      <c r="CC19" s="784" t="str">
        <f>'Marks Entry'!CD21</f>
        <v>F</v>
      </c>
      <c r="CD19" s="785" t="str">
        <f>'Marks Entry'!CE21</f>
        <v>F</v>
      </c>
      <c r="CE19" s="781">
        <f>'Marks Entry'!CF21</f>
        <v>5.0</v>
      </c>
      <c r="CF19" s="782">
        <f>'Marks Entry'!CG21</f>
        <v>3.0</v>
      </c>
      <c r="CG19" s="782">
        <f>'Marks Entry'!CH21</f>
        <v>2.0</v>
      </c>
      <c r="CH19" s="783">
        <f>'Marks Entry'!CI21</f>
        <v>10.0</v>
      </c>
      <c r="CI19" s="782">
        <f>'Marks Entry'!CJ21</f>
        <v>24.0</v>
      </c>
      <c r="CJ19" s="783">
        <f>'Marks Entry'!CK21</f>
        <v>34.0</v>
      </c>
      <c r="CK19" s="782">
        <f>'Marks Entry'!CL21</f>
        <v>0.0</v>
      </c>
      <c r="CL19" s="783">
        <f>'Marks Entry'!CM21</f>
        <v>34.0</v>
      </c>
      <c r="CM19" s="784">
        <f>'Marks Entry'!CN21</f>
        <v>17.0</v>
      </c>
      <c r="CN19" s="784" t="str">
        <f>'Marks Entry'!CO21</f>
        <v/>
      </c>
      <c r="CO19" s="784" t="str">
        <f>'Marks Entry'!CP21</f>
        <v>F</v>
      </c>
      <c r="CP19" s="785" t="str">
        <f>'Marks Entry'!CQ21</f>
        <v>F</v>
      </c>
      <c r="CQ19" s="786">
        <f>'Marks Entry'!CR21</f>
        <v>7.0</v>
      </c>
      <c r="CR19" s="787">
        <f>'Marks Entry'!CS21</f>
        <v>6.0</v>
      </c>
      <c r="CS19" s="787">
        <f>'Marks Entry'!CT21</f>
        <v>5.0</v>
      </c>
      <c r="CT19" s="783">
        <f>'Marks Entry'!CU21</f>
        <v>18.0</v>
      </c>
      <c r="CU19" s="787">
        <f>'Marks Entry'!CV21</f>
        <v>22.0</v>
      </c>
      <c r="CV19" s="788">
        <f>'Marks Entry'!CW21</f>
        <v>23.0</v>
      </c>
      <c r="CW19" s="789">
        <f>'Marks Entry'!CX21</f>
        <v>45.0</v>
      </c>
      <c r="CX19" s="788">
        <f>'Marks Entry'!CY21</f>
        <v>0.0</v>
      </c>
      <c r="CY19" s="787">
        <f>'Marks Entry'!CZ21</f>
        <v>0.0</v>
      </c>
      <c r="CZ19" s="789">
        <f>'Marks Entry'!DA21</f>
        <v>0.0</v>
      </c>
      <c r="DA19" s="790">
        <f>'Marks Entry'!DB21</f>
        <v>63.0</v>
      </c>
      <c r="DB19" s="784">
        <f>'Marks Entry'!DC21</f>
        <v>31.5</v>
      </c>
      <c r="DC19" s="785" t="str">
        <f>'Marks Entry'!DD21</f>
        <v/>
      </c>
      <c r="DD19" s="786">
        <f>'Marks Entry'!DE21</f>
        <v>7.0</v>
      </c>
      <c r="DE19" s="787">
        <f>'Marks Entry'!DF21</f>
        <v>0.0</v>
      </c>
      <c r="DF19" s="791">
        <f>'Marks Entry'!DG21</f>
        <v>7.0</v>
      </c>
      <c r="DG19" s="787">
        <f>'Marks Entry'!DH21</f>
        <v>5.0</v>
      </c>
      <c r="DH19" s="787">
        <f>'Marks Entry'!DI21</f>
        <v>0.0</v>
      </c>
      <c r="DI19" s="791">
        <f>'Marks Entry'!DJ21</f>
        <v>5.0</v>
      </c>
      <c r="DJ19" s="787">
        <f>'Marks Entry'!DK21</f>
        <v>7.0</v>
      </c>
      <c r="DK19" s="787">
        <f>'Marks Entry'!DL21</f>
        <v>0.0</v>
      </c>
      <c r="DL19" s="791">
        <f>'Marks Entry'!DM21</f>
        <v>7.0</v>
      </c>
      <c r="DM19" s="791">
        <f>'Marks Entry'!DN21</f>
        <v>19.0</v>
      </c>
      <c r="DN19" s="791">
        <f>'Marks Entry'!DO21</f>
        <v>0.0</v>
      </c>
      <c r="DO19" s="792">
        <f>'Marks Entry'!DP21</f>
        <v>19.0</v>
      </c>
      <c r="DP19" s="787">
        <f>'Marks Entry'!DQ21</f>
        <v>13.0</v>
      </c>
      <c r="DQ19" s="788">
        <f>'Marks Entry'!DR21</f>
        <v>33.0</v>
      </c>
      <c r="DR19" s="791">
        <f>'Marks Entry'!DS21</f>
        <v>46.0</v>
      </c>
      <c r="DS19" s="788">
        <f>'Marks Entry'!DT21</f>
        <v>0.0</v>
      </c>
      <c r="DT19" s="787">
        <f>'Marks Entry'!DU21</f>
        <v>0.0</v>
      </c>
      <c r="DU19" s="789">
        <f>'Marks Entry'!DV21</f>
        <v>0.0</v>
      </c>
      <c r="DV19" s="789">
        <f>'Marks Entry'!DW21</f>
        <v>32.0</v>
      </c>
      <c r="DW19" s="789">
        <f>'Marks Entry'!DX21</f>
        <v>33.0</v>
      </c>
      <c r="DX19" s="793">
        <f>'Marks Entry'!DY21</f>
        <v>65.0</v>
      </c>
      <c r="DY19" s="784">
        <f>'Marks Entry'!DZ21</f>
        <v>28.26086956521739</v>
      </c>
      <c r="DZ19" s="785" t="str">
        <f>'Marks Entry'!EA21</f>
        <v/>
      </c>
      <c r="EA19" s="786">
        <f>'Marks Entry'!EB21</f>
        <v>0.0</v>
      </c>
      <c r="EB19" s="787">
        <f>'Marks Entry'!EC21</f>
        <v>0.0</v>
      </c>
      <c r="EC19" s="787">
        <f>'Marks Entry'!ED21</f>
        <v>0.0</v>
      </c>
      <c r="ED19" s="790">
        <f>'Marks Entry'!EE21</f>
        <v>0.0</v>
      </c>
      <c r="EE19" s="794">
        <f>'Marks Entry'!EF21</f>
        <v>0.0</v>
      </c>
      <c r="EF19" s="795" t="str">
        <f>'Marks Entry'!EG21</f>
        <v/>
      </c>
      <c r="EG19" s="786">
        <f>'Marks Entry'!EH21</f>
        <v>0.0</v>
      </c>
      <c r="EH19" s="787">
        <f>'Marks Entry'!EI21</f>
        <v>0.0</v>
      </c>
      <c r="EI19" s="787">
        <f>'Marks Entry'!EJ21</f>
        <v>0.0</v>
      </c>
      <c r="EJ19" s="790">
        <f>'Marks Entry'!EK21</f>
        <v>0.0</v>
      </c>
      <c r="EK19" s="794">
        <f>'Marks Entry'!EL21</f>
        <v>0.0</v>
      </c>
      <c r="EL19" s="795" t="str">
        <f>'Marks Entry'!EM21</f>
        <v/>
      </c>
      <c r="EM19" s="786">
        <f>'Marks Entry'!EN21</f>
        <v>8.0</v>
      </c>
      <c r="EN19" s="787">
        <f>'Marks Entry'!EO21</f>
        <v>9.0</v>
      </c>
      <c r="EO19" s="788">
        <f>'Marks Entry'!EP21</f>
        <v>7.0</v>
      </c>
      <c r="EP19" s="791">
        <f>'Marks Entry'!EQ21</f>
        <v>24.0</v>
      </c>
      <c r="EQ19" s="788">
        <f>'Marks Entry'!ER21</f>
        <v>45.0</v>
      </c>
      <c r="ER19" s="791">
        <f>'Marks Entry'!ES21</f>
        <v>69.0</v>
      </c>
      <c r="ES19" s="788">
        <f>'Marks Entry'!ET21</f>
        <v>0.0</v>
      </c>
      <c r="ET19" s="796">
        <f>'Marks Entry'!EU21</f>
        <v>69.0</v>
      </c>
      <c r="EU19" s="784">
        <f>'Marks Entry'!EV21</f>
        <v>34.5</v>
      </c>
      <c r="EV19" s="785" t="str">
        <f>'Marks Entry'!EW21</f>
        <v/>
      </c>
      <c r="EW19" s="797">
        <f>'Marks Entry'!EX21</f>
        <v>0.0</v>
      </c>
      <c r="EX19" s="784">
        <f>'Marks Entry'!EY21</f>
        <v>0.0</v>
      </c>
      <c r="EY19" s="798" t="str">
        <f>'Marks Entry'!EZ21</f>
        <v/>
      </c>
      <c r="EZ19" s="797">
        <f>'Marks Entry'!FA21</f>
        <v>1200.0</v>
      </c>
      <c r="FA19" s="784">
        <f>'Marks Entry'!FB21</f>
        <v>172.0</v>
      </c>
      <c r="FB19" s="799">
        <f>'Marks Entry'!FC21</f>
        <v>14.333333333333334</v>
      </c>
      <c r="FC19" s="800" t="str">
        <f>'Marks Entry'!FD21</f>
        <v/>
      </c>
      <c r="FD19" s="800" t="str">
        <f>'Marks Entry'!FE21</f>
        <v>FAILED</v>
      </c>
      <c r="FE19" s="784" t="str">
        <f>'Marks Entry'!FF21</f>
        <v/>
      </c>
      <c r="FF19" s="784" t="str">
        <f>'Marks Entry'!FG21</f>
        <v/>
      </c>
      <c r="FG19" s="785" t="str">
        <f>'Marks Entry'!FH21</f>
        <v>Need Improvement</v>
      </c>
    </row>
    <row r="20" spans="8:8" s="757" ht="17.25" customFormat="1" customHeight="1">
      <c r="A20" s="801"/>
      <c r="B20" s="758">
        <f t="shared" si="1"/>
        <v>14.0</v>
      </c>
      <c r="C20" s="759">
        <f>'Marks Entry'!D22</f>
        <v>9.0</v>
      </c>
      <c r="D20" s="759">
        <f>'Marks Entry'!E22</f>
        <v>228.0</v>
      </c>
      <c r="E20" s="759" t="str">
        <f>'Marks Entry'!F22</f>
        <v>GEN</v>
      </c>
      <c r="F20" s="759">
        <f>'Marks Entry'!$G22</f>
        <v>914.0</v>
      </c>
      <c r="G20" s="759" t="str">
        <f>'Marks Entry'!$H22</f>
        <v>MOHAN SINGH</v>
      </c>
      <c r="H20" s="759" t="str">
        <f>'Marks Entry'!I22</f>
        <v>SHAITAN SINGH</v>
      </c>
      <c r="I20" s="759" t="str">
        <f>'Marks Entry'!J22</f>
        <v>UGAM KANWAR</v>
      </c>
      <c r="J20" s="760">
        <f>'Marks Entry'!K22</f>
        <v>39634.0</v>
      </c>
      <c r="K20" s="781">
        <f>'Marks Entry'!L22</f>
        <v>1.0</v>
      </c>
      <c r="L20" s="782">
        <f>'Marks Entry'!M22</f>
        <v>2.0</v>
      </c>
      <c r="M20" s="782">
        <f>'Marks Entry'!N22</f>
        <v>1.0</v>
      </c>
      <c r="N20" s="783">
        <f>'Marks Entry'!O22</f>
        <v>4.0</v>
      </c>
      <c r="O20" s="782">
        <f>'Marks Entry'!P22</f>
        <v>7.0</v>
      </c>
      <c r="P20" s="783">
        <f>'Marks Entry'!Q22</f>
        <v>11.0</v>
      </c>
      <c r="Q20" s="782">
        <f>'Marks Entry'!R22</f>
        <v>7.0</v>
      </c>
      <c r="R20" s="783">
        <f>'Marks Entry'!S22</f>
        <v>18.0</v>
      </c>
      <c r="S20" s="784">
        <f>'Marks Entry'!T22</f>
        <v>18.0</v>
      </c>
      <c r="T20" s="784" t="str">
        <f>'Marks Entry'!U22</f>
        <v/>
      </c>
      <c r="U20" s="784" t="str">
        <f>'Marks Entry'!V22</f>
        <v>F</v>
      </c>
      <c r="V20" s="785" t="str">
        <f>'Marks Entry'!W22</f>
        <v>F</v>
      </c>
      <c r="W20" s="781">
        <f>'Marks Entry'!X22</f>
        <v>4.0</v>
      </c>
      <c r="X20" s="782">
        <f>'Marks Entry'!Y22</f>
        <v>2.0</v>
      </c>
      <c r="Y20" s="782">
        <f>'Marks Entry'!Z22</f>
        <v>2.0</v>
      </c>
      <c r="Z20" s="783">
        <f>'Marks Entry'!AA22</f>
        <v>8.0</v>
      </c>
      <c r="AA20" s="782">
        <f>'Marks Entry'!AB22</f>
        <v>12.0</v>
      </c>
      <c r="AB20" s="783">
        <f>'Marks Entry'!AC22</f>
        <v>20.0</v>
      </c>
      <c r="AC20" s="782">
        <f>'Marks Entry'!AD22</f>
        <v>0.0</v>
      </c>
      <c r="AD20" s="783">
        <f>'Marks Entry'!AE22</f>
        <v>20.0</v>
      </c>
      <c r="AE20" s="784">
        <f>'Marks Entry'!AF22</f>
        <v>20.0</v>
      </c>
      <c r="AF20" s="784" t="str">
        <f>'Marks Entry'!AG22</f>
        <v/>
      </c>
      <c r="AG20" s="784" t="str">
        <f>'Marks Entry'!AH22</f>
        <v>F</v>
      </c>
      <c r="AH20" s="785" t="str">
        <f>'Marks Entry'!AI22</f>
        <v>F</v>
      </c>
      <c r="AI20" s="781">
        <f>'Marks Entry'!AJ22</f>
        <v>4.0</v>
      </c>
      <c r="AJ20" s="782">
        <f>'Marks Entry'!AK22</f>
        <v>7.0</v>
      </c>
      <c r="AK20" s="782">
        <f>'Marks Entry'!AL22</f>
        <v>5.0</v>
      </c>
      <c r="AL20" s="783">
        <f>'Marks Entry'!AM22</f>
        <v>16.0</v>
      </c>
      <c r="AM20" s="782">
        <f>'Marks Entry'!AN22</f>
        <v>13.0</v>
      </c>
      <c r="AN20" s="783">
        <f>'Marks Entry'!AO22</f>
        <v>29.0</v>
      </c>
      <c r="AO20" s="782">
        <f>'Marks Entry'!AP22</f>
        <v>0.0</v>
      </c>
      <c r="AP20" s="783">
        <f>'Marks Entry'!AQ22</f>
        <v>29.0</v>
      </c>
      <c r="AQ20" s="784">
        <f>'Marks Entry'!AR22</f>
        <v>14.499999999999998</v>
      </c>
      <c r="AR20" s="784" t="str">
        <f>'Marks Entry'!AS22</f>
        <v/>
      </c>
      <c r="AS20" s="784" t="str">
        <f>'Marks Entry'!AT22</f>
        <v>F</v>
      </c>
      <c r="AT20" s="785" t="str">
        <f>'Marks Entry'!AU22</f>
        <v>F</v>
      </c>
      <c r="AU20" s="781">
        <f>'Marks Entry'!AV22</f>
        <v>0.0</v>
      </c>
      <c r="AV20" s="782">
        <f>'Marks Entry'!AW22</f>
        <v>0.0</v>
      </c>
      <c r="AW20" s="782">
        <f>'Marks Entry'!AX22</f>
        <v>2.0</v>
      </c>
      <c r="AX20" s="783">
        <f>'Marks Entry'!AY22</f>
        <v>2.0</v>
      </c>
      <c r="AY20" s="782">
        <f>'Marks Entry'!AZ22</f>
        <v>12.0</v>
      </c>
      <c r="AZ20" s="783">
        <f>'Marks Entry'!BA22</f>
        <v>14.0</v>
      </c>
      <c r="BA20" s="782">
        <f>'Marks Entry'!BB22</f>
        <v>0.0</v>
      </c>
      <c r="BB20" s="783">
        <f>'Marks Entry'!BC22</f>
        <v>14.0</v>
      </c>
      <c r="BC20" s="784">
        <f>'Marks Entry'!BD22</f>
        <v>7.000000000000001</v>
      </c>
      <c r="BD20" s="784" t="str">
        <f>'Marks Entry'!BE22</f>
        <v/>
      </c>
      <c r="BE20" s="784" t="str">
        <f>'Marks Entry'!BF22</f>
        <v>F</v>
      </c>
      <c r="BF20" s="785" t="str">
        <f>'Marks Entry'!BG22</f>
        <v>F</v>
      </c>
      <c r="BG20" s="781">
        <f>'Marks Entry'!BH22</f>
        <v>1.0</v>
      </c>
      <c r="BH20" s="782">
        <f>'Marks Entry'!BI22</f>
        <v>0.0</v>
      </c>
      <c r="BI20" s="782">
        <f>'Marks Entry'!BJ22</f>
        <v>0.0</v>
      </c>
      <c r="BJ20" s="783">
        <f>'Marks Entry'!BK22</f>
        <v>1.0</v>
      </c>
      <c r="BK20" s="782">
        <f>'Marks Entry'!BL22</f>
        <v>23.0</v>
      </c>
      <c r="BL20" s="783">
        <f>'Marks Entry'!BM22</f>
        <v>24.0</v>
      </c>
      <c r="BM20" s="782">
        <f>'Marks Entry'!BN22</f>
        <v>0.0</v>
      </c>
      <c r="BN20" s="783">
        <f>'Marks Entry'!BO22</f>
        <v>24.0</v>
      </c>
      <c r="BO20" s="784">
        <f>'Marks Entry'!BP22</f>
        <v>12.0</v>
      </c>
      <c r="BP20" s="784" t="str">
        <f>'Marks Entry'!BQ22</f>
        <v/>
      </c>
      <c r="BQ20" s="784" t="str">
        <f>'Marks Entry'!BR22</f>
        <v>F</v>
      </c>
      <c r="BR20" s="785" t="str">
        <f>'Marks Entry'!BS22</f>
        <v>F</v>
      </c>
      <c r="BS20" s="781">
        <f>'Marks Entry'!BT22</f>
        <v>3.0</v>
      </c>
      <c r="BT20" s="782">
        <f>'Marks Entry'!BU22</f>
        <v>3.0</v>
      </c>
      <c r="BU20" s="782">
        <f>'Marks Entry'!BV22</f>
        <v>2.0</v>
      </c>
      <c r="BV20" s="783">
        <f>'Marks Entry'!BW22</f>
        <v>8.0</v>
      </c>
      <c r="BW20" s="782">
        <f>'Marks Entry'!BX22</f>
        <v>23.0</v>
      </c>
      <c r="BX20" s="783">
        <f>'Marks Entry'!BY22</f>
        <v>31.0</v>
      </c>
      <c r="BY20" s="782">
        <f>'Marks Entry'!BZ22</f>
        <v>0.0</v>
      </c>
      <c r="BZ20" s="783">
        <f>'Marks Entry'!CA22</f>
        <v>31.0</v>
      </c>
      <c r="CA20" s="784">
        <f>'Marks Entry'!CB22</f>
        <v>15.5</v>
      </c>
      <c r="CB20" s="784" t="str">
        <f>'Marks Entry'!CC22</f>
        <v/>
      </c>
      <c r="CC20" s="784" t="str">
        <f>'Marks Entry'!CD22</f>
        <v>F</v>
      </c>
      <c r="CD20" s="785" t="str">
        <f>'Marks Entry'!CE22</f>
        <v>F</v>
      </c>
      <c r="CE20" s="781">
        <f>'Marks Entry'!CF22</f>
        <v>5.0</v>
      </c>
      <c r="CF20" s="782">
        <f>'Marks Entry'!CG22</f>
        <v>3.0</v>
      </c>
      <c r="CG20" s="782">
        <f>'Marks Entry'!CH22</f>
        <v>2.0</v>
      </c>
      <c r="CH20" s="783">
        <f>'Marks Entry'!CI22</f>
        <v>10.0</v>
      </c>
      <c r="CI20" s="782">
        <f>'Marks Entry'!CJ22</f>
        <v>24.0</v>
      </c>
      <c r="CJ20" s="783">
        <f>'Marks Entry'!CK22</f>
        <v>34.0</v>
      </c>
      <c r="CK20" s="782">
        <f>'Marks Entry'!CL22</f>
        <v>0.0</v>
      </c>
      <c r="CL20" s="783">
        <f>'Marks Entry'!CM22</f>
        <v>34.0</v>
      </c>
      <c r="CM20" s="784">
        <f>'Marks Entry'!CN22</f>
        <v>17.0</v>
      </c>
      <c r="CN20" s="784" t="str">
        <f>'Marks Entry'!CO22</f>
        <v/>
      </c>
      <c r="CO20" s="784" t="str">
        <f>'Marks Entry'!CP22</f>
        <v>F</v>
      </c>
      <c r="CP20" s="785" t="str">
        <f>'Marks Entry'!CQ22</f>
        <v>F</v>
      </c>
      <c r="CQ20" s="786">
        <f>'Marks Entry'!CR22</f>
        <v>9.0</v>
      </c>
      <c r="CR20" s="787">
        <f>'Marks Entry'!CS22</f>
        <v>7.0</v>
      </c>
      <c r="CS20" s="787">
        <f>'Marks Entry'!CT22</f>
        <v>5.0</v>
      </c>
      <c r="CT20" s="783">
        <f>'Marks Entry'!CU22</f>
        <v>21.0</v>
      </c>
      <c r="CU20" s="787">
        <f>'Marks Entry'!CV22</f>
        <v>21.0</v>
      </c>
      <c r="CV20" s="788">
        <f>'Marks Entry'!CW22</f>
        <v>22.0</v>
      </c>
      <c r="CW20" s="789">
        <f>'Marks Entry'!CX22</f>
        <v>43.0</v>
      </c>
      <c r="CX20" s="788">
        <f>'Marks Entry'!CY22</f>
        <v>0.0</v>
      </c>
      <c r="CY20" s="787">
        <f>'Marks Entry'!CZ22</f>
        <v>0.0</v>
      </c>
      <c r="CZ20" s="789">
        <f>'Marks Entry'!DA22</f>
        <v>0.0</v>
      </c>
      <c r="DA20" s="790">
        <f>'Marks Entry'!DB22</f>
        <v>64.0</v>
      </c>
      <c r="DB20" s="784">
        <f>'Marks Entry'!DC22</f>
        <v>32.0</v>
      </c>
      <c r="DC20" s="785" t="str">
        <f>'Marks Entry'!DD22</f>
        <v/>
      </c>
      <c r="DD20" s="786">
        <f>'Marks Entry'!DE22</f>
        <v>8.0</v>
      </c>
      <c r="DE20" s="787">
        <f>'Marks Entry'!DF22</f>
        <v>0.0</v>
      </c>
      <c r="DF20" s="791">
        <f>'Marks Entry'!DG22</f>
        <v>8.0</v>
      </c>
      <c r="DG20" s="787">
        <f>'Marks Entry'!DH22</f>
        <v>5.0</v>
      </c>
      <c r="DH20" s="787">
        <f>'Marks Entry'!DI22</f>
        <v>0.0</v>
      </c>
      <c r="DI20" s="791">
        <f>'Marks Entry'!DJ22</f>
        <v>5.0</v>
      </c>
      <c r="DJ20" s="787">
        <f>'Marks Entry'!DK22</f>
        <v>6.0</v>
      </c>
      <c r="DK20" s="787">
        <f>'Marks Entry'!DL22</f>
        <v>0.0</v>
      </c>
      <c r="DL20" s="791">
        <f>'Marks Entry'!DM22</f>
        <v>6.0</v>
      </c>
      <c r="DM20" s="791">
        <f>'Marks Entry'!DN22</f>
        <v>19.0</v>
      </c>
      <c r="DN20" s="791">
        <f>'Marks Entry'!DO22</f>
        <v>0.0</v>
      </c>
      <c r="DO20" s="792">
        <f>'Marks Entry'!DP22</f>
        <v>19.0</v>
      </c>
      <c r="DP20" s="787">
        <f>'Marks Entry'!DQ22</f>
        <v>13.0</v>
      </c>
      <c r="DQ20" s="788">
        <f>'Marks Entry'!DR22</f>
        <v>34.0</v>
      </c>
      <c r="DR20" s="791">
        <f>'Marks Entry'!DS22</f>
        <v>47.0</v>
      </c>
      <c r="DS20" s="788">
        <f>'Marks Entry'!DT22</f>
        <v>0.0</v>
      </c>
      <c r="DT20" s="787">
        <f>'Marks Entry'!DU22</f>
        <v>0.0</v>
      </c>
      <c r="DU20" s="789">
        <f>'Marks Entry'!DV22</f>
        <v>0.0</v>
      </c>
      <c r="DV20" s="789">
        <f>'Marks Entry'!DW22</f>
        <v>32.0</v>
      </c>
      <c r="DW20" s="789">
        <f>'Marks Entry'!DX22</f>
        <v>34.0</v>
      </c>
      <c r="DX20" s="793">
        <f>'Marks Entry'!DY22</f>
        <v>66.0</v>
      </c>
      <c r="DY20" s="784">
        <f>'Marks Entry'!DZ22</f>
        <v>28.695652173913043</v>
      </c>
      <c r="DZ20" s="785" t="str">
        <f>'Marks Entry'!EA22</f>
        <v/>
      </c>
      <c r="EA20" s="786">
        <f>'Marks Entry'!EB22</f>
        <v>0.0</v>
      </c>
      <c r="EB20" s="787">
        <f>'Marks Entry'!EC22</f>
        <v>0.0</v>
      </c>
      <c r="EC20" s="787">
        <f>'Marks Entry'!ED22</f>
        <v>0.0</v>
      </c>
      <c r="ED20" s="790">
        <f>'Marks Entry'!EE22</f>
        <v>0.0</v>
      </c>
      <c r="EE20" s="794">
        <f>'Marks Entry'!EF22</f>
        <v>0.0</v>
      </c>
      <c r="EF20" s="795" t="str">
        <f>'Marks Entry'!EG22</f>
        <v/>
      </c>
      <c r="EG20" s="786">
        <f>'Marks Entry'!EH22</f>
        <v>0.0</v>
      </c>
      <c r="EH20" s="787">
        <f>'Marks Entry'!EI22</f>
        <v>0.0</v>
      </c>
      <c r="EI20" s="787">
        <f>'Marks Entry'!EJ22</f>
        <v>0.0</v>
      </c>
      <c r="EJ20" s="790">
        <f>'Marks Entry'!EK22</f>
        <v>0.0</v>
      </c>
      <c r="EK20" s="794">
        <f>'Marks Entry'!EL22</f>
        <v>0.0</v>
      </c>
      <c r="EL20" s="795" t="str">
        <f>'Marks Entry'!EM22</f>
        <v/>
      </c>
      <c r="EM20" s="786">
        <f>'Marks Entry'!EN22</f>
        <v>8.0</v>
      </c>
      <c r="EN20" s="787">
        <f>'Marks Entry'!EO22</f>
        <v>9.0</v>
      </c>
      <c r="EO20" s="788">
        <f>'Marks Entry'!EP22</f>
        <v>6.0</v>
      </c>
      <c r="EP20" s="791">
        <f>'Marks Entry'!EQ22</f>
        <v>23.0</v>
      </c>
      <c r="EQ20" s="788">
        <f>'Marks Entry'!ER22</f>
        <v>40.0</v>
      </c>
      <c r="ER20" s="791">
        <f>'Marks Entry'!ES22</f>
        <v>63.0</v>
      </c>
      <c r="ES20" s="788">
        <f>'Marks Entry'!ET22</f>
        <v>0.0</v>
      </c>
      <c r="ET20" s="796">
        <f>'Marks Entry'!EU22</f>
        <v>63.0</v>
      </c>
      <c r="EU20" s="784">
        <f>'Marks Entry'!EV22</f>
        <v>31.5</v>
      </c>
      <c r="EV20" s="785" t="str">
        <f>'Marks Entry'!EW22</f>
        <v/>
      </c>
      <c r="EW20" s="797">
        <f>'Marks Entry'!EX22</f>
        <v>0.0</v>
      </c>
      <c r="EX20" s="784">
        <f>'Marks Entry'!EY22</f>
        <v>0.0</v>
      </c>
      <c r="EY20" s="798" t="str">
        <f>'Marks Entry'!EZ22</f>
        <v/>
      </c>
      <c r="EZ20" s="797">
        <f>'Marks Entry'!FA22</f>
        <v>1200.0</v>
      </c>
      <c r="FA20" s="784">
        <f>'Marks Entry'!FB22</f>
        <v>170.0</v>
      </c>
      <c r="FB20" s="799">
        <f>'Marks Entry'!FC22</f>
        <v>14.166666666666666</v>
      </c>
      <c r="FC20" s="784" t="str">
        <f>'Marks Entry'!FD22</f>
        <v/>
      </c>
      <c r="FD20" s="784" t="str">
        <f>'Marks Entry'!FE22</f>
        <v>FAILED</v>
      </c>
      <c r="FE20" s="784" t="str">
        <f>'Marks Entry'!FF22</f>
        <v/>
      </c>
      <c r="FF20" s="784" t="str">
        <f>'Marks Entry'!FG22</f>
        <v/>
      </c>
      <c r="FG20" s="785" t="str">
        <f>'Marks Entry'!FH22</f>
        <v>Need Improvement</v>
      </c>
    </row>
    <row r="21" spans="8:8" s="757" ht="17.25" customFormat="1" customHeight="1">
      <c r="A21" s="801"/>
      <c r="B21" s="758">
        <f t="shared" si="1"/>
        <v>15.0</v>
      </c>
      <c r="C21" s="759">
        <f>'Marks Entry'!D23</f>
        <v>9.0</v>
      </c>
      <c r="D21" s="759">
        <f>'Marks Entry'!E23</f>
        <v>229.0</v>
      </c>
      <c r="E21" s="759" t="str">
        <f>'Marks Entry'!F23</f>
        <v>OBC</v>
      </c>
      <c r="F21" s="759">
        <f>'Marks Entry'!$G23</f>
        <v>915.0</v>
      </c>
      <c r="G21" s="759" t="str">
        <f>'Marks Entry'!$H23</f>
        <v>MONIKA</v>
      </c>
      <c r="H21" s="759" t="str">
        <f>'Marks Entry'!I23</f>
        <v>CHOUTHA RAM</v>
      </c>
      <c r="I21" s="759" t="str">
        <f>'Marks Entry'!J23</f>
        <v>MANJU DEVI</v>
      </c>
      <c r="J21" s="760">
        <f>'Marks Entry'!K23</f>
        <v>39597.0</v>
      </c>
      <c r="K21" s="781">
        <f>'Marks Entry'!L23</f>
        <v>5.0</v>
      </c>
      <c r="L21" s="782">
        <f>'Marks Entry'!M23</f>
        <v>5.0</v>
      </c>
      <c r="M21" s="782">
        <f>'Marks Entry'!N23</f>
        <v>4.0</v>
      </c>
      <c r="N21" s="783">
        <f>'Marks Entry'!O23</f>
        <v>14.0</v>
      </c>
      <c r="O21" s="782">
        <f>'Marks Entry'!P23</f>
        <v>24.0</v>
      </c>
      <c r="P21" s="783">
        <f>'Marks Entry'!Q23</f>
        <v>38.0</v>
      </c>
      <c r="Q21" s="782">
        <f>'Marks Entry'!R23</f>
        <v>24.0</v>
      </c>
      <c r="R21" s="783">
        <f>'Marks Entry'!S23</f>
        <v>62.0</v>
      </c>
      <c r="S21" s="784">
        <f>'Marks Entry'!T23</f>
        <v>62.0</v>
      </c>
      <c r="T21" s="784" t="str">
        <f>'Marks Entry'!U23</f>
        <v/>
      </c>
      <c r="U21" s="784" t="str">
        <f>'Marks Entry'!V23</f>
        <v>P</v>
      </c>
      <c r="V21" s="785" t="str">
        <f>'Marks Entry'!W23</f>
        <v>I</v>
      </c>
      <c r="W21" s="781">
        <f>'Marks Entry'!X23</f>
        <v>5.0</v>
      </c>
      <c r="X21" s="782">
        <f>'Marks Entry'!Y23</f>
        <v>4.0</v>
      </c>
      <c r="Y21" s="782">
        <f>'Marks Entry'!Z23</f>
        <v>5.0</v>
      </c>
      <c r="Z21" s="783">
        <f>'Marks Entry'!AA23</f>
        <v>14.0</v>
      </c>
      <c r="AA21" s="782">
        <f>'Marks Entry'!AB23</f>
        <v>20.0</v>
      </c>
      <c r="AB21" s="783">
        <f>'Marks Entry'!AC23</f>
        <v>34.0</v>
      </c>
      <c r="AC21" s="782">
        <f>'Marks Entry'!AD23</f>
        <v>0.0</v>
      </c>
      <c r="AD21" s="783">
        <f>'Marks Entry'!AE23</f>
        <v>34.0</v>
      </c>
      <c r="AE21" s="784">
        <f>'Marks Entry'!AF23</f>
        <v>34.0</v>
      </c>
      <c r="AF21" s="784" t="str">
        <f>'Marks Entry'!AG23</f>
        <v/>
      </c>
      <c r="AG21" s="784" t="str">
        <f>'Marks Entry'!AH23</f>
        <v>S</v>
      </c>
      <c r="AH21" s="785" t="str">
        <f>'Marks Entry'!AI23</f>
        <v>S</v>
      </c>
      <c r="AI21" s="781">
        <f>'Marks Entry'!AJ23</f>
        <v>6.0</v>
      </c>
      <c r="AJ21" s="782">
        <f>'Marks Entry'!AK23</f>
        <v>6.0</v>
      </c>
      <c r="AK21" s="782">
        <f>'Marks Entry'!AL23</f>
        <v>8.0</v>
      </c>
      <c r="AL21" s="783">
        <f>'Marks Entry'!AM23</f>
        <v>20.0</v>
      </c>
      <c r="AM21" s="782">
        <f>'Marks Entry'!AN23</f>
        <v>35.0</v>
      </c>
      <c r="AN21" s="783">
        <f>'Marks Entry'!AO23</f>
        <v>55.0</v>
      </c>
      <c r="AO21" s="782">
        <f>'Marks Entry'!AP23</f>
        <v>0.0</v>
      </c>
      <c r="AP21" s="783">
        <f>'Marks Entry'!AQ23</f>
        <v>55.0</v>
      </c>
      <c r="AQ21" s="784">
        <f>'Marks Entry'!AR23</f>
        <v>27.500000000000004</v>
      </c>
      <c r="AR21" s="784" t="str">
        <f>'Marks Entry'!AS23</f>
        <v/>
      </c>
      <c r="AS21" s="784" t="str">
        <f>'Marks Entry'!AT23</f>
        <v>S</v>
      </c>
      <c r="AT21" s="785" t="str">
        <f>'Marks Entry'!AU23</f>
        <v>S</v>
      </c>
      <c r="AU21" s="781">
        <f>'Marks Entry'!AV23</f>
        <v>8.0</v>
      </c>
      <c r="AV21" s="782">
        <f>'Marks Entry'!AW23</f>
        <v>9.0</v>
      </c>
      <c r="AW21" s="782">
        <f>'Marks Entry'!AX23</f>
        <v>5.0</v>
      </c>
      <c r="AX21" s="783">
        <f>'Marks Entry'!AY23</f>
        <v>22.0</v>
      </c>
      <c r="AY21" s="782">
        <f>'Marks Entry'!AZ23</f>
        <v>35.0</v>
      </c>
      <c r="AZ21" s="783">
        <f>'Marks Entry'!BA23</f>
        <v>57.0</v>
      </c>
      <c r="BA21" s="782">
        <f>'Marks Entry'!BB23</f>
        <v>0.0</v>
      </c>
      <c r="BB21" s="783">
        <f>'Marks Entry'!BC23</f>
        <v>57.0</v>
      </c>
      <c r="BC21" s="784">
        <f>'Marks Entry'!BD23</f>
        <v>28.499999999999996</v>
      </c>
      <c r="BD21" s="784" t="str">
        <f>'Marks Entry'!BE23</f>
        <v/>
      </c>
      <c r="BE21" s="784" t="str">
        <f>'Marks Entry'!BF23</f>
        <v>S</v>
      </c>
      <c r="BF21" s="785" t="str">
        <f>'Marks Entry'!BG23</f>
        <v>S</v>
      </c>
      <c r="BG21" s="781">
        <f>'Marks Entry'!BH23</f>
        <v>10.0</v>
      </c>
      <c r="BH21" s="782">
        <f>'Marks Entry'!BI23</f>
        <v>1.0</v>
      </c>
      <c r="BI21" s="782">
        <f>'Marks Entry'!BJ23</f>
        <v>1.0</v>
      </c>
      <c r="BJ21" s="783">
        <f>'Marks Entry'!BK23</f>
        <v>12.0</v>
      </c>
      <c r="BK21" s="782">
        <f>'Marks Entry'!BL23</f>
        <v>44.0</v>
      </c>
      <c r="BL21" s="783">
        <f>'Marks Entry'!BM23</f>
        <v>56.0</v>
      </c>
      <c r="BM21" s="782">
        <f>'Marks Entry'!BN23</f>
        <v>0.0</v>
      </c>
      <c r="BN21" s="783">
        <f>'Marks Entry'!BO23</f>
        <v>56.0</v>
      </c>
      <c r="BO21" s="784">
        <f>'Marks Entry'!BP23</f>
        <v>28.000000000000004</v>
      </c>
      <c r="BP21" s="784" t="str">
        <f>'Marks Entry'!BQ23</f>
        <v/>
      </c>
      <c r="BQ21" s="784" t="str">
        <f>'Marks Entry'!BR23</f>
        <v>S</v>
      </c>
      <c r="BR21" s="785" t="str">
        <f>'Marks Entry'!BS23</f>
        <v>S</v>
      </c>
      <c r="BS21" s="781">
        <f>'Marks Entry'!BT23</f>
        <v>2.0</v>
      </c>
      <c r="BT21" s="782">
        <f>'Marks Entry'!BU23</f>
        <v>4.0</v>
      </c>
      <c r="BU21" s="782">
        <f>'Marks Entry'!BV23</f>
        <v>3.0</v>
      </c>
      <c r="BV21" s="783">
        <f>'Marks Entry'!BW23</f>
        <v>9.0</v>
      </c>
      <c r="BW21" s="782">
        <f>'Marks Entry'!BX23</f>
        <v>40.0</v>
      </c>
      <c r="BX21" s="783">
        <f>'Marks Entry'!BY23</f>
        <v>49.0</v>
      </c>
      <c r="BY21" s="782">
        <f>'Marks Entry'!BZ23</f>
        <v>0.0</v>
      </c>
      <c r="BZ21" s="783">
        <f>'Marks Entry'!CA23</f>
        <v>49.0</v>
      </c>
      <c r="CA21" s="784">
        <f>'Marks Entry'!CB23</f>
        <v>24.5</v>
      </c>
      <c r="CB21" s="784" t="str">
        <f>'Marks Entry'!CC23</f>
        <v/>
      </c>
      <c r="CC21" s="784" t="str">
        <f>'Marks Entry'!CD23</f>
        <v>F</v>
      </c>
      <c r="CD21" s="785" t="str">
        <f>'Marks Entry'!CE23</f>
        <v>F</v>
      </c>
      <c r="CE21" s="781">
        <f>'Marks Entry'!CF23</f>
        <v>9.0</v>
      </c>
      <c r="CF21" s="782">
        <f>'Marks Entry'!CG23</f>
        <v>9.0</v>
      </c>
      <c r="CG21" s="782">
        <f>'Marks Entry'!CH23</f>
        <v>8.0</v>
      </c>
      <c r="CH21" s="783">
        <f>'Marks Entry'!CI23</f>
        <v>26.0</v>
      </c>
      <c r="CI21" s="782">
        <f>'Marks Entry'!CJ23</f>
        <v>53.0</v>
      </c>
      <c r="CJ21" s="783">
        <f>'Marks Entry'!CK23</f>
        <v>79.0</v>
      </c>
      <c r="CK21" s="782">
        <f>'Marks Entry'!CL23</f>
        <v>0.0</v>
      </c>
      <c r="CL21" s="783">
        <f>'Marks Entry'!CM23</f>
        <v>79.0</v>
      </c>
      <c r="CM21" s="784">
        <f>'Marks Entry'!CN23</f>
        <v>39.5</v>
      </c>
      <c r="CN21" s="784" t="str">
        <f>'Marks Entry'!CO23</f>
        <v/>
      </c>
      <c r="CO21" s="784" t="str">
        <f>'Marks Entry'!CP23</f>
        <v>S</v>
      </c>
      <c r="CP21" s="785" t="str">
        <f>'Marks Entry'!CQ23</f>
        <v>S</v>
      </c>
      <c r="CQ21" s="786">
        <f>'Marks Entry'!CR23</f>
        <v>9.0</v>
      </c>
      <c r="CR21" s="787">
        <f>'Marks Entry'!CS23</f>
        <v>7.0</v>
      </c>
      <c r="CS21" s="787">
        <f>'Marks Entry'!CT23</f>
        <v>9.0</v>
      </c>
      <c r="CT21" s="783">
        <f>'Marks Entry'!CU23</f>
        <v>25.0</v>
      </c>
      <c r="CU21" s="787">
        <f>'Marks Entry'!CV23</f>
        <v>30.0</v>
      </c>
      <c r="CV21" s="788">
        <f>'Marks Entry'!CW23</f>
        <v>28.0</v>
      </c>
      <c r="CW21" s="789">
        <f>'Marks Entry'!CX23</f>
        <v>58.0</v>
      </c>
      <c r="CX21" s="788">
        <f>'Marks Entry'!CY23</f>
        <v>0.0</v>
      </c>
      <c r="CY21" s="787">
        <f>'Marks Entry'!CZ23</f>
        <v>0.0</v>
      </c>
      <c r="CZ21" s="789">
        <f>'Marks Entry'!DA23</f>
        <v>0.0</v>
      </c>
      <c r="DA21" s="790">
        <f>'Marks Entry'!DB23</f>
        <v>83.0</v>
      </c>
      <c r="DB21" s="784">
        <f>'Marks Entry'!DC23</f>
        <v>41.5</v>
      </c>
      <c r="DC21" s="785" t="str">
        <f>'Marks Entry'!DD23</f>
        <v>C</v>
      </c>
      <c r="DD21" s="786">
        <f>'Marks Entry'!DE23</f>
        <v>8.0</v>
      </c>
      <c r="DE21" s="787">
        <f>'Marks Entry'!DF23</f>
        <v>0.0</v>
      </c>
      <c r="DF21" s="791">
        <f>'Marks Entry'!DG23</f>
        <v>8.0</v>
      </c>
      <c r="DG21" s="787">
        <f>'Marks Entry'!DH23</f>
        <v>8.0</v>
      </c>
      <c r="DH21" s="787">
        <f>'Marks Entry'!DI23</f>
        <v>0.0</v>
      </c>
      <c r="DI21" s="791">
        <f>'Marks Entry'!DJ23</f>
        <v>8.0</v>
      </c>
      <c r="DJ21" s="787">
        <f>'Marks Entry'!DK23</f>
        <v>10.0</v>
      </c>
      <c r="DK21" s="787">
        <f>'Marks Entry'!DL23</f>
        <v>0.0</v>
      </c>
      <c r="DL21" s="791">
        <f>'Marks Entry'!DM23</f>
        <v>10.0</v>
      </c>
      <c r="DM21" s="791">
        <f>'Marks Entry'!DN23</f>
        <v>26.0</v>
      </c>
      <c r="DN21" s="791">
        <f>'Marks Entry'!DO23</f>
        <v>0.0</v>
      </c>
      <c r="DO21" s="792">
        <f>'Marks Entry'!DP23</f>
        <v>26.0</v>
      </c>
      <c r="DP21" s="787">
        <f>'Marks Entry'!DQ23</f>
        <v>18.0</v>
      </c>
      <c r="DQ21" s="788">
        <f>'Marks Entry'!DR23</f>
        <v>42.0</v>
      </c>
      <c r="DR21" s="791">
        <f>'Marks Entry'!DS23</f>
        <v>60.0</v>
      </c>
      <c r="DS21" s="788">
        <f>'Marks Entry'!DT23</f>
        <v>0.0</v>
      </c>
      <c r="DT21" s="787">
        <f>'Marks Entry'!DU23</f>
        <v>0.0</v>
      </c>
      <c r="DU21" s="789">
        <f>'Marks Entry'!DV23</f>
        <v>0.0</v>
      </c>
      <c r="DV21" s="789">
        <f>'Marks Entry'!DW23</f>
        <v>44.0</v>
      </c>
      <c r="DW21" s="789">
        <f>'Marks Entry'!DX23</f>
        <v>42.0</v>
      </c>
      <c r="DX21" s="793">
        <f>'Marks Entry'!DY23</f>
        <v>86.0</v>
      </c>
      <c r="DY21" s="784">
        <f>'Marks Entry'!DZ23</f>
        <v>37.391304347826086</v>
      </c>
      <c r="DZ21" s="785" t="str">
        <f>'Marks Entry'!EA23</f>
        <v>D</v>
      </c>
      <c r="EA21" s="786">
        <f>'Marks Entry'!EB23</f>
        <v>0.0</v>
      </c>
      <c r="EB21" s="787">
        <f>'Marks Entry'!EC23</f>
        <v>0.0</v>
      </c>
      <c r="EC21" s="787">
        <f>'Marks Entry'!ED23</f>
        <v>0.0</v>
      </c>
      <c r="ED21" s="790">
        <f>'Marks Entry'!EE23</f>
        <v>0.0</v>
      </c>
      <c r="EE21" s="794">
        <f>'Marks Entry'!EF23</f>
        <v>0.0</v>
      </c>
      <c r="EF21" s="795" t="str">
        <f>'Marks Entry'!EG23</f>
        <v/>
      </c>
      <c r="EG21" s="786">
        <f>'Marks Entry'!EH23</f>
        <v>0.0</v>
      </c>
      <c r="EH21" s="787">
        <f>'Marks Entry'!EI23</f>
        <v>0.0</v>
      </c>
      <c r="EI21" s="787">
        <f>'Marks Entry'!EJ23</f>
        <v>0.0</v>
      </c>
      <c r="EJ21" s="790">
        <f>'Marks Entry'!EK23</f>
        <v>0.0</v>
      </c>
      <c r="EK21" s="794">
        <f>'Marks Entry'!EL23</f>
        <v>0.0</v>
      </c>
      <c r="EL21" s="795" t="str">
        <f>'Marks Entry'!EM23</f>
        <v/>
      </c>
      <c r="EM21" s="786">
        <f>'Marks Entry'!EN23</f>
        <v>9.0</v>
      </c>
      <c r="EN21" s="787">
        <f>'Marks Entry'!EO23</f>
        <v>9.0</v>
      </c>
      <c r="EO21" s="788">
        <f>'Marks Entry'!EP23</f>
        <v>10.0</v>
      </c>
      <c r="EP21" s="791">
        <f>'Marks Entry'!EQ23</f>
        <v>28.0</v>
      </c>
      <c r="EQ21" s="788">
        <f>'Marks Entry'!ER23</f>
        <v>50.0</v>
      </c>
      <c r="ER21" s="791">
        <f>'Marks Entry'!ES23</f>
        <v>78.0</v>
      </c>
      <c r="ES21" s="788">
        <f>'Marks Entry'!ET23</f>
        <v>0.0</v>
      </c>
      <c r="ET21" s="796">
        <f>'Marks Entry'!EU23</f>
        <v>78.0</v>
      </c>
      <c r="EU21" s="784">
        <f>'Marks Entry'!EV23</f>
        <v>39.0</v>
      </c>
      <c r="EV21" s="785" t="str">
        <f>'Marks Entry'!EW23</f>
        <v>D</v>
      </c>
      <c r="EW21" s="797">
        <f>'Marks Entry'!EX23</f>
        <v>0.0</v>
      </c>
      <c r="EX21" s="784">
        <f>'Marks Entry'!EY23</f>
        <v>0.0</v>
      </c>
      <c r="EY21" s="798" t="str">
        <f>'Marks Entry'!EZ23</f>
        <v/>
      </c>
      <c r="EZ21" s="797">
        <f>'Marks Entry'!FA23</f>
        <v>1200.0</v>
      </c>
      <c r="FA21" s="784">
        <f>'Marks Entry'!FB23</f>
        <v>392.0</v>
      </c>
      <c r="FB21" s="799">
        <f>'Marks Entry'!FC23</f>
        <v>32.666666666666664</v>
      </c>
      <c r="FC21" s="800" t="str">
        <f>'Marks Entry'!FD23</f>
        <v/>
      </c>
      <c r="FD21" s="800" t="str">
        <f>'Marks Entry'!FE23</f>
        <v>FAILED</v>
      </c>
      <c r="FE21" s="784" t="str">
        <f>'Marks Entry'!FF23</f>
        <v/>
      </c>
      <c r="FF21" s="784" t="str">
        <f>'Marks Entry'!FG23</f>
        <v/>
      </c>
      <c r="FG21" s="785" t="str">
        <f>'Marks Entry'!FH23</f>
        <v>Need Improvement</v>
      </c>
    </row>
    <row r="22" spans="8:8" s="757" ht="17.25" customFormat="1" customHeight="1">
      <c r="A22" s="801"/>
      <c r="B22" s="758">
        <f t="shared" si="1"/>
        <v>16.0</v>
      </c>
      <c r="C22" s="759">
        <f>'Marks Entry'!D24</f>
        <v>9.0</v>
      </c>
      <c r="D22" s="759">
        <f>'Marks Entry'!E24</f>
        <v>516.0</v>
      </c>
      <c r="E22" s="759" t="str">
        <f>'Marks Entry'!F24</f>
        <v>SC</v>
      </c>
      <c r="F22" s="759">
        <f>'Marks Entry'!$G24</f>
        <v>916.0</v>
      </c>
      <c r="G22" s="759" t="str">
        <f>'Marks Entry'!$H24</f>
        <v>Nikita</v>
      </c>
      <c r="H22" s="759" t="str">
        <f>'Marks Entry'!I24</f>
        <v>Sanwal Chand</v>
      </c>
      <c r="I22" s="759" t="str">
        <f>'Marks Entry'!J24</f>
        <v>Praveena Devi</v>
      </c>
      <c r="J22" s="760">
        <f>'Marks Entry'!K24</f>
        <v>39629.0</v>
      </c>
      <c r="K22" s="781">
        <f>'Marks Entry'!L24</f>
        <v>3.0</v>
      </c>
      <c r="L22" s="782">
        <f>'Marks Entry'!M24</f>
        <v>3.0</v>
      </c>
      <c r="M22" s="782">
        <f>'Marks Entry'!N24</f>
        <v>4.0</v>
      </c>
      <c r="N22" s="783">
        <f>'Marks Entry'!O24</f>
        <v>10.0</v>
      </c>
      <c r="O22" s="782">
        <f>'Marks Entry'!P24</f>
        <v>20.0</v>
      </c>
      <c r="P22" s="783">
        <f>'Marks Entry'!Q24</f>
        <v>30.0</v>
      </c>
      <c r="Q22" s="782">
        <f>'Marks Entry'!R24</f>
        <v>20.0</v>
      </c>
      <c r="R22" s="783">
        <f>'Marks Entry'!S24</f>
        <v>50.0</v>
      </c>
      <c r="S22" s="784">
        <f>'Marks Entry'!T24</f>
        <v>50.0</v>
      </c>
      <c r="T22" s="784" t="str">
        <f>'Marks Entry'!U24</f>
        <v/>
      </c>
      <c r="U22" s="784" t="str">
        <f>'Marks Entry'!V24</f>
        <v>P</v>
      </c>
      <c r="V22" s="785" t="str">
        <f>'Marks Entry'!W24</f>
        <v>II</v>
      </c>
      <c r="W22" s="781">
        <f>'Marks Entry'!X24</f>
        <v>4.0</v>
      </c>
      <c r="X22" s="782">
        <f>'Marks Entry'!Y24</f>
        <v>5.0</v>
      </c>
      <c r="Y22" s="782">
        <f>'Marks Entry'!Z24</f>
        <v>5.0</v>
      </c>
      <c r="Z22" s="783">
        <f>'Marks Entry'!AA24</f>
        <v>14.0</v>
      </c>
      <c r="AA22" s="782">
        <f>'Marks Entry'!AB24</f>
        <v>23.0</v>
      </c>
      <c r="AB22" s="783">
        <f>'Marks Entry'!AC24</f>
        <v>37.0</v>
      </c>
      <c r="AC22" s="782">
        <f>'Marks Entry'!AD24</f>
        <v>0.0</v>
      </c>
      <c r="AD22" s="783">
        <f>'Marks Entry'!AE24</f>
        <v>37.0</v>
      </c>
      <c r="AE22" s="784">
        <f>'Marks Entry'!AF24</f>
        <v>37.0</v>
      </c>
      <c r="AF22" s="784" t="str">
        <f>'Marks Entry'!AG24</f>
        <v/>
      </c>
      <c r="AG22" s="784" t="str">
        <f>'Marks Entry'!AH24</f>
        <v>S</v>
      </c>
      <c r="AH22" s="785" t="str">
        <f>'Marks Entry'!AI24</f>
        <v>S</v>
      </c>
      <c r="AI22" s="781">
        <f>'Marks Entry'!AJ24</f>
        <v>5.0</v>
      </c>
      <c r="AJ22" s="782">
        <f>'Marks Entry'!AK24</f>
        <v>8.0</v>
      </c>
      <c r="AK22" s="782">
        <f>'Marks Entry'!AL24</f>
        <v>8.0</v>
      </c>
      <c r="AL22" s="783">
        <f>'Marks Entry'!AM24</f>
        <v>21.0</v>
      </c>
      <c r="AM22" s="782">
        <f>'Marks Entry'!AN24</f>
        <v>39.0</v>
      </c>
      <c r="AN22" s="783">
        <f>'Marks Entry'!AO24</f>
        <v>60.0</v>
      </c>
      <c r="AO22" s="782">
        <f>'Marks Entry'!AP24</f>
        <v>0.0</v>
      </c>
      <c r="AP22" s="783">
        <f>'Marks Entry'!AQ24</f>
        <v>60.0</v>
      </c>
      <c r="AQ22" s="784">
        <f>'Marks Entry'!AR24</f>
        <v>30.0</v>
      </c>
      <c r="AR22" s="784" t="str">
        <f>'Marks Entry'!AS24</f>
        <v/>
      </c>
      <c r="AS22" s="784" t="str">
        <f>'Marks Entry'!AT24</f>
        <v>S</v>
      </c>
      <c r="AT22" s="785" t="str">
        <f>'Marks Entry'!AU24</f>
        <v>S</v>
      </c>
      <c r="AU22" s="781">
        <f>'Marks Entry'!AV24</f>
        <v>3.0</v>
      </c>
      <c r="AV22" s="782">
        <f>'Marks Entry'!AW24</f>
        <v>8.0</v>
      </c>
      <c r="AW22" s="782">
        <f>'Marks Entry'!AX24</f>
        <v>5.0</v>
      </c>
      <c r="AX22" s="783">
        <f>'Marks Entry'!AY24</f>
        <v>16.0</v>
      </c>
      <c r="AY22" s="782">
        <f>'Marks Entry'!AZ24</f>
        <v>35.0</v>
      </c>
      <c r="AZ22" s="783">
        <f>'Marks Entry'!BA24</f>
        <v>51.0</v>
      </c>
      <c r="BA22" s="782">
        <f>'Marks Entry'!BB24</f>
        <v>0.0</v>
      </c>
      <c r="BB22" s="783">
        <f>'Marks Entry'!BC24</f>
        <v>51.0</v>
      </c>
      <c r="BC22" s="784">
        <f>'Marks Entry'!BD24</f>
        <v>25.5</v>
      </c>
      <c r="BD22" s="784" t="str">
        <f>'Marks Entry'!BE24</f>
        <v/>
      </c>
      <c r="BE22" s="784" t="str">
        <f>'Marks Entry'!BF24</f>
        <v>S</v>
      </c>
      <c r="BF22" s="785" t="str">
        <f>'Marks Entry'!BG24</f>
        <v>S</v>
      </c>
      <c r="BG22" s="781">
        <f>'Marks Entry'!BH24</f>
        <v>5.0</v>
      </c>
      <c r="BH22" s="782">
        <f>'Marks Entry'!BI24</f>
        <v>3.0</v>
      </c>
      <c r="BI22" s="782">
        <f>'Marks Entry'!BJ24</f>
        <v>3.0</v>
      </c>
      <c r="BJ22" s="783">
        <f>'Marks Entry'!BK24</f>
        <v>11.0</v>
      </c>
      <c r="BK22" s="782">
        <f>'Marks Entry'!BL24</f>
        <v>47.0</v>
      </c>
      <c r="BL22" s="783">
        <f>'Marks Entry'!BM24</f>
        <v>58.0</v>
      </c>
      <c r="BM22" s="782">
        <f>'Marks Entry'!BN24</f>
        <v>0.0</v>
      </c>
      <c r="BN22" s="783">
        <f>'Marks Entry'!BO24</f>
        <v>58.0</v>
      </c>
      <c r="BO22" s="784">
        <f>'Marks Entry'!BP24</f>
        <v>28.999999999999996</v>
      </c>
      <c r="BP22" s="784" t="str">
        <f>'Marks Entry'!BQ24</f>
        <v/>
      </c>
      <c r="BQ22" s="784" t="str">
        <f>'Marks Entry'!BR24</f>
        <v>S</v>
      </c>
      <c r="BR22" s="785" t="str">
        <f>'Marks Entry'!BS24</f>
        <v>S</v>
      </c>
      <c r="BS22" s="781">
        <f>'Marks Entry'!BT24</f>
        <v>4.0</v>
      </c>
      <c r="BT22" s="782">
        <f>'Marks Entry'!BU24</f>
        <v>6.0</v>
      </c>
      <c r="BU22" s="782">
        <f>'Marks Entry'!BV24</f>
        <v>5.0</v>
      </c>
      <c r="BV22" s="783">
        <f>'Marks Entry'!BW24</f>
        <v>15.0</v>
      </c>
      <c r="BW22" s="782">
        <f>'Marks Entry'!BX24</f>
        <v>40.0</v>
      </c>
      <c r="BX22" s="783">
        <f>'Marks Entry'!BY24</f>
        <v>55.0</v>
      </c>
      <c r="BY22" s="782">
        <f>'Marks Entry'!BZ24</f>
        <v>0.0</v>
      </c>
      <c r="BZ22" s="783">
        <f>'Marks Entry'!CA24</f>
        <v>55.0</v>
      </c>
      <c r="CA22" s="784">
        <f>'Marks Entry'!CB24</f>
        <v>27.500000000000004</v>
      </c>
      <c r="CB22" s="784" t="str">
        <f>'Marks Entry'!CC24</f>
        <v/>
      </c>
      <c r="CC22" s="784" t="str">
        <f>'Marks Entry'!CD24</f>
        <v>S</v>
      </c>
      <c r="CD22" s="785" t="str">
        <f>'Marks Entry'!CE24</f>
        <v>S</v>
      </c>
      <c r="CE22" s="781">
        <f>'Marks Entry'!CF24</f>
        <v>10.0</v>
      </c>
      <c r="CF22" s="782">
        <f>'Marks Entry'!CG24</f>
        <v>9.0</v>
      </c>
      <c r="CG22" s="782">
        <f>'Marks Entry'!CH24</f>
        <v>10.0</v>
      </c>
      <c r="CH22" s="783">
        <f>'Marks Entry'!CI24</f>
        <v>29.0</v>
      </c>
      <c r="CI22" s="782">
        <f>'Marks Entry'!CJ24</f>
        <v>56.0</v>
      </c>
      <c r="CJ22" s="783">
        <f>'Marks Entry'!CK24</f>
        <v>85.0</v>
      </c>
      <c r="CK22" s="782">
        <f>'Marks Entry'!CL24</f>
        <v>0.0</v>
      </c>
      <c r="CL22" s="783">
        <f>'Marks Entry'!CM24</f>
        <v>85.0</v>
      </c>
      <c r="CM22" s="784">
        <f>'Marks Entry'!CN24</f>
        <v>42.5</v>
      </c>
      <c r="CN22" s="784" t="str">
        <f>'Marks Entry'!CO24</f>
        <v/>
      </c>
      <c r="CO22" s="784" t="str">
        <f>'Marks Entry'!CP24</f>
        <v>S</v>
      </c>
      <c r="CP22" s="785" t="str">
        <f>'Marks Entry'!CQ24</f>
        <v>S</v>
      </c>
      <c r="CQ22" s="786">
        <f>'Marks Entry'!CR24</f>
        <v>8.0</v>
      </c>
      <c r="CR22" s="787">
        <f>'Marks Entry'!CS24</f>
        <v>7.0</v>
      </c>
      <c r="CS22" s="787">
        <f>'Marks Entry'!CT24</f>
        <v>9.0</v>
      </c>
      <c r="CT22" s="783">
        <f>'Marks Entry'!CU24</f>
        <v>24.0</v>
      </c>
      <c r="CU22" s="787">
        <f>'Marks Entry'!CV24</f>
        <v>28.0</v>
      </c>
      <c r="CV22" s="788">
        <f>'Marks Entry'!CW24</f>
        <v>27.0</v>
      </c>
      <c r="CW22" s="789">
        <f>'Marks Entry'!CX24</f>
        <v>55.0</v>
      </c>
      <c r="CX22" s="788">
        <f>'Marks Entry'!CY24</f>
        <v>0.0</v>
      </c>
      <c r="CY22" s="787">
        <f>'Marks Entry'!CZ24</f>
        <v>0.0</v>
      </c>
      <c r="CZ22" s="789">
        <f>'Marks Entry'!DA24</f>
        <v>0.0</v>
      </c>
      <c r="DA22" s="790">
        <f>'Marks Entry'!DB24</f>
        <v>79.0</v>
      </c>
      <c r="DB22" s="784">
        <f>'Marks Entry'!DC24</f>
        <v>39.5</v>
      </c>
      <c r="DC22" s="785" t="str">
        <f>'Marks Entry'!DD24</f>
        <v>D</v>
      </c>
      <c r="DD22" s="786">
        <f>'Marks Entry'!DE24</f>
        <v>8.0</v>
      </c>
      <c r="DE22" s="787">
        <f>'Marks Entry'!DF24</f>
        <v>0.0</v>
      </c>
      <c r="DF22" s="791">
        <f>'Marks Entry'!DG24</f>
        <v>8.0</v>
      </c>
      <c r="DG22" s="787">
        <f>'Marks Entry'!DH24</f>
        <v>8.0</v>
      </c>
      <c r="DH22" s="787">
        <f>'Marks Entry'!DI24</f>
        <v>0.0</v>
      </c>
      <c r="DI22" s="791">
        <f>'Marks Entry'!DJ24</f>
        <v>8.0</v>
      </c>
      <c r="DJ22" s="787">
        <f>'Marks Entry'!DK24</f>
        <v>10.0</v>
      </c>
      <c r="DK22" s="787">
        <f>'Marks Entry'!DL24</f>
        <v>0.0</v>
      </c>
      <c r="DL22" s="791">
        <f>'Marks Entry'!DM24</f>
        <v>10.0</v>
      </c>
      <c r="DM22" s="791">
        <f>'Marks Entry'!DN24</f>
        <v>26.0</v>
      </c>
      <c r="DN22" s="791">
        <f>'Marks Entry'!DO24</f>
        <v>0.0</v>
      </c>
      <c r="DO22" s="792">
        <f>'Marks Entry'!DP24</f>
        <v>26.0</v>
      </c>
      <c r="DP22" s="787">
        <f>'Marks Entry'!DQ24</f>
        <v>18.0</v>
      </c>
      <c r="DQ22" s="788">
        <f>'Marks Entry'!DR24</f>
        <v>42.0</v>
      </c>
      <c r="DR22" s="791">
        <f>'Marks Entry'!DS24</f>
        <v>60.0</v>
      </c>
      <c r="DS22" s="788">
        <f>'Marks Entry'!DT24</f>
        <v>0.0</v>
      </c>
      <c r="DT22" s="787">
        <f>'Marks Entry'!DU24</f>
        <v>0.0</v>
      </c>
      <c r="DU22" s="789">
        <f>'Marks Entry'!DV24</f>
        <v>0.0</v>
      </c>
      <c r="DV22" s="789">
        <f>'Marks Entry'!DW24</f>
        <v>44.0</v>
      </c>
      <c r="DW22" s="789">
        <f>'Marks Entry'!DX24</f>
        <v>42.0</v>
      </c>
      <c r="DX22" s="793">
        <f>'Marks Entry'!DY24</f>
        <v>86.0</v>
      </c>
      <c r="DY22" s="784">
        <f>'Marks Entry'!DZ24</f>
        <v>37.391304347826086</v>
      </c>
      <c r="DZ22" s="785" t="str">
        <f>'Marks Entry'!EA24</f>
        <v>D</v>
      </c>
      <c r="EA22" s="786">
        <f>'Marks Entry'!EB24</f>
        <v>0.0</v>
      </c>
      <c r="EB22" s="787">
        <f>'Marks Entry'!EC24</f>
        <v>0.0</v>
      </c>
      <c r="EC22" s="787">
        <f>'Marks Entry'!ED24</f>
        <v>0.0</v>
      </c>
      <c r="ED22" s="790">
        <f>'Marks Entry'!EE24</f>
        <v>0.0</v>
      </c>
      <c r="EE22" s="794">
        <f>'Marks Entry'!EF24</f>
        <v>0.0</v>
      </c>
      <c r="EF22" s="795" t="str">
        <f>'Marks Entry'!EG24</f>
        <v/>
      </c>
      <c r="EG22" s="786">
        <f>'Marks Entry'!EH24</f>
        <v>0.0</v>
      </c>
      <c r="EH22" s="787">
        <f>'Marks Entry'!EI24</f>
        <v>0.0</v>
      </c>
      <c r="EI22" s="787">
        <f>'Marks Entry'!EJ24</f>
        <v>0.0</v>
      </c>
      <c r="EJ22" s="790">
        <f>'Marks Entry'!EK24</f>
        <v>0.0</v>
      </c>
      <c r="EK22" s="794">
        <f>'Marks Entry'!EL24</f>
        <v>0.0</v>
      </c>
      <c r="EL22" s="795" t="str">
        <f>'Marks Entry'!EM24</f>
        <v/>
      </c>
      <c r="EM22" s="786">
        <f>'Marks Entry'!EN24</f>
        <v>9.0</v>
      </c>
      <c r="EN22" s="787">
        <f>'Marks Entry'!EO24</f>
        <v>9.0</v>
      </c>
      <c r="EO22" s="788">
        <f>'Marks Entry'!EP24</f>
        <v>10.0</v>
      </c>
      <c r="EP22" s="791">
        <f>'Marks Entry'!EQ24</f>
        <v>28.0</v>
      </c>
      <c r="EQ22" s="788">
        <f>'Marks Entry'!ER24</f>
        <v>43.0</v>
      </c>
      <c r="ER22" s="791">
        <f>'Marks Entry'!ES24</f>
        <v>71.0</v>
      </c>
      <c r="ES22" s="788">
        <f>'Marks Entry'!ET24</f>
        <v>0.0</v>
      </c>
      <c r="ET22" s="796">
        <f>'Marks Entry'!EU24</f>
        <v>71.0</v>
      </c>
      <c r="EU22" s="784">
        <f>'Marks Entry'!EV24</f>
        <v>35.5</v>
      </c>
      <c r="EV22" s="785" t="str">
        <f>'Marks Entry'!EW24</f>
        <v/>
      </c>
      <c r="EW22" s="797">
        <f>'Marks Entry'!EX24</f>
        <v>0.0</v>
      </c>
      <c r="EX22" s="784">
        <f>'Marks Entry'!EY24</f>
        <v>0.0</v>
      </c>
      <c r="EY22" s="798" t="str">
        <f>'Marks Entry'!EZ24</f>
        <v/>
      </c>
      <c r="EZ22" s="797">
        <f>'Marks Entry'!FA24</f>
        <v>1200.0</v>
      </c>
      <c r="FA22" s="784">
        <f>'Marks Entry'!FB24</f>
        <v>396.0</v>
      </c>
      <c r="FB22" s="799">
        <f>'Marks Entry'!FC24</f>
        <v>33.0</v>
      </c>
      <c r="FC22" s="800" t="str">
        <f>'Marks Entry'!FD24</f>
        <v/>
      </c>
      <c r="FD22" s="800" t="str">
        <f>'Marks Entry'!FE24</f>
        <v>FAILED</v>
      </c>
      <c r="FE22" s="784" t="str">
        <f>'Marks Entry'!FF24</f>
        <v/>
      </c>
      <c r="FF22" s="784" t="str">
        <f>'Marks Entry'!FG24</f>
        <v/>
      </c>
      <c r="FG22" s="785" t="str">
        <f>'Marks Entry'!FH24</f>
        <v>Need Improvement</v>
      </c>
    </row>
    <row r="23" spans="8:8" s="757" ht="17.25" customFormat="1" customHeight="1">
      <c r="A23" s="801"/>
      <c r="B23" s="758">
        <f t="shared" si="1"/>
        <v>17.0</v>
      </c>
      <c r="C23" s="759">
        <f>'Marks Entry'!D25</f>
        <v>9.0</v>
      </c>
      <c r="D23" s="759">
        <f>'Marks Entry'!E25</f>
        <v>231.0</v>
      </c>
      <c r="E23" s="759" t="str">
        <f>'Marks Entry'!F25</f>
        <v>SBC</v>
      </c>
      <c r="F23" s="759">
        <f>'Marks Entry'!$G25</f>
        <v>917.0</v>
      </c>
      <c r="G23" s="759" t="str">
        <f>'Marks Entry'!$H25</f>
        <v>NIRMA</v>
      </c>
      <c r="H23" s="759" t="str">
        <f>'Marks Entry'!I25</f>
        <v>MANA RAM</v>
      </c>
      <c r="I23" s="759" t="str">
        <f>'Marks Entry'!J25</f>
        <v>POONI DEVI</v>
      </c>
      <c r="J23" s="760">
        <f>'Marks Entry'!K25</f>
        <v>39729.0</v>
      </c>
      <c r="K23" s="781">
        <f>'Marks Entry'!L25</f>
        <v>2.0</v>
      </c>
      <c r="L23" s="782">
        <f>'Marks Entry'!M25</f>
        <v>2.0</v>
      </c>
      <c r="M23" s="782">
        <f>'Marks Entry'!N25</f>
        <v>2.0</v>
      </c>
      <c r="N23" s="783">
        <f>'Marks Entry'!O25</f>
        <v>6.0</v>
      </c>
      <c r="O23" s="782">
        <f>'Marks Entry'!P25</f>
        <v>9.0</v>
      </c>
      <c r="P23" s="783">
        <f>'Marks Entry'!Q25</f>
        <v>15.0</v>
      </c>
      <c r="Q23" s="782">
        <f>'Marks Entry'!R25</f>
        <v>9.0</v>
      </c>
      <c r="R23" s="783">
        <f>'Marks Entry'!S25</f>
        <v>24.0</v>
      </c>
      <c r="S23" s="784">
        <f>'Marks Entry'!T25</f>
        <v>24.0</v>
      </c>
      <c r="T23" s="784" t="str">
        <f>'Marks Entry'!U25</f>
        <v/>
      </c>
      <c r="U23" s="784" t="str">
        <f>'Marks Entry'!V25</f>
        <v>F</v>
      </c>
      <c r="V23" s="785" t="str">
        <f>'Marks Entry'!W25</f>
        <v>F</v>
      </c>
      <c r="W23" s="781">
        <f>'Marks Entry'!X25</f>
        <v>3.0</v>
      </c>
      <c r="X23" s="782">
        <f>'Marks Entry'!Y25</f>
        <v>3.0</v>
      </c>
      <c r="Y23" s="782">
        <f>'Marks Entry'!Z25</f>
        <v>4.0</v>
      </c>
      <c r="Z23" s="783">
        <f>'Marks Entry'!AA25</f>
        <v>10.0</v>
      </c>
      <c r="AA23" s="782">
        <f>'Marks Entry'!AB25</f>
        <v>16.0</v>
      </c>
      <c r="AB23" s="783">
        <f>'Marks Entry'!AC25</f>
        <v>26.0</v>
      </c>
      <c r="AC23" s="782">
        <f>'Marks Entry'!AD25</f>
        <v>0.0</v>
      </c>
      <c r="AD23" s="783">
        <f>'Marks Entry'!AE25</f>
        <v>26.0</v>
      </c>
      <c r="AE23" s="784">
        <f>'Marks Entry'!AF25</f>
        <v>26.0</v>
      </c>
      <c r="AF23" s="784" t="str">
        <f>'Marks Entry'!AG25</f>
        <v/>
      </c>
      <c r="AG23" s="784" t="str">
        <f>'Marks Entry'!AH25</f>
        <v>S</v>
      </c>
      <c r="AH23" s="785" t="str">
        <f>'Marks Entry'!AI25</f>
        <v>S</v>
      </c>
      <c r="AI23" s="781">
        <f>'Marks Entry'!AJ25</f>
        <v>4.0</v>
      </c>
      <c r="AJ23" s="782">
        <f>'Marks Entry'!AK25</f>
        <v>2.0</v>
      </c>
      <c r="AK23" s="782">
        <f>'Marks Entry'!AL25</f>
        <v>8.0</v>
      </c>
      <c r="AL23" s="783">
        <f>'Marks Entry'!AM25</f>
        <v>14.0</v>
      </c>
      <c r="AM23" s="782">
        <f>'Marks Entry'!AN25</f>
        <v>26.0</v>
      </c>
      <c r="AN23" s="783">
        <f>'Marks Entry'!AO25</f>
        <v>40.0</v>
      </c>
      <c r="AO23" s="782">
        <f>'Marks Entry'!AP25</f>
        <v>0.0</v>
      </c>
      <c r="AP23" s="783">
        <f>'Marks Entry'!AQ25</f>
        <v>40.0</v>
      </c>
      <c r="AQ23" s="784">
        <f>'Marks Entry'!AR25</f>
        <v>20.0</v>
      </c>
      <c r="AR23" s="784" t="str">
        <f>'Marks Entry'!AS25</f>
        <v/>
      </c>
      <c r="AS23" s="784" t="str">
        <f>'Marks Entry'!AT25</f>
        <v>F</v>
      </c>
      <c r="AT23" s="785" t="str">
        <f>'Marks Entry'!AU25</f>
        <v>F</v>
      </c>
      <c r="AU23" s="781">
        <f>'Marks Entry'!AV25</f>
        <v>2.0</v>
      </c>
      <c r="AV23" s="782">
        <f>'Marks Entry'!AW25</f>
        <v>4.0</v>
      </c>
      <c r="AW23" s="782">
        <f>'Marks Entry'!AX25</f>
        <v>4.0</v>
      </c>
      <c r="AX23" s="783">
        <f>'Marks Entry'!AY25</f>
        <v>10.0</v>
      </c>
      <c r="AY23" s="782">
        <f>'Marks Entry'!AZ25</f>
        <v>25.0</v>
      </c>
      <c r="AZ23" s="783">
        <f>'Marks Entry'!BA25</f>
        <v>35.0</v>
      </c>
      <c r="BA23" s="782">
        <f>'Marks Entry'!BB25</f>
        <v>0.0</v>
      </c>
      <c r="BB23" s="783">
        <f>'Marks Entry'!BC25</f>
        <v>35.0</v>
      </c>
      <c r="BC23" s="784">
        <f>'Marks Entry'!BD25</f>
        <v>17.5</v>
      </c>
      <c r="BD23" s="784" t="str">
        <f>'Marks Entry'!BE25</f>
        <v/>
      </c>
      <c r="BE23" s="784" t="str">
        <f>'Marks Entry'!BF25</f>
        <v>F</v>
      </c>
      <c r="BF23" s="785" t="str">
        <f>'Marks Entry'!BG25</f>
        <v>F</v>
      </c>
      <c r="BG23" s="781">
        <f>'Marks Entry'!BH25</f>
        <v>4.0</v>
      </c>
      <c r="BH23" s="782">
        <f>'Marks Entry'!BI25</f>
        <v>1.0</v>
      </c>
      <c r="BI23" s="782">
        <f>'Marks Entry'!BJ25</f>
        <v>4.0</v>
      </c>
      <c r="BJ23" s="783">
        <f>'Marks Entry'!BK25</f>
        <v>9.0</v>
      </c>
      <c r="BK23" s="782">
        <f>'Marks Entry'!BL25</f>
        <v>23.0</v>
      </c>
      <c r="BL23" s="783">
        <f>'Marks Entry'!BM25</f>
        <v>32.0</v>
      </c>
      <c r="BM23" s="782">
        <f>'Marks Entry'!BN25</f>
        <v>0.0</v>
      </c>
      <c r="BN23" s="783">
        <f>'Marks Entry'!BO25</f>
        <v>32.0</v>
      </c>
      <c r="BO23" s="784">
        <f>'Marks Entry'!BP25</f>
        <v>16.0</v>
      </c>
      <c r="BP23" s="784" t="str">
        <f>'Marks Entry'!BQ25</f>
        <v/>
      </c>
      <c r="BQ23" s="784" t="str">
        <f>'Marks Entry'!BR25</f>
        <v>F</v>
      </c>
      <c r="BR23" s="785" t="str">
        <f>'Marks Entry'!BS25</f>
        <v>F</v>
      </c>
      <c r="BS23" s="781">
        <f>'Marks Entry'!BT25</f>
        <v>2.0</v>
      </c>
      <c r="BT23" s="782">
        <f>'Marks Entry'!BU25</f>
        <v>4.0</v>
      </c>
      <c r="BU23" s="782">
        <f>'Marks Entry'!BV25</f>
        <v>2.0</v>
      </c>
      <c r="BV23" s="783">
        <f>'Marks Entry'!BW25</f>
        <v>8.0</v>
      </c>
      <c r="BW23" s="782">
        <f>'Marks Entry'!BX25</f>
        <v>18.0</v>
      </c>
      <c r="BX23" s="783">
        <f>'Marks Entry'!BY25</f>
        <v>26.0</v>
      </c>
      <c r="BY23" s="782">
        <f>'Marks Entry'!BZ25</f>
        <v>0.0</v>
      </c>
      <c r="BZ23" s="783">
        <f>'Marks Entry'!CA25</f>
        <v>26.0</v>
      </c>
      <c r="CA23" s="784">
        <f>'Marks Entry'!CB25</f>
        <v>13.0</v>
      </c>
      <c r="CB23" s="784" t="str">
        <f>'Marks Entry'!CC25</f>
        <v/>
      </c>
      <c r="CC23" s="784" t="str">
        <f>'Marks Entry'!CD25</f>
        <v>F</v>
      </c>
      <c r="CD23" s="785" t="str">
        <f>'Marks Entry'!CE25</f>
        <v>F</v>
      </c>
      <c r="CE23" s="781">
        <f>'Marks Entry'!CF25</f>
        <v>5.0</v>
      </c>
      <c r="CF23" s="782">
        <f>'Marks Entry'!CG25</f>
        <v>4.0</v>
      </c>
      <c r="CG23" s="782">
        <f>'Marks Entry'!CH25</f>
        <v>4.0</v>
      </c>
      <c r="CH23" s="783">
        <f>'Marks Entry'!CI25</f>
        <v>13.0</v>
      </c>
      <c r="CI23" s="782">
        <f>'Marks Entry'!CJ25</f>
        <v>25.0</v>
      </c>
      <c r="CJ23" s="783">
        <f>'Marks Entry'!CK25</f>
        <v>38.0</v>
      </c>
      <c r="CK23" s="782">
        <f>'Marks Entry'!CL25</f>
        <v>0.0</v>
      </c>
      <c r="CL23" s="783">
        <f>'Marks Entry'!CM25</f>
        <v>38.0</v>
      </c>
      <c r="CM23" s="784">
        <f>'Marks Entry'!CN25</f>
        <v>19.0</v>
      </c>
      <c r="CN23" s="784" t="str">
        <f>'Marks Entry'!CO25</f>
        <v/>
      </c>
      <c r="CO23" s="784" t="str">
        <f>'Marks Entry'!CP25</f>
        <v>F</v>
      </c>
      <c r="CP23" s="785" t="str">
        <f>'Marks Entry'!CQ25</f>
        <v>F</v>
      </c>
      <c r="CQ23" s="786">
        <f>'Marks Entry'!CR25</f>
        <v>7.0</v>
      </c>
      <c r="CR23" s="787">
        <f>'Marks Entry'!CS25</f>
        <v>6.0</v>
      </c>
      <c r="CS23" s="787">
        <f>'Marks Entry'!CT25</f>
        <v>7.0</v>
      </c>
      <c r="CT23" s="783">
        <f>'Marks Entry'!CU25</f>
        <v>20.0</v>
      </c>
      <c r="CU23" s="787">
        <f>'Marks Entry'!CV25</f>
        <v>26.0</v>
      </c>
      <c r="CV23" s="788">
        <f>'Marks Entry'!CW25</f>
        <v>25.0</v>
      </c>
      <c r="CW23" s="789">
        <f>'Marks Entry'!CX25</f>
        <v>51.0</v>
      </c>
      <c r="CX23" s="788">
        <f>'Marks Entry'!CY25</f>
        <v>0.0</v>
      </c>
      <c r="CY23" s="787">
        <f>'Marks Entry'!CZ25</f>
        <v>0.0</v>
      </c>
      <c r="CZ23" s="789">
        <f>'Marks Entry'!DA25</f>
        <v>0.0</v>
      </c>
      <c r="DA23" s="790">
        <f>'Marks Entry'!DB25</f>
        <v>71.0</v>
      </c>
      <c r="DB23" s="784">
        <f>'Marks Entry'!DC25</f>
        <v>35.5</v>
      </c>
      <c r="DC23" s="785" t="str">
        <f>'Marks Entry'!DD25</f>
        <v/>
      </c>
      <c r="DD23" s="786">
        <f>'Marks Entry'!DE25</f>
        <v>7.0</v>
      </c>
      <c r="DE23" s="787">
        <f>'Marks Entry'!DF25</f>
        <v>0.0</v>
      </c>
      <c r="DF23" s="791">
        <f>'Marks Entry'!DG25</f>
        <v>7.0</v>
      </c>
      <c r="DG23" s="787">
        <f>'Marks Entry'!DH25</f>
        <v>9.0</v>
      </c>
      <c r="DH23" s="787">
        <f>'Marks Entry'!DI25</f>
        <v>0.0</v>
      </c>
      <c r="DI23" s="791">
        <f>'Marks Entry'!DJ25</f>
        <v>9.0</v>
      </c>
      <c r="DJ23" s="787">
        <f>'Marks Entry'!DK25</f>
        <v>9.0</v>
      </c>
      <c r="DK23" s="787">
        <f>'Marks Entry'!DL25</f>
        <v>0.0</v>
      </c>
      <c r="DL23" s="791">
        <f>'Marks Entry'!DM25</f>
        <v>9.0</v>
      </c>
      <c r="DM23" s="791">
        <f>'Marks Entry'!DN25</f>
        <v>25.0</v>
      </c>
      <c r="DN23" s="791">
        <f>'Marks Entry'!DO25</f>
        <v>0.0</v>
      </c>
      <c r="DO23" s="792">
        <f>'Marks Entry'!DP25</f>
        <v>25.0</v>
      </c>
      <c r="DP23" s="787">
        <f>'Marks Entry'!DQ25</f>
        <v>12.0</v>
      </c>
      <c r="DQ23" s="788">
        <f>'Marks Entry'!DR25</f>
        <v>36.0</v>
      </c>
      <c r="DR23" s="791">
        <f>'Marks Entry'!DS25</f>
        <v>48.0</v>
      </c>
      <c r="DS23" s="788">
        <f>'Marks Entry'!DT25</f>
        <v>0.0</v>
      </c>
      <c r="DT23" s="787">
        <f>'Marks Entry'!DU25</f>
        <v>0.0</v>
      </c>
      <c r="DU23" s="789">
        <f>'Marks Entry'!DV25</f>
        <v>0.0</v>
      </c>
      <c r="DV23" s="789">
        <f>'Marks Entry'!DW25</f>
        <v>37.0</v>
      </c>
      <c r="DW23" s="789">
        <f>'Marks Entry'!DX25</f>
        <v>36.0</v>
      </c>
      <c r="DX23" s="793">
        <f>'Marks Entry'!DY25</f>
        <v>73.0</v>
      </c>
      <c r="DY23" s="784">
        <f>'Marks Entry'!DZ25</f>
        <v>31.73913043478261</v>
      </c>
      <c r="DZ23" s="785" t="str">
        <f>'Marks Entry'!EA25</f>
        <v/>
      </c>
      <c r="EA23" s="786">
        <f>'Marks Entry'!EB25</f>
        <v>0.0</v>
      </c>
      <c r="EB23" s="787">
        <f>'Marks Entry'!EC25</f>
        <v>0.0</v>
      </c>
      <c r="EC23" s="787">
        <f>'Marks Entry'!ED25</f>
        <v>0.0</v>
      </c>
      <c r="ED23" s="790">
        <f>'Marks Entry'!EE25</f>
        <v>0.0</v>
      </c>
      <c r="EE23" s="794">
        <f>'Marks Entry'!EF25</f>
        <v>0.0</v>
      </c>
      <c r="EF23" s="795" t="str">
        <f>'Marks Entry'!EG25</f>
        <v/>
      </c>
      <c r="EG23" s="786">
        <f>'Marks Entry'!EH25</f>
        <v>0.0</v>
      </c>
      <c r="EH23" s="787">
        <f>'Marks Entry'!EI25</f>
        <v>0.0</v>
      </c>
      <c r="EI23" s="787">
        <f>'Marks Entry'!EJ25</f>
        <v>0.0</v>
      </c>
      <c r="EJ23" s="790">
        <f>'Marks Entry'!EK25</f>
        <v>0.0</v>
      </c>
      <c r="EK23" s="794">
        <f>'Marks Entry'!EL25</f>
        <v>0.0</v>
      </c>
      <c r="EL23" s="795" t="str">
        <f>'Marks Entry'!EM25</f>
        <v/>
      </c>
      <c r="EM23" s="786">
        <f>'Marks Entry'!EN25</f>
        <v>8.0</v>
      </c>
      <c r="EN23" s="787">
        <f>'Marks Entry'!EO25</f>
        <v>9.0</v>
      </c>
      <c r="EO23" s="788">
        <f>'Marks Entry'!EP25</f>
        <v>8.0</v>
      </c>
      <c r="EP23" s="791">
        <f>'Marks Entry'!EQ25</f>
        <v>25.0</v>
      </c>
      <c r="EQ23" s="788">
        <f>'Marks Entry'!ER25</f>
        <v>40.0</v>
      </c>
      <c r="ER23" s="791">
        <f>'Marks Entry'!ES25</f>
        <v>65.0</v>
      </c>
      <c r="ES23" s="788">
        <f>'Marks Entry'!ET25</f>
        <v>0.0</v>
      </c>
      <c r="ET23" s="796">
        <f>'Marks Entry'!EU25</f>
        <v>65.0</v>
      </c>
      <c r="EU23" s="784">
        <f>'Marks Entry'!EV25</f>
        <v>32.5</v>
      </c>
      <c r="EV23" s="785" t="str">
        <f>'Marks Entry'!EW25</f>
        <v/>
      </c>
      <c r="EW23" s="797">
        <f>'Marks Entry'!EX25</f>
        <v>0.0</v>
      </c>
      <c r="EX23" s="784">
        <f>'Marks Entry'!EY25</f>
        <v>0.0</v>
      </c>
      <c r="EY23" s="798" t="str">
        <f>'Marks Entry'!EZ25</f>
        <v/>
      </c>
      <c r="EZ23" s="797">
        <f>'Marks Entry'!FA25</f>
        <v>1200.0</v>
      </c>
      <c r="FA23" s="784">
        <f>'Marks Entry'!FB25</f>
        <v>221.0</v>
      </c>
      <c r="FB23" s="799">
        <f>'Marks Entry'!FC25</f>
        <v>18.416666666666668</v>
      </c>
      <c r="FC23" s="784" t="str">
        <f>'Marks Entry'!FD25</f>
        <v/>
      </c>
      <c r="FD23" s="784" t="str">
        <f>'Marks Entry'!FE25</f>
        <v>FAILED</v>
      </c>
      <c r="FE23" s="784" t="str">
        <f>'Marks Entry'!FF25</f>
        <v/>
      </c>
      <c r="FF23" s="784" t="str">
        <f>'Marks Entry'!FG25</f>
        <v/>
      </c>
      <c r="FG23" s="785" t="str">
        <f>'Marks Entry'!FH25</f>
        <v>Need Improvement</v>
      </c>
    </row>
    <row r="24" spans="8:8" s="757" ht="17.25" customFormat="1" customHeight="1">
      <c r="A24" s="801"/>
      <c r="B24" s="758">
        <f t="shared" si="1"/>
        <v>18.0</v>
      </c>
      <c r="C24" s="759">
        <f>'Marks Entry'!D26</f>
        <v>9.0</v>
      </c>
      <c r="D24" s="759">
        <f>'Marks Entry'!E26</f>
        <v>266.0</v>
      </c>
      <c r="E24" s="759" t="str">
        <f>'Marks Entry'!F26</f>
        <v>SC</v>
      </c>
      <c r="F24" s="759">
        <f>'Marks Entry'!$G26</f>
        <v>918.0</v>
      </c>
      <c r="G24" s="759" t="str">
        <f>'Marks Entry'!$H26</f>
        <v>PRAKASH</v>
      </c>
      <c r="H24" s="759" t="str">
        <f>'Marks Entry'!I26</f>
        <v>DEVARAM</v>
      </c>
      <c r="I24" s="759" t="str">
        <f>'Marks Entry'!J26</f>
        <v>NIMBU DEVI</v>
      </c>
      <c r="J24" s="760">
        <f>'Marks Entry'!K26</f>
        <v>39366.0</v>
      </c>
      <c r="K24" s="781">
        <f>'Marks Entry'!L26</f>
        <v>3.0</v>
      </c>
      <c r="L24" s="782">
        <f>'Marks Entry'!M26</f>
        <v>1.0</v>
      </c>
      <c r="M24" s="782">
        <f>'Marks Entry'!N26</f>
        <v>2.0</v>
      </c>
      <c r="N24" s="783">
        <f>'Marks Entry'!O26</f>
        <v>6.0</v>
      </c>
      <c r="O24" s="782">
        <f>'Marks Entry'!P26</f>
        <v>5.0</v>
      </c>
      <c r="P24" s="783">
        <f>'Marks Entry'!Q26</f>
        <v>11.0</v>
      </c>
      <c r="Q24" s="782">
        <f>'Marks Entry'!R26</f>
        <v>5.0</v>
      </c>
      <c r="R24" s="783">
        <f>'Marks Entry'!S26</f>
        <v>16.0</v>
      </c>
      <c r="S24" s="784">
        <f>'Marks Entry'!T26</f>
        <v>16.0</v>
      </c>
      <c r="T24" s="784" t="str">
        <f>'Marks Entry'!U26</f>
        <v/>
      </c>
      <c r="U24" s="784" t="str">
        <f>'Marks Entry'!V26</f>
        <v>F</v>
      </c>
      <c r="V24" s="785" t="str">
        <f>'Marks Entry'!W26</f>
        <v>F</v>
      </c>
      <c r="W24" s="781">
        <f>'Marks Entry'!X26</f>
        <v>2.0</v>
      </c>
      <c r="X24" s="782">
        <f>'Marks Entry'!Y26</f>
        <v>4.0</v>
      </c>
      <c r="Y24" s="782">
        <f>'Marks Entry'!Z26</f>
        <v>3.0</v>
      </c>
      <c r="Z24" s="783">
        <f>'Marks Entry'!AA26</f>
        <v>9.0</v>
      </c>
      <c r="AA24" s="782">
        <f>'Marks Entry'!AB26</f>
        <v>12.0</v>
      </c>
      <c r="AB24" s="783">
        <f>'Marks Entry'!AC26</f>
        <v>21.0</v>
      </c>
      <c r="AC24" s="782">
        <f>'Marks Entry'!AD26</f>
        <v>0.0</v>
      </c>
      <c r="AD24" s="783">
        <f>'Marks Entry'!AE26</f>
        <v>21.0</v>
      </c>
      <c r="AE24" s="784">
        <f>'Marks Entry'!AF26</f>
        <v>21.0</v>
      </c>
      <c r="AF24" s="784" t="str">
        <f>'Marks Entry'!AG26</f>
        <v/>
      </c>
      <c r="AG24" s="784" t="str">
        <f>'Marks Entry'!AH26</f>
        <v>F</v>
      </c>
      <c r="AH24" s="785" t="str">
        <f>'Marks Entry'!AI26</f>
        <v>F</v>
      </c>
      <c r="AI24" s="781">
        <f>'Marks Entry'!AJ26</f>
        <v>4.0</v>
      </c>
      <c r="AJ24" s="782">
        <f>'Marks Entry'!AK26</f>
        <v>2.0</v>
      </c>
      <c r="AK24" s="782">
        <f>'Marks Entry'!AL26</f>
        <v>3.0</v>
      </c>
      <c r="AL24" s="783">
        <f>'Marks Entry'!AM26</f>
        <v>9.0</v>
      </c>
      <c r="AM24" s="782">
        <f>'Marks Entry'!AN26</f>
        <v>12.0</v>
      </c>
      <c r="AN24" s="783">
        <f>'Marks Entry'!AO26</f>
        <v>21.0</v>
      </c>
      <c r="AO24" s="782">
        <f>'Marks Entry'!AP26</f>
        <v>0.0</v>
      </c>
      <c r="AP24" s="783">
        <f>'Marks Entry'!AQ26</f>
        <v>21.0</v>
      </c>
      <c r="AQ24" s="784">
        <f>'Marks Entry'!AR26</f>
        <v>10.5</v>
      </c>
      <c r="AR24" s="784" t="str">
        <f>'Marks Entry'!AS26</f>
        <v/>
      </c>
      <c r="AS24" s="784" t="str">
        <f>'Marks Entry'!AT26</f>
        <v>F</v>
      </c>
      <c r="AT24" s="785" t="str">
        <f>'Marks Entry'!AU26</f>
        <v>F</v>
      </c>
      <c r="AU24" s="781">
        <f>'Marks Entry'!AV26</f>
        <v>1.0</v>
      </c>
      <c r="AV24" s="782">
        <f>'Marks Entry'!AW26</f>
        <v>0.0</v>
      </c>
      <c r="AW24" s="782">
        <f>'Marks Entry'!AX26</f>
        <v>3.0</v>
      </c>
      <c r="AX24" s="783">
        <f>'Marks Entry'!AY26</f>
        <v>4.0</v>
      </c>
      <c r="AY24" s="782">
        <f>'Marks Entry'!AZ26</f>
        <v>15.0</v>
      </c>
      <c r="AZ24" s="783">
        <f>'Marks Entry'!BA26</f>
        <v>19.0</v>
      </c>
      <c r="BA24" s="782">
        <f>'Marks Entry'!BB26</f>
        <v>0.0</v>
      </c>
      <c r="BB24" s="783">
        <f>'Marks Entry'!BC26</f>
        <v>19.0</v>
      </c>
      <c r="BC24" s="784">
        <f>'Marks Entry'!BD26</f>
        <v>9.5</v>
      </c>
      <c r="BD24" s="784" t="str">
        <f>'Marks Entry'!BE26</f>
        <v/>
      </c>
      <c r="BE24" s="784" t="str">
        <f>'Marks Entry'!BF26</f>
        <v>F</v>
      </c>
      <c r="BF24" s="785" t="str">
        <f>'Marks Entry'!BG26</f>
        <v>F</v>
      </c>
      <c r="BG24" s="781">
        <f>'Marks Entry'!BH26</f>
        <v>1.0</v>
      </c>
      <c r="BH24" s="782">
        <f>'Marks Entry'!BI26</f>
        <v>0.0</v>
      </c>
      <c r="BI24" s="782">
        <f>'Marks Entry'!BJ26</f>
        <v>4.0</v>
      </c>
      <c r="BJ24" s="783">
        <f>'Marks Entry'!BK26</f>
        <v>5.0</v>
      </c>
      <c r="BK24" s="782">
        <f>'Marks Entry'!BL26</f>
        <v>17.0</v>
      </c>
      <c r="BL24" s="783">
        <f>'Marks Entry'!BM26</f>
        <v>22.0</v>
      </c>
      <c r="BM24" s="782">
        <f>'Marks Entry'!BN26</f>
        <v>0.0</v>
      </c>
      <c r="BN24" s="783">
        <f>'Marks Entry'!BO26</f>
        <v>22.0</v>
      </c>
      <c r="BO24" s="784">
        <f>'Marks Entry'!BP26</f>
        <v>11.0</v>
      </c>
      <c r="BP24" s="784" t="str">
        <f>'Marks Entry'!BQ26</f>
        <v/>
      </c>
      <c r="BQ24" s="784" t="str">
        <f>'Marks Entry'!BR26</f>
        <v>F</v>
      </c>
      <c r="BR24" s="785" t="str">
        <f>'Marks Entry'!BS26</f>
        <v>F</v>
      </c>
      <c r="BS24" s="781">
        <f>'Marks Entry'!BT26</f>
        <v>2.0</v>
      </c>
      <c r="BT24" s="782">
        <f>'Marks Entry'!BU26</f>
        <v>4.0</v>
      </c>
      <c r="BU24" s="782">
        <f>'Marks Entry'!BV26</f>
        <v>2.0</v>
      </c>
      <c r="BV24" s="783">
        <f>'Marks Entry'!BW26</f>
        <v>8.0</v>
      </c>
      <c r="BW24" s="782">
        <f>'Marks Entry'!BX26</f>
        <v>17.0</v>
      </c>
      <c r="BX24" s="783">
        <f>'Marks Entry'!BY26</f>
        <v>25.0</v>
      </c>
      <c r="BY24" s="782">
        <f>'Marks Entry'!BZ26</f>
        <v>0.0</v>
      </c>
      <c r="BZ24" s="783">
        <f>'Marks Entry'!CA26</f>
        <v>25.0</v>
      </c>
      <c r="CA24" s="784">
        <f>'Marks Entry'!CB26</f>
        <v>12.5</v>
      </c>
      <c r="CB24" s="784" t="str">
        <f>'Marks Entry'!CC26</f>
        <v/>
      </c>
      <c r="CC24" s="784" t="str">
        <f>'Marks Entry'!CD26</f>
        <v>F</v>
      </c>
      <c r="CD24" s="785" t="str">
        <f>'Marks Entry'!CE26</f>
        <v>F</v>
      </c>
      <c r="CE24" s="781">
        <f>'Marks Entry'!CF26</f>
        <v>4.0</v>
      </c>
      <c r="CF24" s="782">
        <f>'Marks Entry'!CG26</f>
        <v>2.0</v>
      </c>
      <c r="CG24" s="782">
        <f>'Marks Entry'!CH26</f>
        <v>4.0</v>
      </c>
      <c r="CH24" s="783">
        <f>'Marks Entry'!CI26</f>
        <v>10.0</v>
      </c>
      <c r="CI24" s="782">
        <f>'Marks Entry'!CJ26</f>
        <v>21.0</v>
      </c>
      <c r="CJ24" s="783">
        <f>'Marks Entry'!CK26</f>
        <v>31.0</v>
      </c>
      <c r="CK24" s="782">
        <f>'Marks Entry'!CL26</f>
        <v>6.0</v>
      </c>
      <c r="CL24" s="783">
        <f>'Marks Entry'!CM26</f>
        <v>37.0</v>
      </c>
      <c r="CM24" s="784">
        <f>'Marks Entry'!CN26</f>
        <v>18.5</v>
      </c>
      <c r="CN24" s="784" t="str">
        <f>'Marks Entry'!CO26</f>
        <v/>
      </c>
      <c r="CO24" s="784" t="str">
        <f>'Marks Entry'!CP26</f>
        <v>F</v>
      </c>
      <c r="CP24" s="785" t="str">
        <f>'Marks Entry'!CQ26</f>
        <v>F</v>
      </c>
      <c r="CQ24" s="786">
        <f>'Marks Entry'!CR26</f>
        <v>7.0</v>
      </c>
      <c r="CR24" s="787">
        <f>'Marks Entry'!CS26</f>
        <v>8.0</v>
      </c>
      <c r="CS24" s="787">
        <f>'Marks Entry'!CT26</f>
        <v>5.0</v>
      </c>
      <c r="CT24" s="783">
        <f>'Marks Entry'!CU26</f>
        <v>20.0</v>
      </c>
      <c r="CU24" s="787">
        <f>'Marks Entry'!CV26</f>
        <v>22.0</v>
      </c>
      <c r="CV24" s="788">
        <f>'Marks Entry'!CW26</f>
        <v>23.0</v>
      </c>
      <c r="CW24" s="789">
        <f>'Marks Entry'!CX26</f>
        <v>45.0</v>
      </c>
      <c r="CX24" s="788">
        <f>'Marks Entry'!CY26</f>
        <v>0.0</v>
      </c>
      <c r="CY24" s="787">
        <f>'Marks Entry'!CZ26</f>
        <v>0.0</v>
      </c>
      <c r="CZ24" s="789">
        <f>'Marks Entry'!DA26</f>
        <v>0.0</v>
      </c>
      <c r="DA24" s="790">
        <f>'Marks Entry'!DB26</f>
        <v>65.0</v>
      </c>
      <c r="DB24" s="784">
        <f>'Marks Entry'!DC26</f>
        <v>32.5</v>
      </c>
      <c r="DC24" s="785" t="str">
        <f>'Marks Entry'!DD26</f>
        <v/>
      </c>
      <c r="DD24" s="786">
        <f>'Marks Entry'!DE26</f>
        <v>7.0</v>
      </c>
      <c r="DE24" s="787">
        <f>'Marks Entry'!DF26</f>
        <v>0.0</v>
      </c>
      <c r="DF24" s="791">
        <f>'Marks Entry'!DG26</f>
        <v>7.0</v>
      </c>
      <c r="DG24" s="787">
        <f>'Marks Entry'!DH26</f>
        <v>5.0</v>
      </c>
      <c r="DH24" s="787">
        <f>'Marks Entry'!DI26</f>
        <v>0.0</v>
      </c>
      <c r="DI24" s="791">
        <f>'Marks Entry'!DJ26</f>
        <v>5.0</v>
      </c>
      <c r="DJ24" s="787">
        <f>'Marks Entry'!DK26</f>
        <v>7.0</v>
      </c>
      <c r="DK24" s="787">
        <f>'Marks Entry'!DL26</f>
        <v>0.0</v>
      </c>
      <c r="DL24" s="791">
        <f>'Marks Entry'!DM26</f>
        <v>7.0</v>
      </c>
      <c r="DM24" s="791">
        <f>'Marks Entry'!DN26</f>
        <v>19.0</v>
      </c>
      <c r="DN24" s="791">
        <f>'Marks Entry'!DO26</f>
        <v>0.0</v>
      </c>
      <c r="DO24" s="792">
        <f>'Marks Entry'!DP26</f>
        <v>19.0</v>
      </c>
      <c r="DP24" s="787">
        <f>'Marks Entry'!DQ26</f>
        <v>10.0</v>
      </c>
      <c r="DQ24" s="788">
        <f>'Marks Entry'!DR26</f>
        <v>32.0</v>
      </c>
      <c r="DR24" s="791">
        <f>'Marks Entry'!DS26</f>
        <v>42.0</v>
      </c>
      <c r="DS24" s="788">
        <f>'Marks Entry'!DT26</f>
        <v>0.0</v>
      </c>
      <c r="DT24" s="787">
        <f>'Marks Entry'!DU26</f>
        <v>0.0</v>
      </c>
      <c r="DU24" s="789">
        <f>'Marks Entry'!DV26</f>
        <v>0.0</v>
      </c>
      <c r="DV24" s="789">
        <f>'Marks Entry'!DW26</f>
        <v>29.0</v>
      </c>
      <c r="DW24" s="789">
        <f>'Marks Entry'!DX26</f>
        <v>32.0</v>
      </c>
      <c r="DX24" s="793">
        <f>'Marks Entry'!DY26</f>
        <v>61.0</v>
      </c>
      <c r="DY24" s="784">
        <f>'Marks Entry'!DZ26</f>
        <v>26.521739130434785</v>
      </c>
      <c r="DZ24" s="785" t="str">
        <f>'Marks Entry'!EA26</f>
        <v/>
      </c>
      <c r="EA24" s="786">
        <f>'Marks Entry'!EB26</f>
        <v>0.0</v>
      </c>
      <c r="EB24" s="787">
        <f>'Marks Entry'!EC26</f>
        <v>0.0</v>
      </c>
      <c r="EC24" s="787">
        <f>'Marks Entry'!ED26</f>
        <v>0.0</v>
      </c>
      <c r="ED24" s="790">
        <f>'Marks Entry'!EE26</f>
        <v>0.0</v>
      </c>
      <c r="EE24" s="794">
        <f>'Marks Entry'!EF26</f>
        <v>0.0</v>
      </c>
      <c r="EF24" s="795" t="str">
        <f>'Marks Entry'!EG26</f>
        <v/>
      </c>
      <c r="EG24" s="786">
        <f>'Marks Entry'!EH26</f>
        <v>0.0</v>
      </c>
      <c r="EH24" s="787">
        <f>'Marks Entry'!EI26</f>
        <v>0.0</v>
      </c>
      <c r="EI24" s="787">
        <f>'Marks Entry'!EJ26</f>
        <v>0.0</v>
      </c>
      <c r="EJ24" s="790">
        <f>'Marks Entry'!EK26</f>
        <v>0.0</v>
      </c>
      <c r="EK24" s="794">
        <f>'Marks Entry'!EL26</f>
        <v>0.0</v>
      </c>
      <c r="EL24" s="795" t="str">
        <f>'Marks Entry'!EM26</f>
        <v/>
      </c>
      <c r="EM24" s="786">
        <f>'Marks Entry'!EN26</f>
        <v>7.0</v>
      </c>
      <c r="EN24" s="787">
        <f>'Marks Entry'!EO26</f>
        <v>8.0</v>
      </c>
      <c r="EO24" s="788">
        <f>'Marks Entry'!EP26</f>
        <v>7.0</v>
      </c>
      <c r="EP24" s="791">
        <f>'Marks Entry'!EQ26</f>
        <v>22.0</v>
      </c>
      <c r="EQ24" s="788">
        <f>'Marks Entry'!ER26</f>
        <v>33.0</v>
      </c>
      <c r="ER24" s="791">
        <f>'Marks Entry'!ES26</f>
        <v>55.0</v>
      </c>
      <c r="ES24" s="788">
        <f>'Marks Entry'!ET26</f>
        <v>0.0</v>
      </c>
      <c r="ET24" s="796">
        <f>'Marks Entry'!EU26</f>
        <v>55.0</v>
      </c>
      <c r="EU24" s="784">
        <f>'Marks Entry'!EV26</f>
        <v>27.500000000000004</v>
      </c>
      <c r="EV24" s="785" t="str">
        <f>'Marks Entry'!EW26</f>
        <v/>
      </c>
      <c r="EW24" s="797">
        <f>'Marks Entry'!EX26</f>
        <v>0.0</v>
      </c>
      <c r="EX24" s="784">
        <f>'Marks Entry'!EY26</f>
        <v>0.0</v>
      </c>
      <c r="EY24" s="798" t="str">
        <f>'Marks Entry'!EZ26</f>
        <v/>
      </c>
      <c r="EZ24" s="797">
        <f>'Marks Entry'!FA26</f>
        <v>1200.0</v>
      </c>
      <c r="FA24" s="784">
        <f>'Marks Entry'!FB26</f>
        <v>161.0</v>
      </c>
      <c r="FB24" s="799">
        <f>'Marks Entry'!FC26</f>
        <v>13.416666666666666</v>
      </c>
      <c r="FC24" s="800" t="str">
        <f>'Marks Entry'!FD26</f>
        <v/>
      </c>
      <c r="FD24" s="800" t="str">
        <f>'Marks Entry'!FE26</f>
        <v>FAILED</v>
      </c>
      <c r="FE24" s="784" t="str">
        <f>'Marks Entry'!FF26</f>
        <v/>
      </c>
      <c r="FF24" s="784" t="str">
        <f>'Marks Entry'!FG26</f>
        <v/>
      </c>
      <c r="FG24" s="785" t="str">
        <f>'Marks Entry'!FH26</f>
        <v>Need Improvement</v>
      </c>
    </row>
    <row r="25" spans="8:8" s="757" ht="17.25" customFormat="1" customHeight="1">
      <c r="A25" s="801"/>
      <c r="B25" s="758">
        <f t="shared" si="1"/>
        <v>19.0</v>
      </c>
      <c r="C25" s="759">
        <f>'Marks Entry'!D27</f>
        <v>9.0</v>
      </c>
      <c r="D25" s="759">
        <f>'Marks Entry'!E27</f>
        <v>266.0</v>
      </c>
      <c r="E25" s="759" t="str">
        <f>'Marks Entry'!F27</f>
        <v>SBC</v>
      </c>
      <c r="F25" s="759">
        <f>'Marks Entry'!$G27</f>
        <v>919.0</v>
      </c>
      <c r="G25" s="759" t="str">
        <f>'Marks Entry'!$H27</f>
        <v>PRAKASH</v>
      </c>
      <c r="H25" s="759" t="str">
        <f>'Marks Entry'!I27</f>
        <v>KUMPA RAM</v>
      </c>
      <c r="I25" s="759" t="str">
        <f>'Marks Entry'!J27</f>
        <v>KELA DEVI</v>
      </c>
      <c r="J25" s="760">
        <f>'Marks Entry'!K27</f>
        <v>39558.0</v>
      </c>
      <c r="K25" s="781">
        <f>'Marks Entry'!L27</f>
        <v>3.0</v>
      </c>
      <c r="L25" s="782">
        <f>'Marks Entry'!M27</f>
        <v>1.0</v>
      </c>
      <c r="M25" s="782">
        <f>'Marks Entry'!N27</f>
        <v>0.0</v>
      </c>
      <c r="N25" s="783">
        <f>'Marks Entry'!O27</f>
        <v>4.0</v>
      </c>
      <c r="O25" s="782">
        <f>'Marks Entry'!P27</f>
        <v>9.0</v>
      </c>
      <c r="P25" s="783">
        <f>'Marks Entry'!Q27</f>
        <v>13.0</v>
      </c>
      <c r="Q25" s="782">
        <f>'Marks Entry'!R27</f>
        <v>9.0</v>
      </c>
      <c r="R25" s="783">
        <f>'Marks Entry'!S27</f>
        <v>22.0</v>
      </c>
      <c r="S25" s="784">
        <f>'Marks Entry'!T27</f>
        <v>22.0</v>
      </c>
      <c r="T25" s="784" t="str">
        <f>'Marks Entry'!U27</f>
        <v/>
      </c>
      <c r="U25" s="784" t="str">
        <f>'Marks Entry'!V27</f>
        <v>F</v>
      </c>
      <c r="V25" s="785" t="str">
        <f>'Marks Entry'!W27</f>
        <v>F</v>
      </c>
      <c r="W25" s="781">
        <f>'Marks Entry'!X27</f>
        <v>3.0</v>
      </c>
      <c r="X25" s="782">
        <f>'Marks Entry'!Y27</f>
        <v>3.0</v>
      </c>
      <c r="Y25" s="782">
        <f>'Marks Entry'!Z27</f>
        <v>3.0</v>
      </c>
      <c r="Z25" s="783">
        <f>'Marks Entry'!AA27</f>
        <v>9.0</v>
      </c>
      <c r="AA25" s="782">
        <f>'Marks Entry'!AB27</f>
        <v>19.0</v>
      </c>
      <c r="AB25" s="783">
        <f>'Marks Entry'!AC27</f>
        <v>28.0</v>
      </c>
      <c r="AC25" s="782">
        <f>'Marks Entry'!AD27</f>
        <v>0.0</v>
      </c>
      <c r="AD25" s="783">
        <f>'Marks Entry'!AE27</f>
        <v>28.0</v>
      </c>
      <c r="AE25" s="784">
        <f>'Marks Entry'!AF27</f>
        <v>28.000000000000004</v>
      </c>
      <c r="AF25" s="784" t="str">
        <f>'Marks Entry'!AG27</f>
        <v/>
      </c>
      <c r="AG25" s="784" t="str">
        <f>'Marks Entry'!AH27</f>
        <v>S</v>
      </c>
      <c r="AH25" s="785" t="str">
        <f>'Marks Entry'!AI27</f>
        <v>S</v>
      </c>
      <c r="AI25" s="781">
        <f>'Marks Entry'!AJ27</f>
        <v>4.0</v>
      </c>
      <c r="AJ25" s="782">
        <f>'Marks Entry'!AK27</f>
        <v>6.0</v>
      </c>
      <c r="AK25" s="782">
        <f>'Marks Entry'!AL27</f>
        <v>3.0</v>
      </c>
      <c r="AL25" s="783">
        <f>'Marks Entry'!AM27</f>
        <v>13.0</v>
      </c>
      <c r="AM25" s="782">
        <f>'Marks Entry'!AN27</f>
        <v>23.0</v>
      </c>
      <c r="AN25" s="783">
        <f>'Marks Entry'!AO27</f>
        <v>36.0</v>
      </c>
      <c r="AO25" s="782">
        <f>'Marks Entry'!AP27</f>
        <v>0.0</v>
      </c>
      <c r="AP25" s="783">
        <f>'Marks Entry'!AQ27</f>
        <v>36.0</v>
      </c>
      <c r="AQ25" s="784">
        <f>'Marks Entry'!AR27</f>
        <v>18.0</v>
      </c>
      <c r="AR25" s="784" t="str">
        <f>'Marks Entry'!AS27</f>
        <v/>
      </c>
      <c r="AS25" s="784" t="str">
        <f>'Marks Entry'!AT27</f>
        <v>F</v>
      </c>
      <c r="AT25" s="785" t="str">
        <f>'Marks Entry'!AU27</f>
        <v>F</v>
      </c>
      <c r="AU25" s="781">
        <f>'Marks Entry'!AV27</f>
        <v>1.0</v>
      </c>
      <c r="AV25" s="782">
        <f>'Marks Entry'!AW27</f>
        <v>5.0</v>
      </c>
      <c r="AW25" s="782">
        <f>'Marks Entry'!AX27</f>
        <v>2.0</v>
      </c>
      <c r="AX25" s="783">
        <f>'Marks Entry'!AY27</f>
        <v>8.0</v>
      </c>
      <c r="AY25" s="782">
        <f>'Marks Entry'!AZ27</f>
        <v>19.0</v>
      </c>
      <c r="AZ25" s="783">
        <f>'Marks Entry'!BA27</f>
        <v>27.0</v>
      </c>
      <c r="BA25" s="782">
        <f>'Marks Entry'!BB27</f>
        <v>0.0</v>
      </c>
      <c r="BB25" s="783">
        <f>'Marks Entry'!BC27</f>
        <v>27.0</v>
      </c>
      <c r="BC25" s="784">
        <f>'Marks Entry'!BD27</f>
        <v>13.5</v>
      </c>
      <c r="BD25" s="784" t="str">
        <f>'Marks Entry'!BE27</f>
        <v/>
      </c>
      <c r="BE25" s="784" t="str">
        <f>'Marks Entry'!BF27</f>
        <v>F</v>
      </c>
      <c r="BF25" s="785" t="str">
        <f>'Marks Entry'!BG27</f>
        <v>F</v>
      </c>
      <c r="BG25" s="781">
        <f>'Marks Entry'!BH27</f>
        <v>5.0</v>
      </c>
      <c r="BH25" s="782">
        <f>'Marks Entry'!BI27</f>
        <v>0.0</v>
      </c>
      <c r="BI25" s="782">
        <f>'Marks Entry'!BJ27</f>
        <v>1.0</v>
      </c>
      <c r="BJ25" s="783">
        <f>'Marks Entry'!BK27</f>
        <v>6.0</v>
      </c>
      <c r="BK25" s="782">
        <f>'Marks Entry'!BL27</f>
        <v>31.0</v>
      </c>
      <c r="BL25" s="783">
        <f>'Marks Entry'!BM27</f>
        <v>37.0</v>
      </c>
      <c r="BM25" s="782">
        <f>'Marks Entry'!BN27</f>
        <v>0.0</v>
      </c>
      <c r="BN25" s="783">
        <f>'Marks Entry'!BO27</f>
        <v>37.0</v>
      </c>
      <c r="BO25" s="784">
        <f>'Marks Entry'!BP27</f>
        <v>18.5</v>
      </c>
      <c r="BP25" s="784" t="str">
        <f>'Marks Entry'!BQ27</f>
        <v/>
      </c>
      <c r="BQ25" s="784" t="str">
        <f>'Marks Entry'!BR27</f>
        <v>F</v>
      </c>
      <c r="BR25" s="785" t="str">
        <f>'Marks Entry'!BS27</f>
        <v>F</v>
      </c>
      <c r="BS25" s="781">
        <f>'Marks Entry'!BT27</f>
        <v>3.0</v>
      </c>
      <c r="BT25" s="782">
        <f>'Marks Entry'!BU27</f>
        <v>5.0</v>
      </c>
      <c r="BU25" s="782">
        <f>'Marks Entry'!BV27</f>
        <v>2.0</v>
      </c>
      <c r="BV25" s="783">
        <f>'Marks Entry'!BW27</f>
        <v>10.0</v>
      </c>
      <c r="BW25" s="782">
        <f>'Marks Entry'!BX27</f>
        <v>27.0</v>
      </c>
      <c r="BX25" s="783">
        <f>'Marks Entry'!BY27</f>
        <v>37.0</v>
      </c>
      <c r="BY25" s="782">
        <f>'Marks Entry'!BZ27</f>
        <v>0.0</v>
      </c>
      <c r="BZ25" s="783">
        <f>'Marks Entry'!CA27</f>
        <v>37.0</v>
      </c>
      <c r="CA25" s="784">
        <f>'Marks Entry'!CB27</f>
        <v>18.5</v>
      </c>
      <c r="CB25" s="784" t="str">
        <f>'Marks Entry'!CC27</f>
        <v/>
      </c>
      <c r="CC25" s="784" t="str">
        <f>'Marks Entry'!CD27</f>
        <v>F</v>
      </c>
      <c r="CD25" s="785" t="str">
        <f>'Marks Entry'!CE27</f>
        <v>F</v>
      </c>
      <c r="CE25" s="781">
        <f>'Marks Entry'!CF27</f>
        <v>4.0</v>
      </c>
      <c r="CF25" s="782">
        <f>'Marks Entry'!CG27</f>
        <v>4.0</v>
      </c>
      <c r="CG25" s="782">
        <f>'Marks Entry'!CH27</f>
        <v>1.0</v>
      </c>
      <c r="CH25" s="783">
        <f>'Marks Entry'!CI27</f>
        <v>9.0</v>
      </c>
      <c r="CI25" s="782">
        <f>'Marks Entry'!CJ27</f>
        <v>40.0</v>
      </c>
      <c r="CJ25" s="783">
        <f>'Marks Entry'!CK27</f>
        <v>49.0</v>
      </c>
      <c r="CK25" s="782">
        <f>'Marks Entry'!CL27</f>
        <v>0.0</v>
      </c>
      <c r="CL25" s="783">
        <f>'Marks Entry'!CM27</f>
        <v>49.0</v>
      </c>
      <c r="CM25" s="784" t="str">
        <f>'Marks Entry'!CN27</f>
        <v/>
      </c>
      <c r="CN25" s="784" t="str">
        <f>'Marks Entry'!CO27</f>
        <v/>
      </c>
      <c r="CO25" s="784" t="str">
        <f>'Marks Entry'!CP27</f>
        <v/>
      </c>
      <c r="CP25" s="785" t="str">
        <f>'Marks Entry'!CQ27</f>
        <v/>
      </c>
      <c r="CQ25" s="786">
        <f>'Marks Entry'!CR27</f>
        <v>7.0</v>
      </c>
      <c r="CR25" s="787">
        <f>'Marks Entry'!CS27</f>
        <v>0.0</v>
      </c>
      <c r="CS25" s="787">
        <f>'Marks Entry'!CT27</f>
        <v>5.0</v>
      </c>
      <c r="CT25" s="783">
        <f>'Marks Entry'!CU27</f>
        <v>12.0</v>
      </c>
      <c r="CU25" s="787">
        <f>'Marks Entry'!CV27</f>
        <v>28.0</v>
      </c>
      <c r="CV25" s="788">
        <f>'Marks Entry'!CW27</f>
        <v>27.0</v>
      </c>
      <c r="CW25" s="789">
        <f>'Marks Entry'!CX27</f>
        <v>55.0</v>
      </c>
      <c r="CX25" s="788">
        <f>'Marks Entry'!CY27</f>
        <v>0.0</v>
      </c>
      <c r="CY25" s="787">
        <f>'Marks Entry'!CZ27</f>
        <v>0.0</v>
      </c>
      <c r="CZ25" s="789">
        <f>'Marks Entry'!DA27</f>
        <v>0.0</v>
      </c>
      <c r="DA25" s="790">
        <f>'Marks Entry'!DB27</f>
        <v>67.0</v>
      </c>
      <c r="DB25" s="784">
        <f>'Marks Entry'!DC27</f>
        <v>33.5</v>
      </c>
      <c r="DC25" s="785" t="str">
        <f>'Marks Entry'!DD27</f>
        <v/>
      </c>
      <c r="DD25" s="786">
        <f>'Marks Entry'!DE27</f>
        <v>5.0</v>
      </c>
      <c r="DE25" s="787">
        <f>'Marks Entry'!DF27</f>
        <v>0.0</v>
      </c>
      <c r="DF25" s="791">
        <f>'Marks Entry'!DG27</f>
        <v>5.0</v>
      </c>
      <c r="DG25" s="787">
        <f>'Marks Entry'!DH27</f>
        <v>0.0</v>
      </c>
      <c r="DH25" s="787">
        <f>'Marks Entry'!DI27</f>
        <v>0.0</v>
      </c>
      <c r="DI25" s="791" t="str">
        <f>'Marks Entry'!DJ27</f>
        <v/>
      </c>
      <c r="DJ25" s="787">
        <f>'Marks Entry'!DK27</f>
        <v>6.0</v>
      </c>
      <c r="DK25" s="787">
        <f>'Marks Entry'!DL27</f>
        <v>0.0</v>
      </c>
      <c r="DL25" s="791">
        <f>'Marks Entry'!DM27</f>
        <v>6.0</v>
      </c>
      <c r="DM25" s="791">
        <f>'Marks Entry'!DN27</f>
        <v>11.0</v>
      </c>
      <c r="DN25" s="791">
        <f>'Marks Entry'!DO27</f>
        <v>0.0</v>
      </c>
      <c r="DO25" s="792">
        <f>'Marks Entry'!DP27</f>
        <v>11.0</v>
      </c>
      <c r="DP25" s="787">
        <f>'Marks Entry'!DQ27</f>
        <v>12.0</v>
      </c>
      <c r="DQ25" s="788">
        <f>'Marks Entry'!DR27</f>
        <v>30.0</v>
      </c>
      <c r="DR25" s="791">
        <f>'Marks Entry'!DS27</f>
        <v>42.0</v>
      </c>
      <c r="DS25" s="788">
        <f>'Marks Entry'!DT27</f>
        <v>0.0</v>
      </c>
      <c r="DT25" s="787">
        <f>'Marks Entry'!DU27</f>
        <v>0.0</v>
      </c>
      <c r="DU25" s="789">
        <f>'Marks Entry'!DV27</f>
        <v>0.0</v>
      </c>
      <c r="DV25" s="789">
        <f>'Marks Entry'!DW27</f>
        <v>23.0</v>
      </c>
      <c r="DW25" s="789">
        <f>'Marks Entry'!DX27</f>
        <v>30.0</v>
      </c>
      <c r="DX25" s="793">
        <f>'Marks Entry'!DY27</f>
        <v>53.0</v>
      </c>
      <c r="DY25" s="784">
        <f>'Marks Entry'!DZ27</f>
        <v>23.043478260869566</v>
      </c>
      <c r="DZ25" s="785" t="str">
        <f>'Marks Entry'!EA27</f>
        <v/>
      </c>
      <c r="EA25" s="786">
        <f>'Marks Entry'!EB27</f>
        <v>0.0</v>
      </c>
      <c r="EB25" s="787">
        <f>'Marks Entry'!EC27</f>
        <v>0.0</v>
      </c>
      <c r="EC25" s="787">
        <f>'Marks Entry'!ED27</f>
        <v>0.0</v>
      </c>
      <c r="ED25" s="790">
        <f>'Marks Entry'!EE27</f>
        <v>0.0</v>
      </c>
      <c r="EE25" s="794">
        <f>'Marks Entry'!EF27</f>
        <v>0.0</v>
      </c>
      <c r="EF25" s="795" t="str">
        <f>'Marks Entry'!EG27</f>
        <v/>
      </c>
      <c r="EG25" s="786">
        <f>'Marks Entry'!EH27</f>
        <v>0.0</v>
      </c>
      <c r="EH25" s="787">
        <f>'Marks Entry'!EI27</f>
        <v>0.0</v>
      </c>
      <c r="EI25" s="787">
        <f>'Marks Entry'!EJ27</f>
        <v>0.0</v>
      </c>
      <c r="EJ25" s="790">
        <f>'Marks Entry'!EK27</f>
        <v>0.0</v>
      </c>
      <c r="EK25" s="794">
        <f>'Marks Entry'!EL27</f>
        <v>0.0</v>
      </c>
      <c r="EL25" s="795" t="str">
        <f>'Marks Entry'!EM27</f>
        <v/>
      </c>
      <c r="EM25" s="786">
        <f>'Marks Entry'!EN27</f>
        <v>7.0</v>
      </c>
      <c r="EN25" s="787">
        <f>'Marks Entry'!EO27</f>
        <v>9.0</v>
      </c>
      <c r="EO25" s="788">
        <f>'Marks Entry'!EP27</f>
        <v>6.0</v>
      </c>
      <c r="EP25" s="791">
        <f>'Marks Entry'!EQ27</f>
        <v>22.0</v>
      </c>
      <c r="EQ25" s="788">
        <f>'Marks Entry'!ER27</f>
        <v>40.0</v>
      </c>
      <c r="ER25" s="791">
        <f>'Marks Entry'!ES27</f>
        <v>62.0</v>
      </c>
      <c r="ES25" s="788">
        <f>'Marks Entry'!ET27</f>
        <v>0.0</v>
      </c>
      <c r="ET25" s="796">
        <f>'Marks Entry'!EU27</f>
        <v>62.0</v>
      </c>
      <c r="EU25" s="784">
        <f>'Marks Entry'!EV27</f>
        <v>31.0</v>
      </c>
      <c r="EV25" s="785" t="str">
        <f>'Marks Entry'!EW27</f>
        <v/>
      </c>
      <c r="EW25" s="797">
        <f>'Marks Entry'!EX27</f>
        <v>0.0</v>
      </c>
      <c r="EX25" s="784">
        <f>'Marks Entry'!EY27</f>
        <v>0.0</v>
      </c>
      <c r="EY25" s="798" t="str">
        <f>'Marks Entry'!EZ27</f>
        <v/>
      </c>
      <c r="EZ25" s="797">
        <f>'Marks Entry'!FA27</f>
        <v>1200.0</v>
      </c>
      <c r="FA25" s="784">
        <f>'Marks Entry'!FB27</f>
        <v>236.0</v>
      </c>
      <c r="FB25" s="799">
        <f>'Marks Entry'!FC27</f>
        <v>19.666666666666664</v>
      </c>
      <c r="FC25" s="800" t="str">
        <f>'Marks Entry'!FD27</f>
        <v/>
      </c>
      <c r="FD25" s="800" t="str">
        <f>'Marks Entry'!FE27</f>
        <v>FAILED</v>
      </c>
      <c r="FE25" s="784" t="str">
        <f>'Marks Entry'!FF27</f>
        <v/>
      </c>
      <c r="FF25" s="784" t="str">
        <f>'Marks Entry'!FG27</f>
        <v/>
      </c>
      <c r="FG25" s="785" t="str">
        <f>'Marks Entry'!FH27</f>
        <v>Need Improvement</v>
      </c>
    </row>
    <row r="26" spans="8:8" s="757" ht="17.25" customFormat="1" customHeight="1">
      <c r="A26" s="801"/>
      <c r="B26" s="758">
        <f t="shared" si="1"/>
        <v>20.0</v>
      </c>
      <c r="C26" s="759">
        <f>'Marks Entry'!D28</f>
        <v>9.0</v>
      </c>
      <c r="D26" s="759">
        <f>'Marks Entry'!E28</f>
        <v>541.0</v>
      </c>
      <c r="E26" s="759" t="str">
        <f>'Marks Entry'!F28</f>
        <v>OBC</v>
      </c>
      <c r="F26" s="759">
        <f>'Marks Entry'!$G28</f>
        <v>920.0</v>
      </c>
      <c r="G26" s="759" t="str">
        <f>'Marks Entry'!$H28</f>
        <v>Rana Ram</v>
      </c>
      <c r="H26" s="759" t="str">
        <f>'Marks Entry'!I28</f>
        <v>Pukh Raj</v>
      </c>
      <c r="I26" s="759" t="str">
        <f>'Marks Entry'!J28</f>
        <v>Igyarsi Devi</v>
      </c>
      <c r="J26" s="760">
        <f>'Marks Entry'!K28</f>
        <v>39625.0</v>
      </c>
      <c r="K26" s="781">
        <f>'Marks Entry'!L28</f>
        <v>3.0</v>
      </c>
      <c r="L26" s="782">
        <f>'Marks Entry'!M28</f>
        <v>3.0</v>
      </c>
      <c r="M26" s="782">
        <f>'Marks Entry'!N28</f>
        <v>2.0</v>
      </c>
      <c r="N26" s="783">
        <f>'Marks Entry'!O28</f>
        <v>8.0</v>
      </c>
      <c r="O26" s="782">
        <f>'Marks Entry'!P28</f>
        <v>16.0</v>
      </c>
      <c r="P26" s="783">
        <f>'Marks Entry'!Q28</f>
        <v>24.0</v>
      </c>
      <c r="Q26" s="782">
        <f>'Marks Entry'!R28</f>
        <v>16.0</v>
      </c>
      <c r="R26" s="783">
        <f>'Marks Entry'!S28</f>
        <v>40.0</v>
      </c>
      <c r="S26" s="784">
        <f>'Marks Entry'!T28</f>
        <v>40.0</v>
      </c>
      <c r="T26" s="784" t="str">
        <f>'Marks Entry'!U28</f>
        <v/>
      </c>
      <c r="U26" s="784" t="str">
        <f>'Marks Entry'!V28</f>
        <v>S</v>
      </c>
      <c r="V26" s="785" t="str">
        <f>'Marks Entry'!W28</f>
        <v>S</v>
      </c>
      <c r="W26" s="781">
        <f>'Marks Entry'!X28</f>
        <v>3.0</v>
      </c>
      <c r="X26" s="782">
        <f>'Marks Entry'!Y28</f>
        <v>3.0</v>
      </c>
      <c r="Y26" s="782">
        <f>'Marks Entry'!Z28</f>
        <v>4.0</v>
      </c>
      <c r="Z26" s="783">
        <f>'Marks Entry'!AA28</f>
        <v>10.0</v>
      </c>
      <c r="AA26" s="782">
        <f>'Marks Entry'!AB28</f>
        <v>15.0</v>
      </c>
      <c r="AB26" s="783">
        <f>'Marks Entry'!AC28</f>
        <v>25.0</v>
      </c>
      <c r="AC26" s="782">
        <f>'Marks Entry'!AD28</f>
        <v>0.0</v>
      </c>
      <c r="AD26" s="783">
        <f>'Marks Entry'!AE28</f>
        <v>25.0</v>
      </c>
      <c r="AE26" s="784">
        <f>'Marks Entry'!AF28</f>
        <v>25.0</v>
      </c>
      <c r="AF26" s="784" t="str">
        <f>'Marks Entry'!AG28</f>
        <v/>
      </c>
      <c r="AG26" s="784" t="str">
        <f>'Marks Entry'!AH28</f>
        <v>S</v>
      </c>
      <c r="AH26" s="785" t="str">
        <f>'Marks Entry'!AI28</f>
        <v>S</v>
      </c>
      <c r="AI26" s="781">
        <f>'Marks Entry'!AJ28</f>
        <v>4.0</v>
      </c>
      <c r="AJ26" s="782">
        <f>'Marks Entry'!AK28</f>
        <v>6.0</v>
      </c>
      <c r="AK26" s="782">
        <f>'Marks Entry'!AL28</f>
        <v>4.0</v>
      </c>
      <c r="AL26" s="783">
        <f>'Marks Entry'!AM28</f>
        <v>14.0</v>
      </c>
      <c r="AM26" s="782">
        <f>'Marks Entry'!AN28</f>
        <v>28.0</v>
      </c>
      <c r="AN26" s="783">
        <f>'Marks Entry'!AO28</f>
        <v>42.0</v>
      </c>
      <c r="AO26" s="782">
        <f>'Marks Entry'!AP28</f>
        <v>0.0</v>
      </c>
      <c r="AP26" s="783">
        <f>'Marks Entry'!AQ28</f>
        <v>42.0</v>
      </c>
      <c r="AQ26" s="784">
        <f>'Marks Entry'!AR28</f>
        <v>21.0</v>
      </c>
      <c r="AR26" s="784" t="str">
        <f>'Marks Entry'!AS28</f>
        <v/>
      </c>
      <c r="AS26" s="784" t="str">
        <f>'Marks Entry'!AT28</f>
        <v>F</v>
      </c>
      <c r="AT26" s="785" t="str">
        <f>'Marks Entry'!AU28</f>
        <v>F</v>
      </c>
      <c r="AU26" s="781">
        <f>'Marks Entry'!AV28</f>
        <v>2.0</v>
      </c>
      <c r="AV26" s="782">
        <f>'Marks Entry'!AW28</f>
        <v>5.0</v>
      </c>
      <c r="AW26" s="782">
        <f>'Marks Entry'!AX28</f>
        <v>5.0</v>
      </c>
      <c r="AX26" s="783">
        <f>'Marks Entry'!AY28</f>
        <v>12.0</v>
      </c>
      <c r="AY26" s="782">
        <f>'Marks Entry'!AZ28</f>
        <v>22.0</v>
      </c>
      <c r="AZ26" s="783">
        <f>'Marks Entry'!BA28</f>
        <v>34.0</v>
      </c>
      <c r="BA26" s="782">
        <f>'Marks Entry'!BB28</f>
        <v>0.0</v>
      </c>
      <c r="BB26" s="783">
        <f>'Marks Entry'!BC28</f>
        <v>34.0</v>
      </c>
      <c r="BC26" s="784">
        <f>'Marks Entry'!BD28</f>
        <v>17.0</v>
      </c>
      <c r="BD26" s="784" t="str">
        <f>'Marks Entry'!BE28</f>
        <v/>
      </c>
      <c r="BE26" s="784" t="str">
        <f>'Marks Entry'!BF28</f>
        <v>F</v>
      </c>
      <c r="BF26" s="785" t="str">
        <f>'Marks Entry'!BG28</f>
        <v>F</v>
      </c>
      <c r="BG26" s="781">
        <f>'Marks Entry'!BH28</f>
        <v>8.0</v>
      </c>
      <c r="BH26" s="782">
        <f>'Marks Entry'!BI28</f>
        <v>1.0</v>
      </c>
      <c r="BI26" s="782">
        <f>'Marks Entry'!BJ28</f>
        <v>7.0</v>
      </c>
      <c r="BJ26" s="783">
        <f>'Marks Entry'!BK28</f>
        <v>16.0</v>
      </c>
      <c r="BK26" s="782">
        <f>'Marks Entry'!BL28</f>
        <v>36.0</v>
      </c>
      <c r="BL26" s="783">
        <f>'Marks Entry'!BM28</f>
        <v>52.0</v>
      </c>
      <c r="BM26" s="782">
        <f>'Marks Entry'!BN28</f>
        <v>0.0</v>
      </c>
      <c r="BN26" s="783">
        <f>'Marks Entry'!BO28</f>
        <v>52.0</v>
      </c>
      <c r="BO26" s="784">
        <f>'Marks Entry'!BP28</f>
        <v>26.0</v>
      </c>
      <c r="BP26" s="784" t="str">
        <f>'Marks Entry'!BQ28</f>
        <v/>
      </c>
      <c r="BQ26" s="784" t="str">
        <f>'Marks Entry'!BR28</f>
        <v>S</v>
      </c>
      <c r="BR26" s="785" t="str">
        <f>'Marks Entry'!BS28</f>
        <v>S</v>
      </c>
      <c r="BS26" s="781">
        <f>'Marks Entry'!BT28</f>
        <v>5.0</v>
      </c>
      <c r="BT26" s="782">
        <f>'Marks Entry'!BU28</f>
        <v>5.0</v>
      </c>
      <c r="BU26" s="782">
        <f>'Marks Entry'!BV28</f>
        <v>3.0</v>
      </c>
      <c r="BV26" s="783">
        <f>'Marks Entry'!BW28</f>
        <v>13.0</v>
      </c>
      <c r="BW26" s="782">
        <f>'Marks Entry'!BX28</f>
        <v>28.0</v>
      </c>
      <c r="BX26" s="783">
        <f>'Marks Entry'!BY28</f>
        <v>41.0</v>
      </c>
      <c r="BY26" s="782">
        <f>'Marks Entry'!BZ28</f>
        <v>0.0</v>
      </c>
      <c r="BZ26" s="783">
        <f>'Marks Entry'!CA28</f>
        <v>41.0</v>
      </c>
      <c r="CA26" s="784">
        <f>'Marks Entry'!CB28</f>
        <v>20.5</v>
      </c>
      <c r="CB26" s="784" t="str">
        <f>'Marks Entry'!CC28</f>
        <v/>
      </c>
      <c r="CC26" s="784" t="str">
        <f>'Marks Entry'!CD28</f>
        <v>F</v>
      </c>
      <c r="CD26" s="785" t="str">
        <f>'Marks Entry'!CE28</f>
        <v>F</v>
      </c>
      <c r="CE26" s="781">
        <f>'Marks Entry'!CF28</f>
        <v>6.0</v>
      </c>
      <c r="CF26" s="782">
        <f>'Marks Entry'!CG28</f>
        <v>8.0</v>
      </c>
      <c r="CG26" s="782">
        <f>'Marks Entry'!CH28</f>
        <v>7.0</v>
      </c>
      <c r="CH26" s="783">
        <f>'Marks Entry'!CI28</f>
        <v>21.0</v>
      </c>
      <c r="CI26" s="782">
        <f>'Marks Entry'!CJ28</f>
        <v>49.0</v>
      </c>
      <c r="CJ26" s="783">
        <f>'Marks Entry'!CK28</f>
        <v>70.0</v>
      </c>
      <c r="CK26" s="782">
        <f>'Marks Entry'!CL28</f>
        <v>0.0</v>
      </c>
      <c r="CL26" s="783">
        <f>'Marks Entry'!CM28</f>
        <v>70.0</v>
      </c>
      <c r="CM26" s="784">
        <f>'Marks Entry'!CN28</f>
        <v>35.0</v>
      </c>
      <c r="CN26" s="784" t="str">
        <f>'Marks Entry'!CO28</f>
        <v/>
      </c>
      <c r="CO26" s="784" t="str">
        <f>'Marks Entry'!CP28</f>
        <v>S</v>
      </c>
      <c r="CP26" s="785" t="str">
        <f>'Marks Entry'!CQ28</f>
        <v>S</v>
      </c>
      <c r="CQ26" s="786">
        <f>'Marks Entry'!CR28</f>
        <v>8.0</v>
      </c>
      <c r="CR26" s="787">
        <f>'Marks Entry'!CS28</f>
        <v>7.0</v>
      </c>
      <c r="CS26" s="787">
        <f>'Marks Entry'!CT28</f>
        <v>8.0</v>
      </c>
      <c r="CT26" s="783">
        <f>'Marks Entry'!CU28</f>
        <v>23.0</v>
      </c>
      <c r="CU26" s="787">
        <f>'Marks Entry'!CV28</f>
        <v>27.0</v>
      </c>
      <c r="CV26" s="788">
        <f>'Marks Entry'!CW28</f>
        <v>28.0</v>
      </c>
      <c r="CW26" s="789">
        <f>'Marks Entry'!CX28</f>
        <v>55.0</v>
      </c>
      <c r="CX26" s="788">
        <f>'Marks Entry'!CY28</f>
        <v>0.0</v>
      </c>
      <c r="CY26" s="787">
        <f>'Marks Entry'!CZ28</f>
        <v>0.0</v>
      </c>
      <c r="CZ26" s="789">
        <f>'Marks Entry'!DA28</f>
        <v>0.0</v>
      </c>
      <c r="DA26" s="790">
        <f>'Marks Entry'!DB28</f>
        <v>78.0</v>
      </c>
      <c r="DB26" s="784">
        <f>'Marks Entry'!DC28</f>
        <v>39.0</v>
      </c>
      <c r="DC26" s="785" t="str">
        <f>'Marks Entry'!DD28</f>
        <v>D</v>
      </c>
      <c r="DD26" s="786">
        <f>'Marks Entry'!DE28</f>
        <v>7.0</v>
      </c>
      <c r="DE26" s="787">
        <f>'Marks Entry'!DF28</f>
        <v>0.0</v>
      </c>
      <c r="DF26" s="791">
        <f>'Marks Entry'!DG28</f>
        <v>7.0</v>
      </c>
      <c r="DG26" s="787">
        <f>'Marks Entry'!DH28</f>
        <v>7.0</v>
      </c>
      <c r="DH26" s="787">
        <f>'Marks Entry'!DI28</f>
        <v>0.0</v>
      </c>
      <c r="DI26" s="791">
        <f>'Marks Entry'!DJ28</f>
        <v>7.0</v>
      </c>
      <c r="DJ26" s="787">
        <f>'Marks Entry'!DK28</f>
        <v>10.0</v>
      </c>
      <c r="DK26" s="787">
        <f>'Marks Entry'!DL28</f>
        <v>0.0</v>
      </c>
      <c r="DL26" s="791">
        <f>'Marks Entry'!DM28</f>
        <v>10.0</v>
      </c>
      <c r="DM26" s="791">
        <f>'Marks Entry'!DN28</f>
        <v>24.0</v>
      </c>
      <c r="DN26" s="791">
        <f>'Marks Entry'!DO28</f>
        <v>0.0</v>
      </c>
      <c r="DO26" s="792">
        <f>'Marks Entry'!DP28</f>
        <v>24.0</v>
      </c>
      <c r="DP26" s="787">
        <f>'Marks Entry'!DQ28</f>
        <v>14.0</v>
      </c>
      <c r="DQ26" s="788">
        <f>'Marks Entry'!DR28</f>
        <v>41.0</v>
      </c>
      <c r="DR26" s="791">
        <f>'Marks Entry'!DS28</f>
        <v>55.0</v>
      </c>
      <c r="DS26" s="788">
        <f>'Marks Entry'!DT28</f>
        <v>0.0</v>
      </c>
      <c r="DT26" s="787">
        <f>'Marks Entry'!DU28</f>
        <v>0.0</v>
      </c>
      <c r="DU26" s="789">
        <f>'Marks Entry'!DV28</f>
        <v>0.0</v>
      </c>
      <c r="DV26" s="789">
        <f>'Marks Entry'!DW28</f>
        <v>38.0</v>
      </c>
      <c r="DW26" s="789">
        <f>'Marks Entry'!DX28</f>
        <v>41.0</v>
      </c>
      <c r="DX26" s="793">
        <f>'Marks Entry'!DY28</f>
        <v>79.0</v>
      </c>
      <c r="DY26" s="784">
        <f>'Marks Entry'!DZ28</f>
        <v>34.34782608695652</v>
      </c>
      <c r="DZ26" s="785" t="str">
        <f>'Marks Entry'!EA28</f>
        <v/>
      </c>
      <c r="EA26" s="786">
        <f>'Marks Entry'!EB28</f>
        <v>0.0</v>
      </c>
      <c r="EB26" s="787">
        <f>'Marks Entry'!EC28</f>
        <v>0.0</v>
      </c>
      <c r="EC26" s="787">
        <f>'Marks Entry'!ED28</f>
        <v>0.0</v>
      </c>
      <c r="ED26" s="790">
        <f>'Marks Entry'!EE28</f>
        <v>0.0</v>
      </c>
      <c r="EE26" s="794">
        <f>'Marks Entry'!EF28</f>
        <v>0.0</v>
      </c>
      <c r="EF26" s="795" t="str">
        <f>'Marks Entry'!EG28</f>
        <v/>
      </c>
      <c r="EG26" s="786">
        <f>'Marks Entry'!EH28</f>
        <v>0.0</v>
      </c>
      <c r="EH26" s="787">
        <f>'Marks Entry'!EI28</f>
        <v>0.0</v>
      </c>
      <c r="EI26" s="787">
        <f>'Marks Entry'!EJ28</f>
        <v>0.0</v>
      </c>
      <c r="EJ26" s="790">
        <f>'Marks Entry'!EK28</f>
        <v>0.0</v>
      </c>
      <c r="EK26" s="794">
        <f>'Marks Entry'!EL28</f>
        <v>0.0</v>
      </c>
      <c r="EL26" s="795" t="str">
        <f>'Marks Entry'!EM28</f>
        <v/>
      </c>
      <c r="EM26" s="786">
        <f>'Marks Entry'!EN28</f>
        <v>9.0</v>
      </c>
      <c r="EN26" s="787">
        <f>'Marks Entry'!EO28</f>
        <v>9.0</v>
      </c>
      <c r="EO26" s="788">
        <f>'Marks Entry'!EP28</f>
        <v>8.0</v>
      </c>
      <c r="EP26" s="791">
        <f>'Marks Entry'!EQ28</f>
        <v>26.0</v>
      </c>
      <c r="EQ26" s="788">
        <f>'Marks Entry'!ER28</f>
        <v>45.0</v>
      </c>
      <c r="ER26" s="791">
        <f>'Marks Entry'!ES28</f>
        <v>71.0</v>
      </c>
      <c r="ES26" s="788">
        <f>'Marks Entry'!ET28</f>
        <v>0.0</v>
      </c>
      <c r="ET26" s="796">
        <f>'Marks Entry'!EU28</f>
        <v>71.0</v>
      </c>
      <c r="EU26" s="784">
        <f>'Marks Entry'!EV28</f>
        <v>35.5</v>
      </c>
      <c r="EV26" s="785" t="str">
        <f>'Marks Entry'!EW28</f>
        <v/>
      </c>
      <c r="EW26" s="797">
        <f>'Marks Entry'!EX28</f>
        <v>0.0</v>
      </c>
      <c r="EX26" s="784">
        <f>'Marks Entry'!EY28</f>
        <v>0.0</v>
      </c>
      <c r="EY26" s="798" t="str">
        <f>'Marks Entry'!EZ28</f>
        <v/>
      </c>
      <c r="EZ26" s="797">
        <f>'Marks Entry'!FA28</f>
        <v>1200.0</v>
      </c>
      <c r="FA26" s="784">
        <f>'Marks Entry'!FB28</f>
        <v>304.0</v>
      </c>
      <c r="FB26" s="799">
        <f>'Marks Entry'!FC28</f>
        <v>25.333333333333336</v>
      </c>
      <c r="FC26" s="784" t="str">
        <f>'Marks Entry'!FD28</f>
        <v/>
      </c>
      <c r="FD26" s="784" t="str">
        <f>'Marks Entry'!FE28</f>
        <v>FAILED</v>
      </c>
      <c r="FE26" s="784" t="str">
        <f>'Marks Entry'!FF28</f>
        <v/>
      </c>
      <c r="FF26" s="784" t="str">
        <f>'Marks Entry'!FG28</f>
        <v/>
      </c>
      <c r="FG26" s="785" t="str">
        <f>'Marks Entry'!FH28</f>
        <v>Need Improvement</v>
      </c>
    </row>
    <row r="27" spans="8:8" s="757" ht="17.25" customFormat="1" customHeight="1">
      <c r="A27" s="801"/>
      <c r="B27" s="758">
        <f t="shared" si="1"/>
        <v>21.0</v>
      </c>
      <c r="C27" s="759">
        <f>'Marks Entry'!D29</f>
        <v>9.0</v>
      </c>
      <c r="D27" s="759">
        <f>'Marks Entry'!E29</f>
        <v>238.0</v>
      </c>
      <c r="E27" s="759" t="str">
        <f>'Marks Entry'!F29</f>
        <v>SBC</v>
      </c>
      <c r="F27" s="759">
        <f>'Marks Entry'!$G29</f>
        <v>921.0</v>
      </c>
      <c r="G27" s="759" t="str">
        <f>'Marks Entry'!$H29</f>
        <v>SEEMA KUMARI</v>
      </c>
      <c r="H27" s="759" t="str">
        <f>'Marks Entry'!I29</f>
        <v>MANGA RAM</v>
      </c>
      <c r="I27" s="759" t="str">
        <f>'Marks Entry'!J29</f>
        <v>PAPPU DEVI</v>
      </c>
      <c r="J27" s="760">
        <f>'Marks Entry'!K29</f>
        <v>39669.0</v>
      </c>
      <c r="K27" s="781">
        <f>'Marks Entry'!L29</f>
        <v>1.0</v>
      </c>
      <c r="L27" s="782">
        <f>'Marks Entry'!M29</f>
        <v>2.0</v>
      </c>
      <c r="M27" s="782">
        <f>'Marks Entry'!N29</f>
        <v>1.0</v>
      </c>
      <c r="N27" s="783">
        <f>'Marks Entry'!O29</f>
        <v>4.0</v>
      </c>
      <c r="O27" s="782">
        <f>'Marks Entry'!P29</f>
        <v>6.0</v>
      </c>
      <c r="P27" s="783">
        <f>'Marks Entry'!Q29</f>
        <v>10.0</v>
      </c>
      <c r="Q27" s="782">
        <f>'Marks Entry'!R29</f>
        <v>6.0</v>
      </c>
      <c r="R27" s="783">
        <f>'Marks Entry'!S29</f>
        <v>16.0</v>
      </c>
      <c r="S27" s="784">
        <f>'Marks Entry'!T29</f>
        <v>16.0</v>
      </c>
      <c r="T27" s="784" t="str">
        <f>'Marks Entry'!U29</f>
        <v/>
      </c>
      <c r="U27" s="784" t="str">
        <f>'Marks Entry'!V29</f>
        <v>F</v>
      </c>
      <c r="V27" s="785" t="str">
        <f>'Marks Entry'!W29</f>
        <v>F</v>
      </c>
      <c r="W27" s="781">
        <f>'Marks Entry'!X29</f>
        <v>2.0</v>
      </c>
      <c r="X27" s="782">
        <f>'Marks Entry'!Y29</f>
        <v>3.0</v>
      </c>
      <c r="Y27" s="782">
        <f>'Marks Entry'!Z29</f>
        <v>2.0</v>
      </c>
      <c r="Z27" s="783">
        <f>'Marks Entry'!AA29</f>
        <v>7.0</v>
      </c>
      <c r="AA27" s="782">
        <f>'Marks Entry'!AB29</f>
        <v>16.0</v>
      </c>
      <c r="AB27" s="783">
        <f>'Marks Entry'!AC29</f>
        <v>23.0</v>
      </c>
      <c r="AC27" s="782">
        <f>'Marks Entry'!AD29</f>
        <v>0.0</v>
      </c>
      <c r="AD27" s="783">
        <f>'Marks Entry'!AE29</f>
        <v>23.0</v>
      </c>
      <c r="AE27" s="784">
        <f>'Marks Entry'!AF29</f>
        <v>23.0</v>
      </c>
      <c r="AF27" s="784" t="str">
        <f>'Marks Entry'!AG29</f>
        <v/>
      </c>
      <c r="AG27" s="784" t="str">
        <f>'Marks Entry'!AH29</f>
        <v>F</v>
      </c>
      <c r="AH27" s="785" t="str">
        <f>'Marks Entry'!AI29</f>
        <v>F</v>
      </c>
      <c r="AI27" s="781">
        <f>'Marks Entry'!AJ29</f>
        <v>4.0</v>
      </c>
      <c r="AJ27" s="782">
        <f>'Marks Entry'!AK29</f>
        <v>2.0</v>
      </c>
      <c r="AK27" s="782">
        <f>'Marks Entry'!AL29</f>
        <v>8.0</v>
      </c>
      <c r="AL27" s="783">
        <f>'Marks Entry'!AM29</f>
        <v>14.0</v>
      </c>
      <c r="AM27" s="782">
        <f>'Marks Entry'!AN29</f>
        <v>23.0</v>
      </c>
      <c r="AN27" s="783">
        <f>'Marks Entry'!AO29</f>
        <v>37.0</v>
      </c>
      <c r="AO27" s="782">
        <f>'Marks Entry'!AP29</f>
        <v>0.0</v>
      </c>
      <c r="AP27" s="783">
        <f>'Marks Entry'!AQ29</f>
        <v>37.0</v>
      </c>
      <c r="AQ27" s="784">
        <f>'Marks Entry'!AR29</f>
        <v>18.5</v>
      </c>
      <c r="AR27" s="784" t="str">
        <f>'Marks Entry'!AS29</f>
        <v/>
      </c>
      <c r="AS27" s="784" t="str">
        <f>'Marks Entry'!AT29</f>
        <v>F</v>
      </c>
      <c r="AT27" s="785" t="str">
        <f>'Marks Entry'!AU29</f>
        <v>F</v>
      </c>
      <c r="AU27" s="781">
        <f>'Marks Entry'!AV29</f>
        <v>1.0</v>
      </c>
      <c r="AV27" s="782">
        <f>'Marks Entry'!AW29</f>
        <v>3.0</v>
      </c>
      <c r="AW27" s="782">
        <f>'Marks Entry'!AX29</f>
        <v>4.0</v>
      </c>
      <c r="AX27" s="783">
        <f>'Marks Entry'!AY29</f>
        <v>8.0</v>
      </c>
      <c r="AY27" s="782">
        <f>'Marks Entry'!AZ29</f>
        <v>17.0</v>
      </c>
      <c r="AZ27" s="783">
        <f>'Marks Entry'!BA29</f>
        <v>25.0</v>
      </c>
      <c r="BA27" s="782">
        <f>'Marks Entry'!BB29</f>
        <v>0.0</v>
      </c>
      <c r="BB27" s="783">
        <f>'Marks Entry'!BC29</f>
        <v>25.0</v>
      </c>
      <c r="BC27" s="784">
        <f>'Marks Entry'!BD29</f>
        <v>12.5</v>
      </c>
      <c r="BD27" s="784" t="str">
        <f>'Marks Entry'!BE29</f>
        <v/>
      </c>
      <c r="BE27" s="784" t="str">
        <f>'Marks Entry'!BF29</f>
        <v>F</v>
      </c>
      <c r="BF27" s="785" t="str">
        <f>'Marks Entry'!BG29</f>
        <v>F</v>
      </c>
      <c r="BG27" s="781">
        <f>'Marks Entry'!BH29</f>
        <v>1.0</v>
      </c>
      <c r="BH27" s="782">
        <f>'Marks Entry'!BI29</f>
        <v>0.0</v>
      </c>
      <c r="BI27" s="782">
        <f>'Marks Entry'!BJ29</f>
        <v>4.0</v>
      </c>
      <c r="BJ27" s="783">
        <f>'Marks Entry'!BK29</f>
        <v>5.0</v>
      </c>
      <c r="BK27" s="782">
        <f>'Marks Entry'!BL29</f>
        <v>20.0</v>
      </c>
      <c r="BL27" s="783">
        <f>'Marks Entry'!BM29</f>
        <v>25.0</v>
      </c>
      <c r="BM27" s="782">
        <f>'Marks Entry'!BN29</f>
        <v>0.0</v>
      </c>
      <c r="BN27" s="783">
        <f>'Marks Entry'!BO29</f>
        <v>25.0</v>
      </c>
      <c r="BO27" s="784">
        <f>'Marks Entry'!BP29</f>
        <v>12.5</v>
      </c>
      <c r="BP27" s="784" t="str">
        <f>'Marks Entry'!BQ29</f>
        <v/>
      </c>
      <c r="BQ27" s="784" t="str">
        <f>'Marks Entry'!BR29</f>
        <v>F</v>
      </c>
      <c r="BR27" s="785" t="str">
        <f>'Marks Entry'!BS29</f>
        <v>F</v>
      </c>
      <c r="BS27" s="781">
        <f>'Marks Entry'!BT29</f>
        <v>2.0</v>
      </c>
      <c r="BT27" s="782">
        <f>'Marks Entry'!BU29</f>
        <v>3.0</v>
      </c>
      <c r="BU27" s="782">
        <f>'Marks Entry'!BV29</f>
        <v>2.0</v>
      </c>
      <c r="BV27" s="783">
        <f>'Marks Entry'!BW29</f>
        <v>7.0</v>
      </c>
      <c r="BW27" s="782">
        <f>'Marks Entry'!BX29</f>
        <v>17.0</v>
      </c>
      <c r="BX27" s="783">
        <f>'Marks Entry'!BY29</f>
        <v>24.0</v>
      </c>
      <c r="BY27" s="782">
        <f>'Marks Entry'!BZ29</f>
        <v>0.0</v>
      </c>
      <c r="BZ27" s="783">
        <f>'Marks Entry'!CA29</f>
        <v>24.0</v>
      </c>
      <c r="CA27" s="784">
        <f>'Marks Entry'!CB29</f>
        <v>12.0</v>
      </c>
      <c r="CB27" s="784" t="str">
        <f>'Marks Entry'!CC29</f>
        <v/>
      </c>
      <c r="CC27" s="784" t="str">
        <f>'Marks Entry'!CD29</f>
        <v>F</v>
      </c>
      <c r="CD27" s="785" t="str">
        <f>'Marks Entry'!CE29</f>
        <v>F</v>
      </c>
      <c r="CE27" s="781">
        <f>'Marks Entry'!CF29</f>
        <v>5.0</v>
      </c>
      <c r="CF27" s="782">
        <f>'Marks Entry'!CG29</f>
        <v>3.0</v>
      </c>
      <c r="CG27" s="782">
        <f>'Marks Entry'!CH29</f>
        <v>4.0</v>
      </c>
      <c r="CH27" s="783">
        <f>'Marks Entry'!CI29</f>
        <v>12.0</v>
      </c>
      <c r="CI27" s="782">
        <f>'Marks Entry'!CJ29</f>
        <v>29.0</v>
      </c>
      <c r="CJ27" s="783">
        <f>'Marks Entry'!CK29</f>
        <v>41.0</v>
      </c>
      <c r="CK27" s="782">
        <f>'Marks Entry'!CL29</f>
        <v>0.0</v>
      </c>
      <c r="CL27" s="783">
        <f>'Marks Entry'!CM29</f>
        <v>41.0</v>
      </c>
      <c r="CM27" s="784">
        <f>'Marks Entry'!CN29</f>
        <v>20.5</v>
      </c>
      <c r="CN27" s="784" t="str">
        <f>'Marks Entry'!CO29</f>
        <v/>
      </c>
      <c r="CO27" s="784" t="str">
        <f>'Marks Entry'!CP29</f>
        <v>F</v>
      </c>
      <c r="CP27" s="785" t="str">
        <f>'Marks Entry'!CQ29</f>
        <v>F</v>
      </c>
      <c r="CQ27" s="786">
        <f>'Marks Entry'!CR29</f>
        <v>7.0</v>
      </c>
      <c r="CR27" s="787">
        <f>'Marks Entry'!CS29</f>
        <v>5.0</v>
      </c>
      <c r="CS27" s="787">
        <f>'Marks Entry'!CT29</f>
        <v>7.0</v>
      </c>
      <c r="CT27" s="783">
        <f>'Marks Entry'!CU29</f>
        <v>19.0</v>
      </c>
      <c r="CU27" s="787">
        <f>'Marks Entry'!CV29</f>
        <v>24.0</v>
      </c>
      <c r="CV27" s="788">
        <f>'Marks Entry'!CW29</f>
        <v>25.0</v>
      </c>
      <c r="CW27" s="789">
        <f>'Marks Entry'!CX29</f>
        <v>49.0</v>
      </c>
      <c r="CX27" s="788">
        <f>'Marks Entry'!CY29</f>
        <v>0.0</v>
      </c>
      <c r="CY27" s="787">
        <f>'Marks Entry'!CZ29</f>
        <v>0.0</v>
      </c>
      <c r="CZ27" s="789">
        <f>'Marks Entry'!DA29</f>
        <v>0.0</v>
      </c>
      <c r="DA27" s="790">
        <f>'Marks Entry'!DB29</f>
        <v>68.0</v>
      </c>
      <c r="DB27" s="784">
        <f>'Marks Entry'!DC29</f>
        <v>34.0</v>
      </c>
      <c r="DC27" s="785" t="str">
        <f>'Marks Entry'!DD29</f>
        <v/>
      </c>
      <c r="DD27" s="786">
        <f>'Marks Entry'!DE29</f>
        <v>4.0</v>
      </c>
      <c r="DE27" s="787">
        <f>'Marks Entry'!DF29</f>
        <v>0.0</v>
      </c>
      <c r="DF27" s="791">
        <f>'Marks Entry'!DG29</f>
        <v>4.0</v>
      </c>
      <c r="DG27" s="787">
        <f>'Marks Entry'!DH29</f>
        <v>9.0</v>
      </c>
      <c r="DH27" s="787">
        <f>'Marks Entry'!DI29</f>
        <v>0.0</v>
      </c>
      <c r="DI27" s="791">
        <f>'Marks Entry'!DJ29</f>
        <v>9.0</v>
      </c>
      <c r="DJ27" s="787">
        <f>'Marks Entry'!DK29</f>
        <v>6.0</v>
      </c>
      <c r="DK27" s="787">
        <f>'Marks Entry'!DL29</f>
        <v>0.0</v>
      </c>
      <c r="DL27" s="791">
        <f>'Marks Entry'!DM29</f>
        <v>6.0</v>
      </c>
      <c r="DM27" s="791">
        <f>'Marks Entry'!DN29</f>
        <v>19.0</v>
      </c>
      <c r="DN27" s="791">
        <f>'Marks Entry'!DO29</f>
        <v>0.0</v>
      </c>
      <c r="DO27" s="792">
        <f>'Marks Entry'!DP29</f>
        <v>19.0</v>
      </c>
      <c r="DP27" s="787">
        <f>'Marks Entry'!DQ29</f>
        <v>13.0</v>
      </c>
      <c r="DQ27" s="788">
        <f>'Marks Entry'!DR29</f>
        <v>35.0</v>
      </c>
      <c r="DR27" s="791">
        <f>'Marks Entry'!DS29</f>
        <v>48.0</v>
      </c>
      <c r="DS27" s="788">
        <f>'Marks Entry'!DT29</f>
        <v>0.0</v>
      </c>
      <c r="DT27" s="787">
        <f>'Marks Entry'!DU29</f>
        <v>0.0</v>
      </c>
      <c r="DU27" s="789">
        <f>'Marks Entry'!DV29</f>
        <v>0.0</v>
      </c>
      <c r="DV27" s="789">
        <f>'Marks Entry'!DW29</f>
        <v>32.0</v>
      </c>
      <c r="DW27" s="789">
        <f>'Marks Entry'!DX29</f>
        <v>35.0</v>
      </c>
      <c r="DX27" s="793">
        <f>'Marks Entry'!DY29</f>
        <v>67.0</v>
      </c>
      <c r="DY27" s="784">
        <f>'Marks Entry'!DZ29</f>
        <v>29.130434782608695</v>
      </c>
      <c r="DZ27" s="785" t="str">
        <f>'Marks Entry'!EA29</f>
        <v/>
      </c>
      <c r="EA27" s="786">
        <f>'Marks Entry'!EB29</f>
        <v>0.0</v>
      </c>
      <c r="EB27" s="787">
        <f>'Marks Entry'!EC29</f>
        <v>0.0</v>
      </c>
      <c r="EC27" s="787">
        <f>'Marks Entry'!ED29</f>
        <v>0.0</v>
      </c>
      <c r="ED27" s="790">
        <f>'Marks Entry'!EE29</f>
        <v>0.0</v>
      </c>
      <c r="EE27" s="794">
        <f>'Marks Entry'!EF29</f>
        <v>0.0</v>
      </c>
      <c r="EF27" s="795" t="str">
        <f>'Marks Entry'!EG29</f>
        <v/>
      </c>
      <c r="EG27" s="786">
        <f>'Marks Entry'!EH29</f>
        <v>0.0</v>
      </c>
      <c r="EH27" s="787">
        <f>'Marks Entry'!EI29</f>
        <v>0.0</v>
      </c>
      <c r="EI27" s="787">
        <f>'Marks Entry'!EJ29</f>
        <v>0.0</v>
      </c>
      <c r="EJ27" s="790">
        <f>'Marks Entry'!EK29</f>
        <v>0.0</v>
      </c>
      <c r="EK27" s="794">
        <f>'Marks Entry'!EL29</f>
        <v>0.0</v>
      </c>
      <c r="EL27" s="795" t="str">
        <f>'Marks Entry'!EM29</f>
        <v/>
      </c>
      <c r="EM27" s="786">
        <f>'Marks Entry'!EN29</f>
        <v>8.0</v>
      </c>
      <c r="EN27" s="787">
        <f>'Marks Entry'!EO29</f>
        <v>9.0</v>
      </c>
      <c r="EO27" s="788">
        <f>'Marks Entry'!EP29</f>
        <v>6.0</v>
      </c>
      <c r="EP27" s="791">
        <f>'Marks Entry'!EQ29</f>
        <v>23.0</v>
      </c>
      <c r="EQ27" s="788">
        <f>'Marks Entry'!ER29</f>
        <v>48.0</v>
      </c>
      <c r="ER27" s="791">
        <f>'Marks Entry'!ES29</f>
        <v>71.0</v>
      </c>
      <c r="ES27" s="788">
        <f>'Marks Entry'!ET29</f>
        <v>0.0</v>
      </c>
      <c r="ET27" s="796">
        <f>'Marks Entry'!EU29</f>
        <v>71.0</v>
      </c>
      <c r="EU27" s="784">
        <f>'Marks Entry'!EV29</f>
        <v>35.5</v>
      </c>
      <c r="EV27" s="785" t="str">
        <f>'Marks Entry'!EW29</f>
        <v/>
      </c>
      <c r="EW27" s="797">
        <f>'Marks Entry'!EX29</f>
        <v>0.0</v>
      </c>
      <c r="EX27" s="784">
        <f>'Marks Entry'!EY29</f>
        <v>0.0</v>
      </c>
      <c r="EY27" s="798" t="str">
        <f>'Marks Entry'!EZ29</f>
        <v/>
      </c>
      <c r="EZ27" s="797">
        <f>'Marks Entry'!FA29</f>
        <v>1200.0</v>
      </c>
      <c r="FA27" s="784">
        <f>'Marks Entry'!FB29</f>
        <v>191.0</v>
      </c>
      <c r="FB27" s="799">
        <f>'Marks Entry'!FC29</f>
        <v>15.916666666666668</v>
      </c>
      <c r="FC27" s="784" t="str">
        <f>'Marks Entry'!FD29</f>
        <v/>
      </c>
      <c r="FD27" s="784" t="str">
        <f>'Marks Entry'!FE29</f>
        <v>FAILED</v>
      </c>
      <c r="FE27" s="784" t="str">
        <f>'Marks Entry'!FF29</f>
        <v/>
      </c>
      <c r="FF27" s="784" t="str">
        <f>'Marks Entry'!FG29</f>
        <v/>
      </c>
      <c r="FG27" s="785" t="str">
        <f>'Marks Entry'!FH29</f>
        <v>Need Improvement</v>
      </c>
    </row>
    <row r="28" spans="8:8" s="757" ht="17.25" customFormat="1" customHeight="1">
      <c r="A28" s="801"/>
      <c r="B28" s="758">
        <f t="shared" si="1"/>
        <v>22.0</v>
      </c>
      <c r="C28" s="759">
        <f>'Marks Entry'!D30</f>
        <v>9.0</v>
      </c>
      <c r="D28" s="759">
        <f>'Marks Entry'!E30</f>
        <v>529.0</v>
      </c>
      <c r="E28" s="759" t="str">
        <f>'Marks Entry'!F30</f>
        <v>SC</v>
      </c>
      <c r="F28" s="759">
        <f>'Marks Entry'!$G30</f>
        <v>922.0</v>
      </c>
      <c r="G28" s="759" t="str">
        <f>'Marks Entry'!$H30</f>
        <v>TEEPU</v>
      </c>
      <c r="H28" s="759" t="str">
        <f>'Marks Entry'!I30</f>
        <v>SHIV LAL</v>
      </c>
      <c r="I28" s="759" t="str">
        <f>'Marks Entry'!J30</f>
        <v>DARIYA DEVI</v>
      </c>
      <c r="J28" s="760">
        <f>'Marks Entry'!K30</f>
        <v>39580.0</v>
      </c>
      <c r="K28" s="781">
        <f>'Marks Entry'!L30</f>
        <v>1.0</v>
      </c>
      <c r="L28" s="782">
        <f>'Marks Entry'!M30</f>
        <v>2.0</v>
      </c>
      <c r="M28" s="782">
        <f>'Marks Entry'!N30</f>
        <v>1.0</v>
      </c>
      <c r="N28" s="783">
        <f>'Marks Entry'!O30</f>
        <v>4.0</v>
      </c>
      <c r="O28" s="782">
        <f>'Marks Entry'!P30</f>
        <v>12.0</v>
      </c>
      <c r="P28" s="783">
        <f>'Marks Entry'!Q30</f>
        <v>16.0</v>
      </c>
      <c r="Q28" s="782">
        <f>'Marks Entry'!R30</f>
        <v>12.0</v>
      </c>
      <c r="R28" s="783">
        <f>'Marks Entry'!S30</f>
        <v>28.0</v>
      </c>
      <c r="S28" s="784">
        <f>'Marks Entry'!T30</f>
        <v>28.000000000000004</v>
      </c>
      <c r="T28" s="784" t="str">
        <f>'Marks Entry'!U30</f>
        <v/>
      </c>
      <c r="U28" s="784" t="str">
        <f>'Marks Entry'!V30</f>
        <v>S</v>
      </c>
      <c r="V28" s="785" t="str">
        <f>'Marks Entry'!W30</f>
        <v>S</v>
      </c>
      <c r="W28" s="781">
        <f>'Marks Entry'!X30</f>
        <v>3.0</v>
      </c>
      <c r="X28" s="782">
        <f>'Marks Entry'!Y30</f>
        <v>2.0</v>
      </c>
      <c r="Y28" s="782">
        <f>'Marks Entry'!Z30</f>
        <v>2.0</v>
      </c>
      <c r="Z28" s="783">
        <f>'Marks Entry'!AA30</f>
        <v>7.0</v>
      </c>
      <c r="AA28" s="782">
        <f>'Marks Entry'!AB30</f>
        <v>17.0</v>
      </c>
      <c r="AB28" s="783">
        <f>'Marks Entry'!AC30</f>
        <v>24.0</v>
      </c>
      <c r="AC28" s="782">
        <f>'Marks Entry'!AD30</f>
        <v>0.0</v>
      </c>
      <c r="AD28" s="783">
        <f>'Marks Entry'!AE30</f>
        <v>24.0</v>
      </c>
      <c r="AE28" s="784">
        <f>'Marks Entry'!AF30</f>
        <v>24.0</v>
      </c>
      <c r="AF28" s="784" t="str">
        <f>'Marks Entry'!AG30</f>
        <v/>
      </c>
      <c r="AG28" s="784" t="str">
        <f>'Marks Entry'!AH30</f>
        <v>F</v>
      </c>
      <c r="AH28" s="785" t="str">
        <f>'Marks Entry'!AI30</f>
        <v>F</v>
      </c>
      <c r="AI28" s="781">
        <f>'Marks Entry'!AJ30</f>
        <v>3.0</v>
      </c>
      <c r="AJ28" s="782">
        <f>'Marks Entry'!AK30</f>
        <v>5.0</v>
      </c>
      <c r="AK28" s="782">
        <f>'Marks Entry'!AL30</f>
        <v>6.0</v>
      </c>
      <c r="AL28" s="783">
        <f>'Marks Entry'!AM30</f>
        <v>14.0</v>
      </c>
      <c r="AM28" s="782">
        <f>'Marks Entry'!AN30</f>
        <v>25.0</v>
      </c>
      <c r="AN28" s="783">
        <f>'Marks Entry'!AO30</f>
        <v>39.0</v>
      </c>
      <c r="AO28" s="782">
        <f>'Marks Entry'!AP30</f>
        <v>0.0</v>
      </c>
      <c r="AP28" s="783">
        <f>'Marks Entry'!AQ30</f>
        <v>39.0</v>
      </c>
      <c r="AQ28" s="784">
        <f>'Marks Entry'!AR30</f>
        <v>19.5</v>
      </c>
      <c r="AR28" s="784" t="str">
        <f>'Marks Entry'!AS30</f>
        <v/>
      </c>
      <c r="AS28" s="784" t="str">
        <f>'Marks Entry'!AT30</f>
        <v>F</v>
      </c>
      <c r="AT28" s="785" t="str">
        <f>'Marks Entry'!AU30</f>
        <v>F</v>
      </c>
      <c r="AU28" s="781">
        <f>'Marks Entry'!AV30</f>
        <v>1.0</v>
      </c>
      <c r="AV28" s="782">
        <f>'Marks Entry'!AW30</f>
        <v>5.0</v>
      </c>
      <c r="AW28" s="782">
        <f>'Marks Entry'!AX30</f>
        <v>4.0</v>
      </c>
      <c r="AX28" s="783">
        <f>'Marks Entry'!AY30</f>
        <v>10.0</v>
      </c>
      <c r="AY28" s="782">
        <f>'Marks Entry'!AZ30</f>
        <v>13.0</v>
      </c>
      <c r="AZ28" s="783">
        <f>'Marks Entry'!BA30</f>
        <v>23.0</v>
      </c>
      <c r="BA28" s="782">
        <f>'Marks Entry'!BB30</f>
        <v>0.0</v>
      </c>
      <c r="BB28" s="783">
        <f>'Marks Entry'!BC30</f>
        <v>23.0</v>
      </c>
      <c r="BC28" s="784">
        <f>'Marks Entry'!BD30</f>
        <v>11.5</v>
      </c>
      <c r="BD28" s="784" t="str">
        <f>'Marks Entry'!BE30</f>
        <v/>
      </c>
      <c r="BE28" s="784" t="str">
        <f>'Marks Entry'!BF30</f>
        <v>F</v>
      </c>
      <c r="BF28" s="785" t="str">
        <f>'Marks Entry'!BG30</f>
        <v>F</v>
      </c>
      <c r="BG28" s="781">
        <f>'Marks Entry'!BH30</f>
        <v>2.0</v>
      </c>
      <c r="BH28" s="782">
        <f>'Marks Entry'!BI30</f>
        <v>0.0</v>
      </c>
      <c r="BI28" s="782">
        <f>'Marks Entry'!BJ30</f>
        <v>4.0</v>
      </c>
      <c r="BJ28" s="783">
        <f>'Marks Entry'!BK30</f>
        <v>6.0</v>
      </c>
      <c r="BK28" s="782">
        <f>'Marks Entry'!BL30</f>
        <v>24.0</v>
      </c>
      <c r="BL28" s="783">
        <f>'Marks Entry'!BM30</f>
        <v>30.0</v>
      </c>
      <c r="BM28" s="782">
        <f>'Marks Entry'!BN30</f>
        <v>0.0</v>
      </c>
      <c r="BN28" s="783">
        <f>'Marks Entry'!BO30</f>
        <v>30.0</v>
      </c>
      <c r="BO28" s="784">
        <f>'Marks Entry'!BP30</f>
        <v>15.0</v>
      </c>
      <c r="BP28" s="784" t="str">
        <f>'Marks Entry'!BQ30</f>
        <v/>
      </c>
      <c r="BQ28" s="784" t="str">
        <f>'Marks Entry'!BR30</f>
        <v>F</v>
      </c>
      <c r="BR28" s="785" t="str">
        <f>'Marks Entry'!BS30</f>
        <v>F</v>
      </c>
      <c r="BS28" s="781">
        <f>'Marks Entry'!BT30</f>
        <v>2.0</v>
      </c>
      <c r="BT28" s="782">
        <f>'Marks Entry'!BU30</f>
        <v>3.0</v>
      </c>
      <c r="BU28" s="782">
        <f>'Marks Entry'!BV30</f>
        <v>2.0</v>
      </c>
      <c r="BV28" s="783">
        <f>'Marks Entry'!BW30</f>
        <v>7.0</v>
      </c>
      <c r="BW28" s="782">
        <f>'Marks Entry'!BX30</f>
        <v>22.0</v>
      </c>
      <c r="BX28" s="783">
        <f>'Marks Entry'!BY30</f>
        <v>29.0</v>
      </c>
      <c r="BY28" s="782">
        <f>'Marks Entry'!BZ30</f>
        <v>0.0</v>
      </c>
      <c r="BZ28" s="783">
        <f>'Marks Entry'!CA30</f>
        <v>29.0</v>
      </c>
      <c r="CA28" s="784">
        <f>'Marks Entry'!CB30</f>
        <v>14.499999999999998</v>
      </c>
      <c r="CB28" s="784" t="str">
        <f>'Marks Entry'!CC30</f>
        <v/>
      </c>
      <c r="CC28" s="784" t="str">
        <f>'Marks Entry'!CD30</f>
        <v>F</v>
      </c>
      <c r="CD28" s="785" t="str">
        <f>'Marks Entry'!CE30</f>
        <v>F</v>
      </c>
      <c r="CE28" s="781">
        <f>'Marks Entry'!CF30</f>
        <v>5.0</v>
      </c>
      <c r="CF28" s="782">
        <f>'Marks Entry'!CG30</f>
        <v>6.0</v>
      </c>
      <c r="CG28" s="782">
        <f>'Marks Entry'!CH30</f>
        <v>4.0</v>
      </c>
      <c r="CH28" s="783">
        <f>'Marks Entry'!CI30</f>
        <v>15.0</v>
      </c>
      <c r="CI28" s="782">
        <f>'Marks Entry'!CJ30</f>
        <v>31.0</v>
      </c>
      <c r="CJ28" s="783">
        <f>'Marks Entry'!CK30</f>
        <v>46.0</v>
      </c>
      <c r="CK28" s="782">
        <f>'Marks Entry'!CL30</f>
        <v>0.0</v>
      </c>
      <c r="CL28" s="783">
        <f>'Marks Entry'!CM30</f>
        <v>46.0</v>
      </c>
      <c r="CM28" s="784">
        <f>'Marks Entry'!CN30</f>
        <v>23.0</v>
      </c>
      <c r="CN28" s="784" t="str">
        <f>'Marks Entry'!CO30</f>
        <v/>
      </c>
      <c r="CO28" s="784" t="str">
        <f>'Marks Entry'!CP30</f>
        <v>F</v>
      </c>
      <c r="CP28" s="785" t="str">
        <f>'Marks Entry'!CQ30</f>
        <v>F</v>
      </c>
      <c r="CQ28" s="786">
        <f>'Marks Entry'!CR30</f>
        <v>10.0</v>
      </c>
      <c r="CR28" s="787">
        <f>'Marks Entry'!CS30</f>
        <v>7.0</v>
      </c>
      <c r="CS28" s="787">
        <f>'Marks Entry'!CT30</f>
        <v>5.0</v>
      </c>
      <c r="CT28" s="783">
        <f>'Marks Entry'!CU30</f>
        <v>22.0</v>
      </c>
      <c r="CU28" s="787">
        <f>'Marks Entry'!CV30</f>
        <v>29.0</v>
      </c>
      <c r="CV28" s="788">
        <f>'Marks Entry'!CW30</f>
        <v>27.0</v>
      </c>
      <c r="CW28" s="789">
        <f>'Marks Entry'!CX30</f>
        <v>56.0</v>
      </c>
      <c r="CX28" s="788">
        <f>'Marks Entry'!CY30</f>
        <v>0.0</v>
      </c>
      <c r="CY28" s="787">
        <f>'Marks Entry'!CZ30</f>
        <v>0.0</v>
      </c>
      <c r="CZ28" s="789">
        <f>'Marks Entry'!DA30</f>
        <v>0.0</v>
      </c>
      <c r="DA28" s="790">
        <f>'Marks Entry'!DB30</f>
        <v>78.0</v>
      </c>
      <c r="DB28" s="784">
        <f>'Marks Entry'!DC30</f>
        <v>39.0</v>
      </c>
      <c r="DC28" s="785" t="str">
        <f>'Marks Entry'!DD30</f>
        <v>D</v>
      </c>
      <c r="DD28" s="786">
        <f>'Marks Entry'!DE30</f>
        <v>8.0</v>
      </c>
      <c r="DE28" s="787">
        <f>'Marks Entry'!DF30</f>
        <v>0.0</v>
      </c>
      <c r="DF28" s="791">
        <f>'Marks Entry'!DG30</f>
        <v>8.0</v>
      </c>
      <c r="DG28" s="787">
        <f>'Marks Entry'!DH30</f>
        <v>6.0</v>
      </c>
      <c r="DH28" s="787">
        <f>'Marks Entry'!DI30</f>
        <v>0.0</v>
      </c>
      <c r="DI28" s="791">
        <f>'Marks Entry'!DJ30</f>
        <v>6.0</v>
      </c>
      <c r="DJ28" s="787">
        <f>'Marks Entry'!DK30</f>
        <v>7.0</v>
      </c>
      <c r="DK28" s="787">
        <f>'Marks Entry'!DL30</f>
        <v>0.0</v>
      </c>
      <c r="DL28" s="791">
        <f>'Marks Entry'!DM30</f>
        <v>7.0</v>
      </c>
      <c r="DM28" s="791">
        <f>'Marks Entry'!DN30</f>
        <v>21.0</v>
      </c>
      <c r="DN28" s="791">
        <f>'Marks Entry'!DO30</f>
        <v>0.0</v>
      </c>
      <c r="DO28" s="792">
        <f>'Marks Entry'!DP30</f>
        <v>21.0</v>
      </c>
      <c r="DP28" s="787">
        <f>'Marks Entry'!DQ30</f>
        <v>16.0</v>
      </c>
      <c r="DQ28" s="788">
        <f>'Marks Entry'!DR30</f>
        <v>34.0</v>
      </c>
      <c r="DR28" s="791">
        <f>'Marks Entry'!DS30</f>
        <v>50.0</v>
      </c>
      <c r="DS28" s="788">
        <f>'Marks Entry'!DT30</f>
        <v>0.0</v>
      </c>
      <c r="DT28" s="787">
        <f>'Marks Entry'!DU30</f>
        <v>0.0</v>
      </c>
      <c r="DU28" s="789">
        <f>'Marks Entry'!DV30</f>
        <v>0.0</v>
      </c>
      <c r="DV28" s="789">
        <f>'Marks Entry'!DW30</f>
        <v>37.0</v>
      </c>
      <c r="DW28" s="789">
        <f>'Marks Entry'!DX30</f>
        <v>34.0</v>
      </c>
      <c r="DX28" s="793">
        <f>'Marks Entry'!DY30</f>
        <v>71.0</v>
      </c>
      <c r="DY28" s="784">
        <f>'Marks Entry'!DZ30</f>
        <v>30.869565217391305</v>
      </c>
      <c r="DZ28" s="785" t="str">
        <f>'Marks Entry'!EA30</f>
        <v/>
      </c>
      <c r="EA28" s="786">
        <f>'Marks Entry'!EB30</f>
        <v>0.0</v>
      </c>
      <c r="EB28" s="787">
        <f>'Marks Entry'!EC30</f>
        <v>0.0</v>
      </c>
      <c r="EC28" s="787">
        <f>'Marks Entry'!ED30</f>
        <v>0.0</v>
      </c>
      <c r="ED28" s="790">
        <f>'Marks Entry'!EE30</f>
        <v>0.0</v>
      </c>
      <c r="EE28" s="794">
        <f>'Marks Entry'!EF30</f>
        <v>0.0</v>
      </c>
      <c r="EF28" s="795" t="str">
        <f>'Marks Entry'!EG30</f>
        <v/>
      </c>
      <c r="EG28" s="786">
        <f>'Marks Entry'!EH30</f>
        <v>0.0</v>
      </c>
      <c r="EH28" s="787">
        <f>'Marks Entry'!EI30</f>
        <v>0.0</v>
      </c>
      <c r="EI28" s="787">
        <f>'Marks Entry'!EJ30</f>
        <v>0.0</v>
      </c>
      <c r="EJ28" s="790">
        <f>'Marks Entry'!EK30</f>
        <v>0.0</v>
      </c>
      <c r="EK28" s="794">
        <f>'Marks Entry'!EL30</f>
        <v>0.0</v>
      </c>
      <c r="EL28" s="795" t="str">
        <f>'Marks Entry'!EM30</f>
        <v/>
      </c>
      <c r="EM28" s="786">
        <f>'Marks Entry'!EN30</f>
        <v>8.0</v>
      </c>
      <c r="EN28" s="787">
        <f>'Marks Entry'!EO30</f>
        <v>9.0</v>
      </c>
      <c r="EO28" s="788">
        <f>'Marks Entry'!EP30</f>
        <v>7.0</v>
      </c>
      <c r="EP28" s="791">
        <f>'Marks Entry'!EQ30</f>
        <v>24.0</v>
      </c>
      <c r="EQ28" s="788">
        <f>'Marks Entry'!ER30</f>
        <v>40.0</v>
      </c>
      <c r="ER28" s="791">
        <f>'Marks Entry'!ES30</f>
        <v>64.0</v>
      </c>
      <c r="ES28" s="788">
        <f>'Marks Entry'!ET30</f>
        <v>0.0</v>
      </c>
      <c r="ET28" s="796">
        <f>'Marks Entry'!EU30</f>
        <v>64.0</v>
      </c>
      <c r="EU28" s="784">
        <f>'Marks Entry'!EV30</f>
        <v>32.0</v>
      </c>
      <c r="EV28" s="785" t="str">
        <f>'Marks Entry'!EW30</f>
        <v/>
      </c>
      <c r="EW28" s="797">
        <f>'Marks Entry'!EX30</f>
        <v>0.0</v>
      </c>
      <c r="EX28" s="784">
        <f>'Marks Entry'!EY30</f>
        <v>0.0</v>
      </c>
      <c r="EY28" s="798" t="str">
        <f>'Marks Entry'!EZ30</f>
        <v/>
      </c>
      <c r="EZ28" s="797">
        <f>'Marks Entry'!FA30</f>
        <v>1200.0</v>
      </c>
      <c r="FA28" s="784">
        <f>'Marks Entry'!FB30</f>
        <v>219.0</v>
      </c>
      <c r="FB28" s="799">
        <f>'Marks Entry'!FC30</f>
        <v>18.25</v>
      </c>
      <c r="FC28" s="800" t="str">
        <f>'Marks Entry'!FD30</f>
        <v/>
      </c>
      <c r="FD28" s="800" t="str">
        <f>'Marks Entry'!FE30</f>
        <v>FAILED</v>
      </c>
      <c r="FE28" s="784" t="str">
        <f>'Marks Entry'!FF30</f>
        <v/>
      </c>
      <c r="FF28" s="784" t="str">
        <f>'Marks Entry'!FG30</f>
        <v/>
      </c>
      <c r="FG28" s="785" t="str">
        <f>'Marks Entry'!FH30</f>
        <v>Need Improvement</v>
      </c>
    </row>
    <row r="29" spans="8:8" s="757" ht="17.25" customFormat="1" customHeight="1">
      <c r="A29" s="801"/>
      <c r="B29" s="758">
        <f t="shared" si="1"/>
        <v>23.0</v>
      </c>
      <c r="C29" s="759">
        <f>'Marks Entry'!D31</f>
        <v>9.0</v>
      </c>
      <c r="D29" s="759">
        <f>'Marks Entry'!E31</f>
        <v>234.0</v>
      </c>
      <c r="E29" s="759" t="str">
        <f>'Marks Entry'!F31</f>
        <v>SC</v>
      </c>
      <c r="F29" s="759">
        <f>'Marks Entry'!$G31</f>
        <v>923.0</v>
      </c>
      <c r="G29" s="759" t="str">
        <f>'Marks Entry'!$H31</f>
        <v>VARSHA</v>
      </c>
      <c r="H29" s="759" t="str">
        <f>'Marks Entry'!I31</f>
        <v>SHIVA LAL</v>
      </c>
      <c r="I29" s="759" t="str">
        <f>'Marks Entry'!J31</f>
        <v>SHANTI DEVI</v>
      </c>
      <c r="J29" s="760">
        <f>'Marks Entry'!K31</f>
        <v>39632.0</v>
      </c>
      <c r="K29" s="781">
        <f>'Marks Entry'!L31</f>
        <v>1.0</v>
      </c>
      <c r="L29" s="782">
        <f>'Marks Entry'!M31</f>
        <v>1.0</v>
      </c>
      <c r="M29" s="782">
        <f>'Marks Entry'!N31</f>
        <v>0.0</v>
      </c>
      <c r="N29" s="783">
        <f>'Marks Entry'!O31</f>
        <v>2.0</v>
      </c>
      <c r="O29" s="782">
        <f>'Marks Entry'!P31</f>
        <v>5.0</v>
      </c>
      <c r="P29" s="783">
        <f>'Marks Entry'!Q31</f>
        <v>7.0</v>
      </c>
      <c r="Q29" s="782">
        <f>'Marks Entry'!R31</f>
        <v>5.0</v>
      </c>
      <c r="R29" s="783">
        <f>'Marks Entry'!S31</f>
        <v>12.0</v>
      </c>
      <c r="S29" s="784">
        <f>'Marks Entry'!T31</f>
        <v>12.0</v>
      </c>
      <c r="T29" s="784" t="str">
        <f>'Marks Entry'!U31</f>
        <v/>
      </c>
      <c r="U29" s="784" t="str">
        <f>'Marks Entry'!V31</f>
        <v>F</v>
      </c>
      <c r="V29" s="785" t="str">
        <f>'Marks Entry'!W31</f>
        <v>F</v>
      </c>
      <c r="W29" s="781">
        <f>'Marks Entry'!X31</f>
        <v>2.0</v>
      </c>
      <c r="X29" s="782">
        <f>'Marks Entry'!Y31</f>
        <v>2.0</v>
      </c>
      <c r="Y29" s="782">
        <f>'Marks Entry'!Z31</f>
        <v>1.0</v>
      </c>
      <c r="Z29" s="783">
        <f>'Marks Entry'!AA31</f>
        <v>5.0</v>
      </c>
      <c r="AA29" s="782">
        <f>'Marks Entry'!AB31</f>
        <v>12.0</v>
      </c>
      <c r="AB29" s="783">
        <f>'Marks Entry'!AC31</f>
        <v>17.0</v>
      </c>
      <c r="AC29" s="782">
        <f>'Marks Entry'!AD31</f>
        <v>0.0</v>
      </c>
      <c r="AD29" s="783">
        <f>'Marks Entry'!AE31</f>
        <v>17.0</v>
      </c>
      <c r="AE29" s="784">
        <f>'Marks Entry'!AF31</f>
        <v>17.0</v>
      </c>
      <c r="AF29" s="784" t="str">
        <f>'Marks Entry'!AG31</f>
        <v/>
      </c>
      <c r="AG29" s="784" t="str">
        <f>'Marks Entry'!AH31</f>
        <v>F</v>
      </c>
      <c r="AH29" s="785" t="str">
        <f>'Marks Entry'!AI31</f>
        <v>F</v>
      </c>
      <c r="AI29" s="781">
        <f>'Marks Entry'!AJ31</f>
        <v>3.0</v>
      </c>
      <c r="AJ29" s="782">
        <f>'Marks Entry'!AK31</f>
        <v>4.0</v>
      </c>
      <c r="AK29" s="782">
        <f>'Marks Entry'!AL31</f>
        <v>4.0</v>
      </c>
      <c r="AL29" s="783">
        <f>'Marks Entry'!AM31</f>
        <v>11.0</v>
      </c>
      <c r="AM29" s="782">
        <f>'Marks Entry'!AN31</f>
        <v>19.0</v>
      </c>
      <c r="AN29" s="783">
        <f>'Marks Entry'!AO31</f>
        <v>30.0</v>
      </c>
      <c r="AO29" s="782">
        <f>'Marks Entry'!AP31</f>
        <v>0.0</v>
      </c>
      <c r="AP29" s="783">
        <f>'Marks Entry'!AQ31</f>
        <v>30.0</v>
      </c>
      <c r="AQ29" s="784">
        <f>'Marks Entry'!AR31</f>
        <v>15.0</v>
      </c>
      <c r="AR29" s="784" t="str">
        <f>'Marks Entry'!AS31</f>
        <v/>
      </c>
      <c r="AS29" s="784" t="str">
        <f>'Marks Entry'!AT31</f>
        <v>F</v>
      </c>
      <c r="AT29" s="785" t="str">
        <f>'Marks Entry'!AU31</f>
        <v>F</v>
      </c>
      <c r="AU29" s="781">
        <f>'Marks Entry'!AV31</f>
        <v>2.0</v>
      </c>
      <c r="AV29" s="782">
        <f>'Marks Entry'!AW31</f>
        <v>4.0</v>
      </c>
      <c r="AW29" s="782">
        <f>'Marks Entry'!AX31</f>
        <v>4.0</v>
      </c>
      <c r="AX29" s="783">
        <f>'Marks Entry'!AY31</f>
        <v>10.0</v>
      </c>
      <c r="AY29" s="782">
        <f>'Marks Entry'!AZ31</f>
        <v>15.0</v>
      </c>
      <c r="AZ29" s="783">
        <f>'Marks Entry'!BA31</f>
        <v>25.0</v>
      </c>
      <c r="BA29" s="782">
        <f>'Marks Entry'!BB31</f>
        <v>0.0</v>
      </c>
      <c r="BB29" s="783">
        <f>'Marks Entry'!BC31</f>
        <v>25.0</v>
      </c>
      <c r="BC29" s="784">
        <f>'Marks Entry'!BD31</f>
        <v>12.5</v>
      </c>
      <c r="BD29" s="784" t="str">
        <f>'Marks Entry'!BE31</f>
        <v/>
      </c>
      <c r="BE29" s="784" t="str">
        <f>'Marks Entry'!BF31</f>
        <v>F</v>
      </c>
      <c r="BF29" s="785" t="str">
        <f>'Marks Entry'!BG31</f>
        <v>F</v>
      </c>
      <c r="BG29" s="781">
        <f>'Marks Entry'!BH31</f>
        <v>1.0</v>
      </c>
      <c r="BH29" s="782">
        <f>'Marks Entry'!BI31</f>
        <v>0.0</v>
      </c>
      <c r="BI29" s="782">
        <f>'Marks Entry'!BJ31</f>
        <v>4.0</v>
      </c>
      <c r="BJ29" s="783">
        <f>'Marks Entry'!BK31</f>
        <v>5.0</v>
      </c>
      <c r="BK29" s="782">
        <f>'Marks Entry'!BL31</f>
        <v>16.0</v>
      </c>
      <c r="BL29" s="783">
        <f>'Marks Entry'!BM31</f>
        <v>21.0</v>
      </c>
      <c r="BM29" s="782">
        <f>'Marks Entry'!BN31</f>
        <v>0.0</v>
      </c>
      <c r="BN29" s="783">
        <f>'Marks Entry'!BO31</f>
        <v>21.0</v>
      </c>
      <c r="BO29" s="784">
        <f>'Marks Entry'!BP31</f>
        <v>10.5</v>
      </c>
      <c r="BP29" s="784" t="str">
        <f>'Marks Entry'!BQ31</f>
        <v/>
      </c>
      <c r="BQ29" s="784" t="str">
        <f>'Marks Entry'!BR31</f>
        <v>F</v>
      </c>
      <c r="BR29" s="785" t="str">
        <f>'Marks Entry'!BS31</f>
        <v>F</v>
      </c>
      <c r="BS29" s="781">
        <f>'Marks Entry'!BT31</f>
        <v>2.0</v>
      </c>
      <c r="BT29" s="782">
        <f>'Marks Entry'!BU31</f>
        <v>4.0</v>
      </c>
      <c r="BU29" s="782">
        <f>'Marks Entry'!BV31</f>
        <v>2.0</v>
      </c>
      <c r="BV29" s="783">
        <f>'Marks Entry'!BW31</f>
        <v>8.0</v>
      </c>
      <c r="BW29" s="782">
        <f>'Marks Entry'!BX31</f>
        <v>16.0</v>
      </c>
      <c r="BX29" s="783">
        <f>'Marks Entry'!BY31</f>
        <v>24.0</v>
      </c>
      <c r="BY29" s="782">
        <f>'Marks Entry'!BZ31</f>
        <v>0.0</v>
      </c>
      <c r="BZ29" s="783">
        <f>'Marks Entry'!CA31</f>
        <v>24.0</v>
      </c>
      <c r="CA29" s="784">
        <f>'Marks Entry'!CB31</f>
        <v>12.0</v>
      </c>
      <c r="CB29" s="784" t="str">
        <f>'Marks Entry'!CC31</f>
        <v/>
      </c>
      <c r="CC29" s="784" t="str">
        <f>'Marks Entry'!CD31</f>
        <v>F</v>
      </c>
      <c r="CD29" s="785" t="str">
        <f>'Marks Entry'!CE31</f>
        <v>F</v>
      </c>
      <c r="CE29" s="781">
        <f>'Marks Entry'!CF31</f>
        <v>5.0</v>
      </c>
      <c r="CF29" s="782">
        <f>'Marks Entry'!CG31</f>
        <v>4.0</v>
      </c>
      <c r="CG29" s="782">
        <f>'Marks Entry'!CH31</f>
        <v>4.0</v>
      </c>
      <c r="CH29" s="783">
        <f>'Marks Entry'!CI31</f>
        <v>13.0</v>
      </c>
      <c r="CI29" s="782">
        <f>'Marks Entry'!CJ31</f>
        <v>20.0</v>
      </c>
      <c r="CJ29" s="783">
        <f>'Marks Entry'!CK31</f>
        <v>33.0</v>
      </c>
      <c r="CK29" s="782">
        <f>'Marks Entry'!CL31</f>
        <v>0.0</v>
      </c>
      <c r="CL29" s="783">
        <f>'Marks Entry'!CM31</f>
        <v>33.0</v>
      </c>
      <c r="CM29" s="784">
        <f>'Marks Entry'!CN31</f>
        <v>16.5</v>
      </c>
      <c r="CN29" s="784" t="str">
        <f>'Marks Entry'!CO31</f>
        <v/>
      </c>
      <c r="CO29" s="784" t="str">
        <f>'Marks Entry'!CP31</f>
        <v>F</v>
      </c>
      <c r="CP29" s="785" t="str">
        <f>'Marks Entry'!CQ31</f>
        <v>F</v>
      </c>
      <c r="CQ29" s="786">
        <f>'Marks Entry'!CR31</f>
        <v>6.0</v>
      </c>
      <c r="CR29" s="787">
        <f>'Marks Entry'!CS31</f>
        <v>3.0</v>
      </c>
      <c r="CS29" s="787">
        <f>'Marks Entry'!CT31</f>
        <v>5.0</v>
      </c>
      <c r="CT29" s="783">
        <f>'Marks Entry'!CU31</f>
        <v>14.0</v>
      </c>
      <c r="CU29" s="787">
        <f>'Marks Entry'!CV31</f>
        <v>23.0</v>
      </c>
      <c r="CV29" s="788">
        <f>'Marks Entry'!CW31</f>
        <v>23.0</v>
      </c>
      <c r="CW29" s="789">
        <f>'Marks Entry'!CX31</f>
        <v>46.0</v>
      </c>
      <c r="CX29" s="788">
        <f>'Marks Entry'!CY31</f>
        <v>0.0</v>
      </c>
      <c r="CY29" s="787">
        <f>'Marks Entry'!CZ31</f>
        <v>0.0</v>
      </c>
      <c r="CZ29" s="789">
        <f>'Marks Entry'!DA31</f>
        <v>0.0</v>
      </c>
      <c r="DA29" s="790">
        <f>'Marks Entry'!DB31</f>
        <v>60.0</v>
      </c>
      <c r="DB29" s="784">
        <f>'Marks Entry'!DC31</f>
        <v>30.0</v>
      </c>
      <c r="DC29" s="785" t="str">
        <f>'Marks Entry'!DD31</f>
        <v/>
      </c>
      <c r="DD29" s="786">
        <f>'Marks Entry'!DE31</f>
        <v>5.0</v>
      </c>
      <c r="DE29" s="787">
        <f>'Marks Entry'!DF31</f>
        <v>0.0</v>
      </c>
      <c r="DF29" s="791">
        <f>'Marks Entry'!DG31</f>
        <v>5.0</v>
      </c>
      <c r="DG29" s="787">
        <f>'Marks Entry'!DH31</f>
        <v>7.0</v>
      </c>
      <c r="DH29" s="787">
        <f>'Marks Entry'!DI31</f>
        <v>0.0</v>
      </c>
      <c r="DI29" s="791">
        <f>'Marks Entry'!DJ31</f>
        <v>7.0</v>
      </c>
      <c r="DJ29" s="787">
        <f>'Marks Entry'!DK31</f>
        <v>4.0</v>
      </c>
      <c r="DK29" s="787">
        <f>'Marks Entry'!DL31</f>
        <v>0.0</v>
      </c>
      <c r="DL29" s="791">
        <f>'Marks Entry'!DM31</f>
        <v>4.0</v>
      </c>
      <c r="DM29" s="791">
        <f>'Marks Entry'!DN31</f>
        <v>16.0</v>
      </c>
      <c r="DN29" s="791">
        <f>'Marks Entry'!DO31</f>
        <v>0.0</v>
      </c>
      <c r="DO29" s="792">
        <f>'Marks Entry'!DP31</f>
        <v>16.0</v>
      </c>
      <c r="DP29" s="787">
        <f>'Marks Entry'!DQ31</f>
        <v>10.0</v>
      </c>
      <c r="DQ29" s="788">
        <f>'Marks Entry'!DR31</f>
        <v>32.0</v>
      </c>
      <c r="DR29" s="791">
        <f>'Marks Entry'!DS31</f>
        <v>42.0</v>
      </c>
      <c r="DS29" s="788">
        <f>'Marks Entry'!DT31</f>
        <v>0.0</v>
      </c>
      <c r="DT29" s="787">
        <f>'Marks Entry'!DU31</f>
        <v>0.0</v>
      </c>
      <c r="DU29" s="789">
        <f>'Marks Entry'!DV31</f>
        <v>0.0</v>
      </c>
      <c r="DV29" s="789">
        <f>'Marks Entry'!DW31</f>
        <v>26.0</v>
      </c>
      <c r="DW29" s="789">
        <f>'Marks Entry'!DX31</f>
        <v>32.0</v>
      </c>
      <c r="DX29" s="793">
        <f>'Marks Entry'!DY31</f>
        <v>58.0</v>
      </c>
      <c r="DY29" s="784">
        <f>'Marks Entry'!DZ31</f>
        <v>25.217391304347824</v>
      </c>
      <c r="DZ29" s="785" t="str">
        <f>'Marks Entry'!EA31</f>
        <v/>
      </c>
      <c r="EA29" s="786">
        <f>'Marks Entry'!EB31</f>
        <v>0.0</v>
      </c>
      <c r="EB29" s="787">
        <f>'Marks Entry'!EC31</f>
        <v>0.0</v>
      </c>
      <c r="EC29" s="787">
        <f>'Marks Entry'!ED31</f>
        <v>0.0</v>
      </c>
      <c r="ED29" s="790">
        <f>'Marks Entry'!EE31</f>
        <v>0.0</v>
      </c>
      <c r="EE29" s="794">
        <f>'Marks Entry'!EF31</f>
        <v>0.0</v>
      </c>
      <c r="EF29" s="795" t="str">
        <f>'Marks Entry'!EG31</f>
        <v/>
      </c>
      <c r="EG29" s="786">
        <f>'Marks Entry'!EH31</f>
        <v>0.0</v>
      </c>
      <c r="EH29" s="787">
        <f>'Marks Entry'!EI31</f>
        <v>0.0</v>
      </c>
      <c r="EI29" s="787">
        <f>'Marks Entry'!EJ31</f>
        <v>0.0</v>
      </c>
      <c r="EJ29" s="790">
        <f>'Marks Entry'!EK31</f>
        <v>0.0</v>
      </c>
      <c r="EK29" s="794">
        <f>'Marks Entry'!EL31</f>
        <v>0.0</v>
      </c>
      <c r="EL29" s="795" t="str">
        <f>'Marks Entry'!EM31</f>
        <v/>
      </c>
      <c r="EM29" s="786">
        <f>'Marks Entry'!EN31</f>
        <v>9.0</v>
      </c>
      <c r="EN29" s="787">
        <f>'Marks Entry'!EO31</f>
        <v>8.0</v>
      </c>
      <c r="EO29" s="788">
        <f>'Marks Entry'!EP31</f>
        <v>7.0</v>
      </c>
      <c r="EP29" s="791">
        <f>'Marks Entry'!EQ31</f>
        <v>24.0</v>
      </c>
      <c r="EQ29" s="788">
        <f>'Marks Entry'!ER31</f>
        <v>41.0</v>
      </c>
      <c r="ER29" s="791">
        <f>'Marks Entry'!ES31</f>
        <v>65.0</v>
      </c>
      <c r="ES29" s="788">
        <f>'Marks Entry'!ET31</f>
        <v>0.0</v>
      </c>
      <c r="ET29" s="796">
        <f>'Marks Entry'!EU31</f>
        <v>65.0</v>
      </c>
      <c r="EU29" s="784">
        <f>'Marks Entry'!EV31</f>
        <v>32.5</v>
      </c>
      <c r="EV29" s="785" t="str">
        <f>'Marks Entry'!EW31</f>
        <v/>
      </c>
      <c r="EW29" s="797">
        <f>'Marks Entry'!EX31</f>
        <v>0.0</v>
      </c>
      <c r="EX29" s="784">
        <f>'Marks Entry'!EY31</f>
        <v>0.0</v>
      </c>
      <c r="EY29" s="798" t="str">
        <f>'Marks Entry'!EZ31</f>
        <v/>
      </c>
      <c r="EZ29" s="797">
        <f>'Marks Entry'!FA31</f>
        <v>1200.0</v>
      </c>
      <c r="FA29" s="784">
        <f>'Marks Entry'!FB31</f>
        <v>162.0</v>
      </c>
      <c r="FB29" s="799">
        <f>'Marks Entry'!FC31</f>
        <v>13.5</v>
      </c>
      <c r="FC29" s="800" t="str">
        <f>'Marks Entry'!FD31</f>
        <v/>
      </c>
      <c r="FD29" s="800" t="str">
        <f>'Marks Entry'!FE31</f>
        <v>FAILED</v>
      </c>
      <c r="FE29" s="784" t="str">
        <f>'Marks Entry'!FF31</f>
        <v/>
      </c>
      <c r="FF29" s="784" t="str">
        <f>'Marks Entry'!FG31</f>
        <v/>
      </c>
      <c r="FG29" s="785" t="str">
        <f>'Marks Entry'!FH31</f>
        <v>Need Improvement</v>
      </c>
    </row>
    <row r="30" spans="8:8" s="757" ht="17.25" customFormat="1" customHeight="1">
      <c r="A30" s="801"/>
      <c r="B30" s="758">
        <f t="shared" si="1"/>
        <v>24.0</v>
      </c>
      <c r="C30" s="759">
        <f>'Marks Entry'!D32</f>
        <v>9.0</v>
      </c>
      <c r="D30" s="759">
        <f>'Marks Entry'!E32</f>
        <v>235.0</v>
      </c>
      <c r="E30" s="759" t="str">
        <f>'Marks Entry'!F32</f>
        <v>OBC</v>
      </c>
      <c r="F30" s="759">
        <f>'Marks Entry'!$G32</f>
        <v>924.0</v>
      </c>
      <c r="G30" s="759" t="str">
        <f>'Marks Entry'!$H32</f>
        <v>VARSHA CHOUDHARY</v>
      </c>
      <c r="H30" s="759" t="str">
        <f>'Marks Entry'!I32</f>
        <v>GANESH CHOUDHARY</v>
      </c>
      <c r="I30" s="759" t="str">
        <f>'Marks Entry'!J32</f>
        <v>SUNITA</v>
      </c>
      <c r="J30" s="760">
        <f>'Marks Entry'!K32</f>
        <v>39746.0</v>
      </c>
      <c r="K30" s="781">
        <f>'Marks Entry'!L32</f>
        <v>4.0</v>
      </c>
      <c r="L30" s="782">
        <f>'Marks Entry'!M32</f>
        <v>4.0</v>
      </c>
      <c r="M30" s="782">
        <f>'Marks Entry'!N32</f>
        <v>4.0</v>
      </c>
      <c r="N30" s="783">
        <f>'Marks Entry'!O32</f>
        <v>12.0</v>
      </c>
      <c r="O30" s="782">
        <f>'Marks Entry'!P32</f>
        <v>25.0</v>
      </c>
      <c r="P30" s="783">
        <f>'Marks Entry'!Q32</f>
        <v>37.0</v>
      </c>
      <c r="Q30" s="782">
        <f>'Marks Entry'!R32</f>
        <v>25.0</v>
      </c>
      <c r="R30" s="783">
        <f>'Marks Entry'!S32</f>
        <v>62.0</v>
      </c>
      <c r="S30" s="784">
        <f>'Marks Entry'!T32</f>
        <v>62.0</v>
      </c>
      <c r="T30" s="784" t="str">
        <f>'Marks Entry'!U32</f>
        <v/>
      </c>
      <c r="U30" s="784" t="str">
        <f>'Marks Entry'!V32</f>
        <v>P</v>
      </c>
      <c r="V30" s="785" t="str">
        <f>'Marks Entry'!W32</f>
        <v>I</v>
      </c>
      <c r="W30" s="781">
        <f>'Marks Entry'!X32</f>
        <v>4.0</v>
      </c>
      <c r="X30" s="782">
        <f>'Marks Entry'!Y32</f>
        <v>5.0</v>
      </c>
      <c r="Y30" s="782">
        <f>'Marks Entry'!Z32</f>
        <v>5.0</v>
      </c>
      <c r="Z30" s="783">
        <f>'Marks Entry'!AA32</f>
        <v>14.0</v>
      </c>
      <c r="AA30" s="782">
        <f>'Marks Entry'!AB32</f>
        <v>24.0</v>
      </c>
      <c r="AB30" s="783">
        <f>'Marks Entry'!AC32</f>
        <v>38.0</v>
      </c>
      <c r="AC30" s="782">
        <f>'Marks Entry'!AD32</f>
        <v>0.0</v>
      </c>
      <c r="AD30" s="783">
        <f>'Marks Entry'!AE32</f>
        <v>38.0</v>
      </c>
      <c r="AE30" s="784">
        <f>'Marks Entry'!AF32</f>
        <v>38.0</v>
      </c>
      <c r="AF30" s="784" t="str">
        <f>'Marks Entry'!AG32</f>
        <v/>
      </c>
      <c r="AG30" s="784" t="str">
        <f>'Marks Entry'!AH32</f>
        <v>S</v>
      </c>
      <c r="AH30" s="785" t="str">
        <f>'Marks Entry'!AI32</f>
        <v>S</v>
      </c>
      <c r="AI30" s="781">
        <f>'Marks Entry'!AJ32</f>
        <v>6.0</v>
      </c>
      <c r="AJ30" s="782">
        <f>'Marks Entry'!AK32</f>
        <v>5.0</v>
      </c>
      <c r="AK30" s="782">
        <f>'Marks Entry'!AL32</f>
        <v>9.0</v>
      </c>
      <c r="AL30" s="783">
        <f>'Marks Entry'!AM32</f>
        <v>20.0</v>
      </c>
      <c r="AM30" s="782">
        <f>'Marks Entry'!AN32</f>
        <v>35.0</v>
      </c>
      <c r="AN30" s="783">
        <f>'Marks Entry'!AO32</f>
        <v>55.0</v>
      </c>
      <c r="AO30" s="782">
        <f>'Marks Entry'!AP32</f>
        <v>0.0</v>
      </c>
      <c r="AP30" s="783">
        <f>'Marks Entry'!AQ32</f>
        <v>55.0</v>
      </c>
      <c r="AQ30" s="784">
        <f>'Marks Entry'!AR32</f>
        <v>27.500000000000004</v>
      </c>
      <c r="AR30" s="784" t="str">
        <f>'Marks Entry'!AS32</f>
        <v/>
      </c>
      <c r="AS30" s="784" t="str">
        <f>'Marks Entry'!AT32</f>
        <v>S</v>
      </c>
      <c r="AT30" s="785" t="str">
        <f>'Marks Entry'!AU32</f>
        <v>S</v>
      </c>
      <c r="AU30" s="781">
        <f>'Marks Entry'!AV32</f>
        <v>5.0</v>
      </c>
      <c r="AV30" s="782">
        <f>'Marks Entry'!AW32</f>
        <v>8.0</v>
      </c>
      <c r="AW30" s="782">
        <f>'Marks Entry'!AX32</f>
        <v>5.0</v>
      </c>
      <c r="AX30" s="783">
        <f>'Marks Entry'!AY32</f>
        <v>18.0</v>
      </c>
      <c r="AY30" s="782">
        <f>'Marks Entry'!AZ32</f>
        <v>38.0</v>
      </c>
      <c r="AZ30" s="783">
        <f>'Marks Entry'!BA32</f>
        <v>56.0</v>
      </c>
      <c r="BA30" s="782">
        <f>'Marks Entry'!BB32</f>
        <v>0.0</v>
      </c>
      <c r="BB30" s="783">
        <f>'Marks Entry'!BC32</f>
        <v>56.0</v>
      </c>
      <c r="BC30" s="784">
        <f>'Marks Entry'!BD32</f>
        <v>28.000000000000004</v>
      </c>
      <c r="BD30" s="784" t="str">
        <f>'Marks Entry'!BE32</f>
        <v/>
      </c>
      <c r="BE30" s="784" t="str">
        <f>'Marks Entry'!BF32</f>
        <v>S</v>
      </c>
      <c r="BF30" s="785" t="str">
        <f>'Marks Entry'!BG32</f>
        <v>S</v>
      </c>
      <c r="BG30" s="781">
        <f>'Marks Entry'!BH32</f>
        <v>10.0</v>
      </c>
      <c r="BH30" s="782">
        <f>'Marks Entry'!BI32</f>
        <v>0.0</v>
      </c>
      <c r="BI30" s="782">
        <f>'Marks Entry'!BJ32</f>
        <v>9.0</v>
      </c>
      <c r="BJ30" s="783">
        <f>'Marks Entry'!BK32</f>
        <v>19.0</v>
      </c>
      <c r="BK30" s="782">
        <f>'Marks Entry'!BL32</f>
        <v>54.0</v>
      </c>
      <c r="BL30" s="783">
        <f>'Marks Entry'!BM32</f>
        <v>73.0</v>
      </c>
      <c r="BM30" s="782">
        <f>'Marks Entry'!BN32</f>
        <v>0.0</v>
      </c>
      <c r="BN30" s="783">
        <f>'Marks Entry'!BO32</f>
        <v>73.0</v>
      </c>
      <c r="BO30" s="784">
        <f>'Marks Entry'!BP32</f>
        <v>36.5</v>
      </c>
      <c r="BP30" s="784" t="str">
        <f>'Marks Entry'!BQ32</f>
        <v/>
      </c>
      <c r="BQ30" s="784" t="str">
        <f>'Marks Entry'!BR32</f>
        <v>S</v>
      </c>
      <c r="BR30" s="785" t="str">
        <f>'Marks Entry'!BS32</f>
        <v>S</v>
      </c>
      <c r="BS30" s="781">
        <f>'Marks Entry'!BT32</f>
        <v>6.0</v>
      </c>
      <c r="BT30" s="782">
        <f>'Marks Entry'!BU32</f>
        <v>8.0</v>
      </c>
      <c r="BU30" s="782">
        <f>'Marks Entry'!BV32</f>
        <v>5.0</v>
      </c>
      <c r="BV30" s="783">
        <f>'Marks Entry'!BW32</f>
        <v>19.0</v>
      </c>
      <c r="BW30" s="782">
        <f>'Marks Entry'!BX32</f>
        <v>42.0</v>
      </c>
      <c r="BX30" s="783">
        <f>'Marks Entry'!BY32</f>
        <v>61.0</v>
      </c>
      <c r="BY30" s="782">
        <f>'Marks Entry'!BZ32</f>
        <v>0.0</v>
      </c>
      <c r="BZ30" s="783">
        <f>'Marks Entry'!CA32</f>
        <v>61.0</v>
      </c>
      <c r="CA30" s="784">
        <f>'Marks Entry'!CB32</f>
        <v>30.5</v>
      </c>
      <c r="CB30" s="784" t="str">
        <f>'Marks Entry'!CC32</f>
        <v/>
      </c>
      <c r="CC30" s="784" t="str">
        <f>'Marks Entry'!CD32</f>
        <v>S</v>
      </c>
      <c r="CD30" s="785" t="str">
        <f>'Marks Entry'!CE32</f>
        <v>S</v>
      </c>
      <c r="CE30" s="781">
        <f>'Marks Entry'!CF32</f>
        <v>9.0</v>
      </c>
      <c r="CF30" s="782">
        <f>'Marks Entry'!CG32</f>
        <v>9.0</v>
      </c>
      <c r="CG30" s="782">
        <f>'Marks Entry'!CH32</f>
        <v>9.0</v>
      </c>
      <c r="CH30" s="783">
        <f>'Marks Entry'!CI32</f>
        <v>27.0</v>
      </c>
      <c r="CI30" s="782">
        <f>'Marks Entry'!CJ32</f>
        <v>52.0</v>
      </c>
      <c r="CJ30" s="783">
        <f>'Marks Entry'!CK32</f>
        <v>79.0</v>
      </c>
      <c r="CK30" s="782">
        <f>'Marks Entry'!CL32</f>
        <v>0.0</v>
      </c>
      <c r="CL30" s="783">
        <f>'Marks Entry'!CM32</f>
        <v>79.0</v>
      </c>
      <c r="CM30" s="784">
        <f>'Marks Entry'!CN32</f>
        <v>39.5</v>
      </c>
      <c r="CN30" s="784" t="str">
        <f>'Marks Entry'!CO32</f>
        <v/>
      </c>
      <c r="CO30" s="784" t="str">
        <f>'Marks Entry'!CP32</f>
        <v>S</v>
      </c>
      <c r="CP30" s="785" t="str">
        <f>'Marks Entry'!CQ32</f>
        <v>S</v>
      </c>
      <c r="CQ30" s="786">
        <f>'Marks Entry'!CR32</f>
        <v>9.0</v>
      </c>
      <c r="CR30" s="787">
        <f>'Marks Entry'!CS32</f>
        <v>8.0</v>
      </c>
      <c r="CS30" s="787">
        <f>'Marks Entry'!CT32</f>
        <v>10.0</v>
      </c>
      <c r="CT30" s="783">
        <f>'Marks Entry'!CU32</f>
        <v>27.0</v>
      </c>
      <c r="CU30" s="787">
        <f>'Marks Entry'!CV32</f>
        <v>28.0</v>
      </c>
      <c r="CV30" s="788">
        <f>'Marks Entry'!CW32</f>
        <v>28.0</v>
      </c>
      <c r="CW30" s="789">
        <f>'Marks Entry'!CX32</f>
        <v>56.0</v>
      </c>
      <c r="CX30" s="788">
        <f>'Marks Entry'!CY32</f>
        <v>0.0</v>
      </c>
      <c r="CY30" s="787">
        <f>'Marks Entry'!CZ32</f>
        <v>0.0</v>
      </c>
      <c r="CZ30" s="789">
        <f>'Marks Entry'!DA32</f>
        <v>0.0</v>
      </c>
      <c r="DA30" s="790">
        <f>'Marks Entry'!DB32</f>
        <v>83.0</v>
      </c>
      <c r="DB30" s="784">
        <f>'Marks Entry'!DC32</f>
        <v>41.5</v>
      </c>
      <c r="DC30" s="785" t="str">
        <f>'Marks Entry'!DD32</f>
        <v>C</v>
      </c>
      <c r="DD30" s="786">
        <f>'Marks Entry'!DE32</f>
        <v>9.0</v>
      </c>
      <c r="DE30" s="787">
        <f>'Marks Entry'!DF32</f>
        <v>0.0</v>
      </c>
      <c r="DF30" s="791">
        <f>'Marks Entry'!DG32</f>
        <v>9.0</v>
      </c>
      <c r="DG30" s="787">
        <f>'Marks Entry'!DH32</f>
        <v>8.0</v>
      </c>
      <c r="DH30" s="787">
        <f>'Marks Entry'!DI32</f>
        <v>0.0</v>
      </c>
      <c r="DI30" s="791">
        <f>'Marks Entry'!DJ32</f>
        <v>8.0</v>
      </c>
      <c r="DJ30" s="787">
        <f>'Marks Entry'!DK32</f>
        <v>10.0</v>
      </c>
      <c r="DK30" s="787">
        <f>'Marks Entry'!DL32</f>
        <v>0.0</v>
      </c>
      <c r="DL30" s="791">
        <f>'Marks Entry'!DM32</f>
        <v>10.0</v>
      </c>
      <c r="DM30" s="791">
        <f>'Marks Entry'!DN32</f>
        <v>27.0</v>
      </c>
      <c r="DN30" s="791">
        <f>'Marks Entry'!DO32</f>
        <v>0.0</v>
      </c>
      <c r="DO30" s="792">
        <f>'Marks Entry'!DP32</f>
        <v>27.0</v>
      </c>
      <c r="DP30" s="787">
        <f>'Marks Entry'!DQ32</f>
        <v>20.0</v>
      </c>
      <c r="DQ30" s="788">
        <f>'Marks Entry'!DR32</f>
        <v>44.0</v>
      </c>
      <c r="DR30" s="791">
        <f>'Marks Entry'!DS32</f>
        <v>64.0</v>
      </c>
      <c r="DS30" s="788">
        <f>'Marks Entry'!DT32</f>
        <v>0.0</v>
      </c>
      <c r="DT30" s="787">
        <f>'Marks Entry'!DU32</f>
        <v>0.0</v>
      </c>
      <c r="DU30" s="789">
        <f>'Marks Entry'!DV32</f>
        <v>0.0</v>
      </c>
      <c r="DV30" s="789">
        <f>'Marks Entry'!DW32</f>
        <v>47.0</v>
      </c>
      <c r="DW30" s="789">
        <f>'Marks Entry'!DX32</f>
        <v>44.0</v>
      </c>
      <c r="DX30" s="793">
        <f>'Marks Entry'!DY32</f>
        <v>91.0</v>
      </c>
      <c r="DY30" s="784">
        <f>'Marks Entry'!DZ32</f>
        <v>39.565217391304344</v>
      </c>
      <c r="DZ30" s="785" t="str">
        <f>'Marks Entry'!EA32</f>
        <v>D</v>
      </c>
      <c r="EA30" s="786">
        <f>'Marks Entry'!EB32</f>
        <v>0.0</v>
      </c>
      <c r="EB30" s="787">
        <f>'Marks Entry'!EC32</f>
        <v>0.0</v>
      </c>
      <c r="EC30" s="787">
        <f>'Marks Entry'!ED32</f>
        <v>0.0</v>
      </c>
      <c r="ED30" s="790">
        <f>'Marks Entry'!EE32</f>
        <v>0.0</v>
      </c>
      <c r="EE30" s="794">
        <f>'Marks Entry'!EF32</f>
        <v>0.0</v>
      </c>
      <c r="EF30" s="795" t="str">
        <f>'Marks Entry'!EG32</f>
        <v/>
      </c>
      <c r="EG30" s="786">
        <f>'Marks Entry'!EH32</f>
        <v>0.0</v>
      </c>
      <c r="EH30" s="787">
        <f>'Marks Entry'!EI32</f>
        <v>0.0</v>
      </c>
      <c r="EI30" s="787">
        <f>'Marks Entry'!EJ32</f>
        <v>0.0</v>
      </c>
      <c r="EJ30" s="790">
        <f>'Marks Entry'!EK32</f>
        <v>0.0</v>
      </c>
      <c r="EK30" s="794">
        <f>'Marks Entry'!EL32</f>
        <v>0.0</v>
      </c>
      <c r="EL30" s="795" t="str">
        <f>'Marks Entry'!EM32</f>
        <v/>
      </c>
      <c r="EM30" s="786">
        <f>'Marks Entry'!EN32</f>
        <v>9.0</v>
      </c>
      <c r="EN30" s="787">
        <f>'Marks Entry'!EO32</f>
        <v>9.0</v>
      </c>
      <c r="EO30" s="788">
        <f>'Marks Entry'!EP32</f>
        <v>10.0</v>
      </c>
      <c r="EP30" s="791">
        <f>'Marks Entry'!EQ32</f>
        <v>28.0</v>
      </c>
      <c r="EQ30" s="788">
        <f>'Marks Entry'!ER32</f>
        <v>60.0</v>
      </c>
      <c r="ER30" s="791">
        <f>'Marks Entry'!ES32</f>
        <v>88.0</v>
      </c>
      <c r="ES30" s="788">
        <f>'Marks Entry'!ET32</f>
        <v>0.0</v>
      </c>
      <c r="ET30" s="796">
        <f>'Marks Entry'!EU32</f>
        <v>88.0</v>
      </c>
      <c r="EU30" s="784">
        <f>'Marks Entry'!EV32</f>
        <v>44.0</v>
      </c>
      <c r="EV30" s="785" t="str">
        <f>'Marks Entry'!EW32</f>
        <v>C</v>
      </c>
      <c r="EW30" s="797">
        <f>'Marks Entry'!EX32</f>
        <v>0.0</v>
      </c>
      <c r="EX30" s="784">
        <f>'Marks Entry'!EY32</f>
        <v>0.0</v>
      </c>
      <c r="EY30" s="798" t="str">
        <f>'Marks Entry'!EZ32</f>
        <v/>
      </c>
      <c r="EZ30" s="797">
        <f>'Marks Entry'!FA32</f>
        <v>1200.0</v>
      </c>
      <c r="FA30" s="784">
        <f>'Marks Entry'!FB32</f>
        <v>424.0</v>
      </c>
      <c r="FB30" s="799">
        <f>'Marks Entry'!FC32</f>
        <v>35.333333333333336</v>
      </c>
      <c r="FC30" s="784" t="str">
        <f>'Marks Entry'!FD32</f>
        <v/>
      </c>
      <c r="FD30" s="784" t="str">
        <f>'Marks Entry'!FE32</f>
        <v>FAILED</v>
      </c>
      <c r="FE30" s="784" t="str">
        <f>'Marks Entry'!FF32</f>
        <v/>
      </c>
      <c r="FF30" s="784" t="str">
        <f>'Marks Entry'!FG32</f>
        <v/>
      </c>
      <c r="FG30" s="785" t="str">
        <f>'Marks Entry'!FH32</f>
        <v>Need Improvement</v>
      </c>
    </row>
    <row r="31" spans="8:8" s="757" ht="17.25" customFormat="1" customHeight="1">
      <c r="A31" s="801"/>
      <c r="B31" s="758">
        <f t="shared" si="1"/>
        <v>25.0</v>
      </c>
      <c r="C31" s="759">
        <f>'Marks Entry'!D33</f>
        <v>9.0</v>
      </c>
      <c r="D31" s="759">
        <f>'Marks Entry'!E33</f>
        <v>236.0</v>
      </c>
      <c r="E31" s="759" t="str">
        <f>'Marks Entry'!F33</f>
        <v>OBC</v>
      </c>
      <c r="F31" s="759">
        <f>'Marks Entry'!$G33</f>
        <v>925.0</v>
      </c>
      <c r="G31" s="759" t="str">
        <f>'Marks Entry'!$H33</f>
        <v>VIKRAM</v>
      </c>
      <c r="H31" s="759" t="str">
        <f>'Marks Entry'!I33</f>
        <v>MANAK LAL</v>
      </c>
      <c r="I31" s="759" t="str">
        <f>'Marks Entry'!J33</f>
        <v>CHANDRA DEVI</v>
      </c>
      <c r="J31" s="760">
        <f>'Marks Entry'!K33</f>
        <v>39528.0</v>
      </c>
      <c r="K31" s="781">
        <f>'Marks Entry'!L33</f>
        <v>3.0</v>
      </c>
      <c r="L31" s="782">
        <f>'Marks Entry'!M33</f>
        <v>2.0</v>
      </c>
      <c r="M31" s="782">
        <f>'Marks Entry'!N33</f>
        <v>2.0</v>
      </c>
      <c r="N31" s="783">
        <f>'Marks Entry'!O33</f>
        <v>7.0</v>
      </c>
      <c r="O31" s="782">
        <f>'Marks Entry'!P33</f>
        <v>20.0</v>
      </c>
      <c r="P31" s="783">
        <f>'Marks Entry'!Q33</f>
        <v>27.0</v>
      </c>
      <c r="Q31" s="782">
        <f>'Marks Entry'!R33</f>
        <v>20.0</v>
      </c>
      <c r="R31" s="783">
        <f>'Marks Entry'!S33</f>
        <v>47.0</v>
      </c>
      <c r="S31" s="784">
        <f>'Marks Entry'!T33</f>
        <v>47.0</v>
      </c>
      <c r="T31" s="784" t="str">
        <f>'Marks Entry'!U33</f>
        <v/>
      </c>
      <c r="U31" s="784" t="str">
        <f>'Marks Entry'!V33</f>
        <v>P</v>
      </c>
      <c r="V31" s="785" t="str">
        <f>'Marks Entry'!W33</f>
        <v>III</v>
      </c>
      <c r="W31" s="781">
        <f>'Marks Entry'!X33</f>
        <v>4.0</v>
      </c>
      <c r="X31" s="782">
        <f>'Marks Entry'!Y33</f>
        <v>4.0</v>
      </c>
      <c r="Y31" s="782">
        <f>'Marks Entry'!Z33</f>
        <v>3.0</v>
      </c>
      <c r="Z31" s="783">
        <f>'Marks Entry'!AA33</f>
        <v>11.0</v>
      </c>
      <c r="AA31" s="782">
        <f>'Marks Entry'!AB33</f>
        <v>20.0</v>
      </c>
      <c r="AB31" s="783">
        <f>'Marks Entry'!AC33</f>
        <v>31.0</v>
      </c>
      <c r="AC31" s="782">
        <f>'Marks Entry'!AD33</f>
        <v>0.0</v>
      </c>
      <c r="AD31" s="783">
        <f>'Marks Entry'!AE33</f>
        <v>31.0</v>
      </c>
      <c r="AE31" s="784">
        <f>'Marks Entry'!AF33</f>
        <v>31.0</v>
      </c>
      <c r="AF31" s="784" t="str">
        <f>'Marks Entry'!AG33</f>
        <v/>
      </c>
      <c r="AG31" s="784" t="str">
        <f>'Marks Entry'!AH33</f>
        <v>S</v>
      </c>
      <c r="AH31" s="785" t="str">
        <f>'Marks Entry'!AI33</f>
        <v>S</v>
      </c>
      <c r="AI31" s="781">
        <f>'Marks Entry'!AJ33</f>
        <v>6.0</v>
      </c>
      <c r="AJ31" s="782">
        <f>'Marks Entry'!AK33</f>
        <v>4.0</v>
      </c>
      <c r="AK31" s="782">
        <f>'Marks Entry'!AL33</f>
        <v>5.0</v>
      </c>
      <c r="AL31" s="783">
        <f>'Marks Entry'!AM33</f>
        <v>15.0</v>
      </c>
      <c r="AM31" s="782">
        <f>'Marks Entry'!AN33</f>
        <v>17.0</v>
      </c>
      <c r="AN31" s="783">
        <f>'Marks Entry'!AO33</f>
        <v>32.0</v>
      </c>
      <c r="AO31" s="782">
        <f>'Marks Entry'!AP33</f>
        <v>0.0</v>
      </c>
      <c r="AP31" s="783">
        <f>'Marks Entry'!AQ33</f>
        <v>32.0</v>
      </c>
      <c r="AQ31" s="784">
        <f>'Marks Entry'!AR33</f>
        <v>16.0</v>
      </c>
      <c r="AR31" s="784" t="str">
        <f>'Marks Entry'!AS33</f>
        <v/>
      </c>
      <c r="AS31" s="784" t="str">
        <f>'Marks Entry'!AT33</f>
        <v>F</v>
      </c>
      <c r="AT31" s="785" t="str">
        <f>'Marks Entry'!AU33</f>
        <v>F</v>
      </c>
      <c r="AU31" s="781">
        <f>'Marks Entry'!AV33</f>
        <v>2.0</v>
      </c>
      <c r="AV31" s="782">
        <f>'Marks Entry'!AW33</f>
        <v>6.0</v>
      </c>
      <c r="AW31" s="782">
        <f>'Marks Entry'!AX33</f>
        <v>5.0</v>
      </c>
      <c r="AX31" s="783">
        <f>'Marks Entry'!AY33</f>
        <v>13.0</v>
      </c>
      <c r="AY31" s="782">
        <f>'Marks Entry'!AZ33</f>
        <v>25.0</v>
      </c>
      <c r="AZ31" s="783">
        <f>'Marks Entry'!BA33</f>
        <v>38.0</v>
      </c>
      <c r="BA31" s="782">
        <f>'Marks Entry'!BB33</f>
        <v>0.0</v>
      </c>
      <c r="BB31" s="783">
        <f>'Marks Entry'!BC33</f>
        <v>38.0</v>
      </c>
      <c r="BC31" s="784">
        <f>'Marks Entry'!BD33</f>
        <v>19.0</v>
      </c>
      <c r="BD31" s="784" t="str">
        <f>'Marks Entry'!BE33</f>
        <v/>
      </c>
      <c r="BE31" s="784" t="str">
        <f>'Marks Entry'!BF33</f>
        <v>F</v>
      </c>
      <c r="BF31" s="785" t="str">
        <f>'Marks Entry'!BG33</f>
        <v>F</v>
      </c>
      <c r="BG31" s="781">
        <f>'Marks Entry'!BH33</f>
        <v>9.0</v>
      </c>
      <c r="BH31" s="782">
        <f>'Marks Entry'!BI33</f>
        <v>1.0</v>
      </c>
      <c r="BI31" s="782">
        <f>'Marks Entry'!BJ33</f>
        <v>8.0</v>
      </c>
      <c r="BJ31" s="783">
        <f>'Marks Entry'!BK33</f>
        <v>18.0</v>
      </c>
      <c r="BK31" s="782">
        <f>'Marks Entry'!BL33</f>
        <v>38.0</v>
      </c>
      <c r="BL31" s="783">
        <f>'Marks Entry'!BM33</f>
        <v>56.0</v>
      </c>
      <c r="BM31" s="782">
        <f>'Marks Entry'!BN33</f>
        <v>0.0</v>
      </c>
      <c r="BN31" s="783">
        <f>'Marks Entry'!BO33</f>
        <v>56.0</v>
      </c>
      <c r="BO31" s="784">
        <f>'Marks Entry'!BP33</f>
        <v>28.000000000000004</v>
      </c>
      <c r="BP31" s="784" t="str">
        <f>'Marks Entry'!BQ33</f>
        <v/>
      </c>
      <c r="BQ31" s="784" t="str">
        <f>'Marks Entry'!BR33</f>
        <v>S</v>
      </c>
      <c r="BR31" s="785" t="str">
        <f>'Marks Entry'!BS33</f>
        <v>S</v>
      </c>
      <c r="BS31" s="781">
        <f>'Marks Entry'!BT33</f>
        <v>4.0</v>
      </c>
      <c r="BT31" s="782">
        <f>'Marks Entry'!BU33</f>
        <v>6.0</v>
      </c>
      <c r="BU31" s="782">
        <f>'Marks Entry'!BV33</f>
        <v>4.0</v>
      </c>
      <c r="BV31" s="783">
        <f>'Marks Entry'!BW33</f>
        <v>14.0</v>
      </c>
      <c r="BW31" s="782">
        <f>'Marks Entry'!BX33</f>
        <v>32.0</v>
      </c>
      <c r="BX31" s="783">
        <f>'Marks Entry'!BY33</f>
        <v>46.0</v>
      </c>
      <c r="BY31" s="782">
        <f>'Marks Entry'!BZ33</f>
        <v>0.0</v>
      </c>
      <c r="BZ31" s="783">
        <f>'Marks Entry'!CA33</f>
        <v>46.0</v>
      </c>
      <c r="CA31" s="784">
        <f>'Marks Entry'!CB33</f>
        <v>23.0</v>
      </c>
      <c r="CB31" s="784" t="str">
        <f>'Marks Entry'!CC33</f>
        <v/>
      </c>
      <c r="CC31" s="784" t="str">
        <f>'Marks Entry'!CD33</f>
        <v>F</v>
      </c>
      <c r="CD31" s="785" t="str">
        <f>'Marks Entry'!CE33</f>
        <v>F</v>
      </c>
      <c r="CE31" s="781">
        <f>'Marks Entry'!CF33</f>
        <v>7.0</v>
      </c>
      <c r="CF31" s="782">
        <f>'Marks Entry'!CG33</f>
        <v>7.0</v>
      </c>
      <c r="CG31" s="782">
        <f>'Marks Entry'!CH33</f>
        <v>8.0</v>
      </c>
      <c r="CH31" s="783">
        <f>'Marks Entry'!CI33</f>
        <v>22.0</v>
      </c>
      <c r="CI31" s="782">
        <f>'Marks Entry'!CJ33</f>
        <v>40.0</v>
      </c>
      <c r="CJ31" s="783">
        <f>'Marks Entry'!CK33</f>
        <v>62.0</v>
      </c>
      <c r="CK31" s="782">
        <f>'Marks Entry'!CL33</f>
        <v>0.0</v>
      </c>
      <c r="CL31" s="783">
        <f>'Marks Entry'!CM33</f>
        <v>62.0</v>
      </c>
      <c r="CM31" s="784">
        <f>'Marks Entry'!CN33</f>
        <v>31.0</v>
      </c>
      <c r="CN31" s="784" t="str">
        <f>'Marks Entry'!CO33</f>
        <v/>
      </c>
      <c r="CO31" s="784" t="str">
        <f>'Marks Entry'!CP33</f>
        <v>S</v>
      </c>
      <c r="CP31" s="785" t="str">
        <f>'Marks Entry'!CQ33</f>
        <v>S</v>
      </c>
      <c r="CQ31" s="786">
        <f>'Marks Entry'!CR33</f>
        <v>8.0</v>
      </c>
      <c r="CR31" s="787">
        <f>'Marks Entry'!CS33</f>
        <v>8.0</v>
      </c>
      <c r="CS31" s="787">
        <f>'Marks Entry'!CT33</f>
        <v>9.0</v>
      </c>
      <c r="CT31" s="783">
        <f>'Marks Entry'!CU33</f>
        <v>25.0</v>
      </c>
      <c r="CU31" s="787">
        <f>'Marks Entry'!CV33</f>
        <v>27.0</v>
      </c>
      <c r="CV31" s="788">
        <f>'Marks Entry'!CW33</f>
        <v>29.0</v>
      </c>
      <c r="CW31" s="789">
        <f>'Marks Entry'!CX33</f>
        <v>56.0</v>
      </c>
      <c r="CX31" s="788">
        <f>'Marks Entry'!CY33</f>
        <v>0.0</v>
      </c>
      <c r="CY31" s="787">
        <f>'Marks Entry'!CZ33</f>
        <v>0.0</v>
      </c>
      <c r="CZ31" s="789">
        <f>'Marks Entry'!DA33</f>
        <v>0.0</v>
      </c>
      <c r="DA31" s="790">
        <f>'Marks Entry'!DB33</f>
        <v>81.0</v>
      </c>
      <c r="DB31" s="784">
        <f>'Marks Entry'!DC33</f>
        <v>40.5</v>
      </c>
      <c r="DC31" s="785" t="str">
        <f>'Marks Entry'!DD33</f>
        <v>C</v>
      </c>
      <c r="DD31" s="786">
        <f>'Marks Entry'!DE33</f>
        <v>7.0</v>
      </c>
      <c r="DE31" s="787">
        <f>'Marks Entry'!DF33</f>
        <v>0.0</v>
      </c>
      <c r="DF31" s="791">
        <f>'Marks Entry'!DG33</f>
        <v>7.0</v>
      </c>
      <c r="DG31" s="787">
        <f>'Marks Entry'!DH33</f>
        <v>8.0</v>
      </c>
      <c r="DH31" s="787">
        <f>'Marks Entry'!DI33</f>
        <v>0.0</v>
      </c>
      <c r="DI31" s="791">
        <f>'Marks Entry'!DJ33</f>
        <v>8.0</v>
      </c>
      <c r="DJ31" s="787">
        <f>'Marks Entry'!DK33</f>
        <v>10.0</v>
      </c>
      <c r="DK31" s="787">
        <f>'Marks Entry'!DL33</f>
        <v>0.0</v>
      </c>
      <c r="DL31" s="791">
        <f>'Marks Entry'!DM33</f>
        <v>10.0</v>
      </c>
      <c r="DM31" s="791">
        <f>'Marks Entry'!DN33</f>
        <v>25.0</v>
      </c>
      <c r="DN31" s="791">
        <f>'Marks Entry'!DO33</f>
        <v>0.0</v>
      </c>
      <c r="DO31" s="792">
        <f>'Marks Entry'!DP33</f>
        <v>25.0</v>
      </c>
      <c r="DP31" s="787">
        <f>'Marks Entry'!DQ33</f>
        <v>15.0</v>
      </c>
      <c r="DQ31" s="788">
        <f>'Marks Entry'!DR33</f>
        <v>40.0</v>
      </c>
      <c r="DR31" s="791">
        <f>'Marks Entry'!DS33</f>
        <v>55.0</v>
      </c>
      <c r="DS31" s="788">
        <f>'Marks Entry'!DT33</f>
        <v>0.0</v>
      </c>
      <c r="DT31" s="787">
        <f>'Marks Entry'!DU33</f>
        <v>0.0</v>
      </c>
      <c r="DU31" s="789">
        <f>'Marks Entry'!DV33</f>
        <v>0.0</v>
      </c>
      <c r="DV31" s="789">
        <f>'Marks Entry'!DW33</f>
        <v>40.0</v>
      </c>
      <c r="DW31" s="789">
        <f>'Marks Entry'!DX33</f>
        <v>40.0</v>
      </c>
      <c r="DX31" s="793">
        <f>'Marks Entry'!DY33</f>
        <v>80.0</v>
      </c>
      <c r="DY31" s="784">
        <f>'Marks Entry'!DZ33</f>
        <v>34.78260869565217</v>
      </c>
      <c r="DZ31" s="785" t="str">
        <f>'Marks Entry'!EA33</f>
        <v/>
      </c>
      <c r="EA31" s="786">
        <f>'Marks Entry'!EB33</f>
        <v>0.0</v>
      </c>
      <c r="EB31" s="787">
        <f>'Marks Entry'!EC33</f>
        <v>0.0</v>
      </c>
      <c r="EC31" s="787">
        <f>'Marks Entry'!ED33</f>
        <v>0.0</v>
      </c>
      <c r="ED31" s="790">
        <f>'Marks Entry'!EE33</f>
        <v>0.0</v>
      </c>
      <c r="EE31" s="794">
        <f>'Marks Entry'!EF33</f>
        <v>0.0</v>
      </c>
      <c r="EF31" s="795" t="str">
        <f>'Marks Entry'!EG33</f>
        <v/>
      </c>
      <c r="EG31" s="786">
        <f>'Marks Entry'!EH33</f>
        <v>0.0</v>
      </c>
      <c r="EH31" s="787">
        <f>'Marks Entry'!EI33</f>
        <v>0.0</v>
      </c>
      <c r="EI31" s="787">
        <f>'Marks Entry'!EJ33</f>
        <v>0.0</v>
      </c>
      <c r="EJ31" s="790">
        <f>'Marks Entry'!EK33</f>
        <v>0.0</v>
      </c>
      <c r="EK31" s="794">
        <f>'Marks Entry'!EL33</f>
        <v>0.0</v>
      </c>
      <c r="EL31" s="795" t="str">
        <f>'Marks Entry'!EM33</f>
        <v/>
      </c>
      <c r="EM31" s="786">
        <f>'Marks Entry'!EN33</f>
        <v>9.0</v>
      </c>
      <c r="EN31" s="787">
        <f>'Marks Entry'!EO33</f>
        <v>8.0</v>
      </c>
      <c r="EO31" s="788">
        <f>'Marks Entry'!EP33</f>
        <v>8.0</v>
      </c>
      <c r="EP31" s="791">
        <f>'Marks Entry'!EQ33</f>
        <v>25.0</v>
      </c>
      <c r="EQ31" s="788">
        <f>'Marks Entry'!ER33</f>
        <v>35.0</v>
      </c>
      <c r="ER31" s="791">
        <f>'Marks Entry'!ES33</f>
        <v>60.0</v>
      </c>
      <c r="ES31" s="788">
        <f>'Marks Entry'!ET33</f>
        <v>0.0</v>
      </c>
      <c r="ET31" s="796">
        <f>'Marks Entry'!EU33</f>
        <v>60.0</v>
      </c>
      <c r="EU31" s="784">
        <f>'Marks Entry'!EV33</f>
        <v>30.0</v>
      </c>
      <c r="EV31" s="785" t="str">
        <f>'Marks Entry'!EW33</f>
        <v/>
      </c>
      <c r="EW31" s="797">
        <f>'Marks Entry'!EX33</f>
        <v>0.0</v>
      </c>
      <c r="EX31" s="784">
        <f>'Marks Entry'!EY33</f>
        <v>0.0</v>
      </c>
      <c r="EY31" s="798" t="str">
        <f>'Marks Entry'!EZ33</f>
        <v/>
      </c>
      <c r="EZ31" s="797">
        <f>'Marks Entry'!FA33</f>
        <v>1200.0</v>
      </c>
      <c r="FA31" s="784">
        <f>'Marks Entry'!FB33</f>
        <v>312.0</v>
      </c>
      <c r="FB31" s="799">
        <f>'Marks Entry'!FC33</f>
        <v>26.0</v>
      </c>
      <c r="FC31" s="800" t="str">
        <f>'Marks Entry'!FD33</f>
        <v/>
      </c>
      <c r="FD31" s="800" t="str">
        <f>'Marks Entry'!FE33</f>
        <v>FAILED</v>
      </c>
      <c r="FE31" s="784" t="str">
        <f>'Marks Entry'!FF33</f>
        <v/>
      </c>
      <c r="FF31" s="784" t="str">
        <f>'Marks Entry'!FG33</f>
        <v/>
      </c>
      <c r="FG31" s="785" t="str">
        <f>'Marks Entry'!FH33</f>
        <v>Need Improvement</v>
      </c>
    </row>
    <row r="32" spans="8:8" s="757" ht="17.25" customFormat="1" customHeight="1">
      <c r="A32" s="801"/>
      <c r="B32" s="758">
        <f t="shared" si="1"/>
        <v>26.0</v>
      </c>
      <c r="C32" s="759">
        <f>'Marks Entry'!D34</f>
        <v>9.0</v>
      </c>
      <c r="D32" s="759">
        <f>'Marks Entry'!E34</f>
        <v>517.0</v>
      </c>
      <c r="E32" s="759" t="str">
        <f>'Marks Entry'!F34</f>
        <v>GEN</v>
      </c>
      <c r="F32" s="759">
        <f>'Marks Entry'!$G34</f>
        <v>926.0</v>
      </c>
      <c r="G32" s="759" t="str">
        <f>'Marks Entry'!$H34</f>
        <v>Yogita Dave</v>
      </c>
      <c r="H32" s="759" t="str">
        <f>'Marks Entry'!I34</f>
        <v>Sharwan Kumar</v>
      </c>
      <c r="I32" s="759" t="str">
        <f>'Marks Entry'!J34</f>
        <v>Seema</v>
      </c>
      <c r="J32" s="760">
        <f>'Marks Entry'!K34</f>
        <v>39617.0</v>
      </c>
      <c r="K32" s="781">
        <f>'Marks Entry'!L34</f>
        <v>2.0</v>
      </c>
      <c r="L32" s="782">
        <f>'Marks Entry'!M34</f>
        <v>1.0</v>
      </c>
      <c r="M32" s="782">
        <f>'Marks Entry'!N34</f>
        <v>0.0</v>
      </c>
      <c r="N32" s="783">
        <f>'Marks Entry'!O34</f>
        <v>3.0</v>
      </c>
      <c r="O32" s="782">
        <f>'Marks Entry'!P34</f>
        <v>6.0</v>
      </c>
      <c r="P32" s="783">
        <f>'Marks Entry'!Q34</f>
        <v>9.0</v>
      </c>
      <c r="Q32" s="782">
        <f>'Marks Entry'!R34</f>
        <v>6.0</v>
      </c>
      <c r="R32" s="783">
        <f>'Marks Entry'!S34</f>
        <v>15.0</v>
      </c>
      <c r="S32" s="784">
        <f>'Marks Entry'!T34</f>
        <v>15.0</v>
      </c>
      <c r="T32" s="784" t="str">
        <f>'Marks Entry'!U34</f>
        <v/>
      </c>
      <c r="U32" s="784" t="str">
        <f>'Marks Entry'!V34</f>
        <v>F</v>
      </c>
      <c r="V32" s="785" t="str">
        <f>'Marks Entry'!W34</f>
        <v>F</v>
      </c>
      <c r="W32" s="781">
        <f>'Marks Entry'!X34</f>
        <v>4.0</v>
      </c>
      <c r="X32" s="782">
        <f>'Marks Entry'!Y34</f>
        <v>3.0</v>
      </c>
      <c r="Y32" s="782">
        <f>'Marks Entry'!Z34</f>
        <v>1.0</v>
      </c>
      <c r="Z32" s="783">
        <f>'Marks Entry'!AA34</f>
        <v>8.0</v>
      </c>
      <c r="AA32" s="782">
        <f>'Marks Entry'!AB34</f>
        <v>15.0</v>
      </c>
      <c r="AB32" s="783">
        <f>'Marks Entry'!AC34</f>
        <v>23.0</v>
      </c>
      <c r="AC32" s="782">
        <f>'Marks Entry'!AD34</f>
        <v>0.0</v>
      </c>
      <c r="AD32" s="783">
        <f>'Marks Entry'!AE34</f>
        <v>23.0</v>
      </c>
      <c r="AE32" s="784">
        <f>'Marks Entry'!AF34</f>
        <v>23.0</v>
      </c>
      <c r="AF32" s="784" t="str">
        <f>'Marks Entry'!AG34</f>
        <v/>
      </c>
      <c r="AG32" s="784" t="str">
        <f>'Marks Entry'!AH34</f>
        <v>F</v>
      </c>
      <c r="AH32" s="785" t="str">
        <f>'Marks Entry'!AI34</f>
        <v>F</v>
      </c>
      <c r="AI32" s="781">
        <f>'Marks Entry'!AJ34</f>
        <v>4.0</v>
      </c>
      <c r="AJ32" s="782">
        <f>'Marks Entry'!AK34</f>
        <v>6.0</v>
      </c>
      <c r="AK32" s="782">
        <f>'Marks Entry'!AL34</f>
        <v>5.0</v>
      </c>
      <c r="AL32" s="783">
        <f>'Marks Entry'!AM34</f>
        <v>15.0</v>
      </c>
      <c r="AM32" s="782">
        <f>'Marks Entry'!AN34</f>
        <v>18.0</v>
      </c>
      <c r="AN32" s="783">
        <f>'Marks Entry'!AO34</f>
        <v>33.0</v>
      </c>
      <c r="AO32" s="782">
        <f>'Marks Entry'!AP34</f>
        <v>0.0</v>
      </c>
      <c r="AP32" s="783">
        <f>'Marks Entry'!AQ34</f>
        <v>33.0</v>
      </c>
      <c r="AQ32" s="784">
        <f>'Marks Entry'!AR34</f>
        <v>16.5</v>
      </c>
      <c r="AR32" s="784" t="str">
        <f>'Marks Entry'!AS34</f>
        <v/>
      </c>
      <c r="AS32" s="784" t="str">
        <f>'Marks Entry'!AT34</f>
        <v>F</v>
      </c>
      <c r="AT32" s="785" t="str">
        <f>'Marks Entry'!AU34</f>
        <v>F</v>
      </c>
      <c r="AU32" s="781">
        <f>'Marks Entry'!AV34</f>
        <v>4.0</v>
      </c>
      <c r="AV32" s="782">
        <f>'Marks Entry'!AW34</f>
        <v>2.0</v>
      </c>
      <c r="AW32" s="782">
        <f>'Marks Entry'!AX34</f>
        <v>4.0</v>
      </c>
      <c r="AX32" s="783">
        <f>'Marks Entry'!AY34</f>
        <v>10.0</v>
      </c>
      <c r="AY32" s="782">
        <f>'Marks Entry'!AZ34</f>
        <v>12.0</v>
      </c>
      <c r="AZ32" s="783">
        <f>'Marks Entry'!BA34</f>
        <v>22.0</v>
      </c>
      <c r="BA32" s="782">
        <f>'Marks Entry'!BB34</f>
        <v>0.0</v>
      </c>
      <c r="BB32" s="783">
        <f>'Marks Entry'!BC34</f>
        <v>22.0</v>
      </c>
      <c r="BC32" s="784">
        <f>'Marks Entry'!BD34</f>
        <v>11.0</v>
      </c>
      <c r="BD32" s="784" t="str">
        <f>'Marks Entry'!BE34</f>
        <v/>
      </c>
      <c r="BE32" s="784" t="str">
        <f>'Marks Entry'!BF34</f>
        <v>F</v>
      </c>
      <c r="BF32" s="785" t="str">
        <f>'Marks Entry'!BG34</f>
        <v>F</v>
      </c>
      <c r="BG32" s="781">
        <f>'Marks Entry'!BH34</f>
        <v>2.0</v>
      </c>
      <c r="BH32" s="782">
        <f>'Marks Entry'!BI34</f>
        <v>0.0</v>
      </c>
      <c r="BI32" s="782">
        <f>'Marks Entry'!BJ34</f>
        <v>3.0</v>
      </c>
      <c r="BJ32" s="783">
        <f>'Marks Entry'!BK34</f>
        <v>5.0</v>
      </c>
      <c r="BK32" s="782">
        <f>'Marks Entry'!BL34</f>
        <v>18.0</v>
      </c>
      <c r="BL32" s="783">
        <f>'Marks Entry'!BM34</f>
        <v>23.0</v>
      </c>
      <c r="BM32" s="782">
        <f>'Marks Entry'!BN34</f>
        <v>0.0</v>
      </c>
      <c r="BN32" s="783">
        <f>'Marks Entry'!BO34</f>
        <v>23.0</v>
      </c>
      <c r="BO32" s="784">
        <f>'Marks Entry'!BP34</f>
        <v>11.5</v>
      </c>
      <c r="BP32" s="784" t="str">
        <f>'Marks Entry'!BQ34</f>
        <v/>
      </c>
      <c r="BQ32" s="784" t="str">
        <f>'Marks Entry'!BR34</f>
        <v>F</v>
      </c>
      <c r="BR32" s="785" t="str">
        <f>'Marks Entry'!BS34</f>
        <v>F</v>
      </c>
      <c r="BS32" s="781">
        <f>'Marks Entry'!BT34</f>
        <v>2.0</v>
      </c>
      <c r="BT32" s="782">
        <f>'Marks Entry'!BU34</f>
        <v>4.0</v>
      </c>
      <c r="BU32" s="782">
        <f>'Marks Entry'!BV34</f>
        <v>2.0</v>
      </c>
      <c r="BV32" s="783">
        <f>'Marks Entry'!BW34</f>
        <v>8.0</v>
      </c>
      <c r="BW32" s="782">
        <f>'Marks Entry'!BX34</f>
        <v>17.0</v>
      </c>
      <c r="BX32" s="783">
        <f>'Marks Entry'!BY34</f>
        <v>25.0</v>
      </c>
      <c r="BY32" s="782">
        <f>'Marks Entry'!BZ34</f>
        <v>0.0</v>
      </c>
      <c r="BZ32" s="783">
        <f>'Marks Entry'!CA34</f>
        <v>25.0</v>
      </c>
      <c r="CA32" s="784">
        <f>'Marks Entry'!CB34</f>
        <v>12.5</v>
      </c>
      <c r="CB32" s="784" t="str">
        <f>'Marks Entry'!CC34</f>
        <v/>
      </c>
      <c r="CC32" s="784" t="str">
        <f>'Marks Entry'!CD34</f>
        <v>F</v>
      </c>
      <c r="CD32" s="785" t="str">
        <f>'Marks Entry'!CE34</f>
        <v>F</v>
      </c>
      <c r="CE32" s="781">
        <f>'Marks Entry'!CF34</f>
        <v>6.0</v>
      </c>
      <c r="CF32" s="782">
        <f>'Marks Entry'!CG34</f>
        <v>2.0</v>
      </c>
      <c r="CG32" s="782">
        <f>'Marks Entry'!CH34</f>
        <v>3.0</v>
      </c>
      <c r="CH32" s="783">
        <f>'Marks Entry'!CI34</f>
        <v>11.0</v>
      </c>
      <c r="CI32" s="782">
        <f>'Marks Entry'!CJ34</f>
        <v>19.0</v>
      </c>
      <c r="CJ32" s="783">
        <f>'Marks Entry'!CK34</f>
        <v>30.0</v>
      </c>
      <c r="CK32" s="782">
        <f>'Marks Entry'!CL34</f>
        <v>0.0</v>
      </c>
      <c r="CL32" s="783">
        <f>'Marks Entry'!CM34</f>
        <v>30.0</v>
      </c>
      <c r="CM32" s="784">
        <f>'Marks Entry'!CN34</f>
        <v>15.0</v>
      </c>
      <c r="CN32" s="784" t="str">
        <f>'Marks Entry'!CO34</f>
        <v/>
      </c>
      <c r="CO32" s="784" t="str">
        <f>'Marks Entry'!CP34</f>
        <v>F</v>
      </c>
      <c r="CP32" s="785" t="str">
        <f>'Marks Entry'!CQ34</f>
        <v>F</v>
      </c>
      <c r="CQ32" s="786">
        <f>'Marks Entry'!CR34</f>
        <v>6.0</v>
      </c>
      <c r="CR32" s="787">
        <f>'Marks Entry'!CS34</f>
        <v>5.0</v>
      </c>
      <c r="CS32" s="787">
        <f>'Marks Entry'!CT34</f>
        <v>5.0</v>
      </c>
      <c r="CT32" s="783">
        <f>'Marks Entry'!CU34</f>
        <v>16.0</v>
      </c>
      <c r="CU32" s="787">
        <f>'Marks Entry'!CV34</f>
        <v>19.0</v>
      </c>
      <c r="CV32" s="788">
        <f>'Marks Entry'!CW34</f>
        <v>20.0</v>
      </c>
      <c r="CW32" s="789">
        <f>'Marks Entry'!CX34</f>
        <v>39.0</v>
      </c>
      <c r="CX32" s="788">
        <f>'Marks Entry'!CY34</f>
        <v>0.0</v>
      </c>
      <c r="CY32" s="787">
        <f>'Marks Entry'!CZ34</f>
        <v>0.0</v>
      </c>
      <c r="CZ32" s="789">
        <f>'Marks Entry'!DA34</f>
        <v>0.0</v>
      </c>
      <c r="DA32" s="790">
        <f>'Marks Entry'!DB34</f>
        <v>55.0</v>
      </c>
      <c r="DB32" s="784">
        <f>'Marks Entry'!DC34</f>
        <v>27.500000000000004</v>
      </c>
      <c r="DC32" s="785" t="str">
        <f>'Marks Entry'!DD34</f>
        <v/>
      </c>
      <c r="DD32" s="786">
        <f>'Marks Entry'!DE34</f>
        <v>4.0</v>
      </c>
      <c r="DE32" s="787">
        <f>'Marks Entry'!DF34</f>
        <v>0.0</v>
      </c>
      <c r="DF32" s="791">
        <f>'Marks Entry'!DG34</f>
        <v>4.0</v>
      </c>
      <c r="DG32" s="787">
        <f>'Marks Entry'!DH34</f>
        <v>7.0</v>
      </c>
      <c r="DH32" s="787">
        <f>'Marks Entry'!DI34</f>
        <v>0.0</v>
      </c>
      <c r="DI32" s="791">
        <f>'Marks Entry'!DJ34</f>
        <v>7.0</v>
      </c>
      <c r="DJ32" s="787">
        <f>'Marks Entry'!DK34</f>
        <v>4.0</v>
      </c>
      <c r="DK32" s="787">
        <f>'Marks Entry'!DL34</f>
        <v>0.0</v>
      </c>
      <c r="DL32" s="791">
        <f>'Marks Entry'!DM34</f>
        <v>4.0</v>
      </c>
      <c r="DM32" s="791">
        <f>'Marks Entry'!DN34</f>
        <v>15.0</v>
      </c>
      <c r="DN32" s="791">
        <f>'Marks Entry'!DO34</f>
        <v>0.0</v>
      </c>
      <c r="DO32" s="792">
        <f>'Marks Entry'!DP34</f>
        <v>15.0</v>
      </c>
      <c r="DP32" s="787">
        <f>'Marks Entry'!DQ34</f>
        <v>10.0</v>
      </c>
      <c r="DQ32" s="788">
        <f>'Marks Entry'!DR34</f>
        <v>34.0</v>
      </c>
      <c r="DR32" s="791">
        <f>'Marks Entry'!DS34</f>
        <v>44.0</v>
      </c>
      <c r="DS32" s="788">
        <f>'Marks Entry'!DT34</f>
        <v>0.0</v>
      </c>
      <c r="DT32" s="787">
        <f>'Marks Entry'!DU34</f>
        <v>0.0</v>
      </c>
      <c r="DU32" s="789">
        <f>'Marks Entry'!DV34</f>
        <v>0.0</v>
      </c>
      <c r="DV32" s="789">
        <f>'Marks Entry'!DW34</f>
        <v>25.0</v>
      </c>
      <c r="DW32" s="789">
        <f>'Marks Entry'!DX34</f>
        <v>34.0</v>
      </c>
      <c r="DX32" s="793">
        <f>'Marks Entry'!DY34</f>
        <v>59.0</v>
      </c>
      <c r="DY32" s="784">
        <f>'Marks Entry'!DZ34</f>
        <v>25.65217391304348</v>
      </c>
      <c r="DZ32" s="785" t="str">
        <f>'Marks Entry'!EA34</f>
        <v/>
      </c>
      <c r="EA32" s="786">
        <f>'Marks Entry'!EB34</f>
        <v>0.0</v>
      </c>
      <c r="EB32" s="787">
        <f>'Marks Entry'!EC34</f>
        <v>0.0</v>
      </c>
      <c r="EC32" s="787">
        <f>'Marks Entry'!ED34</f>
        <v>0.0</v>
      </c>
      <c r="ED32" s="790">
        <f>'Marks Entry'!EE34</f>
        <v>0.0</v>
      </c>
      <c r="EE32" s="794">
        <f>'Marks Entry'!EF34</f>
        <v>0.0</v>
      </c>
      <c r="EF32" s="795" t="str">
        <f>'Marks Entry'!EG34</f>
        <v/>
      </c>
      <c r="EG32" s="786">
        <f>'Marks Entry'!EH34</f>
        <v>0.0</v>
      </c>
      <c r="EH32" s="787">
        <f>'Marks Entry'!EI34</f>
        <v>0.0</v>
      </c>
      <c r="EI32" s="787">
        <f>'Marks Entry'!EJ34</f>
        <v>0.0</v>
      </c>
      <c r="EJ32" s="790">
        <f>'Marks Entry'!EK34</f>
        <v>0.0</v>
      </c>
      <c r="EK32" s="794">
        <f>'Marks Entry'!EL34</f>
        <v>0.0</v>
      </c>
      <c r="EL32" s="795" t="str">
        <f>'Marks Entry'!EM34</f>
        <v/>
      </c>
      <c r="EM32" s="786">
        <f>'Marks Entry'!EN34</f>
        <v>8.0</v>
      </c>
      <c r="EN32" s="787">
        <f>'Marks Entry'!EO34</f>
        <v>9.0</v>
      </c>
      <c r="EO32" s="788">
        <f>'Marks Entry'!EP34</f>
        <v>6.0</v>
      </c>
      <c r="EP32" s="791">
        <f>'Marks Entry'!EQ34</f>
        <v>23.0</v>
      </c>
      <c r="EQ32" s="788">
        <f>'Marks Entry'!ER34</f>
        <v>40.0</v>
      </c>
      <c r="ER32" s="791">
        <f>'Marks Entry'!ES34</f>
        <v>63.0</v>
      </c>
      <c r="ES32" s="788">
        <f>'Marks Entry'!ET34</f>
        <v>0.0</v>
      </c>
      <c r="ET32" s="796">
        <f>'Marks Entry'!EU34</f>
        <v>63.0</v>
      </c>
      <c r="EU32" s="784">
        <f>'Marks Entry'!EV34</f>
        <v>31.5</v>
      </c>
      <c r="EV32" s="785" t="str">
        <f>'Marks Entry'!EW34</f>
        <v/>
      </c>
      <c r="EW32" s="797">
        <f>'Marks Entry'!EX34</f>
        <v>0.0</v>
      </c>
      <c r="EX32" s="784">
        <f>'Marks Entry'!EY34</f>
        <v>0.0</v>
      </c>
      <c r="EY32" s="798" t="str">
        <f>'Marks Entry'!EZ34</f>
        <v/>
      </c>
      <c r="EZ32" s="797">
        <f>'Marks Entry'!FA34</f>
        <v>1200.0</v>
      </c>
      <c r="FA32" s="784">
        <f>'Marks Entry'!FB34</f>
        <v>171.0</v>
      </c>
      <c r="FB32" s="799">
        <f>'Marks Entry'!FC34</f>
        <v>14.249999999999998</v>
      </c>
      <c r="FC32" s="800" t="str">
        <f>'Marks Entry'!FD34</f>
        <v/>
      </c>
      <c r="FD32" s="800" t="str">
        <f>'Marks Entry'!FE34</f>
        <v>FAILED</v>
      </c>
      <c r="FE32" s="784" t="str">
        <f>'Marks Entry'!FF34</f>
        <v/>
      </c>
      <c r="FF32" s="784" t="str">
        <f>'Marks Entry'!FG34</f>
        <v/>
      </c>
      <c r="FG32" s="785" t="str">
        <f>'Marks Entry'!FH34</f>
        <v>Need Improvement</v>
      </c>
    </row>
    <row r="33" spans="8:8" s="757" ht="17.25" customFormat="1" customHeight="1">
      <c r="A33" s="801"/>
      <c r="B33" s="758">
        <f t="shared" si="1"/>
        <v>0.0</v>
      </c>
      <c r="C33" s="759">
        <f>'Marks Entry'!D35</f>
        <v>0.0</v>
      </c>
      <c r="D33" s="759">
        <f>'Marks Entry'!E35</f>
        <v>0.0</v>
      </c>
      <c r="E33" s="759" t="str">
        <f>'Marks Entry'!F35</f>
        <v>OBC</v>
      </c>
      <c r="F33" s="759">
        <f>'Marks Entry'!$G35</f>
        <v>0.0</v>
      </c>
      <c r="G33" s="759">
        <f>'Marks Entry'!$H35</f>
        <v>0.0</v>
      </c>
      <c r="H33" s="759">
        <f>'Marks Entry'!I35</f>
        <v>0.0</v>
      </c>
      <c r="I33" s="759">
        <f>'Marks Entry'!J35</f>
        <v>0.0</v>
      </c>
      <c r="J33" s="760">
        <f>'Marks Entry'!K35</f>
        <v>0.0</v>
      </c>
      <c r="K33" s="781">
        <f>'Marks Entry'!L35</f>
        <v>0.0</v>
      </c>
      <c r="L33" s="782">
        <f>'Marks Entry'!M35</f>
        <v>0.0</v>
      </c>
      <c r="M33" s="782">
        <f>'Marks Entry'!N35</f>
        <v>0.0</v>
      </c>
      <c r="N33" s="783">
        <f>'Marks Entry'!O35</f>
        <v>0.0</v>
      </c>
      <c r="O33" s="782">
        <f>'Marks Entry'!P35</f>
        <v>0.0</v>
      </c>
      <c r="P33" s="783">
        <f>'Marks Entry'!Q35</f>
        <v>0.0</v>
      </c>
      <c r="Q33" s="782">
        <f>'Marks Entry'!R35</f>
        <v>0.0</v>
      </c>
      <c r="R33" s="783">
        <f>'Marks Entry'!S35</f>
        <v>0.0</v>
      </c>
      <c r="S33" s="784">
        <f>'Marks Entry'!T35</f>
        <v>0.0</v>
      </c>
      <c r="T33" s="784" t="str">
        <f>'Marks Entry'!U35</f>
        <v/>
      </c>
      <c r="U33" s="784" t="str">
        <f>'Marks Entry'!V35</f>
        <v/>
      </c>
      <c r="V33" s="785" t="str">
        <f>'Marks Entry'!W35</f>
        <v/>
      </c>
      <c r="W33" s="781">
        <f>'Marks Entry'!X35</f>
        <v>0.0</v>
      </c>
      <c r="X33" s="782">
        <f>'Marks Entry'!Y35</f>
        <v>0.0</v>
      </c>
      <c r="Y33" s="782">
        <f>'Marks Entry'!Z35</f>
        <v>0.0</v>
      </c>
      <c r="Z33" s="783">
        <f>'Marks Entry'!AA35</f>
        <v>0.0</v>
      </c>
      <c r="AA33" s="782">
        <f>'Marks Entry'!AB35</f>
        <v>0.0</v>
      </c>
      <c r="AB33" s="783">
        <f>'Marks Entry'!AC35</f>
        <v>0.0</v>
      </c>
      <c r="AC33" s="782">
        <f>'Marks Entry'!AD35</f>
        <v>0.0</v>
      </c>
      <c r="AD33" s="783">
        <f>'Marks Entry'!AE35</f>
        <v>0.0</v>
      </c>
      <c r="AE33" s="784">
        <f>'Marks Entry'!AF35</f>
        <v>0.0</v>
      </c>
      <c r="AF33" s="784" t="str">
        <f>'Marks Entry'!AG35</f>
        <v/>
      </c>
      <c r="AG33" s="784" t="str">
        <f>'Marks Entry'!AH35</f>
        <v/>
      </c>
      <c r="AH33" s="785" t="str">
        <f>'Marks Entry'!AI35</f>
        <v/>
      </c>
      <c r="AI33" s="781">
        <f>'Marks Entry'!AJ35</f>
        <v>0.0</v>
      </c>
      <c r="AJ33" s="782">
        <f>'Marks Entry'!AK35</f>
        <v>0.0</v>
      </c>
      <c r="AK33" s="782">
        <f>'Marks Entry'!AL35</f>
        <v>0.0</v>
      </c>
      <c r="AL33" s="783">
        <f>'Marks Entry'!AM35</f>
        <v>0.0</v>
      </c>
      <c r="AM33" s="782">
        <f>'Marks Entry'!AN35</f>
        <v>0.0</v>
      </c>
      <c r="AN33" s="783">
        <f>'Marks Entry'!AO35</f>
        <v>0.0</v>
      </c>
      <c r="AO33" s="782">
        <f>'Marks Entry'!AP35</f>
        <v>0.0</v>
      </c>
      <c r="AP33" s="783">
        <f>'Marks Entry'!AQ35</f>
        <v>0.0</v>
      </c>
      <c r="AQ33" s="784">
        <f>'Marks Entry'!AR35</f>
        <v>0.0</v>
      </c>
      <c r="AR33" s="784" t="str">
        <f>'Marks Entry'!AS35</f>
        <v/>
      </c>
      <c r="AS33" s="784" t="str">
        <f>'Marks Entry'!AT35</f>
        <v/>
      </c>
      <c r="AT33" s="785" t="str">
        <f>'Marks Entry'!AU35</f>
        <v/>
      </c>
      <c r="AU33" s="781">
        <f>'Marks Entry'!AV35</f>
        <v>0.0</v>
      </c>
      <c r="AV33" s="782">
        <f>'Marks Entry'!AW35</f>
        <v>0.0</v>
      </c>
      <c r="AW33" s="782">
        <f>'Marks Entry'!AX35</f>
        <v>0.0</v>
      </c>
      <c r="AX33" s="783">
        <f>'Marks Entry'!AY35</f>
        <v>0.0</v>
      </c>
      <c r="AY33" s="782">
        <f>'Marks Entry'!AZ35</f>
        <v>0.0</v>
      </c>
      <c r="AZ33" s="783">
        <f>'Marks Entry'!BA35</f>
        <v>0.0</v>
      </c>
      <c r="BA33" s="782">
        <f>'Marks Entry'!BB35</f>
        <v>0.0</v>
      </c>
      <c r="BB33" s="783">
        <f>'Marks Entry'!BC35</f>
        <v>0.0</v>
      </c>
      <c r="BC33" s="784">
        <f>'Marks Entry'!BD35</f>
        <v>0.0</v>
      </c>
      <c r="BD33" s="784" t="str">
        <f>'Marks Entry'!BE35</f>
        <v/>
      </c>
      <c r="BE33" s="784" t="str">
        <f>'Marks Entry'!BF35</f>
        <v/>
      </c>
      <c r="BF33" s="785" t="str">
        <f>'Marks Entry'!BG35</f>
        <v/>
      </c>
      <c r="BG33" s="781">
        <f>'Marks Entry'!BH35</f>
        <v>0.0</v>
      </c>
      <c r="BH33" s="782">
        <f>'Marks Entry'!BI35</f>
        <v>0.0</v>
      </c>
      <c r="BI33" s="782">
        <f>'Marks Entry'!BJ35</f>
        <v>0.0</v>
      </c>
      <c r="BJ33" s="783">
        <f>'Marks Entry'!BK35</f>
        <v>0.0</v>
      </c>
      <c r="BK33" s="782">
        <f>'Marks Entry'!BL35</f>
        <v>0.0</v>
      </c>
      <c r="BL33" s="783">
        <f>'Marks Entry'!BM35</f>
        <v>0.0</v>
      </c>
      <c r="BM33" s="782">
        <f>'Marks Entry'!BN35</f>
        <v>0.0</v>
      </c>
      <c r="BN33" s="783">
        <f>'Marks Entry'!BO35</f>
        <v>0.0</v>
      </c>
      <c r="BO33" s="784">
        <f>'Marks Entry'!BP35</f>
        <v>0.0</v>
      </c>
      <c r="BP33" s="784" t="str">
        <f>'Marks Entry'!BQ35</f>
        <v/>
      </c>
      <c r="BQ33" s="784" t="str">
        <f>'Marks Entry'!BR35</f>
        <v/>
      </c>
      <c r="BR33" s="785" t="str">
        <f>'Marks Entry'!BS35</f>
        <v/>
      </c>
      <c r="BS33" s="781">
        <f>'Marks Entry'!BT35</f>
        <v>0.0</v>
      </c>
      <c r="BT33" s="782">
        <f>'Marks Entry'!BU35</f>
        <v>0.0</v>
      </c>
      <c r="BU33" s="782">
        <f>'Marks Entry'!BV35</f>
        <v>0.0</v>
      </c>
      <c r="BV33" s="783">
        <f>'Marks Entry'!BW35</f>
        <v>0.0</v>
      </c>
      <c r="BW33" s="782">
        <f>'Marks Entry'!BX35</f>
        <v>0.0</v>
      </c>
      <c r="BX33" s="783">
        <f>'Marks Entry'!BY35</f>
        <v>0.0</v>
      </c>
      <c r="BY33" s="782">
        <f>'Marks Entry'!BZ35</f>
        <v>0.0</v>
      </c>
      <c r="BZ33" s="783">
        <f>'Marks Entry'!CA35</f>
        <v>0.0</v>
      </c>
      <c r="CA33" s="784">
        <f>'Marks Entry'!CB35</f>
        <v>0.0</v>
      </c>
      <c r="CB33" s="784" t="str">
        <f>'Marks Entry'!CC35</f>
        <v/>
      </c>
      <c r="CC33" s="784" t="str">
        <f>'Marks Entry'!CD35</f>
        <v/>
      </c>
      <c r="CD33" s="785" t="str">
        <f>'Marks Entry'!CE35</f>
        <v/>
      </c>
      <c r="CE33" s="781">
        <f>'Marks Entry'!CF35</f>
        <v>0.0</v>
      </c>
      <c r="CF33" s="782">
        <f>'Marks Entry'!CG35</f>
        <v>0.0</v>
      </c>
      <c r="CG33" s="782">
        <f>'Marks Entry'!CH35</f>
        <v>0.0</v>
      </c>
      <c r="CH33" s="783">
        <f>'Marks Entry'!CI35</f>
        <v>0.0</v>
      </c>
      <c r="CI33" s="782">
        <f>'Marks Entry'!CJ35</f>
        <v>0.0</v>
      </c>
      <c r="CJ33" s="783">
        <f>'Marks Entry'!CK35</f>
        <v>0.0</v>
      </c>
      <c r="CK33" s="782">
        <f>'Marks Entry'!CL35</f>
        <v>0.0</v>
      </c>
      <c r="CL33" s="783">
        <f>'Marks Entry'!CM35</f>
        <v>0.0</v>
      </c>
      <c r="CM33" s="784">
        <f>'Marks Entry'!CN35</f>
        <v>0.0</v>
      </c>
      <c r="CN33" s="784" t="str">
        <f>'Marks Entry'!CO35</f>
        <v/>
      </c>
      <c r="CO33" s="784" t="str">
        <f>'Marks Entry'!CP35</f>
        <v/>
      </c>
      <c r="CP33" s="785" t="str">
        <f>'Marks Entry'!CQ35</f>
        <v/>
      </c>
      <c r="CQ33" s="786">
        <f>'Marks Entry'!CR35</f>
        <v>0.0</v>
      </c>
      <c r="CR33" s="787">
        <f>'Marks Entry'!CS35</f>
        <v>0.0</v>
      </c>
      <c r="CS33" s="787">
        <f>'Marks Entry'!CT35</f>
        <v>0.0</v>
      </c>
      <c r="CT33" s="783">
        <f>'Marks Entry'!CU35</f>
        <v>0.0</v>
      </c>
      <c r="CU33" s="787">
        <f>'Marks Entry'!CV35</f>
        <v>0.0</v>
      </c>
      <c r="CV33" s="788">
        <f>'Marks Entry'!CW35</f>
        <v>0.0</v>
      </c>
      <c r="CW33" s="789">
        <f>'Marks Entry'!CX35</f>
        <v>0.0</v>
      </c>
      <c r="CX33" s="788">
        <f>'Marks Entry'!CY35</f>
        <v>0.0</v>
      </c>
      <c r="CY33" s="787">
        <f>'Marks Entry'!CZ35</f>
        <v>0.0</v>
      </c>
      <c r="CZ33" s="789">
        <f>'Marks Entry'!DA35</f>
        <v>0.0</v>
      </c>
      <c r="DA33" s="790">
        <f>'Marks Entry'!DB35</f>
        <v>0.0</v>
      </c>
      <c r="DB33" s="784">
        <f>'Marks Entry'!DC35</f>
        <v>0.0</v>
      </c>
      <c r="DC33" s="785" t="str">
        <f>'Marks Entry'!DD35</f>
        <v/>
      </c>
      <c r="DD33" s="786">
        <f>'Marks Entry'!DE35</f>
        <v>0.0</v>
      </c>
      <c r="DE33" s="787">
        <f>'Marks Entry'!DF35</f>
        <v>0.0</v>
      </c>
      <c r="DF33" s="791">
        <f>'Marks Entry'!DG35</f>
        <v>0.0</v>
      </c>
      <c r="DG33" s="787">
        <f>'Marks Entry'!DH35</f>
        <v>0.0</v>
      </c>
      <c r="DH33" s="787">
        <f>'Marks Entry'!DI35</f>
        <v>0.0</v>
      </c>
      <c r="DI33" s="791">
        <f>'Marks Entry'!DJ35</f>
        <v>0.0</v>
      </c>
      <c r="DJ33" s="787">
        <f>'Marks Entry'!DK35</f>
        <v>0.0</v>
      </c>
      <c r="DK33" s="787">
        <f>'Marks Entry'!DL35</f>
        <v>0.0</v>
      </c>
      <c r="DL33" s="791" t="str">
        <f>'Marks Entry'!DM35</f>
        <v/>
      </c>
      <c r="DM33" s="791">
        <f>'Marks Entry'!DN35</f>
        <v>0.0</v>
      </c>
      <c r="DN33" s="791">
        <f>'Marks Entry'!DO35</f>
        <v>0.0</v>
      </c>
      <c r="DO33" s="792">
        <f>'Marks Entry'!DP35</f>
        <v>0.0</v>
      </c>
      <c r="DP33" s="787">
        <f>'Marks Entry'!DQ35</f>
        <v>0.0</v>
      </c>
      <c r="DQ33" s="788">
        <f>'Marks Entry'!DR35</f>
        <v>0.0</v>
      </c>
      <c r="DR33" s="791">
        <f>'Marks Entry'!DS35</f>
        <v>0.0</v>
      </c>
      <c r="DS33" s="788">
        <f>'Marks Entry'!DT35</f>
        <v>0.0</v>
      </c>
      <c r="DT33" s="787">
        <f>'Marks Entry'!DU35</f>
        <v>0.0</v>
      </c>
      <c r="DU33" s="789">
        <f>'Marks Entry'!DV35</f>
        <v>0.0</v>
      </c>
      <c r="DV33" s="789">
        <f>'Marks Entry'!DW35</f>
        <v>0.0</v>
      </c>
      <c r="DW33" s="789">
        <f>'Marks Entry'!DX35</f>
        <v>0.0</v>
      </c>
      <c r="DX33" s="793">
        <f>'Marks Entry'!DY35</f>
        <v>0.0</v>
      </c>
      <c r="DY33" s="784">
        <f>'Marks Entry'!DZ35</f>
        <v>0.0</v>
      </c>
      <c r="DZ33" s="785" t="str">
        <f>'Marks Entry'!EA35</f>
        <v/>
      </c>
      <c r="EA33" s="786">
        <f>'Marks Entry'!EB35</f>
        <v>0.0</v>
      </c>
      <c r="EB33" s="787">
        <f>'Marks Entry'!EC35</f>
        <v>0.0</v>
      </c>
      <c r="EC33" s="787">
        <f>'Marks Entry'!ED35</f>
        <v>0.0</v>
      </c>
      <c r="ED33" s="790">
        <f>'Marks Entry'!EE35</f>
        <v>0.0</v>
      </c>
      <c r="EE33" s="794">
        <f>'Marks Entry'!EF35</f>
        <v>0.0</v>
      </c>
      <c r="EF33" s="795" t="str">
        <f>'Marks Entry'!EG35</f>
        <v/>
      </c>
      <c r="EG33" s="786">
        <f>'Marks Entry'!EH35</f>
        <v>0.0</v>
      </c>
      <c r="EH33" s="787">
        <f>'Marks Entry'!EI35</f>
        <v>0.0</v>
      </c>
      <c r="EI33" s="787">
        <f>'Marks Entry'!EJ35</f>
        <v>0.0</v>
      </c>
      <c r="EJ33" s="790">
        <f>'Marks Entry'!EK35</f>
        <v>0.0</v>
      </c>
      <c r="EK33" s="794">
        <f>'Marks Entry'!EL35</f>
        <v>0.0</v>
      </c>
      <c r="EL33" s="795" t="str">
        <f>'Marks Entry'!EM35</f>
        <v/>
      </c>
      <c r="EM33" s="786">
        <f>'Marks Entry'!EN35</f>
        <v>0.0</v>
      </c>
      <c r="EN33" s="787">
        <f>'Marks Entry'!EO35</f>
        <v>0.0</v>
      </c>
      <c r="EO33" s="788">
        <f>'Marks Entry'!EP35</f>
        <v>0.0</v>
      </c>
      <c r="EP33" s="791">
        <f>'Marks Entry'!EQ35</f>
        <v>0.0</v>
      </c>
      <c r="EQ33" s="788">
        <f>'Marks Entry'!ER35</f>
        <v>0.0</v>
      </c>
      <c r="ER33" s="791">
        <f>'Marks Entry'!ES35</f>
        <v>0.0</v>
      </c>
      <c r="ES33" s="788">
        <f>'Marks Entry'!ET35</f>
        <v>0.0</v>
      </c>
      <c r="ET33" s="796">
        <f>'Marks Entry'!EU35</f>
        <v>0.0</v>
      </c>
      <c r="EU33" s="784">
        <f>'Marks Entry'!EV35</f>
        <v>0.0</v>
      </c>
      <c r="EV33" s="785" t="str">
        <f>'Marks Entry'!EW35</f>
        <v/>
      </c>
      <c r="EW33" s="797">
        <f>'Marks Entry'!EX35</f>
        <v>0.0</v>
      </c>
      <c r="EX33" s="784">
        <f>'Marks Entry'!EY35</f>
        <v>0.0</v>
      </c>
      <c r="EY33" s="798" t="str">
        <f>'Marks Entry'!EZ35</f>
        <v/>
      </c>
      <c r="EZ33" s="797" t="str">
        <f>'Marks Entry'!FA35</f>
        <v/>
      </c>
      <c r="FA33" s="784" t="str">
        <f>'Marks Entry'!FB35</f>
        <v/>
      </c>
      <c r="FB33" s="799" t="str">
        <f>'Marks Entry'!FC35</f>
        <v/>
      </c>
      <c r="FC33" s="784" t="str">
        <f>'Marks Entry'!FD35</f>
        <v/>
      </c>
      <c r="FD33" s="784" t="str">
        <f>'Marks Entry'!FE35</f>
        <v/>
      </c>
      <c r="FE33" s="784" t="str">
        <f>'Marks Entry'!FF35</f>
        <v/>
      </c>
      <c r="FF33" s="784" t="str">
        <f>'Marks Entry'!FG35</f>
        <v/>
      </c>
      <c r="FG33" s="785" t="str">
        <f>'Marks Entry'!FH35</f>
        <v/>
      </c>
    </row>
    <row r="34" spans="8:8" s="757" ht="17.25" customFormat="1" customHeight="1">
      <c r="A34" s="801"/>
      <c r="B34" s="758">
        <f t="shared" si="1"/>
        <v>0.0</v>
      </c>
      <c r="C34" s="759">
        <f>'Marks Entry'!D36</f>
        <v>0.0</v>
      </c>
      <c r="D34" s="759">
        <f>'Marks Entry'!E36</f>
        <v>0.0</v>
      </c>
      <c r="E34" s="759" t="str">
        <f>'Marks Entry'!F36</f>
        <v>GEN</v>
      </c>
      <c r="F34" s="759">
        <f>'Marks Entry'!$G36</f>
        <v>0.0</v>
      </c>
      <c r="G34" s="759">
        <f>'Marks Entry'!$H36</f>
        <v>0.0</v>
      </c>
      <c r="H34" s="759">
        <f>'Marks Entry'!I36</f>
        <v>0.0</v>
      </c>
      <c r="I34" s="759">
        <f>'Marks Entry'!J36</f>
        <v>0.0</v>
      </c>
      <c r="J34" s="760">
        <f>'Marks Entry'!K36</f>
        <v>0.0</v>
      </c>
      <c r="K34" s="781">
        <f>'Marks Entry'!L36</f>
        <v>0.0</v>
      </c>
      <c r="L34" s="782">
        <f>'Marks Entry'!M36</f>
        <v>0.0</v>
      </c>
      <c r="M34" s="782">
        <f>'Marks Entry'!N36</f>
        <v>0.0</v>
      </c>
      <c r="N34" s="783">
        <f>'Marks Entry'!O36</f>
        <v>0.0</v>
      </c>
      <c r="O34" s="782">
        <f>'Marks Entry'!P36</f>
        <v>0.0</v>
      </c>
      <c r="P34" s="783">
        <f>'Marks Entry'!Q36</f>
        <v>0.0</v>
      </c>
      <c r="Q34" s="782">
        <f>'Marks Entry'!R36</f>
        <v>0.0</v>
      </c>
      <c r="R34" s="783">
        <f>'Marks Entry'!S36</f>
        <v>0.0</v>
      </c>
      <c r="S34" s="784">
        <f>'Marks Entry'!T36</f>
        <v>0.0</v>
      </c>
      <c r="T34" s="784" t="str">
        <f>'Marks Entry'!U36</f>
        <v/>
      </c>
      <c r="U34" s="784" t="str">
        <f>'Marks Entry'!V36</f>
        <v/>
      </c>
      <c r="V34" s="785" t="str">
        <f>'Marks Entry'!W36</f>
        <v/>
      </c>
      <c r="W34" s="781">
        <f>'Marks Entry'!X36</f>
        <v>0.0</v>
      </c>
      <c r="X34" s="782">
        <f>'Marks Entry'!Y36</f>
        <v>0.0</v>
      </c>
      <c r="Y34" s="782">
        <f>'Marks Entry'!Z36</f>
        <v>0.0</v>
      </c>
      <c r="Z34" s="783">
        <f>'Marks Entry'!AA36</f>
        <v>0.0</v>
      </c>
      <c r="AA34" s="782">
        <f>'Marks Entry'!AB36</f>
        <v>0.0</v>
      </c>
      <c r="AB34" s="783">
        <f>'Marks Entry'!AC36</f>
        <v>0.0</v>
      </c>
      <c r="AC34" s="782">
        <f>'Marks Entry'!AD36</f>
        <v>0.0</v>
      </c>
      <c r="AD34" s="783">
        <f>'Marks Entry'!AE36</f>
        <v>0.0</v>
      </c>
      <c r="AE34" s="784">
        <f>'Marks Entry'!AF36</f>
        <v>0.0</v>
      </c>
      <c r="AF34" s="784" t="str">
        <f>'Marks Entry'!AG36</f>
        <v/>
      </c>
      <c r="AG34" s="784" t="str">
        <f>'Marks Entry'!AH36</f>
        <v/>
      </c>
      <c r="AH34" s="785" t="str">
        <f>'Marks Entry'!AI36</f>
        <v/>
      </c>
      <c r="AI34" s="781">
        <f>'Marks Entry'!AJ36</f>
        <v>0.0</v>
      </c>
      <c r="AJ34" s="782">
        <f>'Marks Entry'!AK36</f>
        <v>0.0</v>
      </c>
      <c r="AK34" s="782">
        <f>'Marks Entry'!AL36</f>
        <v>0.0</v>
      </c>
      <c r="AL34" s="783">
        <f>'Marks Entry'!AM36</f>
        <v>0.0</v>
      </c>
      <c r="AM34" s="782">
        <f>'Marks Entry'!AN36</f>
        <v>0.0</v>
      </c>
      <c r="AN34" s="783">
        <f>'Marks Entry'!AO36</f>
        <v>0.0</v>
      </c>
      <c r="AO34" s="782">
        <f>'Marks Entry'!AP36</f>
        <v>0.0</v>
      </c>
      <c r="AP34" s="783">
        <f>'Marks Entry'!AQ36</f>
        <v>0.0</v>
      </c>
      <c r="AQ34" s="784">
        <f>'Marks Entry'!AR36</f>
        <v>0.0</v>
      </c>
      <c r="AR34" s="784" t="str">
        <f>'Marks Entry'!AS36</f>
        <v/>
      </c>
      <c r="AS34" s="784" t="str">
        <f>'Marks Entry'!AT36</f>
        <v/>
      </c>
      <c r="AT34" s="785" t="str">
        <f>'Marks Entry'!AU36</f>
        <v/>
      </c>
      <c r="AU34" s="781">
        <f>'Marks Entry'!AV36</f>
        <v>0.0</v>
      </c>
      <c r="AV34" s="782">
        <f>'Marks Entry'!AW36</f>
        <v>0.0</v>
      </c>
      <c r="AW34" s="782">
        <f>'Marks Entry'!AX36</f>
        <v>0.0</v>
      </c>
      <c r="AX34" s="783">
        <f>'Marks Entry'!AY36</f>
        <v>0.0</v>
      </c>
      <c r="AY34" s="782">
        <f>'Marks Entry'!AZ36</f>
        <v>0.0</v>
      </c>
      <c r="AZ34" s="783">
        <f>'Marks Entry'!BA36</f>
        <v>0.0</v>
      </c>
      <c r="BA34" s="782">
        <f>'Marks Entry'!BB36</f>
        <v>0.0</v>
      </c>
      <c r="BB34" s="783">
        <f>'Marks Entry'!BC36</f>
        <v>0.0</v>
      </c>
      <c r="BC34" s="784">
        <f>'Marks Entry'!BD36</f>
        <v>0.0</v>
      </c>
      <c r="BD34" s="784" t="str">
        <f>'Marks Entry'!BE36</f>
        <v/>
      </c>
      <c r="BE34" s="784" t="str">
        <f>'Marks Entry'!BF36</f>
        <v/>
      </c>
      <c r="BF34" s="785" t="str">
        <f>'Marks Entry'!BG36</f>
        <v/>
      </c>
      <c r="BG34" s="781">
        <f>'Marks Entry'!BH36</f>
        <v>0.0</v>
      </c>
      <c r="BH34" s="782">
        <f>'Marks Entry'!BI36</f>
        <v>0.0</v>
      </c>
      <c r="BI34" s="782">
        <f>'Marks Entry'!BJ36</f>
        <v>0.0</v>
      </c>
      <c r="BJ34" s="783">
        <f>'Marks Entry'!BK36</f>
        <v>0.0</v>
      </c>
      <c r="BK34" s="782">
        <f>'Marks Entry'!BL36</f>
        <v>0.0</v>
      </c>
      <c r="BL34" s="783">
        <f>'Marks Entry'!BM36</f>
        <v>0.0</v>
      </c>
      <c r="BM34" s="782">
        <f>'Marks Entry'!BN36</f>
        <v>0.0</v>
      </c>
      <c r="BN34" s="783">
        <f>'Marks Entry'!BO36</f>
        <v>0.0</v>
      </c>
      <c r="BO34" s="784">
        <f>'Marks Entry'!BP36</f>
        <v>0.0</v>
      </c>
      <c r="BP34" s="784" t="str">
        <f>'Marks Entry'!BQ36</f>
        <v/>
      </c>
      <c r="BQ34" s="784" t="str">
        <f>'Marks Entry'!BR36</f>
        <v/>
      </c>
      <c r="BR34" s="785" t="str">
        <f>'Marks Entry'!BS36</f>
        <v/>
      </c>
      <c r="BS34" s="781">
        <f>'Marks Entry'!BT36</f>
        <v>0.0</v>
      </c>
      <c r="BT34" s="782">
        <f>'Marks Entry'!BU36</f>
        <v>0.0</v>
      </c>
      <c r="BU34" s="782">
        <f>'Marks Entry'!BV36</f>
        <v>0.0</v>
      </c>
      <c r="BV34" s="783">
        <f>'Marks Entry'!BW36</f>
        <v>0.0</v>
      </c>
      <c r="BW34" s="782">
        <f>'Marks Entry'!BX36</f>
        <v>0.0</v>
      </c>
      <c r="BX34" s="783">
        <f>'Marks Entry'!BY36</f>
        <v>0.0</v>
      </c>
      <c r="BY34" s="782">
        <f>'Marks Entry'!BZ36</f>
        <v>0.0</v>
      </c>
      <c r="BZ34" s="783">
        <f>'Marks Entry'!CA36</f>
        <v>0.0</v>
      </c>
      <c r="CA34" s="784">
        <f>'Marks Entry'!CB36</f>
        <v>0.0</v>
      </c>
      <c r="CB34" s="784" t="str">
        <f>'Marks Entry'!CC36</f>
        <v/>
      </c>
      <c r="CC34" s="784" t="str">
        <f>'Marks Entry'!CD36</f>
        <v/>
      </c>
      <c r="CD34" s="785" t="str">
        <f>'Marks Entry'!CE36</f>
        <v/>
      </c>
      <c r="CE34" s="781">
        <f>'Marks Entry'!CF36</f>
        <v>0.0</v>
      </c>
      <c r="CF34" s="782">
        <f>'Marks Entry'!CG36</f>
        <v>0.0</v>
      </c>
      <c r="CG34" s="782">
        <f>'Marks Entry'!CH36</f>
        <v>0.0</v>
      </c>
      <c r="CH34" s="783">
        <f>'Marks Entry'!CI36</f>
        <v>0.0</v>
      </c>
      <c r="CI34" s="782">
        <f>'Marks Entry'!CJ36</f>
        <v>0.0</v>
      </c>
      <c r="CJ34" s="783">
        <f>'Marks Entry'!CK36</f>
        <v>0.0</v>
      </c>
      <c r="CK34" s="782">
        <f>'Marks Entry'!CL36</f>
        <v>0.0</v>
      </c>
      <c r="CL34" s="783">
        <f>'Marks Entry'!CM36</f>
        <v>0.0</v>
      </c>
      <c r="CM34" s="784">
        <f>'Marks Entry'!CN36</f>
        <v>0.0</v>
      </c>
      <c r="CN34" s="784" t="str">
        <f>'Marks Entry'!CO36</f>
        <v/>
      </c>
      <c r="CO34" s="784" t="str">
        <f>'Marks Entry'!CP36</f>
        <v/>
      </c>
      <c r="CP34" s="785" t="str">
        <f>'Marks Entry'!CQ36</f>
        <v/>
      </c>
      <c r="CQ34" s="786">
        <f>'Marks Entry'!CR36</f>
        <v>0.0</v>
      </c>
      <c r="CR34" s="787">
        <f>'Marks Entry'!CS36</f>
        <v>0.0</v>
      </c>
      <c r="CS34" s="787">
        <f>'Marks Entry'!CT36</f>
        <v>0.0</v>
      </c>
      <c r="CT34" s="783">
        <f>'Marks Entry'!CU36</f>
        <v>0.0</v>
      </c>
      <c r="CU34" s="787">
        <f>'Marks Entry'!CV36</f>
        <v>0.0</v>
      </c>
      <c r="CV34" s="788">
        <f>'Marks Entry'!CW36</f>
        <v>0.0</v>
      </c>
      <c r="CW34" s="789">
        <f>'Marks Entry'!CX36</f>
        <v>0.0</v>
      </c>
      <c r="CX34" s="788">
        <f>'Marks Entry'!CY36</f>
        <v>0.0</v>
      </c>
      <c r="CY34" s="787">
        <f>'Marks Entry'!CZ36</f>
        <v>0.0</v>
      </c>
      <c r="CZ34" s="789">
        <f>'Marks Entry'!DA36</f>
        <v>0.0</v>
      </c>
      <c r="DA34" s="790">
        <f>'Marks Entry'!DB36</f>
        <v>0.0</v>
      </c>
      <c r="DB34" s="784">
        <f>'Marks Entry'!DC36</f>
        <v>0.0</v>
      </c>
      <c r="DC34" s="785" t="str">
        <f>'Marks Entry'!DD36</f>
        <v/>
      </c>
      <c r="DD34" s="786">
        <f>'Marks Entry'!DE36</f>
        <v>0.0</v>
      </c>
      <c r="DE34" s="787">
        <f>'Marks Entry'!DF36</f>
        <v>0.0</v>
      </c>
      <c r="DF34" s="791">
        <f>'Marks Entry'!DG36</f>
        <v>0.0</v>
      </c>
      <c r="DG34" s="787">
        <f>'Marks Entry'!DH36</f>
        <v>0.0</v>
      </c>
      <c r="DH34" s="787">
        <f>'Marks Entry'!DI36</f>
        <v>0.0</v>
      </c>
      <c r="DI34" s="791">
        <f>'Marks Entry'!DJ36</f>
        <v>0.0</v>
      </c>
      <c r="DJ34" s="787">
        <f>'Marks Entry'!DK36</f>
        <v>0.0</v>
      </c>
      <c r="DK34" s="787">
        <f>'Marks Entry'!DL36</f>
        <v>0.0</v>
      </c>
      <c r="DL34" s="791" t="str">
        <f>'Marks Entry'!DM36</f>
        <v/>
      </c>
      <c r="DM34" s="791">
        <f>'Marks Entry'!DN36</f>
        <v>0.0</v>
      </c>
      <c r="DN34" s="791">
        <f>'Marks Entry'!DO36</f>
        <v>0.0</v>
      </c>
      <c r="DO34" s="792">
        <f>'Marks Entry'!DP36</f>
        <v>0.0</v>
      </c>
      <c r="DP34" s="787">
        <f>'Marks Entry'!DQ36</f>
        <v>0.0</v>
      </c>
      <c r="DQ34" s="788">
        <f>'Marks Entry'!DR36</f>
        <v>0.0</v>
      </c>
      <c r="DR34" s="791">
        <f>'Marks Entry'!DS36</f>
        <v>0.0</v>
      </c>
      <c r="DS34" s="788">
        <f>'Marks Entry'!DT36</f>
        <v>0.0</v>
      </c>
      <c r="DT34" s="787">
        <f>'Marks Entry'!DU36</f>
        <v>0.0</v>
      </c>
      <c r="DU34" s="789">
        <f>'Marks Entry'!DV36</f>
        <v>0.0</v>
      </c>
      <c r="DV34" s="789">
        <f>'Marks Entry'!DW36</f>
        <v>0.0</v>
      </c>
      <c r="DW34" s="789">
        <f>'Marks Entry'!DX36</f>
        <v>0.0</v>
      </c>
      <c r="DX34" s="793">
        <f>'Marks Entry'!DY36</f>
        <v>0.0</v>
      </c>
      <c r="DY34" s="784">
        <f>'Marks Entry'!DZ36</f>
        <v>0.0</v>
      </c>
      <c r="DZ34" s="785" t="str">
        <f>'Marks Entry'!EA36</f>
        <v/>
      </c>
      <c r="EA34" s="786">
        <f>'Marks Entry'!EB36</f>
        <v>0.0</v>
      </c>
      <c r="EB34" s="787">
        <f>'Marks Entry'!EC36</f>
        <v>0.0</v>
      </c>
      <c r="EC34" s="787">
        <f>'Marks Entry'!ED36</f>
        <v>0.0</v>
      </c>
      <c r="ED34" s="790">
        <f>'Marks Entry'!EE36</f>
        <v>0.0</v>
      </c>
      <c r="EE34" s="794">
        <f>'Marks Entry'!EF36</f>
        <v>0.0</v>
      </c>
      <c r="EF34" s="795" t="str">
        <f>'Marks Entry'!EG36</f>
        <v/>
      </c>
      <c r="EG34" s="786">
        <f>'Marks Entry'!EH36</f>
        <v>0.0</v>
      </c>
      <c r="EH34" s="787">
        <f>'Marks Entry'!EI36</f>
        <v>0.0</v>
      </c>
      <c r="EI34" s="787">
        <f>'Marks Entry'!EJ36</f>
        <v>0.0</v>
      </c>
      <c r="EJ34" s="790">
        <f>'Marks Entry'!EK36</f>
        <v>0.0</v>
      </c>
      <c r="EK34" s="794">
        <f>'Marks Entry'!EL36</f>
        <v>0.0</v>
      </c>
      <c r="EL34" s="795" t="str">
        <f>'Marks Entry'!EM36</f>
        <v/>
      </c>
      <c r="EM34" s="786">
        <f>'Marks Entry'!EN36</f>
        <v>0.0</v>
      </c>
      <c r="EN34" s="787">
        <f>'Marks Entry'!EO36</f>
        <v>0.0</v>
      </c>
      <c r="EO34" s="788">
        <f>'Marks Entry'!EP36</f>
        <v>0.0</v>
      </c>
      <c r="EP34" s="791">
        <f>'Marks Entry'!EQ36</f>
        <v>0.0</v>
      </c>
      <c r="EQ34" s="788">
        <f>'Marks Entry'!ER36</f>
        <v>0.0</v>
      </c>
      <c r="ER34" s="791">
        <f>'Marks Entry'!ES36</f>
        <v>0.0</v>
      </c>
      <c r="ES34" s="788">
        <f>'Marks Entry'!ET36</f>
        <v>0.0</v>
      </c>
      <c r="ET34" s="796">
        <f>'Marks Entry'!EU36</f>
        <v>0.0</v>
      </c>
      <c r="EU34" s="784">
        <f>'Marks Entry'!EV36</f>
        <v>0.0</v>
      </c>
      <c r="EV34" s="785" t="str">
        <f>'Marks Entry'!EW36</f>
        <v/>
      </c>
      <c r="EW34" s="797">
        <f>'Marks Entry'!EX36</f>
        <v>0.0</v>
      </c>
      <c r="EX34" s="784">
        <f>'Marks Entry'!EY36</f>
        <v>0.0</v>
      </c>
      <c r="EY34" s="798" t="str">
        <f>'Marks Entry'!EZ36</f>
        <v/>
      </c>
      <c r="EZ34" s="797" t="str">
        <f>'Marks Entry'!FA36</f>
        <v/>
      </c>
      <c r="FA34" s="784" t="str">
        <f>'Marks Entry'!FB36</f>
        <v/>
      </c>
      <c r="FB34" s="799" t="str">
        <f>'Marks Entry'!FC36</f>
        <v/>
      </c>
      <c r="FC34" s="800" t="str">
        <f>'Marks Entry'!FD36</f>
        <v/>
      </c>
      <c r="FD34" s="800" t="str">
        <f>'Marks Entry'!FE36</f>
        <v/>
      </c>
      <c r="FE34" s="784" t="str">
        <f>'Marks Entry'!FF36</f>
        <v/>
      </c>
      <c r="FF34" s="784" t="str">
        <f>'Marks Entry'!FG36</f>
        <v/>
      </c>
      <c r="FG34" s="785" t="str">
        <f>'Marks Entry'!FH36</f>
        <v/>
      </c>
    </row>
    <row r="35" spans="8:8" s="757" ht="17.25" customFormat="1" customHeight="1">
      <c r="A35" s="801"/>
      <c r="B35" s="758">
        <f t="shared" si="1"/>
        <v>0.0</v>
      </c>
      <c r="C35" s="759">
        <f>'Marks Entry'!D37</f>
        <v>0.0</v>
      </c>
      <c r="D35" s="759">
        <f>'Marks Entry'!E37</f>
        <v>0.0</v>
      </c>
      <c r="E35" s="759">
        <f>'Marks Entry'!F37</f>
        <v>0.0</v>
      </c>
      <c r="F35" s="759">
        <f>'Marks Entry'!$G37</f>
        <v>0.0</v>
      </c>
      <c r="G35" s="759">
        <f>'Marks Entry'!$H37</f>
        <v>0.0</v>
      </c>
      <c r="H35" s="759">
        <f>'Marks Entry'!I37</f>
        <v>0.0</v>
      </c>
      <c r="I35" s="759">
        <f>'Marks Entry'!J37</f>
        <v>0.0</v>
      </c>
      <c r="J35" s="760">
        <f>'Marks Entry'!K37</f>
        <v>0.0</v>
      </c>
      <c r="K35" s="781">
        <f>'Marks Entry'!L37</f>
        <v>0.0</v>
      </c>
      <c r="L35" s="782">
        <f>'Marks Entry'!M37</f>
        <v>0.0</v>
      </c>
      <c r="M35" s="782">
        <f>'Marks Entry'!N37</f>
        <v>0.0</v>
      </c>
      <c r="N35" s="783">
        <f>'Marks Entry'!O37</f>
        <v>0.0</v>
      </c>
      <c r="O35" s="782">
        <f>'Marks Entry'!P37</f>
        <v>0.0</v>
      </c>
      <c r="P35" s="783">
        <f>'Marks Entry'!Q37</f>
        <v>0.0</v>
      </c>
      <c r="Q35" s="782">
        <f>'Marks Entry'!R37</f>
        <v>0.0</v>
      </c>
      <c r="R35" s="783">
        <f>'Marks Entry'!S37</f>
        <v>0.0</v>
      </c>
      <c r="S35" s="784">
        <f>'Marks Entry'!T37</f>
        <v>0.0</v>
      </c>
      <c r="T35" s="784" t="str">
        <f>'Marks Entry'!U37</f>
        <v/>
      </c>
      <c r="U35" s="784" t="str">
        <f>'Marks Entry'!V37</f>
        <v/>
      </c>
      <c r="V35" s="785" t="str">
        <f>'Marks Entry'!W37</f>
        <v/>
      </c>
      <c r="W35" s="781">
        <f>'Marks Entry'!X37</f>
        <v>0.0</v>
      </c>
      <c r="X35" s="782">
        <f>'Marks Entry'!Y37</f>
        <v>0.0</v>
      </c>
      <c r="Y35" s="782">
        <f>'Marks Entry'!Z37</f>
        <v>0.0</v>
      </c>
      <c r="Z35" s="783">
        <f>'Marks Entry'!AA37</f>
        <v>0.0</v>
      </c>
      <c r="AA35" s="782">
        <f>'Marks Entry'!AB37</f>
        <v>0.0</v>
      </c>
      <c r="AB35" s="783">
        <f>'Marks Entry'!AC37</f>
        <v>0.0</v>
      </c>
      <c r="AC35" s="782">
        <f>'Marks Entry'!AD37</f>
        <v>0.0</v>
      </c>
      <c r="AD35" s="783">
        <f>'Marks Entry'!AE37</f>
        <v>0.0</v>
      </c>
      <c r="AE35" s="784">
        <f>'Marks Entry'!AF37</f>
        <v>0.0</v>
      </c>
      <c r="AF35" s="784" t="str">
        <f>'Marks Entry'!AG37</f>
        <v/>
      </c>
      <c r="AG35" s="784" t="str">
        <f>'Marks Entry'!AH37</f>
        <v/>
      </c>
      <c r="AH35" s="785" t="str">
        <f>'Marks Entry'!AI37</f>
        <v/>
      </c>
      <c r="AI35" s="781">
        <f>'Marks Entry'!AJ37</f>
        <v>0.0</v>
      </c>
      <c r="AJ35" s="782">
        <f>'Marks Entry'!AK37</f>
        <v>0.0</v>
      </c>
      <c r="AK35" s="782">
        <f>'Marks Entry'!AL37</f>
        <v>0.0</v>
      </c>
      <c r="AL35" s="783">
        <f>'Marks Entry'!AM37</f>
        <v>0.0</v>
      </c>
      <c r="AM35" s="782">
        <f>'Marks Entry'!AN37</f>
        <v>0.0</v>
      </c>
      <c r="AN35" s="783">
        <f>'Marks Entry'!AO37</f>
        <v>0.0</v>
      </c>
      <c r="AO35" s="782">
        <f>'Marks Entry'!AP37</f>
        <v>0.0</v>
      </c>
      <c r="AP35" s="783">
        <f>'Marks Entry'!AQ37</f>
        <v>0.0</v>
      </c>
      <c r="AQ35" s="784">
        <f>'Marks Entry'!AR37</f>
        <v>0.0</v>
      </c>
      <c r="AR35" s="784" t="str">
        <f>'Marks Entry'!AS37</f>
        <v/>
      </c>
      <c r="AS35" s="784" t="str">
        <f>'Marks Entry'!AT37</f>
        <v/>
      </c>
      <c r="AT35" s="785" t="str">
        <f>'Marks Entry'!AU37</f>
        <v/>
      </c>
      <c r="AU35" s="781">
        <f>'Marks Entry'!AV37</f>
        <v>0.0</v>
      </c>
      <c r="AV35" s="782">
        <f>'Marks Entry'!AW37</f>
        <v>0.0</v>
      </c>
      <c r="AW35" s="782">
        <f>'Marks Entry'!AX37</f>
        <v>0.0</v>
      </c>
      <c r="AX35" s="783">
        <f>'Marks Entry'!AY37</f>
        <v>0.0</v>
      </c>
      <c r="AY35" s="782">
        <f>'Marks Entry'!AZ37</f>
        <v>0.0</v>
      </c>
      <c r="AZ35" s="783">
        <f>'Marks Entry'!BA37</f>
        <v>0.0</v>
      </c>
      <c r="BA35" s="782">
        <f>'Marks Entry'!BB37</f>
        <v>0.0</v>
      </c>
      <c r="BB35" s="783">
        <f>'Marks Entry'!BC37</f>
        <v>0.0</v>
      </c>
      <c r="BC35" s="784">
        <f>'Marks Entry'!BD37</f>
        <v>0.0</v>
      </c>
      <c r="BD35" s="784" t="str">
        <f>'Marks Entry'!BE37</f>
        <v/>
      </c>
      <c r="BE35" s="784" t="str">
        <f>'Marks Entry'!BF37</f>
        <v/>
      </c>
      <c r="BF35" s="785" t="str">
        <f>'Marks Entry'!BG37</f>
        <v/>
      </c>
      <c r="BG35" s="781">
        <f>'Marks Entry'!BH37</f>
        <v>0.0</v>
      </c>
      <c r="BH35" s="782">
        <f>'Marks Entry'!BI37</f>
        <v>0.0</v>
      </c>
      <c r="BI35" s="782">
        <f>'Marks Entry'!BJ37</f>
        <v>0.0</v>
      </c>
      <c r="BJ35" s="783">
        <f>'Marks Entry'!BK37</f>
        <v>0.0</v>
      </c>
      <c r="BK35" s="782">
        <f>'Marks Entry'!BL37</f>
        <v>0.0</v>
      </c>
      <c r="BL35" s="783">
        <f>'Marks Entry'!BM37</f>
        <v>0.0</v>
      </c>
      <c r="BM35" s="782">
        <f>'Marks Entry'!BN37</f>
        <v>0.0</v>
      </c>
      <c r="BN35" s="783">
        <f>'Marks Entry'!BO37</f>
        <v>0.0</v>
      </c>
      <c r="BO35" s="784">
        <f>'Marks Entry'!BP37</f>
        <v>0.0</v>
      </c>
      <c r="BP35" s="784" t="str">
        <f>'Marks Entry'!BQ37</f>
        <v/>
      </c>
      <c r="BQ35" s="784" t="str">
        <f>'Marks Entry'!BR37</f>
        <v/>
      </c>
      <c r="BR35" s="785" t="str">
        <f>'Marks Entry'!BS37</f>
        <v/>
      </c>
      <c r="BS35" s="781">
        <f>'Marks Entry'!BT37</f>
        <v>0.0</v>
      </c>
      <c r="BT35" s="782">
        <f>'Marks Entry'!BU37</f>
        <v>0.0</v>
      </c>
      <c r="BU35" s="782">
        <f>'Marks Entry'!BV37</f>
        <v>0.0</v>
      </c>
      <c r="BV35" s="783">
        <f>'Marks Entry'!BW37</f>
        <v>0.0</v>
      </c>
      <c r="BW35" s="782">
        <f>'Marks Entry'!BX37</f>
        <v>0.0</v>
      </c>
      <c r="BX35" s="783">
        <f>'Marks Entry'!BY37</f>
        <v>0.0</v>
      </c>
      <c r="BY35" s="782">
        <f>'Marks Entry'!BZ37</f>
        <v>0.0</v>
      </c>
      <c r="BZ35" s="783">
        <f>'Marks Entry'!CA37</f>
        <v>0.0</v>
      </c>
      <c r="CA35" s="784">
        <f>'Marks Entry'!CB37</f>
        <v>0.0</v>
      </c>
      <c r="CB35" s="784" t="str">
        <f>'Marks Entry'!CC37</f>
        <v/>
      </c>
      <c r="CC35" s="784" t="str">
        <f>'Marks Entry'!CD37</f>
        <v/>
      </c>
      <c r="CD35" s="785" t="str">
        <f>'Marks Entry'!CE37</f>
        <v/>
      </c>
      <c r="CE35" s="781">
        <f>'Marks Entry'!CF37</f>
        <v>0.0</v>
      </c>
      <c r="CF35" s="782">
        <f>'Marks Entry'!CG37</f>
        <v>0.0</v>
      </c>
      <c r="CG35" s="782">
        <f>'Marks Entry'!CH37</f>
        <v>0.0</v>
      </c>
      <c r="CH35" s="783">
        <f>'Marks Entry'!CI37</f>
        <v>0.0</v>
      </c>
      <c r="CI35" s="782">
        <f>'Marks Entry'!CJ37</f>
        <v>0.0</v>
      </c>
      <c r="CJ35" s="783">
        <f>'Marks Entry'!CK37</f>
        <v>0.0</v>
      </c>
      <c r="CK35" s="782">
        <f>'Marks Entry'!CL37</f>
        <v>0.0</v>
      </c>
      <c r="CL35" s="783">
        <f>'Marks Entry'!CM37</f>
        <v>0.0</v>
      </c>
      <c r="CM35" s="784">
        <f>'Marks Entry'!CN37</f>
        <v>0.0</v>
      </c>
      <c r="CN35" s="784" t="str">
        <f>'Marks Entry'!CO37</f>
        <v/>
      </c>
      <c r="CO35" s="784" t="str">
        <f>'Marks Entry'!CP37</f>
        <v/>
      </c>
      <c r="CP35" s="785" t="str">
        <f>'Marks Entry'!CQ37</f>
        <v/>
      </c>
      <c r="CQ35" s="786">
        <f>'Marks Entry'!CR37</f>
        <v>0.0</v>
      </c>
      <c r="CR35" s="787">
        <f>'Marks Entry'!CS37</f>
        <v>0.0</v>
      </c>
      <c r="CS35" s="787">
        <f>'Marks Entry'!CT37</f>
        <v>0.0</v>
      </c>
      <c r="CT35" s="783">
        <f>'Marks Entry'!CU37</f>
        <v>0.0</v>
      </c>
      <c r="CU35" s="787">
        <f>'Marks Entry'!CV37</f>
        <v>0.0</v>
      </c>
      <c r="CV35" s="788">
        <f>'Marks Entry'!CW37</f>
        <v>0.0</v>
      </c>
      <c r="CW35" s="789">
        <f>'Marks Entry'!CX37</f>
        <v>0.0</v>
      </c>
      <c r="CX35" s="788">
        <f>'Marks Entry'!CY37</f>
        <v>0.0</v>
      </c>
      <c r="CY35" s="787">
        <f>'Marks Entry'!CZ37</f>
        <v>0.0</v>
      </c>
      <c r="CZ35" s="789">
        <f>'Marks Entry'!DA37</f>
        <v>0.0</v>
      </c>
      <c r="DA35" s="790">
        <f>'Marks Entry'!DB37</f>
        <v>0.0</v>
      </c>
      <c r="DB35" s="784">
        <f>'Marks Entry'!DC37</f>
        <v>0.0</v>
      </c>
      <c r="DC35" s="785" t="str">
        <f>'Marks Entry'!DD37</f>
        <v/>
      </c>
      <c r="DD35" s="786">
        <f>'Marks Entry'!DE37</f>
        <v>0.0</v>
      </c>
      <c r="DE35" s="787">
        <f>'Marks Entry'!DF37</f>
        <v>0.0</v>
      </c>
      <c r="DF35" s="791">
        <f>'Marks Entry'!DG37</f>
        <v>0.0</v>
      </c>
      <c r="DG35" s="787">
        <f>'Marks Entry'!DH37</f>
        <v>0.0</v>
      </c>
      <c r="DH35" s="787">
        <f>'Marks Entry'!DI37</f>
        <v>0.0</v>
      </c>
      <c r="DI35" s="791">
        <f>'Marks Entry'!DJ37</f>
        <v>0.0</v>
      </c>
      <c r="DJ35" s="787">
        <f>'Marks Entry'!DK37</f>
        <v>0.0</v>
      </c>
      <c r="DK35" s="787">
        <f>'Marks Entry'!DL37</f>
        <v>0.0</v>
      </c>
      <c r="DL35" s="791" t="str">
        <f>'Marks Entry'!DM37</f>
        <v/>
      </c>
      <c r="DM35" s="791">
        <f>'Marks Entry'!DN37</f>
        <v>0.0</v>
      </c>
      <c r="DN35" s="791">
        <f>'Marks Entry'!DO37</f>
        <v>0.0</v>
      </c>
      <c r="DO35" s="792">
        <f>'Marks Entry'!DP37</f>
        <v>0.0</v>
      </c>
      <c r="DP35" s="787">
        <f>'Marks Entry'!DQ37</f>
        <v>0.0</v>
      </c>
      <c r="DQ35" s="788">
        <f>'Marks Entry'!DR37</f>
        <v>0.0</v>
      </c>
      <c r="DR35" s="791">
        <f>'Marks Entry'!DS37</f>
        <v>0.0</v>
      </c>
      <c r="DS35" s="788">
        <f>'Marks Entry'!DT37</f>
        <v>0.0</v>
      </c>
      <c r="DT35" s="787">
        <f>'Marks Entry'!DU37</f>
        <v>0.0</v>
      </c>
      <c r="DU35" s="789">
        <f>'Marks Entry'!DV37</f>
        <v>0.0</v>
      </c>
      <c r="DV35" s="789">
        <f>'Marks Entry'!DW37</f>
        <v>0.0</v>
      </c>
      <c r="DW35" s="789">
        <f>'Marks Entry'!DX37</f>
        <v>0.0</v>
      </c>
      <c r="DX35" s="793">
        <f>'Marks Entry'!DY37</f>
        <v>0.0</v>
      </c>
      <c r="DY35" s="784">
        <f>'Marks Entry'!DZ37</f>
        <v>0.0</v>
      </c>
      <c r="DZ35" s="785" t="str">
        <f>'Marks Entry'!EA37</f>
        <v/>
      </c>
      <c r="EA35" s="786">
        <f>'Marks Entry'!EB37</f>
        <v>0.0</v>
      </c>
      <c r="EB35" s="787">
        <f>'Marks Entry'!EC37</f>
        <v>0.0</v>
      </c>
      <c r="EC35" s="787">
        <f>'Marks Entry'!ED37</f>
        <v>0.0</v>
      </c>
      <c r="ED35" s="790">
        <f>'Marks Entry'!EE37</f>
        <v>0.0</v>
      </c>
      <c r="EE35" s="794">
        <f>'Marks Entry'!EF37</f>
        <v>0.0</v>
      </c>
      <c r="EF35" s="795" t="str">
        <f>'Marks Entry'!EG37</f>
        <v/>
      </c>
      <c r="EG35" s="786">
        <f>'Marks Entry'!EH37</f>
        <v>0.0</v>
      </c>
      <c r="EH35" s="787">
        <f>'Marks Entry'!EI37</f>
        <v>0.0</v>
      </c>
      <c r="EI35" s="787">
        <f>'Marks Entry'!EJ37</f>
        <v>0.0</v>
      </c>
      <c r="EJ35" s="790">
        <f>'Marks Entry'!EK37</f>
        <v>0.0</v>
      </c>
      <c r="EK35" s="794">
        <f>'Marks Entry'!EL37</f>
        <v>0.0</v>
      </c>
      <c r="EL35" s="795" t="str">
        <f>'Marks Entry'!EM37</f>
        <v/>
      </c>
      <c r="EM35" s="786">
        <f>'Marks Entry'!EN37</f>
        <v>0.0</v>
      </c>
      <c r="EN35" s="787">
        <f>'Marks Entry'!EO37</f>
        <v>0.0</v>
      </c>
      <c r="EO35" s="788">
        <f>'Marks Entry'!EP37</f>
        <v>0.0</v>
      </c>
      <c r="EP35" s="791">
        <f>'Marks Entry'!EQ37</f>
        <v>0.0</v>
      </c>
      <c r="EQ35" s="788">
        <f>'Marks Entry'!ER37</f>
        <v>0.0</v>
      </c>
      <c r="ER35" s="791">
        <f>'Marks Entry'!ES37</f>
        <v>0.0</v>
      </c>
      <c r="ES35" s="788">
        <f>'Marks Entry'!ET37</f>
        <v>0.0</v>
      </c>
      <c r="ET35" s="796">
        <f>'Marks Entry'!EU37</f>
        <v>0.0</v>
      </c>
      <c r="EU35" s="784">
        <f>'Marks Entry'!EV37</f>
        <v>0.0</v>
      </c>
      <c r="EV35" s="785" t="str">
        <f>'Marks Entry'!EW37</f>
        <v/>
      </c>
      <c r="EW35" s="797">
        <f>'Marks Entry'!EX37</f>
        <v>0.0</v>
      </c>
      <c r="EX35" s="784">
        <f>'Marks Entry'!EY37</f>
        <v>0.0</v>
      </c>
      <c r="EY35" s="798" t="str">
        <f>'Marks Entry'!EZ37</f>
        <v/>
      </c>
      <c r="EZ35" s="797" t="str">
        <f>'Marks Entry'!FA37</f>
        <v/>
      </c>
      <c r="FA35" s="784" t="str">
        <f>'Marks Entry'!FB37</f>
        <v/>
      </c>
      <c r="FB35" s="799" t="str">
        <f>'Marks Entry'!FC37</f>
        <v/>
      </c>
      <c r="FC35" s="800" t="str">
        <f>'Marks Entry'!FD37</f>
        <v/>
      </c>
      <c r="FD35" s="800" t="str">
        <f>'Marks Entry'!FE37</f>
        <v/>
      </c>
      <c r="FE35" s="784" t="str">
        <f>'Marks Entry'!FF37</f>
        <v/>
      </c>
      <c r="FF35" s="784" t="str">
        <f>'Marks Entry'!FG37</f>
        <v/>
      </c>
      <c r="FG35" s="785" t="str">
        <f>'Marks Entry'!FH37</f>
        <v/>
      </c>
    </row>
    <row r="36" spans="8:8" s="757" ht="17.25" customFormat="1" customHeight="1">
      <c r="A36" s="801"/>
      <c r="B36" s="758">
        <f t="shared" si="1"/>
        <v>0.0</v>
      </c>
      <c r="C36" s="759">
        <f>'Marks Entry'!D38</f>
        <v>0.0</v>
      </c>
      <c r="D36" s="759">
        <f>'Marks Entry'!E38</f>
        <v>0.0</v>
      </c>
      <c r="E36" s="759">
        <f>'Marks Entry'!F38</f>
        <v>0.0</v>
      </c>
      <c r="F36" s="759">
        <f>'Marks Entry'!$G38</f>
        <v>0.0</v>
      </c>
      <c r="G36" s="759">
        <f>'Marks Entry'!$H38</f>
        <v>0.0</v>
      </c>
      <c r="H36" s="759">
        <f>'Marks Entry'!I38</f>
        <v>0.0</v>
      </c>
      <c r="I36" s="759">
        <f>'Marks Entry'!J38</f>
        <v>0.0</v>
      </c>
      <c r="J36" s="760">
        <f>'Marks Entry'!K38</f>
        <v>0.0</v>
      </c>
      <c r="K36" s="781">
        <f>'Marks Entry'!L38</f>
        <v>0.0</v>
      </c>
      <c r="L36" s="782">
        <f>'Marks Entry'!M38</f>
        <v>0.0</v>
      </c>
      <c r="M36" s="782">
        <f>'Marks Entry'!N38</f>
        <v>0.0</v>
      </c>
      <c r="N36" s="783">
        <f>'Marks Entry'!O38</f>
        <v>0.0</v>
      </c>
      <c r="O36" s="782">
        <f>'Marks Entry'!P38</f>
        <v>0.0</v>
      </c>
      <c r="P36" s="783">
        <f>'Marks Entry'!Q38</f>
        <v>0.0</v>
      </c>
      <c r="Q36" s="782">
        <f>'Marks Entry'!R38</f>
        <v>0.0</v>
      </c>
      <c r="R36" s="783">
        <f>'Marks Entry'!S38</f>
        <v>0.0</v>
      </c>
      <c r="S36" s="784">
        <f>'Marks Entry'!T38</f>
        <v>0.0</v>
      </c>
      <c r="T36" s="784" t="str">
        <f>'Marks Entry'!U38</f>
        <v/>
      </c>
      <c r="U36" s="784" t="str">
        <f>'Marks Entry'!V38</f>
        <v/>
      </c>
      <c r="V36" s="785" t="str">
        <f>'Marks Entry'!W38</f>
        <v/>
      </c>
      <c r="W36" s="781">
        <f>'Marks Entry'!X38</f>
        <v>0.0</v>
      </c>
      <c r="X36" s="782">
        <f>'Marks Entry'!Y38</f>
        <v>0.0</v>
      </c>
      <c r="Y36" s="782">
        <f>'Marks Entry'!Z38</f>
        <v>0.0</v>
      </c>
      <c r="Z36" s="783">
        <f>'Marks Entry'!AA38</f>
        <v>0.0</v>
      </c>
      <c r="AA36" s="782">
        <f>'Marks Entry'!AB38</f>
        <v>0.0</v>
      </c>
      <c r="AB36" s="783">
        <f>'Marks Entry'!AC38</f>
        <v>0.0</v>
      </c>
      <c r="AC36" s="782">
        <f>'Marks Entry'!AD38</f>
        <v>0.0</v>
      </c>
      <c r="AD36" s="783">
        <f>'Marks Entry'!AE38</f>
        <v>0.0</v>
      </c>
      <c r="AE36" s="784">
        <f>'Marks Entry'!AF38</f>
        <v>0.0</v>
      </c>
      <c r="AF36" s="784" t="str">
        <f>'Marks Entry'!AG38</f>
        <v/>
      </c>
      <c r="AG36" s="784" t="str">
        <f>'Marks Entry'!AH38</f>
        <v/>
      </c>
      <c r="AH36" s="785" t="str">
        <f>'Marks Entry'!AI38</f>
        <v/>
      </c>
      <c r="AI36" s="781">
        <f>'Marks Entry'!AJ38</f>
        <v>0.0</v>
      </c>
      <c r="AJ36" s="782">
        <f>'Marks Entry'!AK38</f>
        <v>0.0</v>
      </c>
      <c r="AK36" s="782">
        <f>'Marks Entry'!AL38</f>
        <v>0.0</v>
      </c>
      <c r="AL36" s="783">
        <f>'Marks Entry'!AM38</f>
        <v>0.0</v>
      </c>
      <c r="AM36" s="782">
        <f>'Marks Entry'!AN38</f>
        <v>0.0</v>
      </c>
      <c r="AN36" s="783">
        <f>'Marks Entry'!AO38</f>
        <v>0.0</v>
      </c>
      <c r="AO36" s="782">
        <f>'Marks Entry'!AP38</f>
        <v>0.0</v>
      </c>
      <c r="AP36" s="783">
        <f>'Marks Entry'!AQ38</f>
        <v>0.0</v>
      </c>
      <c r="AQ36" s="784">
        <f>'Marks Entry'!AR38</f>
        <v>0.0</v>
      </c>
      <c r="AR36" s="784" t="str">
        <f>'Marks Entry'!AS38</f>
        <v/>
      </c>
      <c r="AS36" s="784" t="str">
        <f>'Marks Entry'!AT38</f>
        <v/>
      </c>
      <c r="AT36" s="785" t="str">
        <f>'Marks Entry'!AU38</f>
        <v/>
      </c>
      <c r="AU36" s="781">
        <f>'Marks Entry'!AV38</f>
        <v>0.0</v>
      </c>
      <c r="AV36" s="782">
        <f>'Marks Entry'!AW38</f>
        <v>0.0</v>
      </c>
      <c r="AW36" s="782">
        <f>'Marks Entry'!AX38</f>
        <v>0.0</v>
      </c>
      <c r="AX36" s="783">
        <f>'Marks Entry'!AY38</f>
        <v>0.0</v>
      </c>
      <c r="AY36" s="782">
        <f>'Marks Entry'!AZ38</f>
        <v>0.0</v>
      </c>
      <c r="AZ36" s="783">
        <f>'Marks Entry'!BA38</f>
        <v>0.0</v>
      </c>
      <c r="BA36" s="782">
        <f>'Marks Entry'!BB38</f>
        <v>0.0</v>
      </c>
      <c r="BB36" s="783">
        <f>'Marks Entry'!BC38</f>
        <v>0.0</v>
      </c>
      <c r="BC36" s="784">
        <f>'Marks Entry'!BD38</f>
        <v>0.0</v>
      </c>
      <c r="BD36" s="784" t="str">
        <f>'Marks Entry'!BE38</f>
        <v/>
      </c>
      <c r="BE36" s="784" t="str">
        <f>'Marks Entry'!BF38</f>
        <v/>
      </c>
      <c r="BF36" s="785" t="str">
        <f>'Marks Entry'!BG38</f>
        <v/>
      </c>
      <c r="BG36" s="781">
        <f>'Marks Entry'!BH38</f>
        <v>0.0</v>
      </c>
      <c r="BH36" s="782">
        <f>'Marks Entry'!BI38</f>
        <v>0.0</v>
      </c>
      <c r="BI36" s="782">
        <f>'Marks Entry'!BJ38</f>
        <v>0.0</v>
      </c>
      <c r="BJ36" s="783">
        <f>'Marks Entry'!BK38</f>
        <v>0.0</v>
      </c>
      <c r="BK36" s="782">
        <f>'Marks Entry'!BL38</f>
        <v>0.0</v>
      </c>
      <c r="BL36" s="783">
        <f>'Marks Entry'!BM38</f>
        <v>0.0</v>
      </c>
      <c r="BM36" s="782">
        <f>'Marks Entry'!BN38</f>
        <v>0.0</v>
      </c>
      <c r="BN36" s="783">
        <f>'Marks Entry'!BO38</f>
        <v>0.0</v>
      </c>
      <c r="BO36" s="784">
        <f>'Marks Entry'!BP38</f>
        <v>0.0</v>
      </c>
      <c r="BP36" s="784" t="str">
        <f>'Marks Entry'!BQ38</f>
        <v/>
      </c>
      <c r="BQ36" s="784" t="str">
        <f>'Marks Entry'!BR38</f>
        <v/>
      </c>
      <c r="BR36" s="785" t="str">
        <f>'Marks Entry'!BS38</f>
        <v/>
      </c>
      <c r="BS36" s="781">
        <f>'Marks Entry'!BT38</f>
        <v>0.0</v>
      </c>
      <c r="BT36" s="782">
        <f>'Marks Entry'!BU38</f>
        <v>0.0</v>
      </c>
      <c r="BU36" s="782">
        <f>'Marks Entry'!BV38</f>
        <v>0.0</v>
      </c>
      <c r="BV36" s="783">
        <f>'Marks Entry'!BW38</f>
        <v>0.0</v>
      </c>
      <c r="BW36" s="782">
        <f>'Marks Entry'!BX38</f>
        <v>0.0</v>
      </c>
      <c r="BX36" s="783">
        <f>'Marks Entry'!BY38</f>
        <v>0.0</v>
      </c>
      <c r="BY36" s="782">
        <f>'Marks Entry'!BZ38</f>
        <v>0.0</v>
      </c>
      <c r="BZ36" s="783">
        <f>'Marks Entry'!CA38</f>
        <v>0.0</v>
      </c>
      <c r="CA36" s="784">
        <f>'Marks Entry'!CB38</f>
        <v>0.0</v>
      </c>
      <c r="CB36" s="784" t="str">
        <f>'Marks Entry'!CC38</f>
        <v/>
      </c>
      <c r="CC36" s="784" t="str">
        <f>'Marks Entry'!CD38</f>
        <v/>
      </c>
      <c r="CD36" s="785" t="str">
        <f>'Marks Entry'!CE38</f>
        <v/>
      </c>
      <c r="CE36" s="781">
        <f>'Marks Entry'!CF38</f>
        <v>0.0</v>
      </c>
      <c r="CF36" s="782">
        <f>'Marks Entry'!CG38</f>
        <v>0.0</v>
      </c>
      <c r="CG36" s="782">
        <f>'Marks Entry'!CH38</f>
        <v>0.0</v>
      </c>
      <c r="CH36" s="783">
        <f>'Marks Entry'!CI38</f>
        <v>0.0</v>
      </c>
      <c r="CI36" s="782">
        <f>'Marks Entry'!CJ38</f>
        <v>0.0</v>
      </c>
      <c r="CJ36" s="783">
        <f>'Marks Entry'!CK38</f>
        <v>0.0</v>
      </c>
      <c r="CK36" s="782">
        <f>'Marks Entry'!CL38</f>
        <v>0.0</v>
      </c>
      <c r="CL36" s="783">
        <f>'Marks Entry'!CM38</f>
        <v>0.0</v>
      </c>
      <c r="CM36" s="784">
        <f>'Marks Entry'!CN38</f>
        <v>0.0</v>
      </c>
      <c r="CN36" s="784" t="str">
        <f>'Marks Entry'!CO38</f>
        <v/>
      </c>
      <c r="CO36" s="784" t="str">
        <f>'Marks Entry'!CP38</f>
        <v/>
      </c>
      <c r="CP36" s="785" t="str">
        <f>'Marks Entry'!CQ38</f>
        <v/>
      </c>
      <c r="CQ36" s="786">
        <f>'Marks Entry'!CR38</f>
        <v>0.0</v>
      </c>
      <c r="CR36" s="787">
        <f>'Marks Entry'!CS38</f>
        <v>0.0</v>
      </c>
      <c r="CS36" s="787">
        <f>'Marks Entry'!CT38</f>
        <v>0.0</v>
      </c>
      <c r="CT36" s="783">
        <f>'Marks Entry'!CU38</f>
        <v>0.0</v>
      </c>
      <c r="CU36" s="787">
        <f>'Marks Entry'!CV38</f>
        <v>0.0</v>
      </c>
      <c r="CV36" s="788">
        <f>'Marks Entry'!CW38</f>
        <v>0.0</v>
      </c>
      <c r="CW36" s="789">
        <f>'Marks Entry'!CX38</f>
        <v>0.0</v>
      </c>
      <c r="CX36" s="788">
        <f>'Marks Entry'!CY38</f>
        <v>0.0</v>
      </c>
      <c r="CY36" s="787">
        <f>'Marks Entry'!CZ38</f>
        <v>0.0</v>
      </c>
      <c r="CZ36" s="789">
        <f>'Marks Entry'!DA38</f>
        <v>0.0</v>
      </c>
      <c r="DA36" s="790">
        <f>'Marks Entry'!DB38</f>
        <v>0.0</v>
      </c>
      <c r="DB36" s="784">
        <f>'Marks Entry'!DC38</f>
        <v>0.0</v>
      </c>
      <c r="DC36" s="785" t="str">
        <f>'Marks Entry'!DD38</f>
        <v/>
      </c>
      <c r="DD36" s="786">
        <f>'Marks Entry'!DE38</f>
        <v>0.0</v>
      </c>
      <c r="DE36" s="787">
        <f>'Marks Entry'!DF38</f>
        <v>0.0</v>
      </c>
      <c r="DF36" s="791">
        <f>'Marks Entry'!DG38</f>
        <v>0.0</v>
      </c>
      <c r="DG36" s="787">
        <f>'Marks Entry'!DH38</f>
        <v>0.0</v>
      </c>
      <c r="DH36" s="787">
        <f>'Marks Entry'!DI38</f>
        <v>0.0</v>
      </c>
      <c r="DI36" s="791">
        <f>'Marks Entry'!DJ38</f>
        <v>0.0</v>
      </c>
      <c r="DJ36" s="787">
        <f>'Marks Entry'!DK38</f>
        <v>0.0</v>
      </c>
      <c r="DK36" s="787">
        <f>'Marks Entry'!DL38</f>
        <v>0.0</v>
      </c>
      <c r="DL36" s="791" t="str">
        <f>'Marks Entry'!DM38</f>
        <v/>
      </c>
      <c r="DM36" s="791">
        <f>'Marks Entry'!DN38</f>
        <v>0.0</v>
      </c>
      <c r="DN36" s="791">
        <f>'Marks Entry'!DO38</f>
        <v>0.0</v>
      </c>
      <c r="DO36" s="792">
        <f>'Marks Entry'!DP38</f>
        <v>0.0</v>
      </c>
      <c r="DP36" s="787">
        <f>'Marks Entry'!DQ38</f>
        <v>0.0</v>
      </c>
      <c r="DQ36" s="788">
        <f>'Marks Entry'!DR38</f>
        <v>0.0</v>
      </c>
      <c r="DR36" s="791">
        <f>'Marks Entry'!DS38</f>
        <v>0.0</v>
      </c>
      <c r="DS36" s="788">
        <f>'Marks Entry'!DT38</f>
        <v>0.0</v>
      </c>
      <c r="DT36" s="787">
        <f>'Marks Entry'!DU38</f>
        <v>0.0</v>
      </c>
      <c r="DU36" s="789">
        <f>'Marks Entry'!DV38</f>
        <v>0.0</v>
      </c>
      <c r="DV36" s="789">
        <f>'Marks Entry'!DW38</f>
        <v>0.0</v>
      </c>
      <c r="DW36" s="789">
        <f>'Marks Entry'!DX38</f>
        <v>0.0</v>
      </c>
      <c r="DX36" s="793">
        <f>'Marks Entry'!DY38</f>
        <v>0.0</v>
      </c>
      <c r="DY36" s="784">
        <f>'Marks Entry'!DZ38</f>
        <v>0.0</v>
      </c>
      <c r="DZ36" s="785" t="str">
        <f>'Marks Entry'!EA38</f>
        <v/>
      </c>
      <c r="EA36" s="786">
        <f>'Marks Entry'!EB38</f>
        <v>0.0</v>
      </c>
      <c r="EB36" s="787">
        <f>'Marks Entry'!EC38</f>
        <v>0.0</v>
      </c>
      <c r="EC36" s="787">
        <f>'Marks Entry'!ED38</f>
        <v>0.0</v>
      </c>
      <c r="ED36" s="790">
        <f>'Marks Entry'!EE38</f>
        <v>0.0</v>
      </c>
      <c r="EE36" s="794">
        <f>'Marks Entry'!EF38</f>
        <v>0.0</v>
      </c>
      <c r="EF36" s="795" t="str">
        <f>'Marks Entry'!EG38</f>
        <v/>
      </c>
      <c r="EG36" s="786">
        <f>'Marks Entry'!EH38</f>
        <v>0.0</v>
      </c>
      <c r="EH36" s="787">
        <f>'Marks Entry'!EI38</f>
        <v>0.0</v>
      </c>
      <c r="EI36" s="787">
        <f>'Marks Entry'!EJ38</f>
        <v>0.0</v>
      </c>
      <c r="EJ36" s="790">
        <f>'Marks Entry'!EK38</f>
        <v>0.0</v>
      </c>
      <c r="EK36" s="794">
        <f>'Marks Entry'!EL38</f>
        <v>0.0</v>
      </c>
      <c r="EL36" s="795" t="str">
        <f>'Marks Entry'!EM38</f>
        <v/>
      </c>
      <c r="EM36" s="786">
        <f>'Marks Entry'!EN38</f>
        <v>0.0</v>
      </c>
      <c r="EN36" s="787">
        <f>'Marks Entry'!EO38</f>
        <v>0.0</v>
      </c>
      <c r="EO36" s="788">
        <f>'Marks Entry'!EP38</f>
        <v>0.0</v>
      </c>
      <c r="EP36" s="791">
        <f>'Marks Entry'!EQ38</f>
        <v>0.0</v>
      </c>
      <c r="EQ36" s="788">
        <f>'Marks Entry'!ER38</f>
        <v>0.0</v>
      </c>
      <c r="ER36" s="791">
        <f>'Marks Entry'!ES38</f>
        <v>0.0</v>
      </c>
      <c r="ES36" s="788">
        <f>'Marks Entry'!ET38</f>
        <v>0.0</v>
      </c>
      <c r="ET36" s="796">
        <f>'Marks Entry'!EU38</f>
        <v>0.0</v>
      </c>
      <c r="EU36" s="784">
        <f>'Marks Entry'!EV38</f>
        <v>0.0</v>
      </c>
      <c r="EV36" s="785" t="str">
        <f>'Marks Entry'!EW38</f>
        <v/>
      </c>
      <c r="EW36" s="797">
        <f>'Marks Entry'!EX38</f>
        <v>0.0</v>
      </c>
      <c r="EX36" s="784">
        <f>'Marks Entry'!EY38</f>
        <v>0.0</v>
      </c>
      <c r="EY36" s="798" t="str">
        <f>'Marks Entry'!EZ38</f>
        <v/>
      </c>
      <c r="EZ36" s="797" t="str">
        <f>'Marks Entry'!FA38</f>
        <v/>
      </c>
      <c r="FA36" s="784" t="str">
        <f>'Marks Entry'!FB38</f>
        <v/>
      </c>
      <c r="FB36" s="799" t="str">
        <f>'Marks Entry'!FC38</f>
        <v/>
      </c>
      <c r="FC36" s="784" t="str">
        <f>'Marks Entry'!FD38</f>
        <v/>
      </c>
      <c r="FD36" s="784" t="str">
        <f>'Marks Entry'!FE38</f>
        <v/>
      </c>
      <c r="FE36" s="784" t="str">
        <f>'Marks Entry'!FF38</f>
        <v/>
      </c>
      <c r="FF36" s="784" t="str">
        <f>'Marks Entry'!FG38</f>
        <v/>
      </c>
      <c r="FG36" s="785" t="str">
        <f>'Marks Entry'!FH38</f>
        <v/>
      </c>
    </row>
    <row r="37" spans="8:8" s="757" ht="17.25" customFormat="1" customHeight="1">
      <c r="A37" s="801"/>
      <c r="B37" s="758">
        <f t="shared" si="1"/>
        <v>0.0</v>
      </c>
      <c r="C37" s="759">
        <f>'Marks Entry'!D39</f>
        <v>0.0</v>
      </c>
      <c r="D37" s="759">
        <f>'Marks Entry'!E39</f>
        <v>0.0</v>
      </c>
      <c r="E37" s="759">
        <f>'Marks Entry'!F39</f>
        <v>0.0</v>
      </c>
      <c r="F37" s="759">
        <f>'Marks Entry'!$G39</f>
        <v>0.0</v>
      </c>
      <c r="G37" s="759">
        <f>'Marks Entry'!$H39</f>
        <v>0.0</v>
      </c>
      <c r="H37" s="759">
        <f>'Marks Entry'!I39</f>
        <v>0.0</v>
      </c>
      <c r="I37" s="759">
        <f>'Marks Entry'!J39</f>
        <v>0.0</v>
      </c>
      <c r="J37" s="760">
        <f>'Marks Entry'!K39</f>
        <v>0.0</v>
      </c>
      <c r="K37" s="781">
        <f>'Marks Entry'!L39</f>
        <v>0.0</v>
      </c>
      <c r="L37" s="782">
        <f>'Marks Entry'!M39</f>
        <v>0.0</v>
      </c>
      <c r="M37" s="782">
        <f>'Marks Entry'!N39</f>
        <v>0.0</v>
      </c>
      <c r="N37" s="783">
        <f>'Marks Entry'!O39</f>
        <v>0.0</v>
      </c>
      <c r="O37" s="782">
        <f>'Marks Entry'!P39</f>
        <v>0.0</v>
      </c>
      <c r="P37" s="783">
        <f>'Marks Entry'!Q39</f>
        <v>0.0</v>
      </c>
      <c r="Q37" s="782">
        <f>'Marks Entry'!R39</f>
        <v>0.0</v>
      </c>
      <c r="R37" s="783">
        <f>'Marks Entry'!S39</f>
        <v>0.0</v>
      </c>
      <c r="S37" s="784">
        <f>'Marks Entry'!T39</f>
        <v>0.0</v>
      </c>
      <c r="T37" s="784" t="str">
        <f>'Marks Entry'!U39</f>
        <v/>
      </c>
      <c r="U37" s="784" t="str">
        <f>'Marks Entry'!V39</f>
        <v/>
      </c>
      <c r="V37" s="785" t="str">
        <f>'Marks Entry'!W39</f>
        <v/>
      </c>
      <c r="W37" s="781">
        <f>'Marks Entry'!X39</f>
        <v>0.0</v>
      </c>
      <c r="X37" s="782">
        <f>'Marks Entry'!Y39</f>
        <v>0.0</v>
      </c>
      <c r="Y37" s="782">
        <f>'Marks Entry'!Z39</f>
        <v>0.0</v>
      </c>
      <c r="Z37" s="783">
        <f>'Marks Entry'!AA39</f>
        <v>0.0</v>
      </c>
      <c r="AA37" s="782">
        <f>'Marks Entry'!AB39</f>
        <v>0.0</v>
      </c>
      <c r="AB37" s="783">
        <f>'Marks Entry'!AC39</f>
        <v>0.0</v>
      </c>
      <c r="AC37" s="782">
        <f>'Marks Entry'!AD39</f>
        <v>0.0</v>
      </c>
      <c r="AD37" s="783">
        <f>'Marks Entry'!AE39</f>
        <v>0.0</v>
      </c>
      <c r="AE37" s="784">
        <f>'Marks Entry'!AF39</f>
        <v>0.0</v>
      </c>
      <c r="AF37" s="784" t="str">
        <f>'Marks Entry'!AG39</f>
        <v/>
      </c>
      <c r="AG37" s="784" t="str">
        <f>'Marks Entry'!AH39</f>
        <v/>
      </c>
      <c r="AH37" s="785" t="str">
        <f>'Marks Entry'!AI39</f>
        <v/>
      </c>
      <c r="AI37" s="781">
        <f>'Marks Entry'!AJ39</f>
        <v>0.0</v>
      </c>
      <c r="AJ37" s="782">
        <f>'Marks Entry'!AK39</f>
        <v>0.0</v>
      </c>
      <c r="AK37" s="782">
        <f>'Marks Entry'!AL39</f>
        <v>0.0</v>
      </c>
      <c r="AL37" s="783">
        <f>'Marks Entry'!AM39</f>
        <v>0.0</v>
      </c>
      <c r="AM37" s="782">
        <f>'Marks Entry'!AN39</f>
        <v>0.0</v>
      </c>
      <c r="AN37" s="783">
        <f>'Marks Entry'!AO39</f>
        <v>0.0</v>
      </c>
      <c r="AO37" s="782">
        <f>'Marks Entry'!AP39</f>
        <v>0.0</v>
      </c>
      <c r="AP37" s="783">
        <f>'Marks Entry'!AQ39</f>
        <v>0.0</v>
      </c>
      <c r="AQ37" s="784">
        <f>'Marks Entry'!AR39</f>
        <v>0.0</v>
      </c>
      <c r="AR37" s="784" t="str">
        <f>'Marks Entry'!AS39</f>
        <v/>
      </c>
      <c r="AS37" s="784" t="str">
        <f>'Marks Entry'!AT39</f>
        <v/>
      </c>
      <c r="AT37" s="785" t="str">
        <f>'Marks Entry'!AU39</f>
        <v/>
      </c>
      <c r="AU37" s="781">
        <f>'Marks Entry'!AV39</f>
        <v>0.0</v>
      </c>
      <c r="AV37" s="782">
        <f>'Marks Entry'!AW39</f>
        <v>0.0</v>
      </c>
      <c r="AW37" s="782">
        <f>'Marks Entry'!AX39</f>
        <v>0.0</v>
      </c>
      <c r="AX37" s="783">
        <f>'Marks Entry'!AY39</f>
        <v>0.0</v>
      </c>
      <c r="AY37" s="782">
        <f>'Marks Entry'!AZ39</f>
        <v>0.0</v>
      </c>
      <c r="AZ37" s="783">
        <f>'Marks Entry'!BA39</f>
        <v>0.0</v>
      </c>
      <c r="BA37" s="782">
        <f>'Marks Entry'!BB39</f>
        <v>0.0</v>
      </c>
      <c r="BB37" s="783">
        <f>'Marks Entry'!BC39</f>
        <v>0.0</v>
      </c>
      <c r="BC37" s="784">
        <f>'Marks Entry'!BD39</f>
        <v>0.0</v>
      </c>
      <c r="BD37" s="784" t="str">
        <f>'Marks Entry'!BE39</f>
        <v/>
      </c>
      <c r="BE37" s="784" t="str">
        <f>'Marks Entry'!BF39</f>
        <v/>
      </c>
      <c r="BF37" s="785" t="str">
        <f>'Marks Entry'!BG39</f>
        <v/>
      </c>
      <c r="BG37" s="781">
        <f>'Marks Entry'!BH39</f>
        <v>0.0</v>
      </c>
      <c r="BH37" s="782">
        <f>'Marks Entry'!BI39</f>
        <v>0.0</v>
      </c>
      <c r="BI37" s="782">
        <f>'Marks Entry'!BJ39</f>
        <v>0.0</v>
      </c>
      <c r="BJ37" s="783">
        <f>'Marks Entry'!BK39</f>
        <v>0.0</v>
      </c>
      <c r="BK37" s="782">
        <f>'Marks Entry'!BL39</f>
        <v>0.0</v>
      </c>
      <c r="BL37" s="783">
        <f>'Marks Entry'!BM39</f>
        <v>0.0</v>
      </c>
      <c r="BM37" s="782">
        <f>'Marks Entry'!BN39</f>
        <v>0.0</v>
      </c>
      <c r="BN37" s="783">
        <f>'Marks Entry'!BO39</f>
        <v>0.0</v>
      </c>
      <c r="BO37" s="784">
        <f>'Marks Entry'!BP39</f>
        <v>0.0</v>
      </c>
      <c r="BP37" s="784" t="str">
        <f>'Marks Entry'!BQ39</f>
        <v/>
      </c>
      <c r="BQ37" s="784" t="str">
        <f>'Marks Entry'!BR39</f>
        <v/>
      </c>
      <c r="BR37" s="785" t="str">
        <f>'Marks Entry'!BS39</f>
        <v/>
      </c>
      <c r="BS37" s="781">
        <f>'Marks Entry'!BT39</f>
        <v>0.0</v>
      </c>
      <c r="BT37" s="782">
        <f>'Marks Entry'!BU39</f>
        <v>0.0</v>
      </c>
      <c r="BU37" s="782">
        <f>'Marks Entry'!BV39</f>
        <v>0.0</v>
      </c>
      <c r="BV37" s="783">
        <f>'Marks Entry'!BW39</f>
        <v>0.0</v>
      </c>
      <c r="BW37" s="782">
        <f>'Marks Entry'!BX39</f>
        <v>0.0</v>
      </c>
      <c r="BX37" s="783">
        <f>'Marks Entry'!BY39</f>
        <v>0.0</v>
      </c>
      <c r="BY37" s="782">
        <f>'Marks Entry'!BZ39</f>
        <v>0.0</v>
      </c>
      <c r="BZ37" s="783">
        <f>'Marks Entry'!CA39</f>
        <v>0.0</v>
      </c>
      <c r="CA37" s="784">
        <f>'Marks Entry'!CB39</f>
        <v>0.0</v>
      </c>
      <c r="CB37" s="784" t="str">
        <f>'Marks Entry'!CC39</f>
        <v/>
      </c>
      <c r="CC37" s="784" t="str">
        <f>'Marks Entry'!CD39</f>
        <v/>
      </c>
      <c r="CD37" s="785" t="str">
        <f>'Marks Entry'!CE39</f>
        <v/>
      </c>
      <c r="CE37" s="781">
        <f>'Marks Entry'!CF39</f>
        <v>0.0</v>
      </c>
      <c r="CF37" s="782">
        <f>'Marks Entry'!CG39</f>
        <v>0.0</v>
      </c>
      <c r="CG37" s="782">
        <f>'Marks Entry'!CH39</f>
        <v>0.0</v>
      </c>
      <c r="CH37" s="783">
        <f>'Marks Entry'!CI39</f>
        <v>0.0</v>
      </c>
      <c r="CI37" s="782">
        <f>'Marks Entry'!CJ39</f>
        <v>0.0</v>
      </c>
      <c r="CJ37" s="783">
        <f>'Marks Entry'!CK39</f>
        <v>0.0</v>
      </c>
      <c r="CK37" s="782">
        <f>'Marks Entry'!CL39</f>
        <v>0.0</v>
      </c>
      <c r="CL37" s="783">
        <f>'Marks Entry'!CM39</f>
        <v>0.0</v>
      </c>
      <c r="CM37" s="784">
        <f>'Marks Entry'!CN39</f>
        <v>0.0</v>
      </c>
      <c r="CN37" s="784" t="str">
        <f>'Marks Entry'!CO39</f>
        <v/>
      </c>
      <c r="CO37" s="784" t="str">
        <f>'Marks Entry'!CP39</f>
        <v/>
      </c>
      <c r="CP37" s="785" t="str">
        <f>'Marks Entry'!CQ39</f>
        <v/>
      </c>
      <c r="CQ37" s="786">
        <f>'Marks Entry'!CR39</f>
        <v>0.0</v>
      </c>
      <c r="CR37" s="787">
        <f>'Marks Entry'!CS39</f>
        <v>0.0</v>
      </c>
      <c r="CS37" s="787">
        <f>'Marks Entry'!CT39</f>
        <v>0.0</v>
      </c>
      <c r="CT37" s="783">
        <f>'Marks Entry'!CU39</f>
        <v>0.0</v>
      </c>
      <c r="CU37" s="787">
        <f>'Marks Entry'!CV39</f>
        <v>0.0</v>
      </c>
      <c r="CV37" s="788">
        <f>'Marks Entry'!CW39</f>
        <v>0.0</v>
      </c>
      <c r="CW37" s="789">
        <f>'Marks Entry'!CX39</f>
        <v>0.0</v>
      </c>
      <c r="CX37" s="788">
        <f>'Marks Entry'!CY39</f>
        <v>0.0</v>
      </c>
      <c r="CY37" s="787">
        <f>'Marks Entry'!CZ39</f>
        <v>0.0</v>
      </c>
      <c r="CZ37" s="789">
        <f>'Marks Entry'!DA39</f>
        <v>0.0</v>
      </c>
      <c r="DA37" s="790">
        <f>'Marks Entry'!DB39</f>
        <v>0.0</v>
      </c>
      <c r="DB37" s="784">
        <f>'Marks Entry'!DC39</f>
        <v>0.0</v>
      </c>
      <c r="DC37" s="785" t="str">
        <f>'Marks Entry'!DD39</f>
        <v/>
      </c>
      <c r="DD37" s="786">
        <f>'Marks Entry'!DE39</f>
        <v>0.0</v>
      </c>
      <c r="DE37" s="787">
        <f>'Marks Entry'!DF39</f>
        <v>0.0</v>
      </c>
      <c r="DF37" s="791">
        <f>'Marks Entry'!DG39</f>
        <v>0.0</v>
      </c>
      <c r="DG37" s="787">
        <f>'Marks Entry'!DH39</f>
        <v>0.0</v>
      </c>
      <c r="DH37" s="787">
        <f>'Marks Entry'!DI39</f>
        <v>0.0</v>
      </c>
      <c r="DI37" s="791">
        <f>'Marks Entry'!DJ39</f>
        <v>0.0</v>
      </c>
      <c r="DJ37" s="787">
        <f>'Marks Entry'!DK39</f>
        <v>0.0</v>
      </c>
      <c r="DK37" s="787">
        <f>'Marks Entry'!DL39</f>
        <v>0.0</v>
      </c>
      <c r="DL37" s="791" t="str">
        <f>'Marks Entry'!DM39</f>
        <v/>
      </c>
      <c r="DM37" s="791">
        <f>'Marks Entry'!DN39</f>
        <v>0.0</v>
      </c>
      <c r="DN37" s="791">
        <f>'Marks Entry'!DO39</f>
        <v>0.0</v>
      </c>
      <c r="DO37" s="792">
        <f>'Marks Entry'!DP39</f>
        <v>0.0</v>
      </c>
      <c r="DP37" s="787">
        <f>'Marks Entry'!DQ39</f>
        <v>0.0</v>
      </c>
      <c r="DQ37" s="788">
        <f>'Marks Entry'!DR39</f>
        <v>0.0</v>
      </c>
      <c r="DR37" s="791">
        <f>'Marks Entry'!DS39</f>
        <v>0.0</v>
      </c>
      <c r="DS37" s="788">
        <f>'Marks Entry'!DT39</f>
        <v>0.0</v>
      </c>
      <c r="DT37" s="787">
        <f>'Marks Entry'!DU39</f>
        <v>0.0</v>
      </c>
      <c r="DU37" s="789">
        <f>'Marks Entry'!DV39</f>
        <v>0.0</v>
      </c>
      <c r="DV37" s="789">
        <f>'Marks Entry'!DW39</f>
        <v>0.0</v>
      </c>
      <c r="DW37" s="789">
        <f>'Marks Entry'!DX39</f>
        <v>0.0</v>
      </c>
      <c r="DX37" s="793">
        <f>'Marks Entry'!DY39</f>
        <v>0.0</v>
      </c>
      <c r="DY37" s="784">
        <f>'Marks Entry'!DZ39</f>
        <v>0.0</v>
      </c>
      <c r="DZ37" s="785" t="str">
        <f>'Marks Entry'!EA39</f>
        <v/>
      </c>
      <c r="EA37" s="786">
        <f>'Marks Entry'!EB39</f>
        <v>0.0</v>
      </c>
      <c r="EB37" s="787">
        <f>'Marks Entry'!EC39</f>
        <v>0.0</v>
      </c>
      <c r="EC37" s="787">
        <f>'Marks Entry'!ED39</f>
        <v>0.0</v>
      </c>
      <c r="ED37" s="790">
        <f>'Marks Entry'!EE39</f>
        <v>0.0</v>
      </c>
      <c r="EE37" s="794">
        <f>'Marks Entry'!EF39</f>
        <v>0.0</v>
      </c>
      <c r="EF37" s="795" t="str">
        <f>'Marks Entry'!EG39</f>
        <v/>
      </c>
      <c r="EG37" s="786">
        <f>'Marks Entry'!EH39</f>
        <v>0.0</v>
      </c>
      <c r="EH37" s="787">
        <f>'Marks Entry'!EI39</f>
        <v>0.0</v>
      </c>
      <c r="EI37" s="787">
        <f>'Marks Entry'!EJ39</f>
        <v>0.0</v>
      </c>
      <c r="EJ37" s="790">
        <f>'Marks Entry'!EK39</f>
        <v>0.0</v>
      </c>
      <c r="EK37" s="794">
        <f>'Marks Entry'!EL39</f>
        <v>0.0</v>
      </c>
      <c r="EL37" s="795" t="str">
        <f>'Marks Entry'!EM39</f>
        <v/>
      </c>
      <c r="EM37" s="786">
        <f>'Marks Entry'!EN39</f>
        <v>0.0</v>
      </c>
      <c r="EN37" s="787">
        <f>'Marks Entry'!EO39</f>
        <v>0.0</v>
      </c>
      <c r="EO37" s="788">
        <f>'Marks Entry'!EP39</f>
        <v>0.0</v>
      </c>
      <c r="EP37" s="791">
        <f>'Marks Entry'!EQ39</f>
        <v>0.0</v>
      </c>
      <c r="EQ37" s="788">
        <f>'Marks Entry'!ER39</f>
        <v>0.0</v>
      </c>
      <c r="ER37" s="791">
        <f>'Marks Entry'!ES39</f>
        <v>0.0</v>
      </c>
      <c r="ES37" s="788">
        <f>'Marks Entry'!ET39</f>
        <v>0.0</v>
      </c>
      <c r="ET37" s="796">
        <f>'Marks Entry'!EU39</f>
        <v>0.0</v>
      </c>
      <c r="EU37" s="784">
        <f>'Marks Entry'!EV39</f>
        <v>0.0</v>
      </c>
      <c r="EV37" s="785" t="str">
        <f>'Marks Entry'!EW39</f>
        <v/>
      </c>
      <c r="EW37" s="797">
        <f>'Marks Entry'!EX39</f>
        <v>0.0</v>
      </c>
      <c r="EX37" s="784">
        <f>'Marks Entry'!EY39</f>
        <v>0.0</v>
      </c>
      <c r="EY37" s="798" t="str">
        <f>'Marks Entry'!EZ39</f>
        <v/>
      </c>
      <c r="EZ37" s="797" t="str">
        <f>'Marks Entry'!FA39</f>
        <v/>
      </c>
      <c r="FA37" s="784" t="str">
        <f>'Marks Entry'!FB39</f>
        <v/>
      </c>
      <c r="FB37" s="799" t="str">
        <f>'Marks Entry'!FC39</f>
        <v/>
      </c>
      <c r="FC37" s="784" t="str">
        <f>'Marks Entry'!FD39</f>
        <v/>
      </c>
      <c r="FD37" s="784" t="str">
        <f>'Marks Entry'!FE39</f>
        <v/>
      </c>
      <c r="FE37" s="784" t="str">
        <f>'Marks Entry'!FF39</f>
        <v/>
      </c>
      <c r="FF37" s="784" t="str">
        <f>'Marks Entry'!FG39</f>
        <v/>
      </c>
      <c r="FG37" s="785" t="str">
        <f>'Marks Entry'!FH39</f>
        <v/>
      </c>
    </row>
    <row r="38" spans="8:8" s="757" ht="17.25" customFormat="1" customHeight="1">
      <c r="A38" s="801"/>
      <c r="B38" s="758">
        <f t="shared" si="1"/>
        <v>0.0</v>
      </c>
      <c r="C38" s="759">
        <f>'Marks Entry'!D40</f>
        <v>0.0</v>
      </c>
      <c r="D38" s="759">
        <f>'Marks Entry'!E40</f>
        <v>0.0</v>
      </c>
      <c r="E38" s="759">
        <f>'Marks Entry'!F40</f>
        <v>0.0</v>
      </c>
      <c r="F38" s="759">
        <f>'Marks Entry'!$G40</f>
        <v>0.0</v>
      </c>
      <c r="G38" s="759">
        <f>'Marks Entry'!$H40</f>
        <v>0.0</v>
      </c>
      <c r="H38" s="759">
        <f>'Marks Entry'!I40</f>
        <v>0.0</v>
      </c>
      <c r="I38" s="759">
        <f>'Marks Entry'!J40</f>
        <v>0.0</v>
      </c>
      <c r="J38" s="760">
        <f>'Marks Entry'!K40</f>
        <v>0.0</v>
      </c>
      <c r="K38" s="781">
        <f>'Marks Entry'!L40</f>
        <v>0.0</v>
      </c>
      <c r="L38" s="782">
        <f>'Marks Entry'!M40</f>
        <v>0.0</v>
      </c>
      <c r="M38" s="782">
        <f>'Marks Entry'!N40</f>
        <v>0.0</v>
      </c>
      <c r="N38" s="783">
        <f>'Marks Entry'!O40</f>
        <v>0.0</v>
      </c>
      <c r="O38" s="782">
        <f>'Marks Entry'!P40</f>
        <v>0.0</v>
      </c>
      <c r="P38" s="783">
        <f>'Marks Entry'!Q40</f>
        <v>0.0</v>
      </c>
      <c r="Q38" s="782">
        <f>'Marks Entry'!R40</f>
        <v>0.0</v>
      </c>
      <c r="R38" s="783">
        <f>'Marks Entry'!S40</f>
        <v>0.0</v>
      </c>
      <c r="S38" s="784">
        <f>'Marks Entry'!T40</f>
        <v>0.0</v>
      </c>
      <c r="T38" s="784" t="str">
        <f>'Marks Entry'!U40</f>
        <v/>
      </c>
      <c r="U38" s="784" t="str">
        <f>'Marks Entry'!V40</f>
        <v/>
      </c>
      <c r="V38" s="785" t="str">
        <f>'Marks Entry'!W40</f>
        <v/>
      </c>
      <c r="W38" s="781">
        <f>'Marks Entry'!X40</f>
        <v>0.0</v>
      </c>
      <c r="X38" s="782">
        <f>'Marks Entry'!Y40</f>
        <v>0.0</v>
      </c>
      <c r="Y38" s="782">
        <f>'Marks Entry'!Z40</f>
        <v>0.0</v>
      </c>
      <c r="Z38" s="783">
        <f>'Marks Entry'!AA40</f>
        <v>0.0</v>
      </c>
      <c r="AA38" s="782">
        <f>'Marks Entry'!AB40</f>
        <v>0.0</v>
      </c>
      <c r="AB38" s="783">
        <f>'Marks Entry'!AC40</f>
        <v>0.0</v>
      </c>
      <c r="AC38" s="782">
        <f>'Marks Entry'!AD40</f>
        <v>0.0</v>
      </c>
      <c r="AD38" s="783">
        <f>'Marks Entry'!AE40</f>
        <v>0.0</v>
      </c>
      <c r="AE38" s="784">
        <f>'Marks Entry'!AF40</f>
        <v>0.0</v>
      </c>
      <c r="AF38" s="784" t="str">
        <f>'Marks Entry'!AG40</f>
        <v/>
      </c>
      <c r="AG38" s="784" t="str">
        <f>'Marks Entry'!AH40</f>
        <v/>
      </c>
      <c r="AH38" s="785" t="str">
        <f>'Marks Entry'!AI40</f>
        <v/>
      </c>
      <c r="AI38" s="781">
        <f>'Marks Entry'!AJ40</f>
        <v>0.0</v>
      </c>
      <c r="AJ38" s="782">
        <f>'Marks Entry'!AK40</f>
        <v>0.0</v>
      </c>
      <c r="AK38" s="782">
        <f>'Marks Entry'!AL40</f>
        <v>0.0</v>
      </c>
      <c r="AL38" s="783">
        <f>'Marks Entry'!AM40</f>
        <v>0.0</v>
      </c>
      <c r="AM38" s="782">
        <f>'Marks Entry'!AN40</f>
        <v>0.0</v>
      </c>
      <c r="AN38" s="783">
        <f>'Marks Entry'!AO40</f>
        <v>0.0</v>
      </c>
      <c r="AO38" s="782">
        <f>'Marks Entry'!AP40</f>
        <v>0.0</v>
      </c>
      <c r="AP38" s="783">
        <f>'Marks Entry'!AQ40</f>
        <v>0.0</v>
      </c>
      <c r="AQ38" s="784">
        <f>'Marks Entry'!AR40</f>
        <v>0.0</v>
      </c>
      <c r="AR38" s="784" t="str">
        <f>'Marks Entry'!AS40</f>
        <v/>
      </c>
      <c r="AS38" s="784" t="str">
        <f>'Marks Entry'!AT40</f>
        <v/>
      </c>
      <c r="AT38" s="785" t="str">
        <f>'Marks Entry'!AU40</f>
        <v/>
      </c>
      <c r="AU38" s="781">
        <f>'Marks Entry'!AV40</f>
        <v>0.0</v>
      </c>
      <c r="AV38" s="782">
        <f>'Marks Entry'!AW40</f>
        <v>0.0</v>
      </c>
      <c r="AW38" s="782">
        <f>'Marks Entry'!AX40</f>
        <v>0.0</v>
      </c>
      <c r="AX38" s="783">
        <f>'Marks Entry'!AY40</f>
        <v>0.0</v>
      </c>
      <c r="AY38" s="782">
        <f>'Marks Entry'!AZ40</f>
        <v>0.0</v>
      </c>
      <c r="AZ38" s="783">
        <f>'Marks Entry'!BA40</f>
        <v>0.0</v>
      </c>
      <c r="BA38" s="782">
        <f>'Marks Entry'!BB40</f>
        <v>0.0</v>
      </c>
      <c r="BB38" s="783">
        <f>'Marks Entry'!BC40</f>
        <v>0.0</v>
      </c>
      <c r="BC38" s="784">
        <f>'Marks Entry'!BD40</f>
        <v>0.0</v>
      </c>
      <c r="BD38" s="784" t="str">
        <f>'Marks Entry'!BE40</f>
        <v/>
      </c>
      <c r="BE38" s="784" t="str">
        <f>'Marks Entry'!BF40</f>
        <v/>
      </c>
      <c r="BF38" s="785" t="str">
        <f>'Marks Entry'!BG40</f>
        <v/>
      </c>
      <c r="BG38" s="781">
        <f>'Marks Entry'!BH40</f>
        <v>0.0</v>
      </c>
      <c r="BH38" s="782">
        <f>'Marks Entry'!BI40</f>
        <v>0.0</v>
      </c>
      <c r="BI38" s="782">
        <f>'Marks Entry'!BJ40</f>
        <v>0.0</v>
      </c>
      <c r="BJ38" s="783">
        <f>'Marks Entry'!BK40</f>
        <v>0.0</v>
      </c>
      <c r="BK38" s="782">
        <f>'Marks Entry'!BL40</f>
        <v>0.0</v>
      </c>
      <c r="BL38" s="783">
        <f>'Marks Entry'!BM40</f>
        <v>0.0</v>
      </c>
      <c r="BM38" s="782">
        <f>'Marks Entry'!BN40</f>
        <v>0.0</v>
      </c>
      <c r="BN38" s="783">
        <f>'Marks Entry'!BO40</f>
        <v>0.0</v>
      </c>
      <c r="BO38" s="784">
        <f>'Marks Entry'!BP40</f>
        <v>0.0</v>
      </c>
      <c r="BP38" s="784" t="str">
        <f>'Marks Entry'!BQ40</f>
        <v/>
      </c>
      <c r="BQ38" s="784" t="str">
        <f>'Marks Entry'!BR40</f>
        <v/>
      </c>
      <c r="BR38" s="785" t="str">
        <f>'Marks Entry'!BS40</f>
        <v/>
      </c>
      <c r="BS38" s="781">
        <f>'Marks Entry'!BT40</f>
        <v>0.0</v>
      </c>
      <c r="BT38" s="782">
        <f>'Marks Entry'!BU40</f>
        <v>0.0</v>
      </c>
      <c r="BU38" s="782">
        <f>'Marks Entry'!BV40</f>
        <v>0.0</v>
      </c>
      <c r="BV38" s="783">
        <f>'Marks Entry'!BW40</f>
        <v>0.0</v>
      </c>
      <c r="BW38" s="782">
        <f>'Marks Entry'!BX40</f>
        <v>0.0</v>
      </c>
      <c r="BX38" s="783">
        <f>'Marks Entry'!BY40</f>
        <v>0.0</v>
      </c>
      <c r="BY38" s="782">
        <f>'Marks Entry'!BZ40</f>
        <v>0.0</v>
      </c>
      <c r="BZ38" s="783">
        <f>'Marks Entry'!CA40</f>
        <v>0.0</v>
      </c>
      <c r="CA38" s="784">
        <f>'Marks Entry'!CB40</f>
        <v>0.0</v>
      </c>
      <c r="CB38" s="784" t="str">
        <f>'Marks Entry'!CC40</f>
        <v/>
      </c>
      <c r="CC38" s="784" t="str">
        <f>'Marks Entry'!CD40</f>
        <v/>
      </c>
      <c r="CD38" s="785" t="str">
        <f>'Marks Entry'!CE40</f>
        <v/>
      </c>
      <c r="CE38" s="781">
        <f>'Marks Entry'!CF40</f>
        <v>0.0</v>
      </c>
      <c r="CF38" s="782">
        <f>'Marks Entry'!CG40</f>
        <v>0.0</v>
      </c>
      <c r="CG38" s="782">
        <f>'Marks Entry'!CH40</f>
        <v>0.0</v>
      </c>
      <c r="CH38" s="783">
        <f>'Marks Entry'!CI40</f>
        <v>0.0</v>
      </c>
      <c r="CI38" s="782">
        <f>'Marks Entry'!CJ40</f>
        <v>0.0</v>
      </c>
      <c r="CJ38" s="783">
        <f>'Marks Entry'!CK40</f>
        <v>0.0</v>
      </c>
      <c r="CK38" s="782">
        <f>'Marks Entry'!CL40</f>
        <v>0.0</v>
      </c>
      <c r="CL38" s="783">
        <f>'Marks Entry'!CM40</f>
        <v>0.0</v>
      </c>
      <c r="CM38" s="784">
        <f>'Marks Entry'!CN40</f>
        <v>0.0</v>
      </c>
      <c r="CN38" s="784" t="str">
        <f>'Marks Entry'!CO40</f>
        <v/>
      </c>
      <c r="CO38" s="784" t="str">
        <f>'Marks Entry'!CP40</f>
        <v/>
      </c>
      <c r="CP38" s="785" t="str">
        <f>'Marks Entry'!CQ40</f>
        <v/>
      </c>
      <c r="CQ38" s="786">
        <f>'Marks Entry'!CR40</f>
        <v>0.0</v>
      </c>
      <c r="CR38" s="787">
        <f>'Marks Entry'!CS40</f>
        <v>0.0</v>
      </c>
      <c r="CS38" s="787">
        <f>'Marks Entry'!CT40</f>
        <v>0.0</v>
      </c>
      <c r="CT38" s="783">
        <f>'Marks Entry'!CU40</f>
        <v>0.0</v>
      </c>
      <c r="CU38" s="787">
        <f>'Marks Entry'!CV40</f>
        <v>0.0</v>
      </c>
      <c r="CV38" s="788">
        <f>'Marks Entry'!CW40</f>
        <v>0.0</v>
      </c>
      <c r="CW38" s="789">
        <f>'Marks Entry'!CX40</f>
        <v>0.0</v>
      </c>
      <c r="CX38" s="788">
        <f>'Marks Entry'!CY40</f>
        <v>0.0</v>
      </c>
      <c r="CY38" s="787">
        <f>'Marks Entry'!CZ40</f>
        <v>0.0</v>
      </c>
      <c r="CZ38" s="789">
        <f>'Marks Entry'!DA40</f>
        <v>0.0</v>
      </c>
      <c r="DA38" s="790">
        <f>'Marks Entry'!DB40</f>
        <v>0.0</v>
      </c>
      <c r="DB38" s="784">
        <f>'Marks Entry'!DC40</f>
        <v>0.0</v>
      </c>
      <c r="DC38" s="785" t="str">
        <f>'Marks Entry'!DD40</f>
        <v/>
      </c>
      <c r="DD38" s="786">
        <f>'Marks Entry'!DE40</f>
        <v>0.0</v>
      </c>
      <c r="DE38" s="787">
        <f>'Marks Entry'!DF40</f>
        <v>0.0</v>
      </c>
      <c r="DF38" s="791">
        <f>'Marks Entry'!DG40</f>
        <v>0.0</v>
      </c>
      <c r="DG38" s="787">
        <f>'Marks Entry'!DH40</f>
        <v>0.0</v>
      </c>
      <c r="DH38" s="787">
        <f>'Marks Entry'!DI40</f>
        <v>0.0</v>
      </c>
      <c r="DI38" s="791">
        <f>'Marks Entry'!DJ40</f>
        <v>0.0</v>
      </c>
      <c r="DJ38" s="787">
        <f>'Marks Entry'!DK40</f>
        <v>0.0</v>
      </c>
      <c r="DK38" s="787">
        <f>'Marks Entry'!DL40</f>
        <v>0.0</v>
      </c>
      <c r="DL38" s="791" t="str">
        <f>'Marks Entry'!DM40</f>
        <v/>
      </c>
      <c r="DM38" s="791">
        <f>'Marks Entry'!DN40</f>
        <v>0.0</v>
      </c>
      <c r="DN38" s="791">
        <f>'Marks Entry'!DO40</f>
        <v>0.0</v>
      </c>
      <c r="DO38" s="792">
        <f>'Marks Entry'!DP40</f>
        <v>0.0</v>
      </c>
      <c r="DP38" s="787">
        <f>'Marks Entry'!DQ40</f>
        <v>0.0</v>
      </c>
      <c r="DQ38" s="788">
        <f>'Marks Entry'!DR40</f>
        <v>0.0</v>
      </c>
      <c r="DR38" s="791">
        <f>'Marks Entry'!DS40</f>
        <v>0.0</v>
      </c>
      <c r="DS38" s="788">
        <f>'Marks Entry'!DT40</f>
        <v>0.0</v>
      </c>
      <c r="DT38" s="787">
        <f>'Marks Entry'!DU40</f>
        <v>0.0</v>
      </c>
      <c r="DU38" s="789">
        <f>'Marks Entry'!DV40</f>
        <v>0.0</v>
      </c>
      <c r="DV38" s="789">
        <f>'Marks Entry'!DW40</f>
        <v>0.0</v>
      </c>
      <c r="DW38" s="789">
        <f>'Marks Entry'!DX40</f>
        <v>0.0</v>
      </c>
      <c r="DX38" s="793">
        <f>'Marks Entry'!DY40</f>
        <v>0.0</v>
      </c>
      <c r="DY38" s="784">
        <f>'Marks Entry'!DZ40</f>
        <v>0.0</v>
      </c>
      <c r="DZ38" s="785" t="str">
        <f>'Marks Entry'!EA40</f>
        <v/>
      </c>
      <c r="EA38" s="786">
        <f>'Marks Entry'!EB40</f>
        <v>0.0</v>
      </c>
      <c r="EB38" s="787">
        <f>'Marks Entry'!EC40</f>
        <v>0.0</v>
      </c>
      <c r="EC38" s="787">
        <f>'Marks Entry'!ED40</f>
        <v>0.0</v>
      </c>
      <c r="ED38" s="790">
        <f>'Marks Entry'!EE40</f>
        <v>0.0</v>
      </c>
      <c r="EE38" s="794">
        <f>'Marks Entry'!EF40</f>
        <v>0.0</v>
      </c>
      <c r="EF38" s="795" t="str">
        <f>'Marks Entry'!EG40</f>
        <v/>
      </c>
      <c r="EG38" s="786">
        <f>'Marks Entry'!EH40</f>
        <v>0.0</v>
      </c>
      <c r="EH38" s="787">
        <f>'Marks Entry'!EI40</f>
        <v>0.0</v>
      </c>
      <c r="EI38" s="787">
        <f>'Marks Entry'!EJ40</f>
        <v>0.0</v>
      </c>
      <c r="EJ38" s="790">
        <f>'Marks Entry'!EK40</f>
        <v>0.0</v>
      </c>
      <c r="EK38" s="794">
        <f>'Marks Entry'!EL40</f>
        <v>0.0</v>
      </c>
      <c r="EL38" s="795" t="str">
        <f>'Marks Entry'!EM40</f>
        <v/>
      </c>
      <c r="EM38" s="786">
        <f>'Marks Entry'!EN40</f>
        <v>0.0</v>
      </c>
      <c r="EN38" s="787">
        <f>'Marks Entry'!EO40</f>
        <v>0.0</v>
      </c>
      <c r="EO38" s="788">
        <f>'Marks Entry'!EP40</f>
        <v>0.0</v>
      </c>
      <c r="EP38" s="791">
        <f>'Marks Entry'!EQ40</f>
        <v>0.0</v>
      </c>
      <c r="EQ38" s="788">
        <f>'Marks Entry'!ER40</f>
        <v>0.0</v>
      </c>
      <c r="ER38" s="791">
        <f>'Marks Entry'!ES40</f>
        <v>0.0</v>
      </c>
      <c r="ES38" s="788">
        <f>'Marks Entry'!ET40</f>
        <v>0.0</v>
      </c>
      <c r="ET38" s="796">
        <f>'Marks Entry'!EU40</f>
        <v>0.0</v>
      </c>
      <c r="EU38" s="784">
        <f>'Marks Entry'!EV40</f>
        <v>0.0</v>
      </c>
      <c r="EV38" s="785" t="str">
        <f>'Marks Entry'!EW40</f>
        <v/>
      </c>
      <c r="EW38" s="797">
        <f>'Marks Entry'!EX40</f>
        <v>0.0</v>
      </c>
      <c r="EX38" s="784">
        <f>'Marks Entry'!EY40</f>
        <v>0.0</v>
      </c>
      <c r="EY38" s="798" t="str">
        <f>'Marks Entry'!EZ40</f>
        <v/>
      </c>
      <c r="EZ38" s="797" t="str">
        <f>'Marks Entry'!FA40</f>
        <v/>
      </c>
      <c r="FA38" s="784" t="str">
        <f>'Marks Entry'!FB40</f>
        <v/>
      </c>
      <c r="FB38" s="799" t="str">
        <f>'Marks Entry'!FC40</f>
        <v/>
      </c>
      <c r="FC38" s="800" t="str">
        <f>'Marks Entry'!FD40</f>
        <v/>
      </c>
      <c r="FD38" s="800" t="str">
        <f>'Marks Entry'!FE40</f>
        <v/>
      </c>
      <c r="FE38" s="784" t="str">
        <f>'Marks Entry'!FF40</f>
        <v/>
      </c>
      <c r="FF38" s="784" t="str">
        <f>'Marks Entry'!FG40</f>
        <v/>
      </c>
      <c r="FG38" s="785" t="str">
        <f>'Marks Entry'!FH40</f>
        <v/>
      </c>
    </row>
    <row r="39" spans="8:8" s="757" ht="17.25" customFormat="1" customHeight="1">
      <c r="A39" s="801"/>
      <c r="B39" s="758">
        <f t="shared" si="1"/>
        <v>0.0</v>
      </c>
      <c r="C39" s="759">
        <f>'Marks Entry'!D41</f>
        <v>0.0</v>
      </c>
      <c r="D39" s="759">
        <f>'Marks Entry'!E41</f>
        <v>0.0</v>
      </c>
      <c r="E39" s="759">
        <f>'Marks Entry'!F41</f>
        <v>0.0</v>
      </c>
      <c r="F39" s="759">
        <f>'Marks Entry'!$G41</f>
        <v>0.0</v>
      </c>
      <c r="G39" s="759">
        <f>'Marks Entry'!$H41</f>
        <v>0.0</v>
      </c>
      <c r="H39" s="759">
        <f>'Marks Entry'!I41</f>
        <v>0.0</v>
      </c>
      <c r="I39" s="759">
        <f>'Marks Entry'!J41</f>
        <v>0.0</v>
      </c>
      <c r="J39" s="760">
        <f>'Marks Entry'!K41</f>
        <v>0.0</v>
      </c>
      <c r="K39" s="781">
        <f>'Marks Entry'!L41</f>
        <v>0.0</v>
      </c>
      <c r="L39" s="782">
        <f>'Marks Entry'!M41</f>
        <v>0.0</v>
      </c>
      <c r="M39" s="782">
        <f>'Marks Entry'!N41</f>
        <v>0.0</v>
      </c>
      <c r="N39" s="783">
        <f>'Marks Entry'!O41</f>
        <v>0.0</v>
      </c>
      <c r="O39" s="782">
        <f>'Marks Entry'!P41</f>
        <v>0.0</v>
      </c>
      <c r="P39" s="783">
        <f>'Marks Entry'!Q41</f>
        <v>0.0</v>
      </c>
      <c r="Q39" s="782">
        <f>'Marks Entry'!R41</f>
        <v>0.0</v>
      </c>
      <c r="R39" s="783">
        <f>'Marks Entry'!S41</f>
        <v>0.0</v>
      </c>
      <c r="S39" s="784">
        <f>'Marks Entry'!T41</f>
        <v>0.0</v>
      </c>
      <c r="T39" s="784" t="str">
        <f>'Marks Entry'!U41</f>
        <v/>
      </c>
      <c r="U39" s="784" t="str">
        <f>'Marks Entry'!V41</f>
        <v/>
      </c>
      <c r="V39" s="785" t="str">
        <f>'Marks Entry'!W41</f>
        <v/>
      </c>
      <c r="W39" s="781">
        <f>'Marks Entry'!X41</f>
        <v>0.0</v>
      </c>
      <c r="X39" s="782">
        <f>'Marks Entry'!Y41</f>
        <v>0.0</v>
      </c>
      <c r="Y39" s="782">
        <f>'Marks Entry'!Z41</f>
        <v>0.0</v>
      </c>
      <c r="Z39" s="783">
        <f>'Marks Entry'!AA41</f>
        <v>0.0</v>
      </c>
      <c r="AA39" s="782">
        <f>'Marks Entry'!AB41</f>
        <v>0.0</v>
      </c>
      <c r="AB39" s="783">
        <f>'Marks Entry'!AC41</f>
        <v>0.0</v>
      </c>
      <c r="AC39" s="782">
        <f>'Marks Entry'!AD41</f>
        <v>0.0</v>
      </c>
      <c r="AD39" s="783">
        <f>'Marks Entry'!AE41</f>
        <v>0.0</v>
      </c>
      <c r="AE39" s="784">
        <f>'Marks Entry'!AF41</f>
        <v>0.0</v>
      </c>
      <c r="AF39" s="784" t="str">
        <f>'Marks Entry'!AG41</f>
        <v/>
      </c>
      <c r="AG39" s="784" t="str">
        <f>'Marks Entry'!AH41</f>
        <v/>
      </c>
      <c r="AH39" s="785" t="str">
        <f>'Marks Entry'!AI41</f>
        <v/>
      </c>
      <c r="AI39" s="781">
        <f>'Marks Entry'!AJ41</f>
        <v>0.0</v>
      </c>
      <c r="AJ39" s="782">
        <f>'Marks Entry'!AK41</f>
        <v>0.0</v>
      </c>
      <c r="AK39" s="782">
        <f>'Marks Entry'!AL41</f>
        <v>0.0</v>
      </c>
      <c r="AL39" s="783">
        <f>'Marks Entry'!AM41</f>
        <v>0.0</v>
      </c>
      <c r="AM39" s="782">
        <f>'Marks Entry'!AN41</f>
        <v>0.0</v>
      </c>
      <c r="AN39" s="783">
        <f>'Marks Entry'!AO41</f>
        <v>0.0</v>
      </c>
      <c r="AO39" s="782">
        <f>'Marks Entry'!AP41</f>
        <v>0.0</v>
      </c>
      <c r="AP39" s="783">
        <f>'Marks Entry'!AQ41</f>
        <v>0.0</v>
      </c>
      <c r="AQ39" s="784">
        <f>'Marks Entry'!AR41</f>
        <v>0.0</v>
      </c>
      <c r="AR39" s="784" t="str">
        <f>'Marks Entry'!AS41</f>
        <v/>
      </c>
      <c r="AS39" s="784" t="str">
        <f>'Marks Entry'!AT41</f>
        <v/>
      </c>
      <c r="AT39" s="785" t="str">
        <f>'Marks Entry'!AU41</f>
        <v/>
      </c>
      <c r="AU39" s="781">
        <f>'Marks Entry'!AV41</f>
        <v>0.0</v>
      </c>
      <c r="AV39" s="782">
        <f>'Marks Entry'!AW41</f>
        <v>0.0</v>
      </c>
      <c r="AW39" s="782">
        <f>'Marks Entry'!AX41</f>
        <v>0.0</v>
      </c>
      <c r="AX39" s="783">
        <f>'Marks Entry'!AY41</f>
        <v>0.0</v>
      </c>
      <c r="AY39" s="782">
        <f>'Marks Entry'!AZ41</f>
        <v>0.0</v>
      </c>
      <c r="AZ39" s="783">
        <f>'Marks Entry'!BA41</f>
        <v>0.0</v>
      </c>
      <c r="BA39" s="782">
        <f>'Marks Entry'!BB41</f>
        <v>0.0</v>
      </c>
      <c r="BB39" s="783">
        <f>'Marks Entry'!BC41</f>
        <v>0.0</v>
      </c>
      <c r="BC39" s="784">
        <f>'Marks Entry'!BD41</f>
        <v>0.0</v>
      </c>
      <c r="BD39" s="784" t="str">
        <f>'Marks Entry'!BE41</f>
        <v/>
      </c>
      <c r="BE39" s="784" t="str">
        <f>'Marks Entry'!BF41</f>
        <v/>
      </c>
      <c r="BF39" s="785" t="str">
        <f>'Marks Entry'!BG41</f>
        <v/>
      </c>
      <c r="BG39" s="781">
        <f>'Marks Entry'!BH41</f>
        <v>0.0</v>
      </c>
      <c r="BH39" s="782">
        <f>'Marks Entry'!BI41</f>
        <v>0.0</v>
      </c>
      <c r="BI39" s="782">
        <f>'Marks Entry'!BJ41</f>
        <v>0.0</v>
      </c>
      <c r="BJ39" s="783">
        <f>'Marks Entry'!BK41</f>
        <v>0.0</v>
      </c>
      <c r="BK39" s="782">
        <f>'Marks Entry'!BL41</f>
        <v>0.0</v>
      </c>
      <c r="BL39" s="783">
        <f>'Marks Entry'!BM41</f>
        <v>0.0</v>
      </c>
      <c r="BM39" s="782">
        <f>'Marks Entry'!BN41</f>
        <v>0.0</v>
      </c>
      <c r="BN39" s="783">
        <f>'Marks Entry'!BO41</f>
        <v>0.0</v>
      </c>
      <c r="BO39" s="784">
        <f>'Marks Entry'!BP41</f>
        <v>0.0</v>
      </c>
      <c r="BP39" s="784" t="str">
        <f>'Marks Entry'!BQ41</f>
        <v/>
      </c>
      <c r="BQ39" s="784" t="str">
        <f>'Marks Entry'!BR41</f>
        <v/>
      </c>
      <c r="BR39" s="785" t="str">
        <f>'Marks Entry'!BS41</f>
        <v/>
      </c>
      <c r="BS39" s="781">
        <f>'Marks Entry'!BT41</f>
        <v>0.0</v>
      </c>
      <c r="BT39" s="782">
        <f>'Marks Entry'!BU41</f>
        <v>0.0</v>
      </c>
      <c r="BU39" s="782">
        <f>'Marks Entry'!BV41</f>
        <v>0.0</v>
      </c>
      <c r="BV39" s="783">
        <f>'Marks Entry'!BW41</f>
        <v>0.0</v>
      </c>
      <c r="BW39" s="782">
        <f>'Marks Entry'!BX41</f>
        <v>0.0</v>
      </c>
      <c r="BX39" s="783">
        <f>'Marks Entry'!BY41</f>
        <v>0.0</v>
      </c>
      <c r="BY39" s="782">
        <f>'Marks Entry'!BZ41</f>
        <v>0.0</v>
      </c>
      <c r="BZ39" s="783">
        <f>'Marks Entry'!CA41</f>
        <v>0.0</v>
      </c>
      <c r="CA39" s="784">
        <f>'Marks Entry'!CB41</f>
        <v>0.0</v>
      </c>
      <c r="CB39" s="784" t="str">
        <f>'Marks Entry'!CC41</f>
        <v/>
      </c>
      <c r="CC39" s="784" t="str">
        <f>'Marks Entry'!CD41</f>
        <v/>
      </c>
      <c r="CD39" s="785" t="str">
        <f>'Marks Entry'!CE41</f>
        <v/>
      </c>
      <c r="CE39" s="781">
        <f>'Marks Entry'!CF41</f>
        <v>0.0</v>
      </c>
      <c r="CF39" s="782">
        <f>'Marks Entry'!CG41</f>
        <v>0.0</v>
      </c>
      <c r="CG39" s="782">
        <f>'Marks Entry'!CH41</f>
        <v>0.0</v>
      </c>
      <c r="CH39" s="783">
        <f>'Marks Entry'!CI41</f>
        <v>0.0</v>
      </c>
      <c r="CI39" s="782">
        <f>'Marks Entry'!CJ41</f>
        <v>0.0</v>
      </c>
      <c r="CJ39" s="783">
        <f>'Marks Entry'!CK41</f>
        <v>0.0</v>
      </c>
      <c r="CK39" s="782">
        <f>'Marks Entry'!CL41</f>
        <v>0.0</v>
      </c>
      <c r="CL39" s="783">
        <f>'Marks Entry'!CM41</f>
        <v>0.0</v>
      </c>
      <c r="CM39" s="784">
        <f>'Marks Entry'!CN41</f>
        <v>0.0</v>
      </c>
      <c r="CN39" s="784" t="str">
        <f>'Marks Entry'!CO41</f>
        <v/>
      </c>
      <c r="CO39" s="784" t="str">
        <f>'Marks Entry'!CP41</f>
        <v/>
      </c>
      <c r="CP39" s="785" t="str">
        <f>'Marks Entry'!CQ41</f>
        <v/>
      </c>
      <c r="CQ39" s="786">
        <f>'Marks Entry'!CR41</f>
        <v>0.0</v>
      </c>
      <c r="CR39" s="787">
        <f>'Marks Entry'!CS41</f>
        <v>0.0</v>
      </c>
      <c r="CS39" s="787">
        <f>'Marks Entry'!CT41</f>
        <v>0.0</v>
      </c>
      <c r="CT39" s="783">
        <f>'Marks Entry'!CU41</f>
        <v>0.0</v>
      </c>
      <c r="CU39" s="787">
        <f>'Marks Entry'!CV41</f>
        <v>0.0</v>
      </c>
      <c r="CV39" s="788">
        <f>'Marks Entry'!CW41</f>
        <v>0.0</v>
      </c>
      <c r="CW39" s="789">
        <f>'Marks Entry'!CX41</f>
        <v>0.0</v>
      </c>
      <c r="CX39" s="788">
        <f>'Marks Entry'!CY41</f>
        <v>0.0</v>
      </c>
      <c r="CY39" s="787">
        <f>'Marks Entry'!CZ41</f>
        <v>0.0</v>
      </c>
      <c r="CZ39" s="789">
        <f>'Marks Entry'!DA41</f>
        <v>0.0</v>
      </c>
      <c r="DA39" s="790">
        <f>'Marks Entry'!DB41</f>
        <v>0.0</v>
      </c>
      <c r="DB39" s="784">
        <f>'Marks Entry'!DC41</f>
        <v>0.0</v>
      </c>
      <c r="DC39" s="785" t="str">
        <f>'Marks Entry'!DD41</f>
        <v/>
      </c>
      <c r="DD39" s="786">
        <f>'Marks Entry'!DE41</f>
        <v>0.0</v>
      </c>
      <c r="DE39" s="787">
        <f>'Marks Entry'!DF41</f>
        <v>0.0</v>
      </c>
      <c r="DF39" s="791">
        <f>'Marks Entry'!DG41</f>
        <v>0.0</v>
      </c>
      <c r="DG39" s="787">
        <f>'Marks Entry'!DH41</f>
        <v>0.0</v>
      </c>
      <c r="DH39" s="787">
        <f>'Marks Entry'!DI41</f>
        <v>0.0</v>
      </c>
      <c r="DI39" s="791">
        <f>'Marks Entry'!DJ41</f>
        <v>0.0</v>
      </c>
      <c r="DJ39" s="787">
        <f>'Marks Entry'!DK41</f>
        <v>0.0</v>
      </c>
      <c r="DK39" s="787">
        <f>'Marks Entry'!DL41</f>
        <v>0.0</v>
      </c>
      <c r="DL39" s="791" t="str">
        <f>'Marks Entry'!DM41</f>
        <v/>
      </c>
      <c r="DM39" s="791">
        <f>'Marks Entry'!DN41</f>
        <v>0.0</v>
      </c>
      <c r="DN39" s="791">
        <f>'Marks Entry'!DO41</f>
        <v>0.0</v>
      </c>
      <c r="DO39" s="792">
        <f>'Marks Entry'!DP41</f>
        <v>0.0</v>
      </c>
      <c r="DP39" s="787">
        <f>'Marks Entry'!DQ41</f>
        <v>0.0</v>
      </c>
      <c r="DQ39" s="788">
        <f>'Marks Entry'!DR41</f>
        <v>0.0</v>
      </c>
      <c r="DR39" s="791">
        <f>'Marks Entry'!DS41</f>
        <v>0.0</v>
      </c>
      <c r="DS39" s="788">
        <f>'Marks Entry'!DT41</f>
        <v>0.0</v>
      </c>
      <c r="DT39" s="787">
        <f>'Marks Entry'!DU41</f>
        <v>0.0</v>
      </c>
      <c r="DU39" s="789">
        <f>'Marks Entry'!DV41</f>
        <v>0.0</v>
      </c>
      <c r="DV39" s="789">
        <f>'Marks Entry'!DW41</f>
        <v>0.0</v>
      </c>
      <c r="DW39" s="789">
        <f>'Marks Entry'!DX41</f>
        <v>0.0</v>
      </c>
      <c r="DX39" s="793">
        <f>'Marks Entry'!DY41</f>
        <v>0.0</v>
      </c>
      <c r="DY39" s="784">
        <f>'Marks Entry'!DZ41</f>
        <v>0.0</v>
      </c>
      <c r="DZ39" s="785" t="str">
        <f>'Marks Entry'!EA41</f>
        <v/>
      </c>
      <c r="EA39" s="786">
        <f>'Marks Entry'!EB41</f>
        <v>0.0</v>
      </c>
      <c r="EB39" s="787">
        <f>'Marks Entry'!EC41</f>
        <v>0.0</v>
      </c>
      <c r="EC39" s="787">
        <f>'Marks Entry'!ED41</f>
        <v>0.0</v>
      </c>
      <c r="ED39" s="790">
        <f>'Marks Entry'!EE41</f>
        <v>0.0</v>
      </c>
      <c r="EE39" s="794">
        <f>'Marks Entry'!EF41</f>
        <v>0.0</v>
      </c>
      <c r="EF39" s="795" t="str">
        <f>'Marks Entry'!EG41</f>
        <v/>
      </c>
      <c r="EG39" s="786">
        <f>'Marks Entry'!EH41</f>
        <v>0.0</v>
      </c>
      <c r="EH39" s="787">
        <f>'Marks Entry'!EI41</f>
        <v>0.0</v>
      </c>
      <c r="EI39" s="787">
        <f>'Marks Entry'!EJ41</f>
        <v>0.0</v>
      </c>
      <c r="EJ39" s="790">
        <f>'Marks Entry'!EK41</f>
        <v>0.0</v>
      </c>
      <c r="EK39" s="794">
        <f>'Marks Entry'!EL41</f>
        <v>0.0</v>
      </c>
      <c r="EL39" s="795" t="str">
        <f>'Marks Entry'!EM41</f>
        <v/>
      </c>
      <c r="EM39" s="786">
        <f>'Marks Entry'!EN41</f>
        <v>0.0</v>
      </c>
      <c r="EN39" s="787">
        <f>'Marks Entry'!EO41</f>
        <v>0.0</v>
      </c>
      <c r="EO39" s="788">
        <f>'Marks Entry'!EP41</f>
        <v>0.0</v>
      </c>
      <c r="EP39" s="791">
        <f>'Marks Entry'!EQ41</f>
        <v>0.0</v>
      </c>
      <c r="EQ39" s="788">
        <f>'Marks Entry'!ER41</f>
        <v>0.0</v>
      </c>
      <c r="ER39" s="791">
        <f>'Marks Entry'!ES41</f>
        <v>0.0</v>
      </c>
      <c r="ES39" s="788">
        <f>'Marks Entry'!ET41</f>
        <v>0.0</v>
      </c>
      <c r="ET39" s="796">
        <f>'Marks Entry'!EU41</f>
        <v>0.0</v>
      </c>
      <c r="EU39" s="784">
        <f>'Marks Entry'!EV41</f>
        <v>0.0</v>
      </c>
      <c r="EV39" s="785" t="str">
        <f>'Marks Entry'!EW41</f>
        <v/>
      </c>
      <c r="EW39" s="797">
        <f>'Marks Entry'!EX41</f>
        <v>0.0</v>
      </c>
      <c r="EX39" s="784">
        <f>'Marks Entry'!EY41</f>
        <v>0.0</v>
      </c>
      <c r="EY39" s="798" t="str">
        <f>'Marks Entry'!EZ41</f>
        <v/>
      </c>
      <c r="EZ39" s="797" t="str">
        <f>'Marks Entry'!FA41</f>
        <v/>
      </c>
      <c r="FA39" s="784" t="str">
        <f>'Marks Entry'!FB41</f>
        <v/>
      </c>
      <c r="FB39" s="799" t="str">
        <f>'Marks Entry'!FC41</f>
        <v/>
      </c>
      <c r="FC39" s="800" t="str">
        <f>'Marks Entry'!FD41</f>
        <v/>
      </c>
      <c r="FD39" s="800" t="str">
        <f>'Marks Entry'!FE41</f>
        <v/>
      </c>
      <c r="FE39" s="784" t="str">
        <f>'Marks Entry'!FF41</f>
        <v/>
      </c>
      <c r="FF39" s="784" t="str">
        <f>'Marks Entry'!FG41</f>
        <v/>
      </c>
      <c r="FG39" s="785" t="str">
        <f>'Marks Entry'!FH41</f>
        <v/>
      </c>
    </row>
    <row r="40" spans="8:8" s="757" ht="17.25" customFormat="1" customHeight="1">
      <c r="A40" s="801"/>
      <c r="B40" s="758">
        <f t="shared" si="1"/>
        <v>0.0</v>
      </c>
      <c r="C40" s="759">
        <f>'Marks Entry'!D42</f>
        <v>0.0</v>
      </c>
      <c r="D40" s="759">
        <f>'Marks Entry'!E42</f>
        <v>0.0</v>
      </c>
      <c r="E40" s="759">
        <f>'Marks Entry'!F42</f>
        <v>0.0</v>
      </c>
      <c r="F40" s="759">
        <f>'Marks Entry'!$G42</f>
        <v>0.0</v>
      </c>
      <c r="G40" s="759">
        <f>'Marks Entry'!$H42</f>
        <v>0.0</v>
      </c>
      <c r="H40" s="759">
        <f>'Marks Entry'!I42</f>
        <v>0.0</v>
      </c>
      <c r="I40" s="759">
        <f>'Marks Entry'!J42</f>
        <v>0.0</v>
      </c>
      <c r="J40" s="760">
        <f>'Marks Entry'!K42</f>
        <v>0.0</v>
      </c>
      <c r="K40" s="781">
        <f>'Marks Entry'!L42</f>
        <v>0.0</v>
      </c>
      <c r="L40" s="782">
        <f>'Marks Entry'!M42</f>
        <v>0.0</v>
      </c>
      <c r="M40" s="782">
        <f>'Marks Entry'!N42</f>
        <v>0.0</v>
      </c>
      <c r="N40" s="783">
        <f>'Marks Entry'!O42</f>
        <v>0.0</v>
      </c>
      <c r="O40" s="782">
        <f>'Marks Entry'!P42</f>
        <v>0.0</v>
      </c>
      <c r="P40" s="783">
        <f>'Marks Entry'!Q42</f>
        <v>0.0</v>
      </c>
      <c r="Q40" s="782">
        <f>'Marks Entry'!R42</f>
        <v>0.0</v>
      </c>
      <c r="R40" s="783">
        <f>'Marks Entry'!S42</f>
        <v>0.0</v>
      </c>
      <c r="S40" s="784">
        <f>'Marks Entry'!T42</f>
        <v>0.0</v>
      </c>
      <c r="T40" s="784" t="str">
        <f>'Marks Entry'!U42</f>
        <v/>
      </c>
      <c r="U40" s="784" t="str">
        <f>'Marks Entry'!V42</f>
        <v/>
      </c>
      <c r="V40" s="785" t="str">
        <f>'Marks Entry'!W42</f>
        <v/>
      </c>
      <c r="W40" s="781">
        <f>'Marks Entry'!X42</f>
        <v>0.0</v>
      </c>
      <c r="X40" s="782">
        <f>'Marks Entry'!Y42</f>
        <v>0.0</v>
      </c>
      <c r="Y40" s="782">
        <f>'Marks Entry'!Z42</f>
        <v>0.0</v>
      </c>
      <c r="Z40" s="783">
        <f>'Marks Entry'!AA42</f>
        <v>0.0</v>
      </c>
      <c r="AA40" s="782">
        <f>'Marks Entry'!AB42</f>
        <v>0.0</v>
      </c>
      <c r="AB40" s="783">
        <f>'Marks Entry'!AC42</f>
        <v>0.0</v>
      </c>
      <c r="AC40" s="782">
        <f>'Marks Entry'!AD42</f>
        <v>0.0</v>
      </c>
      <c r="AD40" s="783">
        <f>'Marks Entry'!AE42</f>
        <v>0.0</v>
      </c>
      <c r="AE40" s="784">
        <f>'Marks Entry'!AF42</f>
        <v>0.0</v>
      </c>
      <c r="AF40" s="784" t="str">
        <f>'Marks Entry'!AG42</f>
        <v/>
      </c>
      <c r="AG40" s="784" t="str">
        <f>'Marks Entry'!AH42</f>
        <v/>
      </c>
      <c r="AH40" s="785" t="str">
        <f>'Marks Entry'!AI42</f>
        <v/>
      </c>
      <c r="AI40" s="781">
        <f>'Marks Entry'!AJ42</f>
        <v>0.0</v>
      </c>
      <c r="AJ40" s="782">
        <f>'Marks Entry'!AK42</f>
        <v>0.0</v>
      </c>
      <c r="AK40" s="782">
        <f>'Marks Entry'!AL42</f>
        <v>0.0</v>
      </c>
      <c r="AL40" s="783">
        <f>'Marks Entry'!AM42</f>
        <v>0.0</v>
      </c>
      <c r="AM40" s="782">
        <f>'Marks Entry'!AN42</f>
        <v>0.0</v>
      </c>
      <c r="AN40" s="783">
        <f>'Marks Entry'!AO42</f>
        <v>0.0</v>
      </c>
      <c r="AO40" s="782">
        <f>'Marks Entry'!AP42</f>
        <v>0.0</v>
      </c>
      <c r="AP40" s="783">
        <f>'Marks Entry'!AQ42</f>
        <v>0.0</v>
      </c>
      <c r="AQ40" s="784">
        <f>'Marks Entry'!AR42</f>
        <v>0.0</v>
      </c>
      <c r="AR40" s="784" t="str">
        <f>'Marks Entry'!AS42</f>
        <v/>
      </c>
      <c r="AS40" s="784" t="str">
        <f>'Marks Entry'!AT42</f>
        <v/>
      </c>
      <c r="AT40" s="785" t="str">
        <f>'Marks Entry'!AU42</f>
        <v/>
      </c>
      <c r="AU40" s="781">
        <f>'Marks Entry'!AV42</f>
        <v>0.0</v>
      </c>
      <c r="AV40" s="782">
        <f>'Marks Entry'!AW42</f>
        <v>0.0</v>
      </c>
      <c r="AW40" s="782">
        <f>'Marks Entry'!AX42</f>
        <v>0.0</v>
      </c>
      <c r="AX40" s="783">
        <f>'Marks Entry'!AY42</f>
        <v>0.0</v>
      </c>
      <c r="AY40" s="782">
        <f>'Marks Entry'!AZ42</f>
        <v>0.0</v>
      </c>
      <c r="AZ40" s="783">
        <f>'Marks Entry'!BA42</f>
        <v>0.0</v>
      </c>
      <c r="BA40" s="782">
        <f>'Marks Entry'!BB42</f>
        <v>0.0</v>
      </c>
      <c r="BB40" s="783">
        <f>'Marks Entry'!BC42</f>
        <v>0.0</v>
      </c>
      <c r="BC40" s="784">
        <f>'Marks Entry'!BD42</f>
        <v>0.0</v>
      </c>
      <c r="BD40" s="784" t="str">
        <f>'Marks Entry'!BE42</f>
        <v/>
      </c>
      <c r="BE40" s="784" t="str">
        <f>'Marks Entry'!BF42</f>
        <v/>
      </c>
      <c r="BF40" s="785" t="str">
        <f>'Marks Entry'!BG42</f>
        <v/>
      </c>
      <c r="BG40" s="781">
        <f>'Marks Entry'!BH42</f>
        <v>0.0</v>
      </c>
      <c r="BH40" s="782">
        <f>'Marks Entry'!BI42</f>
        <v>0.0</v>
      </c>
      <c r="BI40" s="782">
        <f>'Marks Entry'!BJ42</f>
        <v>0.0</v>
      </c>
      <c r="BJ40" s="783">
        <f>'Marks Entry'!BK42</f>
        <v>0.0</v>
      </c>
      <c r="BK40" s="782">
        <f>'Marks Entry'!BL42</f>
        <v>0.0</v>
      </c>
      <c r="BL40" s="783">
        <f>'Marks Entry'!BM42</f>
        <v>0.0</v>
      </c>
      <c r="BM40" s="782">
        <f>'Marks Entry'!BN42</f>
        <v>0.0</v>
      </c>
      <c r="BN40" s="783">
        <f>'Marks Entry'!BO42</f>
        <v>0.0</v>
      </c>
      <c r="BO40" s="784">
        <f>'Marks Entry'!BP42</f>
        <v>0.0</v>
      </c>
      <c r="BP40" s="784" t="str">
        <f>'Marks Entry'!BQ42</f>
        <v/>
      </c>
      <c r="BQ40" s="784" t="str">
        <f>'Marks Entry'!BR42</f>
        <v/>
      </c>
      <c r="BR40" s="785" t="str">
        <f>'Marks Entry'!BS42</f>
        <v/>
      </c>
      <c r="BS40" s="781">
        <f>'Marks Entry'!BT42</f>
        <v>0.0</v>
      </c>
      <c r="BT40" s="782">
        <f>'Marks Entry'!BU42</f>
        <v>0.0</v>
      </c>
      <c r="BU40" s="782">
        <f>'Marks Entry'!BV42</f>
        <v>0.0</v>
      </c>
      <c r="BV40" s="783">
        <f>'Marks Entry'!BW42</f>
        <v>0.0</v>
      </c>
      <c r="BW40" s="782">
        <f>'Marks Entry'!BX42</f>
        <v>0.0</v>
      </c>
      <c r="BX40" s="783">
        <f>'Marks Entry'!BY42</f>
        <v>0.0</v>
      </c>
      <c r="BY40" s="782">
        <f>'Marks Entry'!BZ42</f>
        <v>0.0</v>
      </c>
      <c r="BZ40" s="783">
        <f>'Marks Entry'!CA42</f>
        <v>0.0</v>
      </c>
      <c r="CA40" s="784">
        <f>'Marks Entry'!CB42</f>
        <v>0.0</v>
      </c>
      <c r="CB40" s="784" t="str">
        <f>'Marks Entry'!CC42</f>
        <v/>
      </c>
      <c r="CC40" s="784" t="str">
        <f>'Marks Entry'!CD42</f>
        <v/>
      </c>
      <c r="CD40" s="785" t="str">
        <f>'Marks Entry'!CE42</f>
        <v/>
      </c>
      <c r="CE40" s="781">
        <f>'Marks Entry'!CF42</f>
        <v>0.0</v>
      </c>
      <c r="CF40" s="782">
        <f>'Marks Entry'!CG42</f>
        <v>0.0</v>
      </c>
      <c r="CG40" s="782">
        <f>'Marks Entry'!CH42</f>
        <v>0.0</v>
      </c>
      <c r="CH40" s="783">
        <f>'Marks Entry'!CI42</f>
        <v>0.0</v>
      </c>
      <c r="CI40" s="782">
        <f>'Marks Entry'!CJ42</f>
        <v>0.0</v>
      </c>
      <c r="CJ40" s="783">
        <f>'Marks Entry'!CK42</f>
        <v>0.0</v>
      </c>
      <c r="CK40" s="782">
        <f>'Marks Entry'!CL42</f>
        <v>0.0</v>
      </c>
      <c r="CL40" s="783">
        <f>'Marks Entry'!CM42</f>
        <v>0.0</v>
      </c>
      <c r="CM40" s="784">
        <f>'Marks Entry'!CN42</f>
        <v>0.0</v>
      </c>
      <c r="CN40" s="784" t="str">
        <f>'Marks Entry'!CO42</f>
        <v/>
      </c>
      <c r="CO40" s="784" t="str">
        <f>'Marks Entry'!CP42</f>
        <v/>
      </c>
      <c r="CP40" s="785" t="str">
        <f>'Marks Entry'!CQ42</f>
        <v/>
      </c>
      <c r="CQ40" s="786">
        <f>'Marks Entry'!CR42</f>
        <v>0.0</v>
      </c>
      <c r="CR40" s="787">
        <f>'Marks Entry'!CS42</f>
        <v>0.0</v>
      </c>
      <c r="CS40" s="787">
        <f>'Marks Entry'!CT42</f>
        <v>0.0</v>
      </c>
      <c r="CT40" s="783">
        <f>'Marks Entry'!CU42</f>
        <v>0.0</v>
      </c>
      <c r="CU40" s="787">
        <f>'Marks Entry'!CV42</f>
        <v>0.0</v>
      </c>
      <c r="CV40" s="788">
        <f>'Marks Entry'!CW42</f>
        <v>0.0</v>
      </c>
      <c r="CW40" s="789">
        <f>'Marks Entry'!CX42</f>
        <v>0.0</v>
      </c>
      <c r="CX40" s="788">
        <f>'Marks Entry'!CY42</f>
        <v>0.0</v>
      </c>
      <c r="CY40" s="787">
        <f>'Marks Entry'!CZ42</f>
        <v>0.0</v>
      </c>
      <c r="CZ40" s="789">
        <f>'Marks Entry'!DA42</f>
        <v>0.0</v>
      </c>
      <c r="DA40" s="790">
        <f>'Marks Entry'!DB42</f>
        <v>0.0</v>
      </c>
      <c r="DB40" s="784">
        <f>'Marks Entry'!DC42</f>
        <v>0.0</v>
      </c>
      <c r="DC40" s="785" t="str">
        <f>'Marks Entry'!DD42</f>
        <v/>
      </c>
      <c r="DD40" s="786">
        <f>'Marks Entry'!DE42</f>
        <v>0.0</v>
      </c>
      <c r="DE40" s="787">
        <f>'Marks Entry'!DF42</f>
        <v>0.0</v>
      </c>
      <c r="DF40" s="791">
        <f>'Marks Entry'!DG42</f>
        <v>0.0</v>
      </c>
      <c r="DG40" s="787">
        <f>'Marks Entry'!DH42</f>
        <v>0.0</v>
      </c>
      <c r="DH40" s="787">
        <f>'Marks Entry'!DI42</f>
        <v>0.0</v>
      </c>
      <c r="DI40" s="791">
        <f>'Marks Entry'!DJ42</f>
        <v>0.0</v>
      </c>
      <c r="DJ40" s="787">
        <f>'Marks Entry'!DK42</f>
        <v>0.0</v>
      </c>
      <c r="DK40" s="787">
        <f>'Marks Entry'!DL42</f>
        <v>0.0</v>
      </c>
      <c r="DL40" s="791" t="str">
        <f>'Marks Entry'!DM42</f>
        <v/>
      </c>
      <c r="DM40" s="791">
        <f>'Marks Entry'!DN42</f>
        <v>0.0</v>
      </c>
      <c r="DN40" s="791">
        <f>'Marks Entry'!DO42</f>
        <v>0.0</v>
      </c>
      <c r="DO40" s="792">
        <f>'Marks Entry'!DP42</f>
        <v>0.0</v>
      </c>
      <c r="DP40" s="787">
        <f>'Marks Entry'!DQ42</f>
        <v>0.0</v>
      </c>
      <c r="DQ40" s="788">
        <f>'Marks Entry'!DR42</f>
        <v>0.0</v>
      </c>
      <c r="DR40" s="791">
        <f>'Marks Entry'!DS42</f>
        <v>0.0</v>
      </c>
      <c r="DS40" s="788">
        <f>'Marks Entry'!DT42</f>
        <v>0.0</v>
      </c>
      <c r="DT40" s="787">
        <f>'Marks Entry'!DU42</f>
        <v>0.0</v>
      </c>
      <c r="DU40" s="789">
        <f>'Marks Entry'!DV42</f>
        <v>0.0</v>
      </c>
      <c r="DV40" s="789">
        <f>'Marks Entry'!DW42</f>
        <v>0.0</v>
      </c>
      <c r="DW40" s="789">
        <f>'Marks Entry'!DX42</f>
        <v>0.0</v>
      </c>
      <c r="DX40" s="793">
        <f>'Marks Entry'!DY42</f>
        <v>0.0</v>
      </c>
      <c r="DY40" s="784">
        <f>'Marks Entry'!DZ42</f>
        <v>0.0</v>
      </c>
      <c r="DZ40" s="785" t="str">
        <f>'Marks Entry'!EA42</f>
        <v/>
      </c>
      <c r="EA40" s="786">
        <f>'Marks Entry'!EB42</f>
        <v>0.0</v>
      </c>
      <c r="EB40" s="787">
        <f>'Marks Entry'!EC42</f>
        <v>0.0</v>
      </c>
      <c r="EC40" s="787">
        <f>'Marks Entry'!ED42</f>
        <v>0.0</v>
      </c>
      <c r="ED40" s="790">
        <f>'Marks Entry'!EE42</f>
        <v>0.0</v>
      </c>
      <c r="EE40" s="794">
        <f>'Marks Entry'!EF42</f>
        <v>0.0</v>
      </c>
      <c r="EF40" s="795" t="str">
        <f>'Marks Entry'!EG42</f>
        <v/>
      </c>
      <c r="EG40" s="786">
        <f>'Marks Entry'!EH42</f>
        <v>0.0</v>
      </c>
      <c r="EH40" s="787">
        <f>'Marks Entry'!EI42</f>
        <v>0.0</v>
      </c>
      <c r="EI40" s="787">
        <f>'Marks Entry'!EJ42</f>
        <v>0.0</v>
      </c>
      <c r="EJ40" s="790">
        <f>'Marks Entry'!EK42</f>
        <v>0.0</v>
      </c>
      <c r="EK40" s="794">
        <f>'Marks Entry'!EL42</f>
        <v>0.0</v>
      </c>
      <c r="EL40" s="795" t="str">
        <f>'Marks Entry'!EM42</f>
        <v/>
      </c>
      <c r="EM40" s="786">
        <f>'Marks Entry'!EN42</f>
        <v>0.0</v>
      </c>
      <c r="EN40" s="787">
        <f>'Marks Entry'!EO42</f>
        <v>0.0</v>
      </c>
      <c r="EO40" s="788">
        <f>'Marks Entry'!EP42</f>
        <v>0.0</v>
      </c>
      <c r="EP40" s="791">
        <f>'Marks Entry'!EQ42</f>
        <v>0.0</v>
      </c>
      <c r="EQ40" s="788">
        <f>'Marks Entry'!ER42</f>
        <v>0.0</v>
      </c>
      <c r="ER40" s="791">
        <f>'Marks Entry'!ES42</f>
        <v>0.0</v>
      </c>
      <c r="ES40" s="788">
        <f>'Marks Entry'!ET42</f>
        <v>0.0</v>
      </c>
      <c r="ET40" s="796">
        <f>'Marks Entry'!EU42</f>
        <v>0.0</v>
      </c>
      <c r="EU40" s="784">
        <f>'Marks Entry'!EV42</f>
        <v>0.0</v>
      </c>
      <c r="EV40" s="785" t="str">
        <f>'Marks Entry'!EW42</f>
        <v/>
      </c>
      <c r="EW40" s="797">
        <f>'Marks Entry'!EX42</f>
        <v>0.0</v>
      </c>
      <c r="EX40" s="784">
        <f>'Marks Entry'!EY42</f>
        <v>0.0</v>
      </c>
      <c r="EY40" s="798" t="str">
        <f>'Marks Entry'!EZ42</f>
        <v/>
      </c>
      <c r="EZ40" s="797" t="str">
        <f>'Marks Entry'!FA42</f>
        <v/>
      </c>
      <c r="FA40" s="784" t="str">
        <f>'Marks Entry'!FB42</f>
        <v/>
      </c>
      <c r="FB40" s="799" t="str">
        <f>'Marks Entry'!FC42</f>
        <v/>
      </c>
      <c r="FC40" s="784" t="str">
        <f>'Marks Entry'!FD42</f>
        <v/>
      </c>
      <c r="FD40" s="784" t="str">
        <f>'Marks Entry'!FE42</f>
        <v/>
      </c>
      <c r="FE40" s="784" t="str">
        <f>'Marks Entry'!FF42</f>
        <v/>
      </c>
      <c r="FF40" s="784" t="str">
        <f>'Marks Entry'!FG42</f>
        <v/>
      </c>
      <c r="FG40" s="785" t="str">
        <f>'Marks Entry'!FH42</f>
        <v/>
      </c>
    </row>
    <row r="41" spans="8:8" s="757" ht="17.25" customFormat="1" customHeight="1">
      <c r="A41" s="801"/>
      <c r="B41" s="758">
        <f t="shared" si="1"/>
        <v>0.0</v>
      </c>
      <c r="C41" s="759">
        <f>'Marks Entry'!D43</f>
        <v>0.0</v>
      </c>
      <c r="D41" s="759">
        <f>'Marks Entry'!E43</f>
        <v>0.0</v>
      </c>
      <c r="E41" s="759">
        <f>'Marks Entry'!F43</f>
        <v>0.0</v>
      </c>
      <c r="F41" s="759">
        <f>'Marks Entry'!$G43</f>
        <v>0.0</v>
      </c>
      <c r="G41" s="759">
        <f>'Marks Entry'!$H43</f>
        <v>0.0</v>
      </c>
      <c r="H41" s="759">
        <f>'Marks Entry'!I43</f>
        <v>0.0</v>
      </c>
      <c r="I41" s="759">
        <f>'Marks Entry'!J43</f>
        <v>0.0</v>
      </c>
      <c r="J41" s="760">
        <f>'Marks Entry'!K43</f>
        <v>0.0</v>
      </c>
      <c r="K41" s="781">
        <f>'Marks Entry'!L43</f>
        <v>0.0</v>
      </c>
      <c r="L41" s="782">
        <f>'Marks Entry'!M43</f>
        <v>0.0</v>
      </c>
      <c r="M41" s="782">
        <f>'Marks Entry'!N43</f>
        <v>0.0</v>
      </c>
      <c r="N41" s="783">
        <f>'Marks Entry'!O43</f>
        <v>0.0</v>
      </c>
      <c r="O41" s="782">
        <f>'Marks Entry'!P43</f>
        <v>0.0</v>
      </c>
      <c r="P41" s="783">
        <f>'Marks Entry'!Q43</f>
        <v>0.0</v>
      </c>
      <c r="Q41" s="782">
        <f>'Marks Entry'!R43</f>
        <v>0.0</v>
      </c>
      <c r="R41" s="783">
        <f>'Marks Entry'!S43</f>
        <v>0.0</v>
      </c>
      <c r="S41" s="784">
        <f>'Marks Entry'!T43</f>
        <v>0.0</v>
      </c>
      <c r="T41" s="784" t="str">
        <f>'Marks Entry'!U43</f>
        <v/>
      </c>
      <c r="U41" s="784" t="str">
        <f>'Marks Entry'!V43</f>
        <v/>
      </c>
      <c r="V41" s="785" t="str">
        <f>'Marks Entry'!W43</f>
        <v/>
      </c>
      <c r="W41" s="781">
        <f>'Marks Entry'!X43</f>
        <v>0.0</v>
      </c>
      <c r="X41" s="782">
        <f>'Marks Entry'!Y43</f>
        <v>0.0</v>
      </c>
      <c r="Y41" s="782">
        <f>'Marks Entry'!Z43</f>
        <v>0.0</v>
      </c>
      <c r="Z41" s="783">
        <f>'Marks Entry'!AA43</f>
        <v>0.0</v>
      </c>
      <c r="AA41" s="782">
        <f>'Marks Entry'!AB43</f>
        <v>0.0</v>
      </c>
      <c r="AB41" s="783">
        <f>'Marks Entry'!AC43</f>
        <v>0.0</v>
      </c>
      <c r="AC41" s="782">
        <f>'Marks Entry'!AD43</f>
        <v>0.0</v>
      </c>
      <c r="AD41" s="783">
        <f>'Marks Entry'!AE43</f>
        <v>0.0</v>
      </c>
      <c r="AE41" s="784">
        <f>'Marks Entry'!AF43</f>
        <v>0.0</v>
      </c>
      <c r="AF41" s="784" t="str">
        <f>'Marks Entry'!AG43</f>
        <v/>
      </c>
      <c r="AG41" s="784" t="str">
        <f>'Marks Entry'!AH43</f>
        <v/>
      </c>
      <c r="AH41" s="785" t="str">
        <f>'Marks Entry'!AI43</f>
        <v/>
      </c>
      <c r="AI41" s="781">
        <f>'Marks Entry'!AJ43</f>
        <v>0.0</v>
      </c>
      <c r="AJ41" s="782">
        <f>'Marks Entry'!AK43</f>
        <v>0.0</v>
      </c>
      <c r="AK41" s="782">
        <f>'Marks Entry'!AL43</f>
        <v>0.0</v>
      </c>
      <c r="AL41" s="783">
        <f>'Marks Entry'!AM43</f>
        <v>0.0</v>
      </c>
      <c r="AM41" s="782">
        <f>'Marks Entry'!AN43</f>
        <v>0.0</v>
      </c>
      <c r="AN41" s="783">
        <f>'Marks Entry'!AO43</f>
        <v>0.0</v>
      </c>
      <c r="AO41" s="782">
        <f>'Marks Entry'!AP43</f>
        <v>0.0</v>
      </c>
      <c r="AP41" s="783">
        <f>'Marks Entry'!AQ43</f>
        <v>0.0</v>
      </c>
      <c r="AQ41" s="784">
        <f>'Marks Entry'!AR43</f>
        <v>0.0</v>
      </c>
      <c r="AR41" s="784" t="str">
        <f>'Marks Entry'!AS43</f>
        <v/>
      </c>
      <c r="AS41" s="784" t="str">
        <f>'Marks Entry'!AT43</f>
        <v/>
      </c>
      <c r="AT41" s="785" t="str">
        <f>'Marks Entry'!AU43</f>
        <v/>
      </c>
      <c r="AU41" s="781">
        <f>'Marks Entry'!AV43</f>
        <v>0.0</v>
      </c>
      <c r="AV41" s="782">
        <f>'Marks Entry'!AW43</f>
        <v>0.0</v>
      </c>
      <c r="AW41" s="782">
        <f>'Marks Entry'!AX43</f>
        <v>0.0</v>
      </c>
      <c r="AX41" s="783">
        <f>'Marks Entry'!AY43</f>
        <v>0.0</v>
      </c>
      <c r="AY41" s="782">
        <f>'Marks Entry'!AZ43</f>
        <v>0.0</v>
      </c>
      <c r="AZ41" s="783">
        <f>'Marks Entry'!BA43</f>
        <v>0.0</v>
      </c>
      <c r="BA41" s="782">
        <f>'Marks Entry'!BB43</f>
        <v>0.0</v>
      </c>
      <c r="BB41" s="783">
        <f>'Marks Entry'!BC43</f>
        <v>0.0</v>
      </c>
      <c r="BC41" s="784">
        <f>'Marks Entry'!BD43</f>
        <v>0.0</v>
      </c>
      <c r="BD41" s="784" t="str">
        <f>'Marks Entry'!BE43</f>
        <v/>
      </c>
      <c r="BE41" s="784" t="str">
        <f>'Marks Entry'!BF43</f>
        <v/>
      </c>
      <c r="BF41" s="785" t="str">
        <f>'Marks Entry'!BG43</f>
        <v/>
      </c>
      <c r="BG41" s="781">
        <f>'Marks Entry'!BH43</f>
        <v>0.0</v>
      </c>
      <c r="BH41" s="782">
        <f>'Marks Entry'!BI43</f>
        <v>0.0</v>
      </c>
      <c r="BI41" s="782">
        <f>'Marks Entry'!BJ43</f>
        <v>0.0</v>
      </c>
      <c r="BJ41" s="783">
        <f>'Marks Entry'!BK43</f>
        <v>0.0</v>
      </c>
      <c r="BK41" s="782">
        <f>'Marks Entry'!BL43</f>
        <v>0.0</v>
      </c>
      <c r="BL41" s="783">
        <f>'Marks Entry'!BM43</f>
        <v>0.0</v>
      </c>
      <c r="BM41" s="782">
        <f>'Marks Entry'!BN43</f>
        <v>0.0</v>
      </c>
      <c r="BN41" s="783">
        <f>'Marks Entry'!BO43</f>
        <v>0.0</v>
      </c>
      <c r="BO41" s="784">
        <f>'Marks Entry'!BP43</f>
        <v>0.0</v>
      </c>
      <c r="BP41" s="784" t="str">
        <f>'Marks Entry'!BQ43</f>
        <v/>
      </c>
      <c r="BQ41" s="784" t="str">
        <f>'Marks Entry'!BR43</f>
        <v/>
      </c>
      <c r="BR41" s="785" t="str">
        <f>'Marks Entry'!BS43</f>
        <v/>
      </c>
      <c r="BS41" s="781">
        <f>'Marks Entry'!BT43</f>
        <v>0.0</v>
      </c>
      <c r="BT41" s="782">
        <f>'Marks Entry'!BU43</f>
        <v>0.0</v>
      </c>
      <c r="BU41" s="782">
        <f>'Marks Entry'!BV43</f>
        <v>0.0</v>
      </c>
      <c r="BV41" s="783">
        <f>'Marks Entry'!BW43</f>
        <v>0.0</v>
      </c>
      <c r="BW41" s="782">
        <f>'Marks Entry'!BX43</f>
        <v>0.0</v>
      </c>
      <c r="BX41" s="783">
        <f>'Marks Entry'!BY43</f>
        <v>0.0</v>
      </c>
      <c r="BY41" s="782">
        <f>'Marks Entry'!BZ43</f>
        <v>0.0</v>
      </c>
      <c r="BZ41" s="783">
        <f>'Marks Entry'!CA43</f>
        <v>0.0</v>
      </c>
      <c r="CA41" s="784">
        <f>'Marks Entry'!CB43</f>
        <v>0.0</v>
      </c>
      <c r="CB41" s="784" t="str">
        <f>'Marks Entry'!CC43</f>
        <v/>
      </c>
      <c r="CC41" s="784" t="str">
        <f>'Marks Entry'!CD43</f>
        <v/>
      </c>
      <c r="CD41" s="785" t="str">
        <f>'Marks Entry'!CE43</f>
        <v/>
      </c>
      <c r="CE41" s="781">
        <f>'Marks Entry'!CF43</f>
        <v>0.0</v>
      </c>
      <c r="CF41" s="782">
        <f>'Marks Entry'!CG43</f>
        <v>0.0</v>
      </c>
      <c r="CG41" s="782">
        <f>'Marks Entry'!CH43</f>
        <v>0.0</v>
      </c>
      <c r="CH41" s="783">
        <f>'Marks Entry'!CI43</f>
        <v>0.0</v>
      </c>
      <c r="CI41" s="782">
        <f>'Marks Entry'!CJ43</f>
        <v>0.0</v>
      </c>
      <c r="CJ41" s="783">
        <f>'Marks Entry'!CK43</f>
        <v>0.0</v>
      </c>
      <c r="CK41" s="782">
        <f>'Marks Entry'!CL43</f>
        <v>0.0</v>
      </c>
      <c r="CL41" s="783">
        <f>'Marks Entry'!CM43</f>
        <v>0.0</v>
      </c>
      <c r="CM41" s="784">
        <f>'Marks Entry'!CN43</f>
        <v>0.0</v>
      </c>
      <c r="CN41" s="784" t="str">
        <f>'Marks Entry'!CO43</f>
        <v/>
      </c>
      <c r="CO41" s="784" t="str">
        <f>'Marks Entry'!CP43</f>
        <v/>
      </c>
      <c r="CP41" s="785" t="str">
        <f>'Marks Entry'!CQ43</f>
        <v/>
      </c>
      <c r="CQ41" s="786">
        <f>'Marks Entry'!CR43</f>
        <v>0.0</v>
      </c>
      <c r="CR41" s="787">
        <f>'Marks Entry'!CS43</f>
        <v>0.0</v>
      </c>
      <c r="CS41" s="787">
        <f>'Marks Entry'!CT43</f>
        <v>0.0</v>
      </c>
      <c r="CT41" s="783">
        <f>'Marks Entry'!CU43</f>
        <v>0.0</v>
      </c>
      <c r="CU41" s="787">
        <f>'Marks Entry'!CV43</f>
        <v>0.0</v>
      </c>
      <c r="CV41" s="788">
        <f>'Marks Entry'!CW43</f>
        <v>0.0</v>
      </c>
      <c r="CW41" s="789">
        <f>'Marks Entry'!CX43</f>
        <v>0.0</v>
      </c>
      <c r="CX41" s="788">
        <f>'Marks Entry'!CY43</f>
        <v>0.0</v>
      </c>
      <c r="CY41" s="787">
        <f>'Marks Entry'!CZ43</f>
        <v>0.0</v>
      </c>
      <c r="CZ41" s="789">
        <f>'Marks Entry'!DA43</f>
        <v>0.0</v>
      </c>
      <c r="DA41" s="790">
        <f>'Marks Entry'!DB43</f>
        <v>0.0</v>
      </c>
      <c r="DB41" s="784">
        <f>'Marks Entry'!DC43</f>
        <v>0.0</v>
      </c>
      <c r="DC41" s="785" t="str">
        <f>'Marks Entry'!DD43</f>
        <v/>
      </c>
      <c r="DD41" s="786">
        <f>'Marks Entry'!DE43</f>
        <v>0.0</v>
      </c>
      <c r="DE41" s="787">
        <f>'Marks Entry'!DF43</f>
        <v>0.0</v>
      </c>
      <c r="DF41" s="791">
        <f>'Marks Entry'!DG43</f>
        <v>0.0</v>
      </c>
      <c r="DG41" s="787">
        <f>'Marks Entry'!DH43</f>
        <v>0.0</v>
      </c>
      <c r="DH41" s="787">
        <f>'Marks Entry'!DI43</f>
        <v>0.0</v>
      </c>
      <c r="DI41" s="791">
        <f>'Marks Entry'!DJ43</f>
        <v>0.0</v>
      </c>
      <c r="DJ41" s="787">
        <f>'Marks Entry'!DK43</f>
        <v>0.0</v>
      </c>
      <c r="DK41" s="787">
        <f>'Marks Entry'!DL43</f>
        <v>0.0</v>
      </c>
      <c r="DL41" s="791" t="str">
        <f>'Marks Entry'!DM43</f>
        <v/>
      </c>
      <c r="DM41" s="791">
        <f>'Marks Entry'!DN43</f>
        <v>0.0</v>
      </c>
      <c r="DN41" s="791">
        <f>'Marks Entry'!DO43</f>
        <v>0.0</v>
      </c>
      <c r="DO41" s="792">
        <f>'Marks Entry'!DP43</f>
        <v>0.0</v>
      </c>
      <c r="DP41" s="787">
        <f>'Marks Entry'!DQ43</f>
        <v>0.0</v>
      </c>
      <c r="DQ41" s="788">
        <f>'Marks Entry'!DR43</f>
        <v>0.0</v>
      </c>
      <c r="DR41" s="791">
        <f>'Marks Entry'!DS43</f>
        <v>0.0</v>
      </c>
      <c r="DS41" s="788">
        <f>'Marks Entry'!DT43</f>
        <v>0.0</v>
      </c>
      <c r="DT41" s="787">
        <f>'Marks Entry'!DU43</f>
        <v>0.0</v>
      </c>
      <c r="DU41" s="789">
        <f>'Marks Entry'!DV43</f>
        <v>0.0</v>
      </c>
      <c r="DV41" s="789">
        <f>'Marks Entry'!DW43</f>
        <v>0.0</v>
      </c>
      <c r="DW41" s="789">
        <f>'Marks Entry'!DX43</f>
        <v>0.0</v>
      </c>
      <c r="DX41" s="793">
        <f>'Marks Entry'!DY43</f>
        <v>0.0</v>
      </c>
      <c r="DY41" s="784">
        <f>'Marks Entry'!DZ43</f>
        <v>0.0</v>
      </c>
      <c r="DZ41" s="785" t="str">
        <f>'Marks Entry'!EA43</f>
        <v/>
      </c>
      <c r="EA41" s="786">
        <f>'Marks Entry'!EB43</f>
        <v>0.0</v>
      </c>
      <c r="EB41" s="787">
        <f>'Marks Entry'!EC43</f>
        <v>0.0</v>
      </c>
      <c r="EC41" s="787">
        <f>'Marks Entry'!ED43</f>
        <v>0.0</v>
      </c>
      <c r="ED41" s="790">
        <f>'Marks Entry'!EE43</f>
        <v>0.0</v>
      </c>
      <c r="EE41" s="794">
        <f>'Marks Entry'!EF43</f>
        <v>0.0</v>
      </c>
      <c r="EF41" s="795" t="str">
        <f>'Marks Entry'!EG43</f>
        <v/>
      </c>
      <c r="EG41" s="786">
        <f>'Marks Entry'!EH43</f>
        <v>0.0</v>
      </c>
      <c r="EH41" s="787">
        <f>'Marks Entry'!EI43</f>
        <v>0.0</v>
      </c>
      <c r="EI41" s="787">
        <f>'Marks Entry'!EJ43</f>
        <v>0.0</v>
      </c>
      <c r="EJ41" s="790">
        <f>'Marks Entry'!EK43</f>
        <v>0.0</v>
      </c>
      <c r="EK41" s="794">
        <f>'Marks Entry'!EL43</f>
        <v>0.0</v>
      </c>
      <c r="EL41" s="795" t="str">
        <f>'Marks Entry'!EM43</f>
        <v/>
      </c>
      <c r="EM41" s="786">
        <f>'Marks Entry'!EN43</f>
        <v>0.0</v>
      </c>
      <c r="EN41" s="787">
        <f>'Marks Entry'!EO43</f>
        <v>0.0</v>
      </c>
      <c r="EO41" s="788">
        <f>'Marks Entry'!EP43</f>
        <v>0.0</v>
      </c>
      <c r="EP41" s="791">
        <f>'Marks Entry'!EQ43</f>
        <v>0.0</v>
      </c>
      <c r="EQ41" s="788">
        <f>'Marks Entry'!ER43</f>
        <v>0.0</v>
      </c>
      <c r="ER41" s="791">
        <f>'Marks Entry'!ES43</f>
        <v>0.0</v>
      </c>
      <c r="ES41" s="788">
        <f>'Marks Entry'!ET43</f>
        <v>0.0</v>
      </c>
      <c r="ET41" s="796">
        <f>'Marks Entry'!EU43</f>
        <v>0.0</v>
      </c>
      <c r="EU41" s="784">
        <f>'Marks Entry'!EV43</f>
        <v>0.0</v>
      </c>
      <c r="EV41" s="785" t="str">
        <f>'Marks Entry'!EW43</f>
        <v/>
      </c>
      <c r="EW41" s="797">
        <f>'Marks Entry'!EX43</f>
        <v>0.0</v>
      </c>
      <c r="EX41" s="784">
        <f>'Marks Entry'!EY43</f>
        <v>0.0</v>
      </c>
      <c r="EY41" s="798" t="str">
        <f>'Marks Entry'!EZ43</f>
        <v/>
      </c>
      <c r="EZ41" s="797" t="str">
        <f>'Marks Entry'!FA43</f>
        <v/>
      </c>
      <c r="FA41" s="784" t="str">
        <f>'Marks Entry'!FB43</f>
        <v/>
      </c>
      <c r="FB41" s="799" t="str">
        <f>'Marks Entry'!FC43</f>
        <v/>
      </c>
      <c r="FC41" s="800" t="str">
        <f>'Marks Entry'!FD43</f>
        <v/>
      </c>
      <c r="FD41" s="800" t="str">
        <f>'Marks Entry'!FE43</f>
        <v/>
      </c>
      <c r="FE41" s="784" t="str">
        <f>'Marks Entry'!FF43</f>
        <v/>
      </c>
      <c r="FF41" s="784" t="str">
        <f>'Marks Entry'!FG43</f>
        <v/>
      </c>
      <c r="FG41" s="785" t="str">
        <f>'Marks Entry'!FH43</f>
        <v/>
      </c>
    </row>
    <row r="42" spans="8:8" s="757" ht="17.25" customFormat="1" customHeight="1">
      <c r="A42" s="801"/>
      <c r="B42" s="758">
        <f t="shared" si="1"/>
        <v>0.0</v>
      </c>
      <c r="C42" s="759">
        <f>'Marks Entry'!D44</f>
        <v>0.0</v>
      </c>
      <c r="D42" s="759">
        <f>'Marks Entry'!E44</f>
        <v>0.0</v>
      </c>
      <c r="E42" s="759">
        <f>'Marks Entry'!F44</f>
        <v>0.0</v>
      </c>
      <c r="F42" s="759">
        <f>'Marks Entry'!$G44</f>
        <v>0.0</v>
      </c>
      <c r="G42" s="759">
        <f>'Marks Entry'!$H44</f>
        <v>0.0</v>
      </c>
      <c r="H42" s="759">
        <f>'Marks Entry'!I44</f>
        <v>0.0</v>
      </c>
      <c r="I42" s="759">
        <f>'Marks Entry'!J44</f>
        <v>0.0</v>
      </c>
      <c r="J42" s="760">
        <f>'Marks Entry'!K44</f>
        <v>0.0</v>
      </c>
      <c r="K42" s="781">
        <f>'Marks Entry'!L44</f>
        <v>0.0</v>
      </c>
      <c r="L42" s="782">
        <f>'Marks Entry'!M44</f>
        <v>0.0</v>
      </c>
      <c r="M42" s="782">
        <f>'Marks Entry'!N44</f>
        <v>0.0</v>
      </c>
      <c r="N42" s="783">
        <f>'Marks Entry'!O44</f>
        <v>0.0</v>
      </c>
      <c r="O42" s="782">
        <f>'Marks Entry'!P44</f>
        <v>0.0</v>
      </c>
      <c r="P42" s="783">
        <f>'Marks Entry'!Q44</f>
        <v>0.0</v>
      </c>
      <c r="Q42" s="782">
        <f>'Marks Entry'!R44</f>
        <v>0.0</v>
      </c>
      <c r="R42" s="783">
        <f>'Marks Entry'!S44</f>
        <v>0.0</v>
      </c>
      <c r="S42" s="784">
        <f>'Marks Entry'!T44</f>
        <v>0.0</v>
      </c>
      <c r="T42" s="784" t="str">
        <f>'Marks Entry'!U44</f>
        <v/>
      </c>
      <c r="U42" s="784" t="str">
        <f>'Marks Entry'!V44</f>
        <v/>
      </c>
      <c r="V42" s="785" t="str">
        <f>'Marks Entry'!W44</f>
        <v/>
      </c>
      <c r="W42" s="781">
        <f>'Marks Entry'!X44</f>
        <v>0.0</v>
      </c>
      <c r="X42" s="782">
        <f>'Marks Entry'!Y44</f>
        <v>0.0</v>
      </c>
      <c r="Y42" s="782">
        <f>'Marks Entry'!Z44</f>
        <v>0.0</v>
      </c>
      <c r="Z42" s="783">
        <f>'Marks Entry'!AA44</f>
        <v>0.0</v>
      </c>
      <c r="AA42" s="782">
        <f>'Marks Entry'!AB44</f>
        <v>0.0</v>
      </c>
      <c r="AB42" s="783">
        <f>'Marks Entry'!AC44</f>
        <v>0.0</v>
      </c>
      <c r="AC42" s="782">
        <f>'Marks Entry'!AD44</f>
        <v>0.0</v>
      </c>
      <c r="AD42" s="783">
        <f>'Marks Entry'!AE44</f>
        <v>0.0</v>
      </c>
      <c r="AE42" s="784">
        <f>'Marks Entry'!AF44</f>
        <v>0.0</v>
      </c>
      <c r="AF42" s="784" t="str">
        <f>'Marks Entry'!AG44</f>
        <v/>
      </c>
      <c r="AG42" s="784" t="str">
        <f>'Marks Entry'!AH44</f>
        <v/>
      </c>
      <c r="AH42" s="785" t="str">
        <f>'Marks Entry'!AI44</f>
        <v/>
      </c>
      <c r="AI42" s="781">
        <f>'Marks Entry'!AJ44</f>
        <v>0.0</v>
      </c>
      <c r="AJ42" s="782">
        <f>'Marks Entry'!AK44</f>
        <v>0.0</v>
      </c>
      <c r="AK42" s="782">
        <f>'Marks Entry'!AL44</f>
        <v>0.0</v>
      </c>
      <c r="AL42" s="783">
        <f>'Marks Entry'!AM44</f>
        <v>0.0</v>
      </c>
      <c r="AM42" s="782">
        <f>'Marks Entry'!AN44</f>
        <v>0.0</v>
      </c>
      <c r="AN42" s="783">
        <f>'Marks Entry'!AO44</f>
        <v>0.0</v>
      </c>
      <c r="AO42" s="782">
        <f>'Marks Entry'!AP44</f>
        <v>0.0</v>
      </c>
      <c r="AP42" s="783">
        <f>'Marks Entry'!AQ44</f>
        <v>0.0</v>
      </c>
      <c r="AQ42" s="784">
        <f>'Marks Entry'!AR44</f>
        <v>0.0</v>
      </c>
      <c r="AR42" s="784" t="str">
        <f>'Marks Entry'!AS44</f>
        <v/>
      </c>
      <c r="AS42" s="784" t="str">
        <f>'Marks Entry'!AT44</f>
        <v/>
      </c>
      <c r="AT42" s="785" t="str">
        <f>'Marks Entry'!AU44</f>
        <v/>
      </c>
      <c r="AU42" s="781">
        <f>'Marks Entry'!AV44</f>
        <v>0.0</v>
      </c>
      <c r="AV42" s="782">
        <f>'Marks Entry'!AW44</f>
        <v>0.0</v>
      </c>
      <c r="AW42" s="782">
        <f>'Marks Entry'!AX44</f>
        <v>0.0</v>
      </c>
      <c r="AX42" s="783">
        <f>'Marks Entry'!AY44</f>
        <v>0.0</v>
      </c>
      <c r="AY42" s="782">
        <f>'Marks Entry'!AZ44</f>
        <v>0.0</v>
      </c>
      <c r="AZ42" s="783">
        <f>'Marks Entry'!BA44</f>
        <v>0.0</v>
      </c>
      <c r="BA42" s="782">
        <f>'Marks Entry'!BB44</f>
        <v>0.0</v>
      </c>
      <c r="BB42" s="783">
        <f>'Marks Entry'!BC44</f>
        <v>0.0</v>
      </c>
      <c r="BC42" s="784">
        <f>'Marks Entry'!BD44</f>
        <v>0.0</v>
      </c>
      <c r="BD42" s="784" t="str">
        <f>'Marks Entry'!BE44</f>
        <v/>
      </c>
      <c r="BE42" s="784" t="str">
        <f>'Marks Entry'!BF44</f>
        <v/>
      </c>
      <c r="BF42" s="785" t="str">
        <f>'Marks Entry'!BG44</f>
        <v/>
      </c>
      <c r="BG42" s="781">
        <f>'Marks Entry'!BH44</f>
        <v>0.0</v>
      </c>
      <c r="BH42" s="782">
        <f>'Marks Entry'!BI44</f>
        <v>0.0</v>
      </c>
      <c r="BI42" s="782">
        <f>'Marks Entry'!BJ44</f>
        <v>0.0</v>
      </c>
      <c r="BJ42" s="783">
        <f>'Marks Entry'!BK44</f>
        <v>0.0</v>
      </c>
      <c r="BK42" s="782">
        <f>'Marks Entry'!BL44</f>
        <v>0.0</v>
      </c>
      <c r="BL42" s="783">
        <f>'Marks Entry'!BM44</f>
        <v>0.0</v>
      </c>
      <c r="BM42" s="782">
        <f>'Marks Entry'!BN44</f>
        <v>0.0</v>
      </c>
      <c r="BN42" s="783">
        <f>'Marks Entry'!BO44</f>
        <v>0.0</v>
      </c>
      <c r="BO42" s="784">
        <f>'Marks Entry'!BP44</f>
        <v>0.0</v>
      </c>
      <c r="BP42" s="784" t="str">
        <f>'Marks Entry'!BQ44</f>
        <v/>
      </c>
      <c r="BQ42" s="784" t="str">
        <f>'Marks Entry'!BR44</f>
        <v/>
      </c>
      <c r="BR42" s="785" t="str">
        <f>'Marks Entry'!BS44</f>
        <v/>
      </c>
      <c r="BS42" s="781">
        <f>'Marks Entry'!BT44</f>
        <v>0.0</v>
      </c>
      <c r="BT42" s="782">
        <f>'Marks Entry'!BU44</f>
        <v>0.0</v>
      </c>
      <c r="BU42" s="782">
        <f>'Marks Entry'!BV44</f>
        <v>0.0</v>
      </c>
      <c r="BV42" s="783">
        <f>'Marks Entry'!BW44</f>
        <v>0.0</v>
      </c>
      <c r="BW42" s="782">
        <f>'Marks Entry'!BX44</f>
        <v>0.0</v>
      </c>
      <c r="BX42" s="783">
        <f>'Marks Entry'!BY44</f>
        <v>0.0</v>
      </c>
      <c r="BY42" s="782">
        <f>'Marks Entry'!BZ44</f>
        <v>0.0</v>
      </c>
      <c r="BZ42" s="783">
        <f>'Marks Entry'!CA44</f>
        <v>0.0</v>
      </c>
      <c r="CA42" s="784">
        <f>'Marks Entry'!CB44</f>
        <v>0.0</v>
      </c>
      <c r="CB42" s="784" t="str">
        <f>'Marks Entry'!CC44</f>
        <v/>
      </c>
      <c r="CC42" s="784" t="str">
        <f>'Marks Entry'!CD44</f>
        <v/>
      </c>
      <c r="CD42" s="785" t="str">
        <f>'Marks Entry'!CE44</f>
        <v/>
      </c>
      <c r="CE42" s="781">
        <f>'Marks Entry'!CF44</f>
        <v>0.0</v>
      </c>
      <c r="CF42" s="782">
        <f>'Marks Entry'!CG44</f>
        <v>0.0</v>
      </c>
      <c r="CG42" s="782">
        <f>'Marks Entry'!CH44</f>
        <v>0.0</v>
      </c>
      <c r="CH42" s="783">
        <f>'Marks Entry'!CI44</f>
        <v>0.0</v>
      </c>
      <c r="CI42" s="782">
        <f>'Marks Entry'!CJ44</f>
        <v>0.0</v>
      </c>
      <c r="CJ42" s="783">
        <f>'Marks Entry'!CK44</f>
        <v>0.0</v>
      </c>
      <c r="CK42" s="782">
        <f>'Marks Entry'!CL44</f>
        <v>0.0</v>
      </c>
      <c r="CL42" s="783">
        <f>'Marks Entry'!CM44</f>
        <v>0.0</v>
      </c>
      <c r="CM42" s="784">
        <f>'Marks Entry'!CN44</f>
        <v>0.0</v>
      </c>
      <c r="CN42" s="784" t="str">
        <f>'Marks Entry'!CO44</f>
        <v/>
      </c>
      <c r="CO42" s="784" t="str">
        <f>'Marks Entry'!CP44</f>
        <v/>
      </c>
      <c r="CP42" s="785" t="str">
        <f>'Marks Entry'!CQ44</f>
        <v/>
      </c>
      <c r="CQ42" s="786">
        <f>'Marks Entry'!CR44</f>
        <v>0.0</v>
      </c>
      <c r="CR42" s="787">
        <f>'Marks Entry'!CS44</f>
        <v>0.0</v>
      </c>
      <c r="CS42" s="787">
        <f>'Marks Entry'!CT44</f>
        <v>0.0</v>
      </c>
      <c r="CT42" s="783">
        <f>'Marks Entry'!CU44</f>
        <v>0.0</v>
      </c>
      <c r="CU42" s="787">
        <f>'Marks Entry'!CV44</f>
        <v>0.0</v>
      </c>
      <c r="CV42" s="788">
        <f>'Marks Entry'!CW44</f>
        <v>0.0</v>
      </c>
      <c r="CW42" s="789">
        <f>'Marks Entry'!CX44</f>
        <v>0.0</v>
      </c>
      <c r="CX42" s="788">
        <f>'Marks Entry'!CY44</f>
        <v>0.0</v>
      </c>
      <c r="CY42" s="787">
        <f>'Marks Entry'!CZ44</f>
        <v>0.0</v>
      </c>
      <c r="CZ42" s="789">
        <f>'Marks Entry'!DA44</f>
        <v>0.0</v>
      </c>
      <c r="DA42" s="790">
        <f>'Marks Entry'!DB44</f>
        <v>0.0</v>
      </c>
      <c r="DB42" s="784">
        <f>'Marks Entry'!DC44</f>
        <v>0.0</v>
      </c>
      <c r="DC42" s="785" t="str">
        <f>'Marks Entry'!DD44</f>
        <v/>
      </c>
      <c r="DD42" s="786">
        <f>'Marks Entry'!DE44</f>
        <v>0.0</v>
      </c>
      <c r="DE42" s="787">
        <f>'Marks Entry'!DF44</f>
        <v>0.0</v>
      </c>
      <c r="DF42" s="791">
        <f>'Marks Entry'!DG44</f>
        <v>0.0</v>
      </c>
      <c r="DG42" s="787">
        <f>'Marks Entry'!DH44</f>
        <v>0.0</v>
      </c>
      <c r="DH42" s="787">
        <f>'Marks Entry'!DI44</f>
        <v>0.0</v>
      </c>
      <c r="DI42" s="791">
        <f>'Marks Entry'!DJ44</f>
        <v>0.0</v>
      </c>
      <c r="DJ42" s="787">
        <f>'Marks Entry'!DK44</f>
        <v>0.0</v>
      </c>
      <c r="DK42" s="787">
        <f>'Marks Entry'!DL44</f>
        <v>0.0</v>
      </c>
      <c r="DL42" s="791" t="str">
        <f>'Marks Entry'!DM44</f>
        <v/>
      </c>
      <c r="DM42" s="791">
        <f>'Marks Entry'!DN44</f>
        <v>0.0</v>
      </c>
      <c r="DN42" s="791">
        <f>'Marks Entry'!DO44</f>
        <v>0.0</v>
      </c>
      <c r="DO42" s="792">
        <f>'Marks Entry'!DP44</f>
        <v>0.0</v>
      </c>
      <c r="DP42" s="787">
        <f>'Marks Entry'!DQ44</f>
        <v>0.0</v>
      </c>
      <c r="DQ42" s="788">
        <f>'Marks Entry'!DR44</f>
        <v>0.0</v>
      </c>
      <c r="DR42" s="791">
        <f>'Marks Entry'!DS44</f>
        <v>0.0</v>
      </c>
      <c r="DS42" s="788">
        <f>'Marks Entry'!DT44</f>
        <v>0.0</v>
      </c>
      <c r="DT42" s="787">
        <f>'Marks Entry'!DU44</f>
        <v>0.0</v>
      </c>
      <c r="DU42" s="789">
        <f>'Marks Entry'!DV44</f>
        <v>0.0</v>
      </c>
      <c r="DV42" s="789">
        <f>'Marks Entry'!DW44</f>
        <v>0.0</v>
      </c>
      <c r="DW42" s="789">
        <f>'Marks Entry'!DX44</f>
        <v>0.0</v>
      </c>
      <c r="DX42" s="793">
        <f>'Marks Entry'!DY44</f>
        <v>0.0</v>
      </c>
      <c r="DY42" s="784">
        <f>'Marks Entry'!DZ44</f>
        <v>0.0</v>
      </c>
      <c r="DZ42" s="785" t="str">
        <f>'Marks Entry'!EA44</f>
        <v/>
      </c>
      <c r="EA42" s="786">
        <f>'Marks Entry'!EB44</f>
        <v>0.0</v>
      </c>
      <c r="EB42" s="787">
        <f>'Marks Entry'!EC44</f>
        <v>0.0</v>
      </c>
      <c r="EC42" s="787">
        <f>'Marks Entry'!ED44</f>
        <v>0.0</v>
      </c>
      <c r="ED42" s="790">
        <f>'Marks Entry'!EE44</f>
        <v>0.0</v>
      </c>
      <c r="EE42" s="794">
        <f>'Marks Entry'!EF44</f>
        <v>0.0</v>
      </c>
      <c r="EF42" s="795" t="str">
        <f>'Marks Entry'!EG44</f>
        <v/>
      </c>
      <c r="EG42" s="786">
        <f>'Marks Entry'!EH44</f>
        <v>0.0</v>
      </c>
      <c r="EH42" s="787">
        <f>'Marks Entry'!EI44</f>
        <v>0.0</v>
      </c>
      <c r="EI42" s="787">
        <f>'Marks Entry'!EJ44</f>
        <v>0.0</v>
      </c>
      <c r="EJ42" s="790">
        <f>'Marks Entry'!EK44</f>
        <v>0.0</v>
      </c>
      <c r="EK42" s="794">
        <f>'Marks Entry'!EL44</f>
        <v>0.0</v>
      </c>
      <c r="EL42" s="795" t="str">
        <f>'Marks Entry'!EM44</f>
        <v/>
      </c>
      <c r="EM42" s="786">
        <f>'Marks Entry'!EN44</f>
        <v>0.0</v>
      </c>
      <c r="EN42" s="787">
        <f>'Marks Entry'!EO44</f>
        <v>0.0</v>
      </c>
      <c r="EO42" s="788">
        <f>'Marks Entry'!EP44</f>
        <v>0.0</v>
      </c>
      <c r="EP42" s="791">
        <f>'Marks Entry'!EQ44</f>
        <v>0.0</v>
      </c>
      <c r="EQ42" s="788">
        <f>'Marks Entry'!ER44</f>
        <v>0.0</v>
      </c>
      <c r="ER42" s="791">
        <f>'Marks Entry'!ES44</f>
        <v>0.0</v>
      </c>
      <c r="ES42" s="788">
        <f>'Marks Entry'!ET44</f>
        <v>0.0</v>
      </c>
      <c r="ET42" s="796">
        <f>'Marks Entry'!EU44</f>
        <v>0.0</v>
      </c>
      <c r="EU42" s="784">
        <f>'Marks Entry'!EV44</f>
        <v>0.0</v>
      </c>
      <c r="EV42" s="785" t="str">
        <f>'Marks Entry'!EW44</f>
        <v/>
      </c>
      <c r="EW42" s="797">
        <f>'Marks Entry'!EX44</f>
        <v>0.0</v>
      </c>
      <c r="EX42" s="784">
        <f>'Marks Entry'!EY44</f>
        <v>0.0</v>
      </c>
      <c r="EY42" s="798" t="str">
        <f>'Marks Entry'!EZ44</f>
        <v/>
      </c>
      <c r="EZ42" s="797" t="str">
        <f>'Marks Entry'!FA44</f>
        <v/>
      </c>
      <c r="FA42" s="784" t="str">
        <f>'Marks Entry'!FB44</f>
        <v/>
      </c>
      <c r="FB42" s="799" t="str">
        <f>'Marks Entry'!FC44</f>
        <v/>
      </c>
      <c r="FC42" s="800" t="str">
        <f>'Marks Entry'!FD44</f>
        <v/>
      </c>
      <c r="FD42" s="800" t="str">
        <f>'Marks Entry'!FE44</f>
        <v/>
      </c>
      <c r="FE42" s="784" t="str">
        <f>'Marks Entry'!FF44</f>
        <v/>
      </c>
      <c r="FF42" s="784" t="str">
        <f>'Marks Entry'!FG44</f>
        <v/>
      </c>
      <c r="FG42" s="785" t="str">
        <f>'Marks Entry'!FH44</f>
        <v/>
      </c>
    </row>
    <row r="43" spans="8:8" s="757" ht="17.25" customFormat="1" customHeight="1">
      <c r="A43" s="801"/>
      <c r="B43" s="758">
        <f t="shared" si="1"/>
        <v>0.0</v>
      </c>
      <c r="C43" s="759">
        <f>'Marks Entry'!D45</f>
        <v>0.0</v>
      </c>
      <c r="D43" s="759">
        <f>'Marks Entry'!E45</f>
        <v>0.0</v>
      </c>
      <c r="E43" s="759">
        <f>'Marks Entry'!F45</f>
        <v>0.0</v>
      </c>
      <c r="F43" s="759">
        <f>'Marks Entry'!$G45</f>
        <v>0.0</v>
      </c>
      <c r="G43" s="759">
        <f>'Marks Entry'!$H45</f>
        <v>0.0</v>
      </c>
      <c r="H43" s="759">
        <f>'Marks Entry'!I45</f>
        <v>0.0</v>
      </c>
      <c r="I43" s="759">
        <f>'Marks Entry'!J45</f>
        <v>0.0</v>
      </c>
      <c r="J43" s="760">
        <f>'Marks Entry'!K45</f>
        <v>0.0</v>
      </c>
      <c r="K43" s="781">
        <f>'Marks Entry'!L45</f>
        <v>0.0</v>
      </c>
      <c r="L43" s="782">
        <f>'Marks Entry'!M45</f>
        <v>0.0</v>
      </c>
      <c r="M43" s="782">
        <f>'Marks Entry'!N45</f>
        <v>0.0</v>
      </c>
      <c r="N43" s="783">
        <f>'Marks Entry'!O45</f>
        <v>0.0</v>
      </c>
      <c r="O43" s="782">
        <f>'Marks Entry'!P45</f>
        <v>0.0</v>
      </c>
      <c r="P43" s="783">
        <f>'Marks Entry'!Q45</f>
        <v>0.0</v>
      </c>
      <c r="Q43" s="782">
        <f>'Marks Entry'!R45</f>
        <v>0.0</v>
      </c>
      <c r="R43" s="783">
        <f>'Marks Entry'!S45</f>
        <v>0.0</v>
      </c>
      <c r="S43" s="784">
        <f>'Marks Entry'!T45</f>
        <v>0.0</v>
      </c>
      <c r="T43" s="784" t="str">
        <f>'Marks Entry'!U45</f>
        <v/>
      </c>
      <c r="U43" s="784" t="str">
        <f>'Marks Entry'!V45</f>
        <v/>
      </c>
      <c r="V43" s="785" t="str">
        <f>'Marks Entry'!W45</f>
        <v/>
      </c>
      <c r="W43" s="781">
        <f>'Marks Entry'!X45</f>
        <v>0.0</v>
      </c>
      <c r="X43" s="782">
        <f>'Marks Entry'!Y45</f>
        <v>0.0</v>
      </c>
      <c r="Y43" s="782">
        <f>'Marks Entry'!Z45</f>
        <v>0.0</v>
      </c>
      <c r="Z43" s="783">
        <f>'Marks Entry'!AA45</f>
        <v>0.0</v>
      </c>
      <c r="AA43" s="782">
        <f>'Marks Entry'!AB45</f>
        <v>0.0</v>
      </c>
      <c r="AB43" s="783">
        <f>'Marks Entry'!AC45</f>
        <v>0.0</v>
      </c>
      <c r="AC43" s="782">
        <f>'Marks Entry'!AD45</f>
        <v>0.0</v>
      </c>
      <c r="AD43" s="783">
        <f>'Marks Entry'!AE45</f>
        <v>0.0</v>
      </c>
      <c r="AE43" s="784">
        <f>'Marks Entry'!AF45</f>
        <v>0.0</v>
      </c>
      <c r="AF43" s="784" t="str">
        <f>'Marks Entry'!AG45</f>
        <v/>
      </c>
      <c r="AG43" s="784" t="str">
        <f>'Marks Entry'!AH45</f>
        <v/>
      </c>
      <c r="AH43" s="785" t="str">
        <f>'Marks Entry'!AI45</f>
        <v/>
      </c>
      <c r="AI43" s="781">
        <f>'Marks Entry'!AJ45</f>
        <v>0.0</v>
      </c>
      <c r="AJ43" s="782">
        <f>'Marks Entry'!AK45</f>
        <v>0.0</v>
      </c>
      <c r="AK43" s="782">
        <f>'Marks Entry'!AL45</f>
        <v>0.0</v>
      </c>
      <c r="AL43" s="783">
        <f>'Marks Entry'!AM45</f>
        <v>0.0</v>
      </c>
      <c r="AM43" s="782">
        <f>'Marks Entry'!AN45</f>
        <v>0.0</v>
      </c>
      <c r="AN43" s="783">
        <f>'Marks Entry'!AO45</f>
        <v>0.0</v>
      </c>
      <c r="AO43" s="782">
        <f>'Marks Entry'!AP45</f>
        <v>0.0</v>
      </c>
      <c r="AP43" s="783">
        <f>'Marks Entry'!AQ45</f>
        <v>0.0</v>
      </c>
      <c r="AQ43" s="784">
        <f>'Marks Entry'!AR45</f>
        <v>0.0</v>
      </c>
      <c r="AR43" s="784" t="str">
        <f>'Marks Entry'!AS45</f>
        <v/>
      </c>
      <c r="AS43" s="784" t="str">
        <f>'Marks Entry'!AT45</f>
        <v/>
      </c>
      <c r="AT43" s="785" t="str">
        <f>'Marks Entry'!AU45</f>
        <v/>
      </c>
      <c r="AU43" s="781">
        <f>'Marks Entry'!AV45</f>
        <v>0.0</v>
      </c>
      <c r="AV43" s="782">
        <f>'Marks Entry'!AW45</f>
        <v>0.0</v>
      </c>
      <c r="AW43" s="782">
        <f>'Marks Entry'!AX45</f>
        <v>0.0</v>
      </c>
      <c r="AX43" s="783">
        <f>'Marks Entry'!AY45</f>
        <v>0.0</v>
      </c>
      <c r="AY43" s="782">
        <f>'Marks Entry'!AZ45</f>
        <v>0.0</v>
      </c>
      <c r="AZ43" s="783">
        <f>'Marks Entry'!BA45</f>
        <v>0.0</v>
      </c>
      <c r="BA43" s="782">
        <f>'Marks Entry'!BB45</f>
        <v>0.0</v>
      </c>
      <c r="BB43" s="783">
        <f>'Marks Entry'!BC45</f>
        <v>0.0</v>
      </c>
      <c r="BC43" s="784">
        <f>'Marks Entry'!BD45</f>
        <v>0.0</v>
      </c>
      <c r="BD43" s="784" t="str">
        <f>'Marks Entry'!BE45</f>
        <v/>
      </c>
      <c r="BE43" s="784" t="str">
        <f>'Marks Entry'!BF45</f>
        <v/>
      </c>
      <c r="BF43" s="785" t="str">
        <f>'Marks Entry'!BG45</f>
        <v/>
      </c>
      <c r="BG43" s="781">
        <f>'Marks Entry'!BH45</f>
        <v>0.0</v>
      </c>
      <c r="BH43" s="782">
        <f>'Marks Entry'!BI45</f>
        <v>0.0</v>
      </c>
      <c r="BI43" s="782">
        <f>'Marks Entry'!BJ45</f>
        <v>0.0</v>
      </c>
      <c r="BJ43" s="783">
        <f>'Marks Entry'!BK45</f>
        <v>0.0</v>
      </c>
      <c r="BK43" s="782">
        <f>'Marks Entry'!BL45</f>
        <v>0.0</v>
      </c>
      <c r="BL43" s="783">
        <f>'Marks Entry'!BM45</f>
        <v>0.0</v>
      </c>
      <c r="BM43" s="782">
        <f>'Marks Entry'!BN45</f>
        <v>0.0</v>
      </c>
      <c r="BN43" s="783">
        <f>'Marks Entry'!BO45</f>
        <v>0.0</v>
      </c>
      <c r="BO43" s="784">
        <f>'Marks Entry'!BP45</f>
        <v>0.0</v>
      </c>
      <c r="BP43" s="784" t="str">
        <f>'Marks Entry'!BQ45</f>
        <v/>
      </c>
      <c r="BQ43" s="784" t="str">
        <f>'Marks Entry'!BR45</f>
        <v/>
      </c>
      <c r="BR43" s="785" t="str">
        <f>'Marks Entry'!BS45</f>
        <v/>
      </c>
      <c r="BS43" s="781">
        <f>'Marks Entry'!BT45</f>
        <v>0.0</v>
      </c>
      <c r="BT43" s="782">
        <f>'Marks Entry'!BU45</f>
        <v>0.0</v>
      </c>
      <c r="BU43" s="782">
        <f>'Marks Entry'!BV45</f>
        <v>0.0</v>
      </c>
      <c r="BV43" s="783">
        <f>'Marks Entry'!BW45</f>
        <v>0.0</v>
      </c>
      <c r="BW43" s="782">
        <f>'Marks Entry'!BX45</f>
        <v>0.0</v>
      </c>
      <c r="BX43" s="783">
        <f>'Marks Entry'!BY45</f>
        <v>0.0</v>
      </c>
      <c r="BY43" s="782">
        <f>'Marks Entry'!BZ45</f>
        <v>0.0</v>
      </c>
      <c r="BZ43" s="783">
        <f>'Marks Entry'!CA45</f>
        <v>0.0</v>
      </c>
      <c r="CA43" s="784">
        <f>'Marks Entry'!CB45</f>
        <v>0.0</v>
      </c>
      <c r="CB43" s="784" t="str">
        <f>'Marks Entry'!CC45</f>
        <v/>
      </c>
      <c r="CC43" s="784" t="str">
        <f>'Marks Entry'!CD45</f>
        <v/>
      </c>
      <c r="CD43" s="785" t="str">
        <f>'Marks Entry'!CE45</f>
        <v/>
      </c>
      <c r="CE43" s="781">
        <f>'Marks Entry'!CF45</f>
        <v>0.0</v>
      </c>
      <c r="CF43" s="782">
        <f>'Marks Entry'!CG45</f>
        <v>0.0</v>
      </c>
      <c r="CG43" s="782">
        <f>'Marks Entry'!CH45</f>
        <v>0.0</v>
      </c>
      <c r="CH43" s="783">
        <f>'Marks Entry'!CI45</f>
        <v>0.0</v>
      </c>
      <c r="CI43" s="782">
        <f>'Marks Entry'!CJ45</f>
        <v>0.0</v>
      </c>
      <c r="CJ43" s="783">
        <f>'Marks Entry'!CK45</f>
        <v>0.0</v>
      </c>
      <c r="CK43" s="782">
        <f>'Marks Entry'!CL45</f>
        <v>0.0</v>
      </c>
      <c r="CL43" s="783">
        <f>'Marks Entry'!CM45</f>
        <v>0.0</v>
      </c>
      <c r="CM43" s="784">
        <f>'Marks Entry'!CN45</f>
        <v>0.0</v>
      </c>
      <c r="CN43" s="784" t="str">
        <f>'Marks Entry'!CO45</f>
        <v/>
      </c>
      <c r="CO43" s="784" t="str">
        <f>'Marks Entry'!CP45</f>
        <v/>
      </c>
      <c r="CP43" s="785" t="str">
        <f>'Marks Entry'!CQ45</f>
        <v/>
      </c>
      <c r="CQ43" s="786">
        <f>'Marks Entry'!CR45</f>
        <v>0.0</v>
      </c>
      <c r="CR43" s="787">
        <f>'Marks Entry'!CS45</f>
        <v>0.0</v>
      </c>
      <c r="CS43" s="787">
        <f>'Marks Entry'!CT45</f>
        <v>0.0</v>
      </c>
      <c r="CT43" s="783">
        <f>'Marks Entry'!CU45</f>
        <v>0.0</v>
      </c>
      <c r="CU43" s="787">
        <f>'Marks Entry'!CV45</f>
        <v>0.0</v>
      </c>
      <c r="CV43" s="788">
        <f>'Marks Entry'!CW45</f>
        <v>0.0</v>
      </c>
      <c r="CW43" s="789">
        <f>'Marks Entry'!CX45</f>
        <v>0.0</v>
      </c>
      <c r="CX43" s="788">
        <f>'Marks Entry'!CY45</f>
        <v>0.0</v>
      </c>
      <c r="CY43" s="787">
        <f>'Marks Entry'!CZ45</f>
        <v>0.0</v>
      </c>
      <c r="CZ43" s="789">
        <f>'Marks Entry'!DA45</f>
        <v>0.0</v>
      </c>
      <c r="DA43" s="790">
        <f>'Marks Entry'!DB45</f>
        <v>0.0</v>
      </c>
      <c r="DB43" s="784">
        <f>'Marks Entry'!DC45</f>
        <v>0.0</v>
      </c>
      <c r="DC43" s="785" t="str">
        <f>'Marks Entry'!DD45</f>
        <v/>
      </c>
      <c r="DD43" s="786">
        <f>'Marks Entry'!DE45</f>
        <v>0.0</v>
      </c>
      <c r="DE43" s="787">
        <f>'Marks Entry'!DF45</f>
        <v>0.0</v>
      </c>
      <c r="DF43" s="791">
        <f>'Marks Entry'!DG45</f>
        <v>0.0</v>
      </c>
      <c r="DG43" s="787">
        <f>'Marks Entry'!DH45</f>
        <v>0.0</v>
      </c>
      <c r="DH43" s="787">
        <f>'Marks Entry'!DI45</f>
        <v>0.0</v>
      </c>
      <c r="DI43" s="791">
        <f>'Marks Entry'!DJ45</f>
        <v>0.0</v>
      </c>
      <c r="DJ43" s="787">
        <f>'Marks Entry'!DK45</f>
        <v>0.0</v>
      </c>
      <c r="DK43" s="787">
        <f>'Marks Entry'!DL45</f>
        <v>0.0</v>
      </c>
      <c r="DL43" s="791" t="str">
        <f>'Marks Entry'!DM45</f>
        <v/>
      </c>
      <c r="DM43" s="791">
        <f>'Marks Entry'!DN45</f>
        <v>0.0</v>
      </c>
      <c r="DN43" s="791">
        <f>'Marks Entry'!DO45</f>
        <v>0.0</v>
      </c>
      <c r="DO43" s="792">
        <f>'Marks Entry'!DP45</f>
        <v>0.0</v>
      </c>
      <c r="DP43" s="787">
        <f>'Marks Entry'!DQ45</f>
        <v>0.0</v>
      </c>
      <c r="DQ43" s="788">
        <f>'Marks Entry'!DR45</f>
        <v>0.0</v>
      </c>
      <c r="DR43" s="791">
        <f>'Marks Entry'!DS45</f>
        <v>0.0</v>
      </c>
      <c r="DS43" s="788">
        <f>'Marks Entry'!DT45</f>
        <v>0.0</v>
      </c>
      <c r="DT43" s="787">
        <f>'Marks Entry'!DU45</f>
        <v>0.0</v>
      </c>
      <c r="DU43" s="789">
        <f>'Marks Entry'!DV45</f>
        <v>0.0</v>
      </c>
      <c r="DV43" s="789">
        <f>'Marks Entry'!DW45</f>
        <v>0.0</v>
      </c>
      <c r="DW43" s="789">
        <f>'Marks Entry'!DX45</f>
        <v>0.0</v>
      </c>
      <c r="DX43" s="793">
        <f>'Marks Entry'!DY45</f>
        <v>0.0</v>
      </c>
      <c r="DY43" s="784">
        <f>'Marks Entry'!DZ45</f>
        <v>0.0</v>
      </c>
      <c r="DZ43" s="785" t="str">
        <f>'Marks Entry'!EA45</f>
        <v/>
      </c>
      <c r="EA43" s="786">
        <f>'Marks Entry'!EB45</f>
        <v>0.0</v>
      </c>
      <c r="EB43" s="787">
        <f>'Marks Entry'!EC45</f>
        <v>0.0</v>
      </c>
      <c r="EC43" s="787">
        <f>'Marks Entry'!ED45</f>
        <v>0.0</v>
      </c>
      <c r="ED43" s="790">
        <f>'Marks Entry'!EE45</f>
        <v>0.0</v>
      </c>
      <c r="EE43" s="794">
        <f>'Marks Entry'!EF45</f>
        <v>0.0</v>
      </c>
      <c r="EF43" s="795" t="str">
        <f>'Marks Entry'!EG45</f>
        <v/>
      </c>
      <c r="EG43" s="786">
        <f>'Marks Entry'!EH45</f>
        <v>0.0</v>
      </c>
      <c r="EH43" s="787">
        <f>'Marks Entry'!EI45</f>
        <v>0.0</v>
      </c>
      <c r="EI43" s="787">
        <f>'Marks Entry'!EJ45</f>
        <v>0.0</v>
      </c>
      <c r="EJ43" s="790">
        <f>'Marks Entry'!EK45</f>
        <v>0.0</v>
      </c>
      <c r="EK43" s="794">
        <f>'Marks Entry'!EL45</f>
        <v>0.0</v>
      </c>
      <c r="EL43" s="795" t="str">
        <f>'Marks Entry'!EM45</f>
        <v/>
      </c>
      <c r="EM43" s="786">
        <f>'Marks Entry'!EN45</f>
        <v>0.0</v>
      </c>
      <c r="EN43" s="787">
        <f>'Marks Entry'!EO45</f>
        <v>0.0</v>
      </c>
      <c r="EO43" s="788">
        <f>'Marks Entry'!EP45</f>
        <v>0.0</v>
      </c>
      <c r="EP43" s="791">
        <f>'Marks Entry'!EQ45</f>
        <v>0.0</v>
      </c>
      <c r="EQ43" s="788">
        <f>'Marks Entry'!ER45</f>
        <v>0.0</v>
      </c>
      <c r="ER43" s="791">
        <f>'Marks Entry'!ES45</f>
        <v>0.0</v>
      </c>
      <c r="ES43" s="788">
        <f>'Marks Entry'!ET45</f>
        <v>0.0</v>
      </c>
      <c r="ET43" s="796">
        <f>'Marks Entry'!EU45</f>
        <v>0.0</v>
      </c>
      <c r="EU43" s="784">
        <f>'Marks Entry'!EV45</f>
        <v>0.0</v>
      </c>
      <c r="EV43" s="785" t="str">
        <f>'Marks Entry'!EW45</f>
        <v/>
      </c>
      <c r="EW43" s="797">
        <f>'Marks Entry'!EX45</f>
        <v>0.0</v>
      </c>
      <c r="EX43" s="784">
        <f>'Marks Entry'!EY45</f>
        <v>0.0</v>
      </c>
      <c r="EY43" s="798" t="str">
        <f>'Marks Entry'!EZ45</f>
        <v/>
      </c>
      <c r="EZ43" s="797" t="str">
        <f>'Marks Entry'!FA45</f>
        <v/>
      </c>
      <c r="FA43" s="784" t="str">
        <f>'Marks Entry'!FB45</f>
        <v/>
      </c>
      <c r="FB43" s="799" t="str">
        <f>'Marks Entry'!FC45</f>
        <v/>
      </c>
      <c r="FC43" s="784" t="str">
        <f>'Marks Entry'!FD45</f>
        <v/>
      </c>
      <c r="FD43" s="784" t="str">
        <f>'Marks Entry'!FE45</f>
        <v/>
      </c>
      <c r="FE43" s="784" t="str">
        <f>'Marks Entry'!FF45</f>
        <v/>
      </c>
      <c r="FF43" s="784" t="str">
        <f>'Marks Entry'!FG45</f>
        <v/>
      </c>
      <c r="FG43" s="785" t="str">
        <f>'Marks Entry'!FH45</f>
        <v/>
      </c>
    </row>
    <row r="44" spans="8:8" s="757" ht="17.25" customFormat="1" customHeight="1">
      <c r="A44" s="801"/>
      <c r="B44" s="758">
        <f>IF(F44&gt;0,B43+1,0)</f>
        <v>0.0</v>
      </c>
      <c r="C44" s="759">
        <f>'Marks Entry'!D46</f>
        <v>0.0</v>
      </c>
      <c r="D44" s="759">
        <f>'Marks Entry'!E46</f>
        <v>0.0</v>
      </c>
      <c r="E44" s="759">
        <f>'Marks Entry'!F46</f>
        <v>0.0</v>
      </c>
      <c r="F44" s="759">
        <f>'Marks Entry'!$G46</f>
        <v>0.0</v>
      </c>
      <c r="G44" s="759">
        <f>'Marks Entry'!$H46</f>
        <v>0.0</v>
      </c>
      <c r="H44" s="759">
        <f>'Marks Entry'!I46</f>
        <v>0.0</v>
      </c>
      <c r="I44" s="759">
        <f>'Marks Entry'!J46</f>
        <v>0.0</v>
      </c>
      <c r="J44" s="760">
        <f>'Marks Entry'!K46</f>
        <v>0.0</v>
      </c>
      <c r="K44" s="781">
        <f>'Marks Entry'!L46</f>
        <v>0.0</v>
      </c>
      <c r="L44" s="782">
        <f>'Marks Entry'!M46</f>
        <v>0.0</v>
      </c>
      <c r="M44" s="782">
        <f>'Marks Entry'!N46</f>
        <v>0.0</v>
      </c>
      <c r="N44" s="783">
        <f>'Marks Entry'!O46</f>
        <v>0.0</v>
      </c>
      <c r="O44" s="782">
        <f>'Marks Entry'!P46</f>
        <v>0.0</v>
      </c>
      <c r="P44" s="783">
        <f>'Marks Entry'!Q46</f>
        <v>0.0</v>
      </c>
      <c r="Q44" s="782">
        <f>'Marks Entry'!R46</f>
        <v>0.0</v>
      </c>
      <c r="R44" s="783">
        <f>'Marks Entry'!S46</f>
        <v>0.0</v>
      </c>
      <c r="S44" s="784">
        <f>'Marks Entry'!T46</f>
        <v>0.0</v>
      </c>
      <c r="T44" s="784" t="str">
        <f>'Marks Entry'!U46</f>
        <v/>
      </c>
      <c r="U44" s="784" t="str">
        <f>'Marks Entry'!V46</f>
        <v/>
      </c>
      <c r="V44" s="785" t="str">
        <f>'Marks Entry'!W46</f>
        <v/>
      </c>
      <c r="W44" s="781">
        <f>'Marks Entry'!X46</f>
        <v>0.0</v>
      </c>
      <c r="X44" s="782">
        <f>'Marks Entry'!Y46</f>
        <v>0.0</v>
      </c>
      <c r="Y44" s="782">
        <f>'Marks Entry'!Z46</f>
        <v>0.0</v>
      </c>
      <c r="Z44" s="783">
        <f>'Marks Entry'!AA46</f>
        <v>0.0</v>
      </c>
      <c r="AA44" s="782">
        <f>'Marks Entry'!AB46</f>
        <v>0.0</v>
      </c>
      <c r="AB44" s="783">
        <f>'Marks Entry'!AC46</f>
        <v>0.0</v>
      </c>
      <c r="AC44" s="782">
        <f>'Marks Entry'!AD46</f>
        <v>0.0</v>
      </c>
      <c r="AD44" s="783">
        <f>'Marks Entry'!AE46</f>
        <v>0.0</v>
      </c>
      <c r="AE44" s="784">
        <f>'Marks Entry'!AF46</f>
        <v>0.0</v>
      </c>
      <c r="AF44" s="784" t="str">
        <f>'Marks Entry'!AG46</f>
        <v/>
      </c>
      <c r="AG44" s="784" t="str">
        <f>'Marks Entry'!AH46</f>
        <v/>
      </c>
      <c r="AH44" s="785" t="str">
        <f>'Marks Entry'!AI46</f>
        <v/>
      </c>
      <c r="AI44" s="781">
        <f>'Marks Entry'!AJ46</f>
        <v>0.0</v>
      </c>
      <c r="AJ44" s="782">
        <f>'Marks Entry'!AK46</f>
        <v>0.0</v>
      </c>
      <c r="AK44" s="782">
        <f>'Marks Entry'!AL46</f>
        <v>0.0</v>
      </c>
      <c r="AL44" s="783">
        <f>'Marks Entry'!AM46</f>
        <v>0.0</v>
      </c>
      <c r="AM44" s="782">
        <f>'Marks Entry'!AN46</f>
        <v>0.0</v>
      </c>
      <c r="AN44" s="783">
        <f>'Marks Entry'!AO46</f>
        <v>0.0</v>
      </c>
      <c r="AO44" s="782">
        <f>'Marks Entry'!AP46</f>
        <v>0.0</v>
      </c>
      <c r="AP44" s="783">
        <f>'Marks Entry'!AQ46</f>
        <v>0.0</v>
      </c>
      <c r="AQ44" s="784">
        <f>'Marks Entry'!AR46</f>
        <v>0.0</v>
      </c>
      <c r="AR44" s="784" t="str">
        <f>'Marks Entry'!AS46</f>
        <v/>
      </c>
      <c r="AS44" s="784" t="str">
        <f>'Marks Entry'!AT46</f>
        <v/>
      </c>
      <c r="AT44" s="785" t="str">
        <f>'Marks Entry'!AU46</f>
        <v/>
      </c>
      <c r="AU44" s="781">
        <f>'Marks Entry'!AV46</f>
        <v>0.0</v>
      </c>
      <c r="AV44" s="782">
        <f>'Marks Entry'!AW46</f>
        <v>0.0</v>
      </c>
      <c r="AW44" s="782">
        <f>'Marks Entry'!AX46</f>
        <v>0.0</v>
      </c>
      <c r="AX44" s="783">
        <f>'Marks Entry'!AY46</f>
        <v>0.0</v>
      </c>
      <c r="AY44" s="782">
        <f>'Marks Entry'!AZ46</f>
        <v>0.0</v>
      </c>
      <c r="AZ44" s="783">
        <f>'Marks Entry'!BA46</f>
        <v>0.0</v>
      </c>
      <c r="BA44" s="782">
        <f>'Marks Entry'!BB46</f>
        <v>0.0</v>
      </c>
      <c r="BB44" s="783">
        <f>'Marks Entry'!BC46</f>
        <v>0.0</v>
      </c>
      <c r="BC44" s="784">
        <f>'Marks Entry'!BD46</f>
        <v>0.0</v>
      </c>
      <c r="BD44" s="784" t="str">
        <f>'Marks Entry'!BE46</f>
        <v/>
      </c>
      <c r="BE44" s="784" t="str">
        <f>'Marks Entry'!BF46</f>
        <v/>
      </c>
      <c r="BF44" s="785" t="str">
        <f>'Marks Entry'!BG46</f>
        <v/>
      </c>
      <c r="BG44" s="781">
        <f>'Marks Entry'!BH46</f>
        <v>0.0</v>
      </c>
      <c r="BH44" s="782">
        <f>'Marks Entry'!BI46</f>
        <v>0.0</v>
      </c>
      <c r="BI44" s="782">
        <f>'Marks Entry'!BJ46</f>
        <v>0.0</v>
      </c>
      <c r="BJ44" s="783">
        <f>'Marks Entry'!BK46</f>
        <v>0.0</v>
      </c>
      <c r="BK44" s="782">
        <f>'Marks Entry'!BL46</f>
        <v>0.0</v>
      </c>
      <c r="BL44" s="783">
        <f>'Marks Entry'!BM46</f>
        <v>0.0</v>
      </c>
      <c r="BM44" s="782">
        <f>'Marks Entry'!BN46</f>
        <v>0.0</v>
      </c>
      <c r="BN44" s="783">
        <f>'Marks Entry'!BO46</f>
        <v>0.0</v>
      </c>
      <c r="BO44" s="784">
        <f>'Marks Entry'!BP46</f>
        <v>0.0</v>
      </c>
      <c r="BP44" s="784" t="str">
        <f>'Marks Entry'!BQ46</f>
        <v/>
      </c>
      <c r="BQ44" s="784" t="str">
        <f>'Marks Entry'!BR46</f>
        <v/>
      </c>
      <c r="BR44" s="785" t="str">
        <f>'Marks Entry'!BS46</f>
        <v/>
      </c>
      <c r="BS44" s="781">
        <f>'Marks Entry'!BT46</f>
        <v>0.0</v>
      </c>
      <c r="BT44" s="782">
        <f>'Marks Entry'!BU46</f>
        <v>0.0</v>
      </c>
      <c r="BU44" s="782">
        <f>'Marks Entry'!BV46</f>
        <v>0.0</v>
      </c>
      <c r="BV44" s="783">
        <f>'Marks Entry'!BW46</f>
        <v>0.0</v>
      </c>
      <c r="BW44" s="782">
        <f>'Marks Entry'!BX46</f>
        <v>0.0</v>
      </c>
      <c r="BX44" s="783">
        <f>'Marks Entry'!BY46</f>
        <v>0.0</v>
      </c>
      <c r="BY44" s="782">
        <f>'Marks Entry'!BZ46</f>
        <v>0.0</v>
      </c>
      <c r="BZ44" s="783">
        <f>'Marks Entry'!CA46</f>
        <v>0.0</v>
      </c>
      <c r="CA44" s="784">
        <f>'Marks Entry'!CB46</f>
        <v>0.0</v>
      </c>
      <c r="CB44" s="784" t="str">
        <f>'Marks Entry'!CC46</f>
        <v/>
      </c>
      <c r="CC44" s="784" t="str">
        <f>'Marks Entry'!CD46</f>
        <v/>
      </c>
      <c r="CD44" s="785" t="str">
        <f>'Marks Entry'!CE46</f>
        <v/>
      </c>
      <c r="CE44" s="781">
        <f>'Marks Entry'!CF46</f>
        <v>0.0</v>
      </c>
      <c r="CF44" s="782">
        <f>'Marks Entry'!CG46</f>
        <v>0.0</v>
      </c>
      <c r="CG44" s="782">
        <f>'Marks Entry'!CH46</f>
        <v>0.0</v>
      </c>
      <c r="CH44" s="783">
        <f>'Marks Entry'!CI46</f>
        <v>0.0</v>
      </c>
      <c r="CI44" s="782">
        <f>'Marks Entry'!CJ46</f>
        <v>0.0</v>
      </c>
      <c r="CJ44" s="783">
        <f>'Marks Entry'!CK46</f>
        <v>0.0</v>
      </c>
      <c r="CK44" s="782">
        <f>'Marks Entry'!CL46</f>
        <v>0.0</v>
      </c>
      <c r="CL44" s="783">
        <f>'Marks Entry'!CM46</f>
        <v>0.0</v>
      </c>
      <c r="CM44" s="784">
        <f>'Marks Entry'!CN46</f>
        <v>0.0</v>
      </c>
      <c r="CN44" s="784" t="str">
        <f>'Marks Entry'!CO46</f>
        <v/>
      </c>
      <c r="CO44" s="784" t="str">
        <f>'Marks Entry'!CP46</f>
        <v/>
      </c>
      <c r="CP44" s="785" t="str">
        <f>'Marks Entry'!CQ46</f>
        <v/>
      </c>
      <c r="CQ44" s="786">
        <f>'Marks Entry'!CR46</f>
        <v>0.0</v>
      </c>
      <c r="CR44" s="787">
        <f>'Marks Entry'!CS46</f>
        <v>0.0</v>
      </c>
      <c r="CS44" s="787">
        <f>'Marks Entry'!CT46</f>
        <v>0.0</v>
      </c>
      <c r="CT44" s="783">
        <f>'Marks Entry'!CU46</f>
        <v>0.0</v>
      </c>
      <c r="CU44" s="787">
        <f>'Marks Entry'!CV46</f>
        <v>0.0</v>
      </c>
      <c r="CV44" s="788">
        <f>'Marks Entry'!CW46</f>
        <v>0.0</v>
      </c>
      <c r="CW44" s="789">
        <f>'Marks Entry'!CX46</f>
        <v>0.0</v>
      </c>
      <c r="CX44" s="788">
        <f>'Marks Entry'!CY46</f>
        <v>0.0</v>
      </c>
      <c r="CY44" s="787">
        <f>'Marks Entry'!CZ46</f>
        <v>0.0</v>
      </c>
      <c r="CZ44" s="789">
        <f>'Marks Entry'!DA46</f>
        <v>0.0</v>
      </c>
      <c r="DA44" s="790">
        <f>'Marks Entry'!DB46</f>
        <v>0.0</v>
      </c>
      <c r="DB44" s="784">
        <f>'Marks Entry'!DC46</f>
        <v>0.0</v>
      </c>
      <c r="DC44" s="785" t="str">
        <f>'Marks Entry'!DD46</f>
        <v/>
      </c>
      <c r="DD44" s="786">
        <f>'Marks Entry'!DE46</f>
        <v>0.0</v>
      </c>
      <c r="DE44" s="787">
        <f>'Marks Entry'!DF46</f>
        <v>0.0</v>
      </c>
      <c r="DF44" s="791">
        <f>'Marks Entry'!DG46</f>
        <v>0.0</v>
      </c>
      <c r="DG44" s="787">
        <f>'Marks Entry'!DH46</f>
        <v>0.0</v>
      </c>
      <c r="DH44" s="787">
        <f>'Marks Entry'!DI46</f>
        <v>0.0</v>
      </c>
      <c r="DI44" s="791">
        <f>'Marks Entry'!DJ46</f>
        <v>0.0</v>
      </c>
      <c r="DJ44" s="787">
        <f>'Marks Entry'!DK46</f>
        <v>0.0</v>
      </c>
      <c r="DK44" s="787">
        <f>'Marks Entry'!DL46</f>
        <v>0.0</v>
      </c>
      <c r="DL44" s="791" t="str">
        <f>'Marks Entry'!DM46</f>
        <v/>
      </c>
      <c r="DM44" s="791">
        <f>'Marks Entry'!DN46</f>
        <v>0.0</v>
      </c>
      <c r="DN44" s="791">
        <f>'Marks Entry'!DO46</f>
        <v>0.0</v>
      </c>
      <c r="DO44" s="792">
        <f>'Marks Entry'!DP46</f>
        <v>0.0</v>
      </c>
      <c r="DP44" s="787">
        <f>'Marks Entry'!DQ46</f>
        <v>0.0</v>
      </c>
      <c r="DQ44" s="788">
        <f>'Marks Entry'!DR46</f>
        <v>0.0</v>
      </c>
      <c r="DR44" s="791">
        <f>'Marks Entry'!DS46</f>
        <v>0.0</v>
      </c>
      <c r="DS44" s="788">
        <f>'Marks Entry'!DT46</f>
        <v>0.0</v>
      </c>
      <c r="DT44" s="787">
        <f>'Marks Entry'!DU46</f>
        <v>0.0</v>
      </c>
      <c r="DU44" s="789">
        <f>'Marks Entry'!DV46</f>
        <v>0.0</v>
      </c>
      <c r="DV44" s="789">
        <f>'Marks Entry'!DW46</f>
        <v>0.0</v>
      </c>
      <c r="DW44" s="789">
        <f>'Marks Entry'!DX46</f>
        <v>0.0</v>
      </c>
      <c r="DX44" s="793">
        <f>'Marks Entry'!DY46</f>
        <v>0.0</v>
      </c>
      <c r="DY44" s="784">
        <f>'Marks Entry'!DZ46</f>
        <v>0.0</v>
      </c>
      <c r="DZ44" s="785" t="str">
        <f>'Marks Entry'!EA46</f>
        <v/>
      </c>
      <c r="EA44" s="786">
        <f>'Marks Entry'!EB46</f>
        <v>0.0</v>
      </c>
      <c r="EB44" s="787">
        <f>'Marks Entry'!EC46</f>
        <v>0.0</v>
      </c>
      <c r="EC44" s="787">
        <f>'Marks Entry'!ED46</f>
        <v>0.0</v>
      </c>
      <c r="ED44" s="790">
        <f>'Marks Entry'!EE46</f>
        <v>0.0</v>
      </c>
      <c r="EE44" s="794">
        <f>'Marks Entry'!EF46</f>
        <v>0.0</v>
      </c>
      <c r="EF44" s="795" t="str">
        <f>'Marks Entry'!EG46</f>
        <v/>
      </c>
      <c r="EG44" s="786">
        <f>'Marks Entry'!EH46</f>
        <v>0.0</v>
      </c>
      <c r="EH44" s="787">
        <f>'Marks Entry'!EI46</f>
        <v>0.0</v>
      </c>
      <c r="EI44" s="787">
        <f>'Marks Entry'!EJ46</f>
        <v>0.0</v>
      </c>
      <c r="EJ44" s="790">
        <f>'Marks Entry'!EK46</f>
        <v>0.0</v>
      </c>
      <c r="EK44" s="794">
        <f>'Marks Entry'!EL46</f>
        <v>0.0</v>
      </c>
      <c r="EL44" s="795" t="str">
        <f>'Marks Entry'!EM46</f>
        <v/>
      </c>
      <c r="EM44" s="786">
        <f>'Marks Entry'!EN46</f>
        <v>0.0</v>
      </c>
      <c r="EN44" s="787">
        <f>'Marks Entry'!EO46</f>
        <v>0.0</v>
      </c>
      <c r="EO44" s="788">
        <f>'Marks Entry'!EP46</f>
        <v>0.0</v>
      </c>
      <c r="EP44" s="791">
        <f>'Marks Entry'!EQ46</f>
        <v>0.0</v>
      </c>
      <c r="EQ44" s="788">
        <f>'Marks Entry'!ER46</f>
        <v>0.0</v>
      </c>
      <c r="ER44" s="791">
        <f>'Marks Entry'!ES46</f>
        <v>0.0</v>
      </c>
      <c r="ES44" s="788">
        <f>'Marks Entry'!ET46</f>
        <v>0.0</v>
      </c>
      <c r="ET44" s="796">
        <f>'Marks Entry'!EU46</f>
        <v>0.0</v>
      </c>
      <c r="EU44" s="784">
        <f>'Marks Entry'!EV46</f>
        <v>0.0</v>
      </c>
      <c r="EV44" s="785" t="str">
        <f>'Marks Entry'!EW46</f>
        <v/>
      </c>
      <c r="EW44" s="797">
        <f>'Marks Entry'!EX46</f>
        <v>0.0</v>
      </c>
      <c r="EX44" s="784">
        <f>'Marks Entry'!EY46</f>
        <v>0.0</v>
      </c>
      <c r="EY44" s="798" t="str">
        <f>'Marks Entry'!EZ46</f>
        <v/>
      </c>
      <c r="EZ44" s="797" t="str">
        <f>'Marks Entry'!FA46</f>
        <v/>
      </c>
      <c r="FA44" s="784" t="str">
        <f>'Marks Entry'!FB46</f>
        <v/>
      </c>
      <c r="FB44" s="799" t="str">
        <f>'Marks Entry'!FC46</f>
        <v/>
      </c>
      <c r="FC44" s="800" t="str">
        <f>'Marks Entry'!FD46</f>
        <v/>
      </c>
      <c r="FD44" s="800" t="str">
        <f>'Marks Entry'!FE46</f>
        <v/>
      </c>
      <c r="FE44" s="784" t="str">
        <f>'Marks Entry'!FF46</f>
        <v/>
      </c>
      <c r="FF44" s="784" t="str">
        <f>'Marks Entry'!FG46</f>
        <v/>
      </c>
      <c r="FG44" s="785" t="str">
        <f>'Marks Entry'!FH46</f>
        <v/>
      </c>
    </row>
    <row r="45" spans="8:8" s="757" ht="17.25" customFormat="1" customHeight="1">
      <c r="A45" s="801"/>
      <c r="B45" s="758">
        <f t="shared" si="1"/>
        <v>0.0</v>
      </c>
      <c r="C45" s="759">
        <f>'Marks Entry'!D47</f>
        <v>0.0</v>
      </c>
      <c r="D45" s="759">
        <f>'Marks Entry'!E47</f>
        <v>0.0</v>
      </c>
      <c r="E45" s="759">
        <f>'Marks Entry'!F47</f>
        <v>0.0</v>
      </c>
      <c r="F45" s="759">
        <f>'Marks Entry'!$G47</f>
        <v>0.0</v>
      </c>
      <c r="G45" s="759">
        <f>'Marks Entry'!$H47</f>
        <v>0.0</v>
      </c>
      <c r="H45" s="759">
        <f>'Marks Entry'!I47</f>
        <v>0.0</v>
      </c>
      <c r="I45" s="759">
        <f>'Marks Entry'!J47</f>
        <v>0.0</v>
      </c>
      <c r="J45" s="760">
        <f>'Marks Entry'!K47</f>
        <v>0.0</v>
      </c>
      <c r="K45" s="781">
        <f>'Marks Entry'!L47</f>
        <v>0.0</v>
      </c>
      <c r="L45" s="782">
        <f>'Marks Entry'!M47</f>
        <v>0.0</v>
      </c>
      <c r="M45" s="782">
        <f>'Marks Entry'!N47</f>
        <v>0.0</v>
      </c>
      <c r="N45" s="783">
        <f>'Marks Entry'!O47</f>
        <v>0.0</v>
      </c>
      <c r="O45" s="782">
        <f>'Marks Entry'!P47</f>
        <v>0.0</v>
      </c>
      <c r="P45" s="783">
        <f>'Marks Entry'!Q47</f>
        <v>0.0</v>
      </c>
      <c r="Q45" s="782">
        <f>'Marks Entry'!R47</f>
        <v>0.0</v>
      </c>
      <c r="R45" s="783">
        <f>'Marks Entry'!S47</f>
        <v>0.0</v>
      </c>
      <c r="S45" s="784">
        <f>'Marks Entry'!T47</f>
        <v>0.0</v>
      </c>
      <c r="T45" s="784" t="str">
        <f>'Marks Entry'!U47</f>
        <v/>
      </c>
      <c r="U45" s="784" t="str">
        <f>'Marks Entry'!V47</f>
        <v/>
      </c>
      <c r="V45" s="785" t="str">
        <f>'Marks Entry'!W47</f>
        <v/>
      </c>
      <c r="W45" s="781">
        <f>'Marks Entry'!X47</f>
        <v>0.0</v>
      </c>
      <c r="X45" s="782">
        <f>'Marks Entry'!Y47</f>
        <v>0.0</v>
      </c>
      <c r="Y45" s="782">
        <f>'Marks Entry'!Z47</f>
        <v>0.0</v>
      </c>
      <c r="Z45" s="783">
        <f>'Marks Entry'!AA47</f>
        <v>0.0</v>
      </c>
      <c r="AA45" s="782">
        <f>'Marks Entry'!AB47</f>
        <v>0.0</v>
      </c>
      <c r="AB45" s="783">
        <f>'Marks Entry'!AC47</f>
        <v>0.0</v>
      </c>
      <c r="AC45" s="782">
        <f>'Marks Entry'!AD47</f>
        <v>0.0</v>
      </c>
      <c r="AD45" s="783">
        <f>'Marks Entry'!AE47</f>
        <v>0.0</v>
      </c>
      <c r="AE45" s="784">
        <f>'Marks Entry'!AF47</f>
        <v>0.0</v>
      </c>
      <c r="AF45" s="784" t="str">
        <f>'Marks Entry'!AG47</f>
        <v/>
      </c>
      <c r="AG45" s="784" t="str">
        <f>'Marks Entry'!AH47</f>
        <v/>
      </c>
      <c r="AH45" s="785" t="str">
        <f>'Marks Entry'!AI47</f>
        <v/>
      </c>
      <c r="AI45" s="781">
        <f>'Marks Entry'!AJ47</f>
        <v>0.0</v>
      </c>
      <c r="AJ45" s="782">
        <f>'Marks Entry'!AK47</f>
        <v>0.0</v>
      </c>
      <c r="AK45" s="782">
        <f>'Marks Entry'!AL47</f>
        <v>0.0</v>
      </c>
      <c r="AL45" s="783">
        <f>'Marks Entry'!AM47</f>
        <v>0.0</v>
      </c>
      <c r="AM45" s="782">
        <f>'Marks Entry'!AN47</f>
        <v>0.0</v>
      </c>
      <c r="AN45" s="783">
        <f>'Marks Entry'!AO47</f>
        <v>0.0</v>
      </c>
      <c r="AO45" s="782">
        <f>'Marks Entry'!AP47</f>
        <v>0.0</v>
      </c>
      <c r="AP45" s="783">
        <f>'Marks Entry'!AQ47</f>
        <v>0.0</v>
      </c>
      <c r="AQ45" s="784">
        <f>'Marks Entry'!AR47</f>
        <v>0.0</v>
      </c>
      <c r="AR45" s="784" t="str">
        <f>'Marks Entry'!AS47</f>
        <v/>
      </c>
      <c r="AS45" s="784" t="str">
        <f>'Marks Entry'!AT47</f>
        <v/>
      </c>
      <c r="AT45" s="785" t="str">
        <f>'Marks Entry'!AU47</f>
        <v/>
      </c>
      <c r="AU45" s="781">
        <f>'Marks Entry'!AV47</f>
        <v>0.0</v>
      </c>
      <c r="AV45" s="782">
        <f>'Marks Entry'!AW47</f>
        <v>0.0</v>
      </c>
      <c r="AW45" s="782">
        <f>'Marks Entry'!AX47</f>
        <v>0.0</v>
      </c>
      <c r="AX45" s="783">
        <f>'Marks Entry'!AY47</f>
        <v>0.0</v>
      </c>
      <c r="AY45" s="782">
        <f>'Marks Entry'!AZ47</f>
        <v>0.0</v>
      </c>
      <c r="AZ45" s="783">
        <f>'Marks Entry'!BA47</f>
        <v>0.0</v>
      </c>
      <c r="BA45" s="782">
        <f>'Marks Entry'!BB47</f>
        <v>0.0</v>
      </c>
      <c r="BB45" s="783">
        <f>'Marks Entry'!BC47</f>
        <v>0.0</v>
      </c>
      <c r="BC45" s="784">
        <f>'Marks Entry'!BD47</f>
        <v>0.0</v>
      </c>
      <c r="BD45" s="784" t="str">
        <f>'Marks Entry'!BE47</f>
        <v/>
      </c>
      <c r="BE45" s="784" t="str">
        <f>'Marks Entry'!BF47</f>
        <v/>
      </c>
      <c r="BF45" s="785" t="str">
        <f>'Marks Entry'!BG47</f>
        <v/>
      </c>
      <c r="BG45" s="781">
        <f>'Marks Entry'!BH47</f>
        <v>0.0</v>
      </c>
      <c r="BH45" s="782">
        <f>'Marks Entry'!BI47</f>
        <v>0.0</v>
      </c>
      <c r="BI45" s="782">
        <f>'Marks Entry'!BJ47</f>
        <v>0.0</v>
      </c>
      <c r="BJ45" s="783">
        <f>'Marks Entry'!BK47</f>
        <v>0.0</v>
      </c>
      <c r="BK45" s="782">
        <f>'Marks Entry'!BL47</f>
        <v>0.0</v>
      </c>
      <c r="BL45" s="783">
        <f>'Marks Entry'!BM47</f>
        <v>0.0</v>
      </c>
      <c r="BM45" s="782">
        <f>'Marks Entry'!BN47</f>
        <v>0.0</v>
      </c>
      <c r="BN45" s="783">
        <f>'Marks Entry'!BO47</f>
        <v>0.0</v>
      </c>
      <c r="BO45" s="784">
        <f>'Marks Entry'!BP47</f>
        <v>0.0</v>
      </c>
      <c r="BP45" s="784" t="str">
        <f>'Marks Entry'!BQ47</f>
        <v/>
      </c>
      <c r="BQ45" s="784" t="str">
        <f>'Marks Entry'!BR47</f>
        <v/>
      </c>
      <c r="BR45" s="785" t="str">
        <f>'Marks Entry'!BS47</f>
        <v/>
      </c>
      <c r="BS45" s="781">
        <f>'Marks Entry'!BT47</f>
        <v>0.0</v>
      </c>
      <c r="BT45" s="782">
        <f>'Marks Entry'!BU47</f>
        <v>0.0</v>
      </c>
      <c r="BU45" s="782">
        <f>'Marks Entry'!BV47</f>
        <v>0.0</v>
      </c>
      <c r="BV45" s="783">
        <f>'Marks Entry'!BW47</f>
        <v>0.0</v>
      </c>
      <c r="BW45" s="782">
        <f>'Marks Entry'!BX47</f>
        <v>0.0</v>
      </c>
      <c r="BX45" s="783">
        <f>'Marks Entry'!BY47</f>
        <v>0.0</v>
      </c>
      <c r="BY45" s="782">
        <f>'Marks Entry'!BZ47</f>
        <v>0.0</v>
      </c>
      <c r="BZ45" s="783">
        <f>'Marks Entry'!CA47</f>
        <v>0.0</v>
      </c>
      <c r="CA45" s="784">
        <f>'Marks Entry'!CB47</f>
        <v>0.0</v>
      </c>
      <c r="CB45" s="784" t="str">
        <f>'Marks Entry'!CC47</f>
        <v/>
      </c>
      <c r="CC45" s="784" t="str">
        <f>'Marks Entry'!CD47</f>
        <v/>
      </c>
      <c r="CD45" s="785" t="str">
        <f>'Marks Entry'!CE47</f>
        <v/>
      </c>
      <c r="CE45" s="781">
        <f>'Marks Entry'!CF47</f>
        <v>0.0</v>
      </c>
      <c r="CF45" s="782">
        <f>'Marks Entry'!CG47</f>
        <v>0.0</v>
      </c>
      <c r="CG45" s="782">
        <f>'Marks Entry'!CH47</f>
        <v>0.0</v>
      </c>
      <c r="CH45" s="783">
        <f>'Marks Entry'!CI47</f>
        <v>0.0</v>
      </c>
      <c r="CI45" s="782">
        <f>'Marks Entry'!CJ47</f>
        <v>0.0</v>
      </c>
      <c r="CJ45" s="783">
        <f>'Marks Entry'!CK47</f>
        <v>0.0</v>
      </c>
      <c r="CK45" s="782">
        <f>'Marks Entry'!CL47</f>
        <v>0.0</v>
      </c>
      <c r="CL45" s="783">
        <f>'Marks Entry'!CM47</f>
        <v>0.0</v>
      </c>
      <c r="CM45" s="784">
        <f>'Marks Entry'!CN47</f>
        <v>0.0</v>
      </c>
      <c r="CN45" s="784" t="str">
        <f>'Marks Entry'!CO47</f>
        <v/>
      </c>
      <c r="CO45" s="784" t="str">
        <f>'Marks Entry'!CP47</f>
        <v/>
      </c>
      <c r="CP45" s="785" t="str">
        <f>'Marks Entry'!CQ47</f>
        <v/>
      </c>
      <c r="CQ45" s="786">
        <f>'Marks Entry'!CR47</f>
        <v>0.0</v>
      </c>
      <c r="CR45" s="787">
        <f>'Marks Entry'!CS47</f>
        <v>0.0</v>
      </c>
      <c r="CS45" s="787">
        <f>'Marks Entry'!CT47</f>
        <v>0.0</v>
      </c>
      <c r="CT45" s="783">
        <f>'Marks Entry'!CU47</f>
        <v>0.0</v>
      </c>
      <c r="CU45" s="787">
        <f>'Marks Entry'!CV47</f>
        <v>0.0</v>
      </c>
      <c r="CV45" s="788">
        <f>'Marks Entry'!CW47</f>
        <v>0.0</v>
      </c>
      <c r="CW45" s="789">
        <f>'Marks Entry'!CX47</f>
        <v>0.0</v>
      </c>
      <c r="CX45" s="788">
        <f>'Marks Entry'!CY47</f>
        <v>0.0</v>
      </c>
      <c r="CY45" s="787">
        <f>'Marks Entry'!CZ47</f>
        <v>0.0</v>
      </c>
      <c r="CZ45" s="789">
        <f>'Marks Entry'!DA47</f>
        <v>0.0</v>
      </c>
      <c r="DA45" s="790">
        <f>'Marks Entry'!DB47</f>
        <v>0.0</v>
      </c>
      <c r="DB45" s="784">
        <f>'Marks Entry'!DC47</f>
        <v>0.0</v>
      </c>
      <c r="DC45" s="785" t="str">
        <f>'Marks Entry'!DD47</f>
        <v/>
      </c>
      <c r="DD45" s="786">
        <f>'Marks Entry'!DE47</f>
        <v>0.0</v>
      </c>
      <c r="DE45" s="787">
        <f>'Marks Entry'!DF47</f>
        <v>0.0</v>
      </c>
      <c r="DF45" s="791">
        <f>'Marks Entry'!DG47</f>
        <v>0.0</v>
      </c>
      <c r="DG45" s="787">
        <f>'Marks Entry'!DH47</f>
        <v>0.0</v>
      </c>
      <c r="DH45" s="787">
        <f>'Marks Entry'!DI47</f>
        <v>0.0</v>
      </c>
      <c r="DI45" s="791">
        <f>'Marks Entry'!DJ47</f>
        <v>0.0</v>
      </c>
      <c r="DJ45" s="787">
        <f>'Marks Entry'!DK47</f>
        <v>0.0</v>
      </c>
      <c r="DK45" s="787">
        <f>'Marks Entry'!DL47</f>
        <v>0.0</v>
      </c>
      <c r="DL45" s="791" t="str">
        <f>'Marks Entry'!DM47</f>
        <v/>
      </c>
      <c r="DM45" s="791">
        <f>'Marks Entry'!DN47</f>
        <v>0.0</v>
      </c>
      <c r="DN45" s="791">
        <f>'Marks Entry'!DO47</f>
        <v>0.0</v>
      </c>
      <c r="DO45" s="792">
        <f>'Marks Entry'!DP47</f>
        <v>0.0</v>
      </c>
      <c r="DP45" s="787">
        <f>'Marks Entry'!DQ47</f>
        <v>0.0</v>
      </c>
      <c r="DQ45" s="788">
        <f>'Marks Entry'!DR47</f>
        <v>0.0</v>
      </c>
      <c r="DR45" s="791">
        <f>'Marks Entry'!DS47</f>
        <v>0.0</v>
      </c>
      <c r="DS45" s="788">
        <f>'Marks Entry'!DT47</f>
        <v>0.0</v>
      </c>
      <c r="DT45" s="787">
        <f>'Marks Entry'!DU47</f>
        <v>0.0</v>
      </c>
      <c r="DU45" s="789">
        <f>'Marks Entry'!DV47</f>
        <v>0.0</v>
      </c>
      <c r="DV45" s="789">
        <f>'Marks Entry'!DW47</f>
        <v>0.0</v>
      </c>
      <c r="DW45" s="789">
        <f>'Marks Entry'!DX47</f>
        <v>0.0</v>
      </c>
      <c r="DX45" s="793">
        <f>'Marks Entry'!DY47</f>
        <v>0.0</v>
      </c>
      <c r="DY45" s="784">
        <f>'Marks Entry'!DZ47</f>
        <v>0.0</v>
      </c>
      <c r="DZ45" s="785" t="str">
        <f>'Marks Entry'!EA47</f>
        <v/>
      </c>
      <c r="EA45" s="786">
        <f>'Marks Entry'!EB47</f>
        <v>0.0</v>
      </c>
      <c r="EB45" s="787">
        <f>'Marks Entry'!EC47</f>
        <v>0.0</v>
      </c>
      <c r="EC45" s="787">
        <f>'Marks Entry'!ED47</f>
        <v>0.0</v>
      </c>
      <c r="ED45" s="790">
        <f>'Marks Entry'!EE47</f>
        <v>0.0</v>
      </c>
      <c r="EE45" s="794">
        <f>'Marks Entry'!EF47</f>
        <v>0.0</v>
      </c>
      <c r="EF45" s="795" t="str">
        <f>'Marks Entry'!EG47</f>
        <v/>
      </c>
      <c r="EG45" s="786">
        <f>'Marks Entry'!EH47</f>
        <v>0.0</v>
      </c>
      <c r="EH45" s="787">
        <f>'Marks Entry'!EI47</f>
        <v>0.0</v>
      </c>
      <c r="EI45" s="787">
        <f>'Marks Entry'!EJ47</f>
        <v>0.0</v>
      </c>
      <c r="EJ45" s="790">
        <f>'Marks Entry'!EK47</f>
        <v>0.0</v>
      </c>
      <c r="EK45" s="794">
        <f>'Marks Entry'!EL47</f>
        <v>0.0</v>
      </c>
      <c r="EL45" s="795" t="str">
        <f>'Marks Entry'!EM47</f>
        <v/>
      </c>
      <c r="EM45" s="786">
        <f>'Marks Entry'!EN47</f>
        <v>0.0</v>
      </c>
      <c r="EN45" s="787">
        <f>'Marks Entry'!EO47</f>
        <v>0.0</v>
      </c>
      <c r="EO45" s="788">
        <f>'Marks Entry'!EP47</f>
        <v>0.0</v>
      </c>
      <c r="EP45" s="791">
        <f>'Marks Entry'!EQ47</f>
        <v>0.0</v>
      </c>
      <c r="EQ45" s="788">
        <f>'Marks Entry'!ER47</f>
        <v>0.0</v>
      </c>
      <c r="ER45" s="791">
        <f>'Marks Entry'!ES47</f>
        <v>0.0</v>
      </c>
      <c r="ES45" s="788">
        <f>'Marks Entry'!ET47</f>
        <v>0.0</v>
      </c>
      <c r="ET45" s="796">
        <f>'Marks Entry'!EU47</f>
        <v>0.0</v>
      </c>
      <c r="EU45" s="784">
        <f>'Marks Entry'!EV47</f>
        <v>0.0</v>
      </c>
      <c r="EV45" s="785" t="str">
        <f>'Marks Entry'!EW47</f>
        <v/>
      </c>
      <c r="EW45" s="797">
        <f>'Marks Entry'!EX47</f>
        <v>0.0</v>
      </c>
      <c r="EX45" s="784">
        <f>'Marks Entry'!EY47</f>
        <v>0.0</v>
      </c>
      <c r="EY45" s="798" t="str">
        <f>'Marks Entry'!EZ47</f>
        <v/>
      </c>
      <c r="EZ45" s="797" t="str">
        <f>'Marks Entry'!FA47</f>
        <v/>
      </c>
      <c r="FA45" s="784" t="str">
        <f>'Marks Entry'!FB47</f>
        <v/>
      </c>
      <c r="FB45" s="799" t="str">
        <f>'Marks Entry'!FC47</f>
        <v/>
      </c>
      <c r="FC45" s="800" t="str">
        <f>'Marks Entry'!FD47</f>
        <v/>
      </c>
      <c r="FD45" s="800" t="str">
        <f>'Marks Entry'!FE47</f>
        <v/>
      </c>
      <c r="FE45" s="784" t="str">
        <f>'Marks Entry'!FF47</f>
        <v/>
      </c>
      <c r="FF45" s="784" t="str">
        <f>'Marks Entry'!FG47</f>
        <v/>
      </c>
      <c r="FG45" s="785" t="str">
        <f>'Marks Entry'!FH47</f>
        <v/>
      </c>
    </row>
    <row r="46" spans="8:8" s="757" ht="17.25" customFormat="1" customHeight="1">
      <c r="A46" s="801"/>
      <c r="B46" s="758">
        <f t="shared" si="1"/>
        <v>0.0</v>
      </c>
      <c r="C46" s="759">
        <f>'Marks Entry'!D48</f>
        <v>0.0</v>
      </c>
      <c r="D46" s="759">
        <f>'Marks Entry'!E48</f>
        <v>0.0</v>
      </c>
      <c r="E46" s="759">
        <f>'Marks Entry'!F48</f>
        <v>0.0</v>
      </c>
      <c r="F46" s="759">
        <f>'Marks Entry'!$G48</f>
        <v>0.0</v>
      </c>
      <c r="G46" s="759">
        <f>'Marks Entry'!$H48</f>
        <v>0.0</v>
      </c>
      <c r="H46" s="759">
        <f>'Marks Entry'!I48</f>
        <v>0.0</v>
      </c>
      <c r="I46" s="759">
        <f>'Marks Entry'!J48</f>
        <v>0.0</v>
      </c>
      <c r="J46" s="760">
        <f>'Marks Entry'!K48</f>
        <v>0.0</v>
      </c>
      <c r="K46" s="781">
        <f>'Marks Entry'!L48</f>
        <v>0.0</v>
      </c>
      <c r="L46" s="782">
        <f>'Marks Entry'!M48</f>
        <v>0.0</v>
      </c>
      <c r="M46" s="782">
        <f>'Marks Entry'!N48</f>
        <v>0.0</v>
      </c>
      <c r="N46" s="783">
        <f>'Marks Entry'!O48</f>
        <v>0.0</v>
      </c>
      <c r="O46" s="782">
        <f>'Marks Entry'!P48</f>
        <v>0.0</v>
      </c>
      <c r="P46" s="783">
        <f>'Marks Entry'!Q48</f>
        <v>0.0</v>
      </c>
      <c r="Q46" s="782">
        <f>'Marks Entry'!R48</f>
        <v>0.0</v>
      </c>
      <c r="R46" s="783">
        <f>'Marks Entry'!S48</f>
        <v>0.0</v>
      </c>
      <c r="S46" s="784">
        <f>'Marks Entry'!T48</f>
        <v>0.0</v>
      </c>
      <c r="T46" s="784" t="str">
        <f>'Marks Entry'!U48</f>
        <v/>
      </c>
      <c r="U46" s="784" t="str">
        <f>'Marks Entry'!V48</f>
        <v/>
      </c>
      <c r="V46" s="785" t="str">
        <f>'Marks Entry'!W48</f>
        <v/>
      </c>
      <c r="W46" s="781">
        <f>'Marks Entry'!X48</f>
        <v>0.0</v>
      </c>
      <c r="X46" s="782">
        <f>'Marks Entry'!Y48</f>
        <v>0.0</v>
      </c>
      <c r="Y46" s="782">
        <f>'Marks Entry'!Z48</f>
        <v>0.0</v>
      </c>
      <c r="Z46" s="783">
        <f>'Marks Entry'!AA48</f>
        <v>0.0</v>
      </c>
      <c r="AA46" s="782">
        <f>'Marks Entry'!AB48</f>
        <v>0.0</v>
      </c>
      <c r="AB46" s="783">
        <f>'Marks Entry'!AC48</f>
        <v>0.0</v>
      </c>
      <c r="AC46" s="782">
        <f>'Marks Entry'!AD48</f>
        <v>0.0</v>
      </c>
      <c r="AD46" s="783">
        <f>'Marks Entry'!AE48</f>
        <v>0.0</v>
      </c>
      <c r="AE46" s="784">
        <f>'Marks Entry'!AF48</f>
        <v>0.0</v>
      </c>
      <c r="AF46" s="784" t="str">
        <f>'Marks Entry'!AG48</f>
        <v/>
      </c>
      <c r="AG46" s="784" t="str">
        <f>'Marks Entry'!AH48</f>
        <v/>
      </c>
      <c r="AH46" s="785" t="str">
        <f>'Marks Entry'!AI48</f>
        <v/>
      </c>
      <c r="AI46" s="781">
        <f>'Marks Entry'!AJ48</f>
        <v>0.0</v>
      </c>
      <c r="AJ46" s="782">
        <f>'Marks Entry'!AK48</f>
        <v>0.0</v>
      </c>
      <c r="AK46" s="782">
        <f>'Marks Entry'!AL48</f>
        <v>0.0</v>
      </c>
      <c r="AL46" s="783">
        <f>'Marks Entry'!AM48</f>
        <v>0.0</v>
      </c>
      <c r="AM46" s="782">
        <f>'Marks Entry'!AN48</f>
        <v>0.0</v>
      </c>
      <c r="AN46" s="783">
        <f>'Marks Entry'!AO48</f>
        <v>0.0</v>
      </c>
      <c r="AO46" s="782">
        <f>'Marks Entry'!AP48</f>
        <v>0.0</v>
      </c>
      <c r="AP46" s="783">
        <f>'Marks Entry'!AQ48</f>
        <v>0.0</v>
      </c>
      <c r="AQ46" s="784">
        <f>'Marks Entry'!AR48</f>
        <v>0.0</v>
      </c>
      <c r="AR46" s="784" t="str">
        <f>'Marks Entry'!AS48</f>
        <v/>
      </c>
      <c r="AS46" s="784" t="str">
        <f>'Marks Entry'!AT48</f>
        <v/>
      </c>
      <c r="AT46" s="785" t="str">
        <f>'Marks Entry'!AU48</f>
        <v/>
      </c>
      <c r="AU46" s="781">
        <f>'Marks Entry'!AV48</f>
        <v>0.0</v>
      </c>
      <c r="AV46" s="782">
        <f>'Marks Entry'!AW48</f>
        <v>0.0</v>
      </c>
      <c r="AW46" s="782">
        <f>'Marks Entry'!AX48</f>
        <v>0.0</v>
      </c>
      <c r="AX46" s="783">
        <f>'Marks Entry'!AY48</f>
        <v>0.0</v>
      </c>
      <c r="AY46" s="782">
        <f>'Marks Entry'!AZ48</f>
        <v>0.0</v>
      </c>
      <c r="AZ46" s="783">
        <f>'Marks Entry'!BA48</f>
        <v>0.0</v>
      </c>
      <c r="BA46" s="782">
        <f>'Marks Entry'!BB48</f>
        <v>0.0</v>
      </c>
      <c r="BB46" s="783">
        <f>'Marks Entry'!BC48</f>
        <v>0.0</v>
      </c>
      <c r="BC46" s="784">
        <f>'Marks Entry'!BD48</f>
        <v>0.0</v>
      </c>
      <c r="BD46" s="784" t="str">
        <f>'Marks Entry'!BE48</f>
        <v/>
      </c>
      <c r="BE46" s="784" t="str">
        <f>'Marks Entry'!BF48</f>
        <v/>
      </c>
      <c r="BF46" s="785" t="str">
        <f>'Marks Entry'!BG48</f>
        <v/>
      </c>
      <c r="BG46" s="781">
        <f>'Marks Entry'!BH48</f>
        <v>0.0</v>
      </c>
      <c r="BH46" s="782">
        <f>'Marks Entry'!BI48</f>
        <v>0.0</v>
      </c>
      <c r="BI46" s="782">
        <f>'Marks Entry'!BJ48</f>
        <v>0.0</v>
      </c>
      <c r="BJ46" s="783">
        <f>'Marks Entry'!BK48</f>
        <v>0.0</v>
      </c>
      <c r="BK46" s="782">
        <f>'Marks Entry'!BL48</f>
        <v>0.0</v>
      </c>
      <c r="BL46" s="783">
        <f>'Marks Entry'!BM48</f>
        <v>0.0</v>
      </c>
      <c r="BM46" s="782">
        <f>'Marks Entry'!BN48</f>
        <v>0.0</v>
      </c>
      <c r="BN46" s="783">
        <f>'Marks Entry'!BO48</f>
        <v>0.0</v>
      </c>
      <c r="BO46" s="784">
        <f>'Marks Entry'!BP48</f>
        <v>0.0</v>
      </c>
      <c r="BP46" s="784" t="str">
        <f>'Marks Entry'!BQ48</f>
        <v/>
      </c>
      <c r="BQ46" s="784" t="str">
        <f>'Marks Entry'!BR48</f>
        <v/>
      </c>
      <c r="BR46" s="785" t="str">
        <f>'Marks Entry'!BS48</f>
        <v/>
      </c>
      <c r="BS46" s="781">
        <f>'Marks Entry'!BT48</f>
        <v>0.0</v>
      </c>
      <c r="BT46" s="782">
        <f>'Marks Entry'!BU48</f>
        <v>0.0</v>
      </c>
      <c r="BU46" s="782">
        <f>'Marks Entry'!BV48</f>
        <v>0.0</v>
      </c>
      <c r="BV46" s="783">
        <f>'Marks Entry'!BW48</f>
        <v>0.0</v>
      </c>
      <c r="BW46" s="782">
        <f>'Marks Entry'!BX48</f>
        <v>0.0</v>
      </c>
      <c r="BX46" s="783">
        <f>'Marks Entry'!BY48</f>
        <v>0.0</v>
      </c>
      <c r="BY46" s="782">
        <f>'Marks Entry'!BZ48</f>
        <v>0.0</v>
      </c>
      <c r="BZ46" s="783">
        <f>'Marks Entry'!CA48</f>
        <v>0.0</v>
      </c>
      <c r="CA46" s="784">
        <f>'Marks Entry'!CB48</f>
        <v>0.0</v>
      </c>
      <c r="CB46" s="784" t="str">
        <f>'Marks Entry'!CC48</f>
        <v/>
      </c>
      <c r="CC46" s="784" t="str">
        <f>'Marks Entry'!CD48</f>
        <v/>
      </c>
      <c r="CD46" s="785" t="str">
        <f>'Marks Entry'!CE48</f>
        <v/>
      </c>
      <c r="CE46" s="781">
        <f>'Marks Entry'!CF48</f>
        <v>0.0</v>
      </c>
      <c r="CF46" s="782">
        <f>'Marks Entry'!CG48</f>
        <v>0.0</v>
      </c>
      <c r="CG46" s="782">
        <f>'Marks Entry'!CH48</f>
        <v>0.0</v>
      </c>
      <c r="CH46" s="783">
        <f>'Marks Entry'!CI48</f>
        <v>0.0</v>
      </c>
      <c r="CI46" s="782">
        <f>'Marks Entry'!CJ48</f>
        <v>0.0</v>
      </c>
      <c r="CJ46" s="783">
        <f>'Marks Entry'!CK48</f>
        <v>0.0</v>
      </c>
      <c r="CK46" s="782">
        <f>'Marks Entry'!CL48</f>
        <v>0.0</v>
      </c>
      <c r="CL46" s="783">
        <f>'Marks Entry'!CM48</f>
        <v>0.0</v>
      </c>
      <c r="CM46" s="784">
        <f>'Marks Entry'!CN48</f>
        <v>0.0</v>
      </c>
      <c r="CN46" s="784" t="str">
        <f>'Marks Entry'!CO48</f>
        <v/>
      </c>
      <c r="CO46" s="784" t="str">
        <f>'Marks Entry'!CP48</f>
        <v/>
      </c>
      <c r="CP46" s="785" t="str">
        <f>'Marks Entry'!CQ48</f>
        <v/>
      </c>
      <c r="CQ46" s="786">
        <f>'Marks Entry'!CR48</f>
        <v>0.0</v>
      </c>
      <c r="CR46" s="787">
        <f>'Marks Entry'!CS48</f>
        <v>0.0</v>
      </c>
      <c r="CS46" s="787">
        <f>'Marks Entry'!CT48</f>
        <v>0.0</v>
      </c>
      <c r="CT46" s="783">
        <f>'Marks Entry'!CU48</f>
        <v>0.0</v>
      </c>
      <c r="CU46" s="787">
        <f>'Marks Entry'!CV48</f>
        <v>0.0</v>
      </c>
      <c r="CV46" s="788">
        <f>'Marks Entry'!CW48</f>
        <v>0.0</v>
      </c>
      <c r="CW46" s="789">
        <f>'Marks Entry'!CX48</f>
        <v>0.0</v>
      </c>
      <c r="CX46" s="788">
        <f>'Marks Entry'!CY48</f>
        <v>0.0</v>
      </c>
      <c r="CY46" s="787">
        <f>'Marks Entry'!CZ48</f>
        <v>0.0</v>
      </c>
      <c r="CZ46" s="789">
        <f>'Marks Entry'!DA48</f>
        <v>0.0</v>
      </c>
      <c r="DA46" s="790">
        <f>'Marks Entry'!DB48</f>
        <v>0.0</v>
      </c>
      <c r="DB46" s="784">
        <f>'Marks Entry'!DC48</f>
        <v>0.0</v>
      </c>
      <c r="DC46" s="785" t="str">
        <f>'Marks Entry'!DD48</f>
        <v/>
      </c>
      <c r="DD46" s="786">
        <f>'Marks Entry'!DE48</f>
        <v>0.0</v>
      </c>
      <c r="DE46" s="787">
        <f>'Marks Entry'!DF48</f>
        <v>0.0</v>
      </c>
      <c r="DF46" s="791">
        <f>'Marks Entry'!DG48</f>
        <v>0.0</v>
      </c>
      <c r="DG46" s="787">
        <f>'Marks Entry'!DH48</f>
        <v>0.0</v>
      </c>
      <c r="DH46" s="787">
        <f>'Marks Entry'!DI48</f>
        <v>0.0</v>
      </c>
      <c r="DI46" s="791">
        <f>'Marks Entry'!DJ48</f>
        <v>0.0</v>
      </c>
      <c r="DJ46" s="787">
        <f>'Marks Entry'!DK48</f>
        <v>0.0</v>
      </c>
      <c r="DK46" s="787">
        <f>'Marks Entry'!DL48</f>
        <v>0.0</v>
      </c>
      <c r="DL46" s="791" t="str">
        <f>'Marks Entry'!DM48</f>
        <v/>
      </c>
      <c r="DM46" s="791">
        <f>'Marks Entry'!DN48</f>
        <v>0.0</v>
      </c>
      <c r="DN46" s="791">
        <f>'Marks Entry'!DO48</f>
        <v>0.0</v>
      </c>
      <c r="DO46" s="792">
        <f>'Marks Entry'!DP48</f>
        <v>0.0</v>
      </c>
      <c r="DP46" s="787">
        <f>'Marks Entry'!DQ48</f>
        <v>0.0</v>
      </c>
      <c r="DQ46" s="788">
        <f>'Marks Entry'!DR48</f>
        <v>0.0</v>
      </c>
      <c r="DR46" s="791">
        <f>'Marks Entry'!DS48</f>
        <v>0.0</v>
      </c>
      <c r="DS46" s="788">
        <f>'Marks Entry'!DT48</f>
        <v>0.0</v>
      </c>
      <c r="DT46" s="787">
        <f>'Marks Entry'!DU48</f>
        <v>0.0</v>
      </c>
      <c r="DU46" s="789">
        <f>'Marks Entry'!DV48</f>
        <v>0.0</v>
      </c>
      <c r="DV46" s="789">
        <f>'Marks Entry'!DW48</f>
        <v>0.0</v>
      </c>
      <c r="DW46" s="789">
        <f>'Marks Entry'!DX48</f>
        <v>0.0</v>
      </c>
      <c r="DX46" s="793">
        <f>'Marks Entry'!DY48</f>
        <v>0.0</v>
      </c>
      <c r="DY46" s="784">
        <f>'Marks Entry'!DZ48</f>
        <v>0.0</v>
      </c>
      <c r="DZ46" s="785" t="str">
        <f>'Marks Entry'!EA48</f>
        <v/>
      </c>
      <c r="EA46" s="786">
        <f>'Marks Entry'!EB48</f>
        <v>0.0</v>
      </c>
      <c r="EB46" s="787">
        <f>'Marks Entry'!EC48</f>
        <v>0.0</v>
      </c>
      <c r="EC46" s="787">
        <f>'Marks Entry'!ED48</f>
        <v>0.0</v>
      </c>
      <c r="ED46" s="790">
        <f>'Marks Entry'!EE48</f>
        <v>0.0</v>
      </c>
      <c r="EE46" s="794">
        <f>'Marks Entry'!EF48</f>
        <v>0.0</v>
      </c>
      <c r="EF46" s="795" t="str">
        <f>'Marks Entry'!EG48</f>
        <v/>
      </c>
      <c r="EG46" s="786">
        <f>'Marks Entry'!EH48</f>
        <v>0.0</v>
      </c>
      <c r="EH46" s="787">
        <f>'Marks Entry'!EI48</f>
        <v>0.0</v>
      </c>
      <c r="EI46" s="787">
        <f>'Marks Entry'!EJ48</f>
        <v>0.0</v>
      </c>
      <c r="EJ46" s="790">
        <f>'Marks Entry'!EK48</f>
        <v>0.0</v>
      </c>
      <c r="EK46" s="794">
        <f>'Marks Entry'!EL48</f>
        <v>0.0</v>
      </c>
      <c r="EL46" s="795" t="str">
        <f>'Marks Entry'!EM48</f>
        <v/>
      </c>
      <c r="EM46" s="786">
        <f>'Marks Entry'!EN48</f>
        <v>0.0</v>
      </c>
      <c r="EN46" s="787">
        <f>'Marks Entry'!EO48</f>
        <v>0.0</v>
      </c>
      <c r="EO46" s="788">
        <f>'Marks Entry'!EP48</f>
        <v>0.0</v>
      </c>
      <c r="EP46" s="791">
        <f>'Marks Entry'!EQ48</f>
        <v>0.0</v>
      </c>
      <c r="EQ46" s="788">
        <f>'Marks Entry'!ER48</f>
        <v>0.0</v>
      </c>
      <c r="ER46" s="791">
        <f>'Marks Entry'!ES48</f>
        <v>0.0</v>
      </c>
      <c r="ES46" s="788">
        <f>'Marks Entry'!ET48</f>
        <v>0.0</v>
      </c>
      <c r="ET46" s="796">
        <f>'Marks Entry'!EU48</f>
        <v>0.0</v>
      </c>
      <c r="EU46" s="784">
        <f>'Marks Entry'!EV48</f>
        <v>0.0</v>
      </c>
      <c r="EV46" s="785" t="str">
        <f>'Marks Entry'!EW48</f>
        <v/>
      </c>
      <c r="EW46" s="797">
        <f>'Marks Entry'!EX48</f>
        <v>0.0</v>
      </c>
      <c r="EX46" s="784">
        <f>'Marks Entry'!EY48</f>
        <v>0.0</v>
      </c>
      <c r="EY46" s="798" t="str">
        <f>'Marks Entry'!EZ48</f>
        <v/>
      </c>
      <c r="EZ46" s="797" t="str">
        <f>'Marks Entry'!FA48</f>
        <v/>
      </c>
      <c r="FA46" s="784" t="str">
        <f>'Marks Entry'!FB48</f>
        <v/>
      </c>
      <c r="FB46" s="799" t="str">
        <f>'Marks Entry'!FC48</f>
        <v/>
      </c>
      <c r="FC46" s="784" t="str">
        <f>'Marks Entry'!FD48</f>
        <v/>
      </c>
      <c r="FD46" s="784" t="str">
        <f>'Marks Entry'!FE48</f>
        <v/>
      </c>
      <c r="FE46" s="784" t="str">
        <f>'Marks Entry'!FF48</f>
        <v/>
      </c>
      <c r="FF46" s="784" t="str">
        <f>'Marks Entry'!FG48</f>
        <v/>
      </c>
      <c r="FG46" s="785" t="str">
        <f>'Marks Entry'!FH48</f>
        <v/>
      </c>
    </row>
    <row r="47" spans="8:8" s="757" ht="17.25" customFormat="1" customHeight="1">
      <c r="A47" s="801"/>
      <c r="B47" s="758">
        <f t="shared" si="1"/>
        <v>0.0</v>
      </c>
      <c r="C47" s="759">
        <f>'Marks Entry'!D49</f>
        <v>0.0</v>
      </c>
      <c r="D47" s="759">
        <f>'Marks Entry'!E49</f>
        <v>0.0</v>
      </c>
      <c r="E47" s="759">
        <f>'Marks Entry'!F49</f>
        <v>0.0</v>
      </c>
      <c r="F47" s="759">
        <f>'Marks Entry'!$G49</f>
        <v>0.0</v>
      </c>
      <c r="G47" s="759">
        <f>'Marks Entry'!$H49</f>
        <v>0.0</v>
      </c>
      <c r="H47" s="759">
        <f>'Marks Entry'!I49</f>
        <v>0.0</v>
      </c>
      <c r="I47" s="759">
        <f>'Marks Entry'!J49</f>
        <v>0.0</v>
      </c>
      <c r="J47" s="760">
        <f>'Marks Entry'!K49</f>
        <v>0.0</v>
      </c>
      <c r="K47" s="781">
        <f>'Marks Entry'!L49</f>
        <v>0.0</v>
      </c>
      <c r="L47" s="782">
        <f>'Marks Entry'!M49</f>
        <v>0.0</v>
      </c>
      <c r="M47" s="782">
        <f>'Marks Entry'!N49</f>
        <v>0.0</v>
      </c>
      <c r="N47" s="783">
        <f>'Marks Entry'!O49</f>
        <v>0.0</v>
      </c>
      <c r="O47" s="782">
        <f>'Marks Entry'!P49</f>
        <v>0.0</v>
      </c>
      <c r="P47" s="783">
        <f>'Marks Entry'!Q49</f>
        <v>0.0</v>
      </c>
      <c r="Q47" s="782">
        <f>'Marks Entry'!R49</f>
        <v>0.0</v>
      </c>
      <c r="R47" s="783">
        <f>'Marks Entry'!S49</f>
        <v>0.0</v>
      </c>
      <c r="S47" s="784">
        <f>'Marks Entry'!T49</f>
        <v>0.0</v>
      </c>
      <c r="T47" s="784" t="str">
        <f>'Marks Entry'!U49</f>
        <v/>
      </c>
      <c r="U47" s="784" t="str">
        <f>'Marks Entry'!V49</f>
        <v/>
      </c>
      <c r="V47" s="785" t="str">
        <f>'Marks Entry'!W49</f>
        <v/>
      </c>
      <c r="W47" s="781">
        <f>'Marks Entry'!X49</f>
        <v>0.0</v>
      </c>
      <c r="X47" s="782">
        <f>'Marks Entry'!Y49</f>
        <v>0.0</v>
      </c>
      <c r="Y47" s="782">
        <f>'Marks Entry'!Z49</f>
        <v>0.0</v>
      </c>
      <c r="Z47" s="783">
        <f>'Marks Entry'!AA49</f>
        <v>0.0</v>
      </c>
      <c r="AA47" s="782">
        <f>'Marks Entry'!AB49</f>
        <v>0.0</v>
      </c>
      <c r="AB47" s="783">
        <f>'Marks Entry'!AC49</f>
        <v>0.0</v>
      </c>
      <c r="AC47" s="782">
        <f>'Marks Entry'!AD49</f>
        <v>0.0</v>
      </c>
      <c r="AD47" s="783">
        <f>'Marks Entry'!AE49</f>
        <v>0.0</v>
      </c>
      <c r="AE47" s="784">
        <f>'Marks Entry'!AF49</f>
        <v>0.0</v>
      </c>
      <c r="AF47" s="784" t="str">
        <f>'Marks Entry'!AG49</f>
        <v/>
      </c>
      <c r="AG47" s="784" t="str">
        <f>'Marks Entry'!AH49</f>
        <v/>
      </c>
      <c r="AH47" s="785" t="str">
        <f>'Marks Entry'!AI49</f>
        <v/>
      </c>
      <c r="AI47" s="781">
        <f>'Marks Entry'!AJ49</f>
        <v>0.0</v>
      </c>
      <c r="AJ47" s="782">
        <f>'Marks Entry'!AK49</f>
        <v>0.0</v>
      </c>
      <c r="AK47" s="782">
        <f>'Marks Entry'!AL49</f>
        <v>0.0</v>
      </c>
      <c r="AL47" s="783">
        <f>'Marks Entry'!AM49</f>
        <v>0.0</v>
      </c>
      <c r="AM47" s="782">
        <f>'Marks Entry'!AN49</f>
        <v>0.0</v>
      </c>
      <c r="AN47" s="783">
        <f>'Marks Entry'!AO49</f>
        <v>0.0</v>
      </c>
      <c r="AO47" s="782">
        <f>'Marks Entry'!AP49</f>
        <v>0.0</v>
      </c>
      <c r="AP47" s="783">
        <f>'Marks Entry'!AQ49</f>
        <v>0.0</v>
      </c>
      <c r="AQ47" s="784">
        <f>'Marks Entry'!AR49</f>
        <v>0.0</v>
      </c>
      <c r="AR47" s="784" t="str">
        <f>'Marks Entry'!AS49</f>
        <v/>
      </c>
      <c r="AS47" s="784" t="str">
        <f>'Marks Entry'!AT49</f>
        <v/>
      </c>
      <c r="AT47" s="785" t="str">
        <f>'Marks Entry'!AU49</f>
        <v/>
      </c>
      <c r="AU47" s="781">
        <f>'Marks Entry'!AV49</f>
        <v>0.0</v>
      </c>
      <c r="AV47" s="782">
        <f>'Marks Entry'!AW49</f>
        <v>0.0</v>
      </c>
      <c r="AW47" s="782">
        <f>'Marks Entry'!AX49</f>
        <v>0.0</v>
      </c>
      <c r="AX47" s="783">
        <f>'Marks Entry'!AY49</f>
        <v>0.0</v>
      </c>
      <c r="AY47" s="782">
        <f>'Marks Entry'!AZ49</f>
        <v>0.0</v>
      </c>
      <c r="AZ47" s="783">
        <f>'Marks Entry'!BA49</f>
        <v>0.0</v>
      </c>
      <c r="BA47" s="782">
        <f>'Marks Entry'!BB49</f>
        <v>0.0</v>
      </c>
      <c r="BB47" s="783">
        <f>'Marks Entry'!BC49</f>
        <v>0.0</v>
      </c>
      <c r="BC47" s="784">
        <f>'Marks Entry'!BD49</f>
        <v>0.0</v>
      </c>
      <c r="BD47" s="784" t="str">
        <f>'Marks Entry'!BE49</f>
        <v/>
      </c>
      <c r="BE47" s="784" t="str">
        <f>'Marks Entry'!BF49</f>
        <v/>
      </c>
      <c r="BF47" s="785" t="str">
        <f>'Marks Entry'!BG49</f>
        <v/>
      </c>
      <c r="BG47" s="781">
        <f>'Marks Entry'!BH49</f>
        <v>0.0</v>
      </c>
      <c r="BH47" s="782">
        <f>'Marks Entry'!BI49</f>
        <v>0.0</v>
      </c>
      <c r="BI47" s="782">
        <f>'Marks Entry'!BJ49</f>
        <v>0.0</v>
      </c>
      <c r="BJ47" s="783">
        <f>'Marks Entry'!BK49</f>
        <v>0.0</v>
      </c>
      <c r="BK47" s="782">
        <f>'Marks Entry'!BL49</f>
        <v>0.0</v>
      </c>
      <c r="BL47" s="783">
        <f>'Marks Entry'!BM49</f>
        <v>0.0</v>
      </c>
      <c r="BM47" s="782">
        <f>'Marks Entry'!BN49</f>
        <v>0.0</v>
      </c>
      <c r="BN47" s="783">
        <f>'Marks Entry'!BO49</f>
        <v>0.0</v>
      </c>
      <c r="BO47" s="784">
        <f>'Marks Entry'!BP49</f>
        <v>0.0</v>
      </c>
      <c r="BP47" s="784" t="str">
        <f>'Marks Entry'!BQ49</f>
        <v/>
      </c>
      <c r="BQ47" s="784" t="str">
        <f>'Marks Entry'!BR49</f>
        <v/>
      </c>
      <c r="BR47" s="785" t="str">
        <f>'Marks Entry'!BS49</f>
        <v/>
      </c>
      <c r="BS47" s="781">
        <f>'Marks Entry'!BT49</f>
        <v>0.0</v>
      </c>
      <c r="BT47" s="782">
        <f>'Marks Entry'!BU49</f>
        <v>0.0</v>
      </c>
      <c r="BU47" s="782">
        <f>'Marks Entry'!BV49</f>
        <v>0.0</v>
      </c>
      <c r="BV47" s="783">
        <f>'Marks Entry'!BW49</f>
        <v>0.0</v>
      </c>
      <c r="BW47" s="782">
        <f>'Marks Entry'!BX49</f>
        <v>0.0</v>
      </c>
      <c r="BX47" s="783">
        <f>'Marks Entry'!BY49</f>
        <v>0.0</v>
      </c>
      <c r="BY47" s="782">
        <f>'Marks Entry'!BZ49</f>
        <v>0.0</v>
      </c>
      <c r="BZ47" s="783">
        <f>'Marks Entry'!CA49</f>
        <v>0.0</v>
      </c>
      <c r="CA47" s="784">
        <f>'Marks Entry'!CB49</f>
        <v>0.0</v>
      </c>
      <c r="CB47" s="784" t="str">
        <f>'Marks Entry'!CC49</f>
        <v/>
      </c>
      <c r="CC47" s="784" t="str">
        <f>'Marks Entry'!CD49</f>
        <v/>
      </c>
      <c r="CD47" s="785" t="str">
        <f>'Marks Entry'!CE49</f>
        <v/>
      </c>
      <c r="CE47" s="781">
        <f>'Marks Entry'!CF49</f>
        <v>0.0</v>
      </c>
      <c r="CF47" s="782">
        <f>'Marks Entry'!CG49</f>
        <v>0.0</v>
      </c>
      <c r="CG47" s="782">
        <f>'Marks Entry'!CH49</f>
        <v>0.0</v>
      </c>
      <c r="CH47" s="783">
        <f>'Marks Entry'!CI49</f>
        <v>0.0</v>
      </c>
      <c r="CI47" s="782">
        <f>'Marks Entry'!CJ49</f>
        <v>0.0</v>
      </c>
      <c r="CJ47" s="783">
        <f>'Marks Entry'!CK49</f>
        <v>0.0</v>
      </c>
      <c r="CK47" s="782">
        <f>'Marks Entry'!CL49</f>
        <v>0.0</v>
      </c>
      <c r="CL47" s="783">
        <f>'Marks Entry'!CM49</f>
        <v>0.0</v>
      </c>
      <c r="CM47" s="784">
        <f>'Marks Entry'!CN49</f>
        <v>0.0</v>
      </c>
      <c r="CN47" s="784" t="str">
        <f>'Marks Entry'!CO49</f>
        <v/>
      </c>
      <c r="CO47" s="784" t="str">
        <f>'Marks Entry'!CP49</f>
        <v/>
      </c>
      <c r="CP47" s="785" t="str">
        <f>'Marks Entry'!CQ49</f>
        <v/>
      </c>
      <c r="CQ47" s="786">
        <f>'Marks Entry'!CR49</f>
        <v>0.0</v>
      </c>
      <c r="CR47" s="787">
        <f>'Marks Entry'!CS49</f>
        <v>0.0</v>
      </c>
      <c r="CS47" s="787">
        <f>'Marks Entry'!CT49</f>
        <v>0.0</v>
      </c>
      <c r="CT47" s="783">
        <f>'Marks Entry'!CU49</f>
        <v>0.0</v>
      </c>
      <c r="CU47" s="787">
        <f>'Marks Entry'!CV49</f>
        <v>0.0</v>
      </c>
      <c r="CV47" s="788">
        <f>'Marks Entry'!CW49</f>
        <v>0.0</v>
      </c>
      <c r="CW47" s="789">
        <f>'Marks Entry'!CX49</f>
        <v>0.0</v>
      </c>
      <c r="CX47" s="788">
        <f>'Marks Entry'!CY49</f>
        <v>0.0</v>
      </c>
      <c r="CY47" s="787">
        <f>'Marks Entry'!CZ49</f>
        <v>0.0</v>
      </c>
      <c r="CZ47" s="789">
        <f>'Marks Entry'!DA49</f>
        <v>0.0</v>
      </c>
      <c r="DA47" s="790">
        <f>'Marks Entry'!DB49</f>
        <v>0.0</v>
      </c>
      <c r="DB47" s="784">
        <f>'Marks Entry'!DC49</f>
        <v>0.0</v>
      </c>
      <c r="DC47" s="785" t="str">
        <f>'Marks Entry'!DD49</f>
        <v/>
      </c>
      <c r="DD47" s="786">
        <f>'Marks Entry'!DE49</f>
        <v>0.0</v>
      </c>
      <c r="DE47" s="787">
        <f>'Marks Entry'!DF49</f>
        <v>0.0</v>
      </c>
      <c r="DF47" s="791">
        <f>'Marks Entry'!DG49</f>
        <v>0.0</v>
      </c>
      <c r="DG47" s="787">
        <f>'Marks Entry'!DH49</f>
        <v>0.0</v>
      </c>
      <c r="DH47" s="787">
        <f>'Marks Entry'!DI49</f>
        <v>0.0</v>
      </c>
      <c r="DI47" s="791">
        <f>'Marks Entry'!DJ49</f>
        <v>0.0</v>
      </c>
      <c r="DJ47" s="787">
        <f>'Marks Entry'!DK49</f>
        <v>0.0</v>
      </c>
      <c r="DK47" s="787">
        <f>'Marks Entry'!DL49</f>
        <v>0.0</v>
      </c>
      <c r="DL47" s="791" t="str">
        <f>'Marks Entry'!DM49</f>
        <v/>
      </c>
      <c r="DM47" s="791">
        <f>'Marks Entry'!DN49</f>
        <v>0.0</v>
      </c>
      <c r="DN47" s="791">
        <f>'Marks Entry'!DO49</f>
        <v>0.0</v>
      </c>
      <c r="DO47" s="792">
        <f>'Marks Entry'!DP49</f>
        <v>0.0</v>
      </c>
      <c r="DP47" s="787">
        <f>'Marks Entry'!DQ49</f>
        <v>0.0</v>
      </c>
      <c r="DQ47" s="788">
        <f>'Marks Entry'!DR49</f>
        <v>0.0</v>
      </c>
      <c r="DR47" s="791">
        <f>'Marks Entry'!DS49</f>
        <v>0.0</v>
      </c>
      <c r="DS47" s="788">
        <f>'Marks Entry'!DT49</f>
        <v>0.0</v>
      </c>
      <c r="DT47" s="787">
        <f>'Marks Entry'!DU49</f>
        <v>0.0</v>
      </c>
      <c r="DU47" s="789">
        <f>'Marks Entry'!DV49</f>
        <v>0.0</v>
      </c>
      <c r="DV47" s="789">
        <f>'Marks Entry'!DW49</f>
        <v>0.0</v>
      </c>
      <c r="DW47" s="789">
        <f>'Marks Entry'!DX49</f>
        <v>0.0</v>
      </c>
      <c r="DX47" s="793">
        <f>'Marks Entry'!DY49</f>
        <v>0.0</v>
      </c>
      <c r="DY47" s="784">
        <f>'Marks Entry'!DZ49</f>
        <v>0.0</v>
      </c>
      <c r="DZ47" s="785" t="str">
        <f>'Marks Entry'!EA49</f>
        <v/>
      </c>
      <c r="EA47" s="786">
        <f>'Marks Entry'!EB49</f>
        <v>0.0</v>
      </c>
      <c r="EB47" s="787">
        <f>'Marks Entry'!EC49</f>
        <v>0.0</v>
      </c>
      <c r="EC47" s="787">
        <f>'Marks Entry'!ED49</f>
        <v>0.0</v>
      </c>
      <c r="ED47" s="790">
        <f>'Marks Entry'!EE49</f>
        <v>0.0</v>
      </c>
      <c r="EE47" s="794">
        <f>'Marks Entry'!EF49</f>
        <v>0.0</v>
      </c>
      <c r="EF47" s="795" t="str">
        <f>'Marks Entry'!EG49</f>
        <v/>
      </c>
      <c r="EG47" s="786">
        <f>'Marks Entry'!EH49</f>
        <v>0.0</v>
      </c>
      <c r="EH47" s="787">
        <f>'Marks Entry'!EI49</f>
        <v>0.0</v>
      </c>
      <c r="EI47" s="787">
        <f>'Marks Entry'!EJ49</f>
        <v>0.0</v>
      </c>
      <c r="EJ47" s="790">
        <f>'Marks Entry'!EK49</f>
        <v>0.0</v>
      </c>
      <c r="EK47" s="794">
        <f>'Marks Entry'!EL49</f>
        <v>0.0</v>
      </c>
      <c r="EL47" s="795" t="str">
        <f>'Marks Entry'!EM49</f>
        <v/>
      </c>
      <c r="EM47" s="786">
        <f>'Marks Entry'!EN49</f>
        <v>0.0</v>
      </c>
      <c r="EN47" s="787">
        <f>'Marks Entry'!EO49</f>
        <v>0.0</v>
      </c>
      <c r="EO47" s="788">
        <f>'Marks Entry'!EP49</f>
        <v>0.0</v>
      </c>
      <c r="EP47" s="791">
        <f>'Marks Entry'!EQ49</f>
        <v>0.0</v>
      </c>
      <c r="EQ47" s="788">
        <f>'Marks Entry'!ER49</f>
        <v>0.0</v>
      </c>
      <c r="ER47" s="791">
        <f>'Marks Entry'!ES49</f>
        <v>0.0</v>
      </c>
      <c r="ES47" s="788">
        <f>'Marks Entry'!ET49</f>
        <v>0.0</v>
      </c>
      <c r="ET47" s="796">
        <f>'Marks Entry'!EU49</f>
        <v>0.0</v>
      </c>
      <c r="EU47" s="784">
        <f>'Marks Entry'!EV49</f>
        <v>0.0</v>
      </c>
      <c r="EV47" s="785" t="str">
        <f>'Marks Entry'!EW49</f>
        <v/>
      </c>
      <c r="EW47" s="797">
        <f>'Marks Entry'!EX49</f>
        <v>0.0</v>
      </c>
      <c r="EX47" s="784">
        <f>'Marks Entry'!EY49</f>
        <v>0.0</v>
      </c>
      <c r="EY47" s="798" t="str">
        <f>'Marks Entry'!EZ49</f>
        <v/>
      </c>
      <c r="EZ47" s="797" t="str">
        <f>'Marks Entry'!FA49</f>
        <v/>
      </c>
      <c r="FA47" s="784" t="str">
        <f>'Marks Entry'!FB49</f>
        <v/>
      </c>
      <c r="FB47" s="799" t="str">
        <f>'Marks Entry'!FC49</f>
        <v/>
      </c>
      <c r="FC47" s="784" t="str">
        <f>'Marks Entry'!FD49</f>
        <v/>
      </c>
      <c r="FD47" s="784" t="str">
        <f>'Marks Entry'!FE49</f>
        <v/>
      </c>
      <c r="FE47" s="784" t="str">
        <f>'Marks Entry'!FF49</f>
        <v/>
      </c>
      <c r="FF47" s="784" t="str">
        <f>'Marks Entry'!FG49</f>
        <v/>
      </c>
      <c r="FG47" s="785" t="str">
        <f>'Marks Entry'!FH49</f>
        <v/>
      </c>
    </row>
    <row r="48" spans="8:8" s="757" ht="17.25" customFormat="1" customHeight="1">
      <c r="A48" s="801"/>
      <c r="B48" s="758">
        <f t="shared" si="1"/>
        <v>0.0</v>
      </c>
      <c r="C48" s="759">
        <f>'Marks Entry'!D50</f>
        <v>0.0</v>
      </c>
      <c r="D48" s="759">
        <f>'Marks Entry'!E50</f>
        <v>0.0</v>
      </c>
      <c r="E48" s="759">
        <f>'Marks Entry'!F50</f>
        <v>0.0</v>
      </c>
      <c r="F48" s="759">
        <f>'Marks Entry'!$G50</f>
        <v>0.0</v>
      </c>
      <c r="G48" s="759">
        <f>'Marks Entry'!$H50</f>
        <v>0.0</v>
      </c>
      <c r="H48" s="759">
        <f>'Marks Entry'!I50</f>
        <v>0.0</v>
      </c>
      <c r="I48" s="759">
        <f>'Marks Entry'!J50</f>
        <v>0.0</v>
      </c>
      <c r="J48" s="760">
        <f>'Marks Entry'!K50</f>
        <v>0.0</v>
      </c>
      <c r="K48" s="781">
        <f>'Marks Entry'!L50</f>
        <v>0.0</v>
      </c>
      <c r="L48" s="782">
        <f>'Marks Entry'!M50</f>
        <v>0.0</v>
      </c>
      <c r="M48" s="782">
        <f>'Marks Entry'!N50</f>
        <v>0.0</v>
      </c>
      <c r="N48" s="783">
        <f>'Marks Entry'!O50</f>
        <v>0.0</v>
      </c>
      <c r="O48" s="782">
        <f>'Marks Entry'!P50</f>
        <v>0.0</v>
      </c>
      <c r="P48" s="783">
        <f>'Marks Entry'!Q50</f>
        <v>0.0</v>
      </c>
      <c r="Q48" s="782">
        <f>'Marks Entry'!R50</f>
        <v>0.0</v>
      </c>
      <c r="R48" s="783">
        <f>'Marks Entry'!S50</f>
        <v>0.0</v>
      </c>
      <c r="S48" s="784">
        <f>'Marks Entry'!T50</f>
        <v>0.0</v>
      </c>
      <c r="T48" s="784" t="str">
        <f>'Marks Entry'!U50</f>
        <v/>
      </c>
      <c r="U48" s="784" t="str">
        <f>'Marks Entry'!V50</f>
        <v/>
      </c>
      <c r="V48" s="785" t="str">
        <f>'Marks Entry'!W50</f>
        <v/>
      </c>
      <c r="W48" s="781">
        <f>'Marks Entry'!X50</f>
        <v>0.0</v>
      </c>
      <c r="X48" s="782">
        <f>'Marks Entry'!Y50</f>
        <v>0.0</v>
      </c>
      <c r="Y48" s="782">
        <f>'Marks Entry'!Z50</f>
        <v>0.0</v>
      </c>
      <c r="Z48" s="783">
        <f>'Marks Entry'!AA50</f>
        <v>0.0</v>
      </c>
      <c r="AA48" s="782">
        <f>'Marks Entry'!AB50</f>
        <v>0.0</v>
      </c>
      <c r="AB48" s="783">
        <f>'Marks Entry'!AC50</f>
        <v>0.0</v>
      </c>
      <c r="AC48" s="782">
        <f>'Marks Entry'!AD50</f>
        <v>0.0</v>
      </c>
      <c r="AD48" s="783">
        <f>'Marks Entry'!AE50</f>
        <v>0.0</v>
      </c>
      <c r="AE48" s="784">
        <f>'Marks Entry'!AF50</f>
        <v>0.0</v>
      </c>
      <c r="AF48" s="784" t="str">
        <f>'Marks Entry'!AG50</f>
        <v/>
      </c>
      <c r="AG48" s="784" t="str">
        <f>'Marks Entry'!AH50</f>
        <v/>
      </c>
      <c r="AH48" s="785" t="str">
        <f>'Marks Entry'!AI50</f>
        <v/>
      </c>
      <c r="AI48" s="781">
        <f>'Marks Entry'!AJ50</f>
        <v>0.0</v>
      </c>
      <c r="AJ48" s="782">
        <f>'Marks Entry'!AK50</f>
        <v>0.0</v>
      </c>
      <c r="AK48" s="782">
        <f>'Marks Entry'!AL50</f>
        <v>0.0</v>
      </c>
      <c r="AL48" s="783">
        <f>'Marks Entry'!AM50</f>
        <v>0.0</v>
      </c>
      <c r="AM48" s="782">
        <f>'Marks Entry'!AN50</f>
        <v>0.0</v>
      </c>
      <c r="AN48" s="783">
        <f>'Marks Entry'!AO50</f>
        <v>0.0</v>
      </c>
      <c r="AO48" s="782">
        <f>'Marks Entry'!AP50</f>
        <v>0.0</v>
      </c>
      <c r="AP48" s="783">
        <f>'Marks Entry'!AQ50</f>
        <v>0.0</v>
      </c>
      <c r="AQ48" s="784">
        <f>'Marks Entry'!AR50</f>
        <v>0.0</v>
      </c>
      <c r="AR48" s="784" t="str">
        <f>'Marks Entry'!AS50</f>
        <v/>
      </c>
      <c r="AS48" s="784" t="str">
        <f>'Marks Entry'!AT50</f>
        <v/>
      </c>
      <c r="AT48" s="785" t="str">
        <f>'Marks Entry'!AU50</f>
        <v/>
      </c>
      <c r="AU48" s="781">
        <f>'Marks Entry'!AV50</f>
        <v>0.0</v>
      </c>
      <c r="AV48" s="782">
        <f>'Marks Entry'!AW50</f>
        <v>0.0</v>
      </c>
      <c r="AW48" s="782">
        <f>'Marks Entry'!AX50</f>
        <v>0.0</v>
      </c>
      <c r="AX48" s="783">
        <f>'Marks Entry'!AY50</f>
        <v>0.0</v>
      </c>
      <c r="AY48" s="782">
        <f>'Marks Entry'!AZ50</f>
        <v>0.0</v>
      </c>
      <c r="AZ48" s="783">
        <f>'Marks Entry'!BA50</f>
        <v>0.0</v>
      </c>
      <c r="BA48" s="782">
        <f>'Marks Entry'!BB50</f>
        <v>0.0</v>
      </c>
      <c r="BB48" s="783">
        <f>'Marks Entry'!BC50</f>
        <v>0.0</v>
      </c>
      <c r="BC48" s="784">
        <f>'Marks Entry'!BD50</f>
        <v>0.0</v>
      </c>
      <c r="BD48" s="784" t="str">
        <f>'Marks Entry'!BE50</f>
        <v/>
      </c>
      <c r="BE48" s="784" t="str">
        <f>'Marks Entry'!BF50</f>
        <v/>
      </c>
      <c r="BF48" s="785" t="str">
        <f>'Marks Entry'!BG50</f>
        <v/>
      </c>
      <c r="BG48" s="781">
        <f>'Marks Entry'!BH50</f>
        <v>0.0</v>
      </c>
      <c r="BH48" s="782">
        <f>'Marks Entry'!BI50</f>
        <v>0.0</v>
      </c>
      <c r="BI48" s="782">
        <f>'Marks Entry'!BJ50</f>
        <v>0.0</v>
      </c>
      <c r="BJ48" s="783">
        <f>'Marks Entry'!BK50</f>
        <v>0.0</v>
      </c>
      <c r="BK48" s="782">
        <f>'Marks Entry'!BL50</f>
        <v>0.0</v>
      </c>
      <c r="BL48" s="783">
        <f>'Marks Entry'!BM50</f>
        <v>0.0</v>
      </c>
      <c r="BM48" s="782">
        <f>'Marks Entry'!BN50</f>
        <v>0.0</v>
      </c>
      <c r="BN48" s="783">
        <f>'Marks Entry'!BO50</f>
        <v>0.0</v>
      </c>
      <c r="BO48" s="784">
        <f>'Marks Entry'!BP50</f>
        <v>0.0</v>
      </c>
      <c r="BP48" s="784" t="str">
        <f>'Marks Entry'!BQ50</f>
        <v/>
      </c>
      <c r="BQ48" s="784" t="str">
        <f>'Marks Entry'!BR50</f>
        <v/>
      </c>
      <c r="BR48" s="785" t="str">
        <f>'Marks Entry'!BS50</f>
        <v/>
      </c>
      <c r="BS48" s="781">
        <f>'Marks Entry'!BT50</f>
        <v>0.0</v>
      </c>
      <c r="BT48" s="782">
        <f>'Marks Entry'!BU50</f>
        <v>0.0</v>
      </c>
      <c r="BU48" s="782">
        <f>'Marks Entry'!BV50</f>
        <v>0.0</v>
      </c>
      <c r="BV48" s="783">
        <f>'Marks Entry'!BW50</f>
        <v>0.0</v>
      </c>
      <c r="BW48" s="782">
        <f>'Marks Entry'!BX50</f>
        <v>0.0</v>
      </c>
      <c r="BX48" s="783">
        <f>'Marks Entry'!BY50</f>
        <v>0.0</v>
      </c>
      <c r="BY48" s="782">
        <f>'Marks Entry'!BZ50</f>
        <v>0.0</v>
      </c>
      <c r="BZ48" s="783">
        <f>'Marks Entry'!CA50</f>
        <v>0.0</v>
      </c>
      <c r="CA48" s="784">
        <f>'Marks Entry'!CB50</f>
        <v>0.0</v>
      </c>
      <c r="CB48" s="784" t="str">
        <f>'Marks Entry'!CC50</f>
        <v/>
      </c>
      <c r="CC48" s="784" t="str">
        <f>'Marks Entry'!CD50</f>
        <v/>
      </c>
      <c r="CD48" s="785" t="str">
        <f>'Marks Entry'!CE50</f>
        <v/>
      </c>
      <c r="CE48" s="781">
        <f>'Marks Entry'!CF50</f>
        <v>0.0</v>
      </c>
      <c r="CF48" s="782">
        <f>'Marks Entry'!CG50</f>
        <v>0.0</v>
      </c>
      <c r="CG48" s="782">
        <f>'Marks Entry'!CH50</f>
        <v>0.0</v>
      </c>
      <c r="CH48" s="783">
        <f>'Marks Entry'!CI50</f>
        <v>0.0</v>
      </c>
      <c r="CI48" s="782">
        <f>'Marks Entry'!CJ50</f>
        <v>0.0</v>
      </c>
      <c r="CJ48" s="783">
        <f>'Marks Entry'!CK50</f>
        <v>0.0</v>
      </c>
      <c r="CK48" s="782">
        <f>'Marks Entry'!CL50</f>
        <v>0.0</v>
      </c>
      <c r="CL48" s="783">
        <f>'Marks Entry'!CM50</f>
        <v>0.0</v>
      </c>
      <c r="CM48" s="784">
        <f>'Marks Entry'!CN50</f>
        <v>0.0</v>
      </c>
      <c r="CN48" s="784" t="str">
        <f>'Marks Entry'!CO50</f>
        <v/>
      </c>
      <c r="CO48" s="784" t="str">
        <f>'Marks Entry'!CP50</f>
        <v/>
      </c>
      <c r="CP48" s="785" t="str">
        <f>'Marks Entry'!CQ50</f>
        <v/>
      </c>
      <c r="CQ48" s="786">
        <f>'Marks Entry'!CR50</f>
        <v>0.0</v>
      </c>
      <c r="CR48" s="787">
        <f>'Marks Entry'!CS50</f>
        <v>0.0</v>
      </c>
      <c r="CS48" s="787">
        <f>'Marks Entry'!CT50</f>
        <v>0.0</v>
      </c>
      <c r="CT48" s="783">
        <f>'Marks Entry'!CU50</f>
        <v>0.0</v>
      </c>
      <c r="CU48" s="787">
        <f>'Marks Entry'!CV50</f>
        <v>0.0</v>
      </c>
      <c r="CV48" s="788">
        <f>'Marks Entry'!CW50</f>
        <v>0.0</v>
      </c>
      <c r="CW48" s="789">
        <f>'Marks Entry'!CX50</f>
        <v>0.0</v>
      </c>
      <c r="CX48" s="788">
        <f>'Marks Entry'!CY50</f>
        <v>0.0</v>
      </c>
      <c r="CY48" s="787">
        <f>'Marks Entry'!CZ50</f>
        <v>0.0</v>
      </c>
      <c r="CZ48" s="789">
        <f>'Marks Entry'!DA50</f>
        <v>0.0</v>
      </c>
      <c r="DA48" s="790">
        <f>'Marks Entry'!DB50</f>
        <v>0.0</v>
      </c>
      <c r="DB48" s="784">
        <f>'Marks Entry'!DC50</f>
        <v>0.0</v>
      </c>
      <c r="DC48" s="785" t="str">
        <f>'Marks Entry'!DD50</f>
        <v/>
      </c>
      <c r="DD48" s="786">
        <f>'Marks Entry'!DE50</f>
        <v>0.0</v>
      </c>
      <c r="DE48" s="787">
        <f>'Marks Entry'!DF50</f>
        <v>0.0</v>
      </c>
      <c r="DF48" s="791">
        <f>'Marks Entry'!DG50</f>
        <v>0.0</v>
      </c>
      <c r="DG48" s="787">
        <f>'Marks Entry'!DH50</f>
        <v>0.0</v>
      </c>
      <c r="DH48" s="787">
        <f>'Marks Entry'!DI50</f>
        <v>0.0</v>
      </c>
      <c r="DI48" s="791">
        <f>'Marks Entry'!DJ50</f>
        <v>0.0</v>
      </c>
      <c r="DJ48" s="787">
        <f>'Marks Entry'!DK50</f>
        <v>0.0</v>
      </c>
      <c r="DK48" s="787">
        <f>'Marks Entry'!DL50</f>
        <v>0.0</v>
      </c>
      <c r="DL48" s="791" t="str">
        <f>'Marks Entry'!DM50</f>
        <v/>
      </c>
      <c r="DM48" s="791">
        <f>'Marks Entry'!DN50</f>
        <v>0.0</v>
      </c>
      <c r="DN48" s="791">
        <f>'Marks Entry'!DO50</f>
        <v>0.0</v>
      </c>
      <c r="DO48" s="792">
        <f>'Marks Entry'!DP50</f>
        <v>0.0</v>
      </c>
      <c r="DP48" s="787">
        <f>'Marks Entry'!DQ50</f>
        <v>0.0</v>
      </c>
      <c r="DQ48" s="788">
        <f>'Marks Entry'!DR50</f>
        <v>0.0</v>
      </c>
      <c r="DR48" s="791">
        <f>'Marks Entry'!DS50</f>
        <v>0.0</v>
      </c>
      <c r="DS48" s="788">
        <f>'Marks Entry'!DT50</f>
        <v>0.0</v>
      </c>
      <c r="DT48" s="787">
        <f>'Marks Entry'!DU50</f>
        <v>0.0</v>
      </c>
      <c r="DU48" s="789">
        <f>'Marks Entry'!DV50</f>
        <v>0.0</v>
      </c>
      <c r="DV48" s="789">
        <f>'Marks Entry'!DW50</f>
        <v>0.0</v>
      </c>
      <c r="DW48" s="789">
        <f>'Marks Entry'!DX50</f>
        <v>0.0</v>
      </c>
      <c r="DX48" s="793">
        <f>'Marks Entry'!DY50</f>
        <v>0.0</v>
      </c>
      <c r="DY48" s="784">
        <f>'Marks Entry'!DZ50</f>
        <v>0.0</v>
      </c>
      <c r="DZ48" s="785" t="str">
        <f>'Marks Entry'!EA50</f>
        <v/>
      </c>
      <c r="EA48" s="786">
        <f>'Marks Entry'!EB50</f>
        <v>0.0</v>
      </c>
      <c r="EB48" s="787">
        <f>'Marks Entry'!EC50</f>
        <v>0.0</v>
      </c>
      <c r="EC48" s="787">
        <f>'Marks Entry'!ED50</f>
        <v>0.0</v>
      </c>
      <c r="ED48" s="790">
        <f>'Marks Entry'!EE50</f>
        <v>0.0</v>
      </c>
      <c r="EE48" s="794">
        <f>'Marks Entry'!EF50</f>
        <v>0.0</v>
      </c>
      <c r="EF48" s="795" t="str">
        <f>'Marks Entry'!EG50</f>
        <v/>
      </c>
      <c r="EG48" s="786">
        <f>'Marks Entry'!EH50</f>
        <v>0.0</v>
      </c>
      <c r="EH48" s="787">
        <f>'Marks Entry'!EI50</f>
        <v>0.0</v>
      </c>
      <c r="EI48" s="787">
        <f>'Marks Entry'!EJ50</f>
        <v>0.0</v>
      </c>
      <c r="EJ48" s="790">
        <f>'Marks Entry'!EK50</f>
        <v>0.0</v>
      </c>
      <c r="EK48" s="794">
        <f>'Marks Entry'!EL50</f>
        <v>0.0</v>
      </c>
      <c r="EL48" s="795" t="str">
        <f>'Marks Entry'!EM50</f>
        <v/>
      </c>
      <c r="EM48" s="786">
        <f>'Marks Entry'!EN50</f>
        <v>0.0</v>
      </c>
      <c r="EN48" s="787">
        <f>'Marks Entry'!EO50</f>
        <v>0.0</v>
      </c>
      <c r="EO48" s="788">
        <f>'Marks Entry'!EP50</f>
        <v>0.0</v>
      </c>
      <c r="EP48" s="791">
        <f>'Marks Entry'!EQ50</f>
        <v>0.0</v>
      </c>
      <c r="EQ48" s="788">
        <f>'Marks Entry'!ER50</f>
        <v>0.0</v>
      </c>
      <c r="ER48" s="791">
        <f>'Marks Entry'!ES50</f>
        <v>0.0</v>
      </c>
      <c r="ES48" s="788">
        <f>'Marks Entry'!ET50</f>
        <v>0.0</v>
      </c>
      <c r="ET48" s="796">
        <f>'Marks Entry'!EU50</f>
        <v>0.0</v>
      </c>
      <c r="EU48" s="784">
        <f>'Marks Entry'!EV50</f>
        <v>0.0</v>
      </c>
      <c r="EV48" s="785" t="str">
        <f>'Marks Entry'!EW50</f>
        <v/>
      </c>
      <c r="EW48" s="797">
        <f>'Marks Entry'!EX50</f>
        <v>0.0</v>
      </c>
      <c r="EX48" s="784">
        <f>'Marks Entry'!EY50</f>
        <v>0.0</v>
      </c>
      <c r="EY48" s="798" t="str">
        <f>'Marks Entry'!EZ50</f>
        <v/>
      </c>
      <c r="EZ48" s="797" t="str">
        <f>'Marks Entry'!FA50</f>
        <v/>
      </c>
      <c r="FA48" s="784" t="str">
        <f>'Marks Entry'!FB50</f>
        <v/>
      </c>
      <c r="FB48" s="799" t="str">
        <f>'Marks Entry'!FC50</f>
        <v/>
      </c>
      <c r="FC48" s="800" t="str">
        <f>'Marks Entry'!FD50</f>
        <v/>
      </c>
      <c r="FD48" s="800" t="str">
        <f>'Marks Entry'!FE50</f>
        <v/>
      </c>
      <c r="FE48" s="784" t="str">
        <f>'Marks Entry'!FF50</f>
        <v/>
      </c>
      <c r="FF48" s="784" t="str">
        <f>'Marks Entry'!FG50</f>
        <v/>
      </c>
      <c r="FG48" s="785" t="str">
        <f>'Marks Entry'!FH50</f>
        <v/>
      </c>
    </row>
    <row r="49" spans="8:8" s="757" ht="17.25" customFormat="1" customHeight="1">
      <c r="A49" s="801"/>
      <c r="B49" s="758">
        <f t="shared" si="1"/>
        <v>0.0</v>
      </c>
      <c r="C49" s="759">
        <f>'Marks Entry'!D51</f>
        <v>0.0</v>
      </c>
      <c r="D49" s="759">
        <f>'Marks Entry'!E51</f>
        <v>0.0</v>
      </c>
      <c r="E49" s="759">
        <f>'Marks Entry'!F51</f>
        <v>0.0</v>
      </c>
      <c r="F49" s="759">
        <f>'Marks Entry'!$G51</f>
        <v>0.0</v>
      </c>
      <c r="G49" s="759">
        <f>'Marks Entry'!$H51</f>
        <v>0.0</v>
      </c>
      <c r="H49" s="759">
        <f>'Marks Entry'!I51</f>
        <v>0.0</v>
      </c>
      <c r="I49" s="759">
        <f>'Marks Entry'!J51</f>
        <v>0.0</v>
      </c>
      <c r="J49" s="760">
        <f>'Marks Entry'!K51</f>
        <v>0.0</v>
      </c>
      <c r="K49" s="781">
        <f>'Marks Entry'!L51</f>
        <v>0.0</v>
      </c>
      <c r="L49" s="782">
        <f>'Marks Entry'!M51</f>
        <v>0.0</v>
      </c>
      <c r="M49" s="782">
        <f>'Marks Entry'!N51</f>
        <v>0.0</v>
      </c>
      <c r="N49" s="783">
        <f>'Marks Entry'!O51</f>
        <v>0.0</v>
      </c>
      <c r="O49" s="782">
        <f>'Marks Entry'!P51</f>
        <v>0.0</v>
      </c>
      <c r="P49" s="783">
        <f>'Marks Entry'!Q51</f>
        <v>0.0</v>
      </c>
      <c r="Q49" s="782">
        <f>'Marks Entry'!R51</f>
        <v>0.0</v>
      </c>
      <c r="R49" s="783">
        <f>'Marks Entry'!S51</f>
        <v>0.0</v>
      </c>
      <c r="S49" s="784">
        <f>'Marks Entry'!T51</f>
        <v>0.0</v>
      </c>
      <c r="T49" s="784" t="str">
        <f>'Marks Entry'!U51</f>
        <v/>
      </c>
      <c r="U49" s="784" t="str">
        <f>'Marks Entry'!V51</f>
        <v/>
      </c>
      <c r="V49" s="785" t="str">
        <f>'Marks Entry'!W51</f>
        <v/>
      </c>
      <c r="W49" s="781">
        <f>'Marks Entry'!X51</f>
        <v>0.0</v>
      </c>
      <c r="X49" s="782">
        <f>'Marks Entry'!Y51</f>
        <v>0.0</v>
      </c>
      <c r="Y49" s="782">
        <f>'Marks Entry'!Z51</f>
        <v>0.0</v>
      </c>
      <c r="Z49" s="783">
        <f>'Marks Entry'!AA51</f>
        <v>0.0</v>
      </c>
      <c r="AA49" s="782">
        <f>'Marks Entry'!AB51</f>
        <v>0.0</v>
      </c>
      <c r="AB49" s="783">
        <f>'Marks Entry'!AC51</f>
        <v>0.0</v>
      </c>
      <c r="AC49" s="782">
        <f>'Marks Entry'!AD51</f>
        <v>0.0</v>
      </c>
      <c r="AD49" s="783">
        <f>'Marks Entry'!AE51</f>
        <v>0.0</v>
      </c>
      <c r="AE49" s="784">
        <f>'Marks Entry'!AF51</f>
        <v>0.0</v>
      </c>
      <c r="AF49" s="784" t="str">
        <f>'Marks Entry'!AG51</f>
        <v/>
      </c>
      <c r="AG49" s="784" t="str">
        <f>'Marks Entry'!AH51</f>
        <v/>
      </c>
      <c r="AH49" s="785" t="str">
        <f>'Marks Entry'!AI51</f>
        <v/>
      </c>
      <c r="AI49" s="781">
        <f>'Marks Entry'!AJ51</f>
        <v>0.0</v>
      </c>
      <c r="AJ49" s="782">
        <f>'Marks Entry'!AK51</f>
        <v>0.0</v>
      </c>
      <c r="AK49" s="782">
        <f>'Marks Entry'!AL51</f>
        <v>0.0</v>
      </c>
      <c r="AL49" s="783">
        <f>'Marks Entry'!AM51</f>
        <v>0.0</v>
      </c>
      <c r="AM49" s="782">
        <f>'Marks Entry'!AN51</f>
        <v>0.0</v>
      </c>
      <c r="AN49" s="783">
        <f>'Marks Entry'!AO51</f>
        <v>0.0</v>
      </c>
      <c r="AO49" s="782">
        <f>'Marks Entry'!AP51</f>
        <v>0.0</v>
      </c>
      <c r="AP49" s="783">
        <f>'Marks Entry'!AQ51</f>
        <v>0.0</v>
      </c>
      <c r="AQ49" s="784">
        <f>'Marks Entry'!AR51</f>
        <v>0.0</v>
      </c>
      <c r="AR49" s="784" t="str">
        <f>'Marks Entry'!AS51</f>
        <v/>
      </c>
      <c r="AS49" s="784" t="str">
        <f>'Marks Entry'!AT51</f>
        <v/>
      </c>
      <c r="AT49" s="785" t="str">
        <f>'Marks Entry'!AU51</f>
        <v/>
      </c>
      <c r="AU49" s="781">
        <f>'Marks Entry'!AV51</f>
        <v>0.0</v>
      </c>
      <c r="AV49" s="782">
        <f>'Marks Entry'!AW51</f>
        <v>0.0</v>
      </c>
      <c r="AW49" s="782">
        <f>'Marks Entry'!AX51</f>
        <v>0.0</v>
      </c>
      <c r="AX49" s="783">
        <f>'Marks Entry'!AY51</f>
        <v>0.0</v>
      </c>
      <c r="AY49" s="782">
        <f>'Marks Entry'!AZ51</f>
        <v>0.0</v>
      </c>
      <c r="AZ49" s="783">
        <f>'Marks Entry'!BA51</f>
        <v>0.0</v>
      </c>
      <c r="BA49" s="782">
        <f>'Marks Entry'!BB51</f>
        <v>0.0</v>
      </c>
      <c r="BB49" s="783">
        <f>'Marks Entry'!BC51</f>
        <v>0.0</v>
      </c>
      <c r="BC49" s="784">
        <f>'Marks Entry'!BD51</f>
        <v>0.0</v>
      </c>
      <c r="BD49" s="784" t="str">
        <f>'Marks Entry'!BE51</f>
        <v/>
      </c>
      <c r="BE49" s="784" t="str">
        <f>'Marks Entry'!BF51</f>
        <v/>
      </c>
      <c r="BF49" s="785" t="str">
        <f>'Marks Entry'!BG51</f>
        <v/>
      </c>
      <c r="BG49" s="781">
        <f>'Marks Entry'!BH51</f>
        <v>0.0</v>
      </c>
      <c r="BH49" s="782">
        <f>'Marks Entry'!BI51</f>
        <v>0.0</v>
      </c>
      <c r="BI49" s="782">
        <f>'Marks Entry'!BJ51</f>
        <v>0.0</v>
      </c>
      <c r="BJ49" s="783">
        <f>'Marks Entry'!BK51</f>
        <v>0.0</v>
      </c>
      <c r="BK49" s="782">
        <f>'Marks Entry'!BL51</f>
        <v>0.0</v>
      </c>
      <c r="BL49" s="783">
        <f>'Marks Entry'!BM51</f>
        <v>0.0</v>
      </c>
      <c r="BM49" s="782">
        <f>'Marks Entry'!BN51</f>
        <v>0.0</v>
      </c>
      <c r="BN49" s="783">
        <f>'Marks Entry'!BO51</f>
        <v>0.0</v>
      </c>
      <c r="BO49" s="784">
        <f>'Marks Entry'!BP51</f>
        <v>0.0</v>
      </c>
      <c r="BP49" s="784" t="str">
        <f>'Marks Entry'!BQ51</f>
        <v/>
      </c>
      <c r="BQ49" s="784" t="str">
        <f>'Marks Entry'!BR51</f>
        <v/>
      </c>
      <c r="BR49" s="785" t="str">
        <f>'Marks Entry'!BS51</f>
        <v/>
      </c>
      <c r="BS49" s="781">
        <f>'Marks Entry'!BT51</f>
        <v>0.0</v>
      </c>
      <c r="BT49" s="782">
        <f>'Marks Entry'!BU51</f>
        <v>0.0</v>
      </c>
      <c r="BU49" s="782">
        <f>'Marks Entry'!BV51</f>
        <v>0.0</v>
      </c>
      <c r="BV49" s="783">
        <f>'Marks Entry'!BW51</f>
        <v>0.0</v>
      </c>
      <c r="BW49" s="782">
        <f>'Marks Entry'!BX51</f>
        <v>0.0</v>
      </c>
      <c r="BX49" s="783">
        <f>'Marks Entry'!BY51</f>
        <v>0.0</v>
      </c>
      <c r="BY49" s="782">
        <f>'Marks Entry'!BZ51</f>
        <v>0.0</v>
      </c>
      <c r="BZ49" s="783">
        <f>'Marks Entry'!CA51</f>
        <v>0.0</v>
      </c>
      <c r="CA49" s="784">
        <f>'Marks Entry'!CB51</f>
        <v>0.0</v>
      </c>
      <c r="CB49" s="784" t="str">
        <f>'Marks Entry'!CC51</f>
        <v/>
      </c>
      <c r="CC49" s="784" t="str">
        <f>'Marks Entry'!CD51</f>
        <v/>
      </c>
      <c r="CD49" s="785" t="str">
        <f>'Marks Entry'!CE51</f>
        <v/>
      </c>
      <c r="CE49" s="781">
        <f>'Marks Entry'!CF51</f>
        <v>0.0</v>
      </c>
      <c r="CF49" s="782">
        <f>'Marks Entry'!CG51</f>
        <v>0.0</v>
      </c>
      <c r="CG49" s="782">
        <f>'Marks Entry'!CH51</f>
        <v>0.0</v>
      </c>
      <c r="CH49" s="783">
        <f>'Marks Entry'!CI51</f>
        <v>0.0</v>
      </c>
      <c r="CI49" s="782">
        <f>'Marks Entry'!CJ51</f>
        <v>0.0</v>
      </c>
      <c r="CJ49" s="783">
        <f>'Marks Entry'!CK51</f>
        <v>0.0</v>
      </c>
      <c r="CK49" s="782">
        <f>'Marks Entry'!CL51</f>
        <v>0.0</v>
      </c>
      <c r="CL49" s="783">
        <f>'Marks Entry'!CM51</f>
        <v>0.0</v>
      </c>
      <c r="CM49" s="784">
        <f>'Marks Entry'!CN51</f>
        <v>0.0</v>
      </c>
      <c r="CN49" s="784" t="str">
        <f>'Marks Entry'!CO51</f>
        <v/>
      </c>
      <c r="CO49" s="784" t="str">
        <f>'Marks Entry'!CP51</f>
        <v/>
      </c>
      <c r="CP49" s="785" t="str">
        <f>'Marks Entry'!CQ51</f>
        <v/>
      </c>
      <c r="CQ49" s="786">
        <f>'Marks Entry'!CR51</f>
        <v>0.0</v>
      </c>
      <c r="CR49" s="787">
        <f>'Marks Entry'!CS51</f>
        <v>0.0</v>
      </c>
      <c r="CS49" s="787">
        <f>'Marks Entry'!CT51</f>
        <v>0.0</v>
      </c>
      <c r="CT49" s="783">
        <f>'Marks Entry'!CU51</f>
        <v>0.0</v>
      </c>
      <c r="CU49" s="787">
        <f>'Marks Entry'!CV51</f>
        <v>0.0</v>
      </c>
      <c r="CV49" s="788">
        <f>'Marks Entry'!CW51</f>
        <v>0.0</v>
      </c>
      <c r="CW49" s="789">
        <f>'Marks Entry'!CX51</f>
        <v>0.0</v>
      </c>
      <c r="CX49" s="788">
        <f>'Marks Entry'!CY51</f>
        <v>0.0</v>
      </c>
      <c r="CY49" s="787">
        <f>'Marks Entry'!CZ51</f>
        <v>0.0</v>
      </c>
      <c r="CZ49" s="789">
        <f>'Marks Entry'!DA51</f>
        <v>0.0</v>
      </c>
      <c r="DA49" s="790">
        <f>'Marks Entry'!DB51</f>
        <v>0.0</v>
      </c>
      <c r="DB49" s="784">
        <f>'Marks Entry'!DC51</f>
        <v>0.0</v>
      </c>
      <c r="DC49" s="785" t="str">
        <f>'Marks Entry'!DD51</f>
        <v/>
      </c>
      <c r="DD49" s="786">
        <f>'Marks Entry'!DE51</f>
        <v>0.0</v>
      </c>
      <c r="DE49" s="787">
        <f>'Marks Entry'!DF51</f>
        <v>0.0</v>
      </c>
      <c r="DF49" s="791">
        <f>'Marks Entry'!DG51</f>
        <v>0.0</v>
      </c>
      <c r="DG49" s="787">
        <f>'Marks Entry'!DH51</f>
        <v>0.0</v>
      </c>
      <c r="DH49" s="787">
        <f>'Marks Entry'!DI51</f>
        <v>0.0</v>
      </c>
      <c r="DI49" s="791">
        <f>'Marks Entry'!DJ51</f>
        <v>0.0</v>
      </c>
      <c r="DJ49" s="787">
        <f>'Marks Entry'!DK51</f>
        <v>0.0</v>
      </c>
      <c r="DK49" s="787">
        <f>'Marks Entry'!DL51</f>
        <v>0.0</v>
      </c>
      <c r="DL49" s="791" t="str">
        <f>'Marks Entry'!DM51</f>
        <v/>
      </c>
      <c r="DM49" s="791">
        <f>'Marks Entry'!DN51</f>
        <v>0.0</v>
      </c>
      <c r="DN49" s="791">
        <f>'Marks Entry'!DO51</f>
        <v>0.0</v>
      </c>
      <c r="DO49" s="792">
        <f>'Marks Entry'!DP51</f>
        <v>0.0</v>
      </c>
      <c r="DP49" s="787">
        <f>'Marks Entry'!DQ51</f>
        <v>0.0</v>
      </c>
      <c r="DQ49" s="788">
        <f>'Marks Entry'!DR51</f>
        <v>0.0</v>
      </c>
      <c r="DR49" s="791">
        <f>'Marks Entry'!DS51</f>
        <v>0.0</v>
      </c>
      <c r="DS49" s="788">
        <f>'Marks Entry'!DT51</f>
        <v>0.0</v>
      </c>
      <c r="DT49" s="787">
        <f>'Marks Entry'!DU51</f>
        <v>0.0</v>
      </c>
      <c r="DU49" s="789">
        <f>'Marks Entry'!DV51</f>
        <v>0.0</v>
      </c>
      <c r="DV49" s="789">
        <f>'Marks Entry'!DW51</f>
        <v>0.0</v>
      </c>
      <c r="DW49" s="789">
        <f>'Marks Entry'!DX51</f>
        <v>0.0</v>
      </c>
      <c r="DX49" s="793">
        <f>'Marks Entry'!DY51</f>
        <v>0.0</v>
      </c>
      <c r="DY49" s="784">
        <f>'Marks Entry'!DZ51</f>
        <v>0.0</v>
      </c>
      <c r="DZ49" s="785" t="str">
        <f>'Marks Entry'!EA51</f>
        <v/>
      </c>
      <c r="EA49" s="786">
        <f>'Marks Entry'!EB51</f>
        <v>0.0</v>
      </c>
      <c r="EB49" s="787">
        <f>'Marks Entry'!EC51</f>
        <v>0.0</v>
      </c>
      <c r="EC49" s="787">
        <f>'Marks Entry'!ED51</f>
        <v>0.0</v>
      </c>
      <c r="ED49" s="790">
        <f>'Marks Entry'!EE51</f>
        <v>0.0</v>
      </c>
      <c r="EE49" s="794">
        <f>'Marks Entry'!EF51</f>
        <v>0.0</v>
      </c>
      <c r="EF49" s="795" t="str">
        <f>'Marks Entry'!EG51</f>
        <v/>
      </c>
      <c r="EG49" s="786">
        <f>'Marks Entry'!EH51</f>
        <v>0.0</v>
      </c>
      <c r="EH49" s="787">
        <f>'Marks Entry'!EI51</f>
        <v>0.0</v>
      </c>
      <c r="EI49" s="787">
        <f>'Marks Entry'!EJ51</f>
        <v>0.0</v>
      </c>
      <c r="EJ49" s="790">
        <f>'Marks Entry'!EK51</f>
        <v>0.0</v>
      </c>
      <c r="EK49" s="794">
        <f>'Marks Entry'!EL51</f>
        <v>0.0</v>
      </c>
      <c r="EL49" s="795" t="str">
        <f>'Marks Entry'!EM51</f>
        <v/>
      </c>
      <c r="EM49" s="786">
        <f>'Marks Entry'!EN51</f>
        <v>0.0</v>
      </c>
      <c r="EN49" s="787">
        <f>'Marks Entry'!EO51</f>
        <v>0.0</v>
      </c>
      <c r="EO49" s="788">
        <f>'Marks Entry'!EP51</f>
        <v>0.0</v>
      </c>
      <c r="EP49" s="791">
        <f>'Marks Entry'!EQ51</f>
        <v>0.0</v>
      </c>
      <c r="EQ49" s="788">
        <f>'Marks Entry'!ER51</f>
        <v>0.0</v>
      </c>
      <c r="ER49" s="791">
        <f>'Marks Entry'!ES51</f>
        <v>0.0</v>
      </c>
      <c r="ES49" s="788">
        <f>'Marks Entry'!ET51</f>
        <v>0.0</v>
      </c>
      <c r="ET49" s="796">
        <f>'Marks Entry'!EU51</f>
        <v>0.0</v>
      </c>
      <c r="EU49" s="784">
        <f>'Marks Entry'!EV51</f>
        <v>0.0</v>
      </c>
      <c r="EV49" s="785" t="str">
        <f>'Marks Entry'!EW51</f>
        <v/>
      </c>
      <c r="EW49" s="797">
        <f>'Marks Entry'!EX51</f>
        <v>0.0</v>
      </c>
      <c r="EX49" s="784">
        <f>'Marks Entry'!EY51</f>
        <v>0.0</v>
      </c>
      <c r="EY49" s="798" t="str">
        <f>'Marks Entry'!EZ51</f>
        <v/>
      </c>
      <c r="EZ49" s="797" t="str">
        <f>'Marks Entry'!FA51</f>
        <v/>
      </c>
      <c r="FA49" s="784" t="str">
        <f>'Marks Entry'!FB51</f>
        <v/>
      </c>
      <c r="FB49" s="799" t="str">
        <f>'Marks Entry'!FC51</f>
        <v/>
      </c>
      <c r="FC49" s="800" t="str">
        <f>'Marks Entry'!FD51</f>
        <v/>
      </c>
      <c r="FD49" s="800" t="str">
        <f>'Marks Entry'!FE51</f>
        <v/>
      </c>
      <c r="FE49" s="784" t="str">
        <f>'Marks Entry'!FF51</f>
        <v/>
      </c>
      <c r="FF49" s="784" t="str">
        <f>'Marks Entry'!FG51</f>
        <v/>
      </c>
      <c r="FG49" s="785" t="str">
        <f>'Marks Entry'!FH51</f>
        <v/>
      </c>
    </row>
    <row r="50" spans="8:8" s="757" ht="17.25" customFormat="1" customHeight="1">
      <c r="A50" s="801"/>
      <c r="B50" s="758">
        <f t="shared" si="1"/>
        <v>0.0</v>
      </c>
      <c r="C50" s="759">
        <f>'Marks Entry'!D52</f>
        <v>0.0</v>
      </c>
      <c r="D50" s="759">
        <f>'Marks Entry'!E52</f>
        <v>0.0</v>
      </c>
      <c r="E50" s="759">
        <f>'Marks Entry'!F52</f>
        <v>0.0</v>
      </c>
      <c r="F50" s="759">
        <f>'Marks Entry'!$G52</f>
        <v>0.0</v>
      </c>
      <c r="G50" s="759">
        <f>'Marks Entry'!$H52</f>
        <v>0.0</v>
      </c>
      <c r="H50" s="759">
        <f>'Marks Entry'!I52</f>
        <v>0.0</v>
      </c>
      <c r="I50" s="759">
        <f>'Marks Entry'!J52</f>
        <v>0.0</v>
      </c>
      <c r="J50" s="760">
        <f>'Marks Entry'!K52</f>
        <v>0.0</v>
      </c>
      <c r="K50" s="781">
        <f>'Marks Entry'!L52</f>
        <v>0.0</v>
      </c>
      <c r="L50" s="782">
        <f>'Marks Entry'!M52</f>
        <v>0.0</v>
      </c>
      <c r="M50" s="782">
        <f>'Marks Entry'!N52</f>
        <v>0.0</v>
      </c>
      <c r="N50" s="783">
        <f>'Marks Entry'!O52</f>
        <v>0.0</v>
      </c>
      <c r="O50" s="782">
        <f>'Marks Entry'!P52</f>
        <v>0.0</v>
      </c>
      <c r="P50" s="783">
        <f>'Marks Entry'!Q52</f>
        <v>0.0</v>
      </c>
      <c r="Q50" s="782">
        <f>'Marks Entry'!R52</f>
        <v>0.0</v>
      </c>
      <c r="R50" s="783">
        <f>'Marks Entry'!S52</f>
        <v>0.0</v>
      </c>
      <c r="S50" s="784">
        <f>'Marks Entry'!T52</f>
        <v>0.0</v>
      </c>
      <c r="T50" s="784" t="str">
        <f>'Marks Entry'!U52</f>
        <v/>
      </c>
      <c r="U50" s="784" t="str">
        <f>'Marks Entry'!V52</f>
        <v/>
      </c>
      <c r="V50" s="785" t="str">
        <f>'Marks Entry'!W52</f>
        <v/>
      </c>
      <c r="W50" s="781">
        <f>'Marks Entry'!X52</f>
        <v>0.0</v>
      </c>
      <c r="X50" s="782">
        <f>'Marks Entry'!Y52</f>
        <v>0.0</v>
      </c>
      <c r="Y50" s="782">
        <f>'Marks Entry'!Z52</f>
        <v>0.0</v>
      </c>
      <c r="Z50" s="783">
        <f>'Marks Entry'!AA52</f>
        <v>0.0</v>
      </c>
      <c r="AA50" s="782">
        <f>'Marks Entry'!AB52</f>
        <v>0.0</v>
      </c>
      <c r="AB50" s="783">
        <f>'Marks Entry'!AC52</f>
        <v>0.0</v>
      </c>
      <c r="AC50" s="782">
        <f>'Marks Entry'!AD52</f>
        <v>0.0</v>
      </c>
      <c r="AD50" s="783">
        <f>'Marks Entry'!AE52</f>
        <v>0.0</v>
      </c>
      <c r="AE50" s="784">
        <f>'Marks Entry'!AF52</f>
        <v>0.0</v>
      </c>
      <c r="AF50" s="784" t="str">
        <f>'Marks Entry'!AG52</f>
        <v/>
      </c>
      <c r="AG50" s="784" t="str">
        <f>'Marks Entry'!AH52</f>
        <v/>
      </c>
      <c r="AH50" s="785" t="str">
        <f>'Marks Entry'!AI52</f>
        <v/>
      </c>
      <c r="AI50" s="781">
        <f>'Marks Entry'!AJ52</f>
        <v>0.0</v>
      </c>
      <c r="AJ50" s="782">
        <f>'Marks Entry'!AK52</f>
        <v>0.0</v>
      </c>
      <c r="AK50" s="782">
        <f>'Marks Entry'!AL52</f>
        <v>0.0</v>
      </c>
      <c r="AL50" s="783">
        <f>'Marks Entry'!AM52</f>
        <v>0.0</v>
      </c>
      <c r="AM50" s="782">
        <f>'Marks Entry'!AN52</f>
        <v>0.0</v>
      </c>
      <c r="AN50" s="783">
        <f>'Marks Entry'!AO52</f>
        <v>0.0</v>
      </c>
      <c r="AO50" s="782">
        <f>'Marks Entry'!AP52</f>
        <v>0.0</v>
      </c>
      <c r="AP50" s="783">
        <f>'Marks Entry'!AQ52</f>
        <v>0.0</v>
      </c>
      <c r="AQ50" s="784">
        <f>'Marks Entry'!AR52</f>
        <v>0.0</v>
      </c>
      <c r="AR50" s="784" t="str">
        <f>'Marks Entry'!AS52</f>
        <v/>
      </c>
      <c r="AS50" s="784" t="str">
        <f>'Marks Entry'!AT52</f>
        <v/>
      </c>
      <c r="AT50" s="785" t="str">
        <f>'Marks Entry'!AU52</f>
        <v/>
      </c>
      <c r="AU50" s="781">
        <f>'Marks Entry'!AV52</f>
        <v>0.0</v>
      </c>
      <c r="AV50" s="782">
        <f>'Marks Entry'!AW52</f>
        <v>0.0</v>
      </c>
      <c r="AW50" s="782">
        <f>'Marks Entry'!AX52</f>
        <v>0.0</v>
      </c>
      <c r="AX50" s="783">
        <f>'Marks Entry'!AY52</f>
        <v>0.0</v>
      </c>
      <c r="AY50" s="782">
        <f>'Marks Entry'!AZ52</f>
        <v>0.0</v>
      </c>
      <c r="AZ50" s="783">
        <f>'Marks Entry'!BA52</f>
        <v>0.0</v>
      </c>
      <c r="BA50" s="782">
        <f>'Marks Entry'!BB52</f>
        <v>0.0</v>
      </c>
      <c r="BB50" s="783">
        <f>'Marks Entry'!BC52</f>
        <v>0.0</v>
      </c>
      <c r="BC50" s="784">
        <f>'Marks Entry'!BD52</f>
        <v>0.0</v>
      </c>
      <c r="BD50" s="784" t="str">
        <f>'Marks Entry'!BE52</f>
        <v/>
      </c>
      <c r="BE50" s="784" t="str">
        <f>'Marks Entry'!BF52</f>
        <v/>
      </c>
      <c r="BF50" s="785" t="str">
        <f>'Marks Entry'!BG52</f>
        <v/>
      </c>
      <c r="BG50" s="781">
        <f>'Marks Entry'!BH52</f>
        <v>0.0</v>
      </c>
      <c r="BH50" s="782">
        <f>'Marks Entry'!BI52</f>
        <v>0.0</v>
      </c>
      <c r="BI50" s="782">
        <f>'Marks Entry'!BJ52</f>
        <v>0.0</v>
      </c>
      <c r="BJ50" s="783">
        <f>'Marks Entry'!BK52</f>
        <v>0.0</v>
      </c>
      <c r="BK50" s="782">
        <f>'Marks Entry'!BL52</f>
        <v>0.0</v>
      </c>
      <c r="BL50" s="783">
        <f>'Marks Entry'!BM52</f>
        <v>0.0</v>
      </c>
      <c r="BM50" s="782">
        <f>'Marks Entry'!BN52</f>
        <v>0.0</v>
      </c>
      <c r="BN50" s="783">
        <f>'Marks Entry'!BO52</f>
        <v>0.0</v>
      </c>
      <c r="BO50" s="784">
        <f>'Marks Entry'!BP52</f>
        <v>0.0</v>
      </c>
      <c r="BP50" s="784" t="str">
        <f>'Marks Entry'!BQ52</f>
        <v/>
      </c>
      <c r="BQ50" s="784" t="str">
        <f>'Marks Entry'!BR52</f>
        <v/>
      </c>
      <c r="BR50" s="785" t="str">
        <f>'Marks Entry'!BS52</f>
        <v/>
      </c>
      <c r="BS50" s="781">
        <f>'Marks Entry'!BT52</f>
        <v>0.0</v>
      </c>
      <c r="BT50" s="782">
        <f>'Marks Entry'!BU52</f>
        <v>0.0</v>
      </c>
      <c r="BU50" s="782">
        <f>'Marks Entry'!BV52</f>
        <v>0.0</v>
      </c>
      <c r="BV50" s="783">
        <f>'Marks Entry'!BW52</f>
        <v>0.0</v>
      </c>
      <c r="BW50" s="782">
        <f>'Marks Entry'!BX52</f>
        <v>0.0</v>
      </c>
      <c r="BX50" s="783">
        <f>'Marks Entry'!BY52</f>
        <v>0.0</v>
      </c>
      <c r="BY50" s="782">
        <f>'Marks Entry'!BZ52</f>
        <v>0.0</v>
      </c>
      <c r="BZ50" s="783">
        <f>'Marks Entry'!CA52</f>
        <v>0.0</v>
      </c>
      <c r="CA50" s="784">
        <f>'Marks Entry'!CB52</f>
        <v>0.0</v>
      </c>
      <c r="CB50" s="784" t="str">
        <f>'Marks Entry'!CC52</f>
        <v/>
      </c>
      <c r="CC50" s="784" t="str">
        <f>'Marks Entry'!CD52</f>
        <v/>
      </c>
      <c r="CD50" s="785" t="str">
        <f>'Marks Entry'!CE52</f>
        <v/>
      </c>
      <c r="CE50" s="781">
        <f>'Marks Entry'!CF52</f>
        <v>0.0</v>
      </c>
      <c r="CF50" s="782">
        <f>'Marks Entry'!CG52</f>
        <v>0.0</v>
      </c>
      <c r="CG50" s="782">
        <f>'Marks Entry'!CH52</f>
        <v>0.0</v>
      </c>
      <c r="CH50" s="783">
        <f>'Marks Entry'!CI52</f>
        <v>0.0</v>
      </c>
      <c r="CI50" s="782">
        <f>'Marks Entry'!CJ52</f>
        <v>0.0</v>
      </c>
      <c r="CJ50" s="783">
        <f>'Marks Entry'!CK52</f>
        <v>0.0</v>
      </c>
      <c r="CK50" s="782">
        <f>'Marks Entry'!CL52</f>
        <v>0.0</v>
      </c>
      <c r="CL50" s="783">
        <f>'Marks Entry'!CM52</f>
        <v>0.0</v>
      </c>
      <c r="CM50" s="784">
        <f>'Marks Entry'!CN52</f>
        <v>0.0</v>
      </c>
      <c r="CN50" s="784" t="str">
        <f>'Marks Entry'!CO52</f>
        <v/>
      </c>
      <c r="CO50" s="784" t="str">
        <f>'Marks Entry'!CP52</f>
        <v/>
      </c>
      <c r="CP50" s="785" t="str">
        <f>'Marks Entry'!CQ52</f>
        <v/>
      </c>
      <c r="CQ50" s="786">
        <f>'Marks Entry'!CR52</f>
        <v>0.0</v>
      </c>
      <c r="CR50" s="787">
        <f>'Marks Entry'!CS52</f>
        <v>0.0</v>
      </c>
      <c r="CS50" s="787">
        <f>'Marks Entry'!CT52</f>
        <v>0.0</v>
      </c>
      <c r="CT50" s="783">
        <f>'Marks Entry'!CU52</f>
        <v>0.0</v>
      </c>
      <c r="CU50" s="787">
        <f>'Marks Entry'!CV52</f>
        <v>0.0</v>
      </c>
      <c r="CV50" s="788">
        <f>'Marks Entry'!CW52</f>
        <v>0.0</v>
      </c>
      <c r="CW50" s="789">
        <f>'Marks Entry'!CX52</f>
        <v>0.0</v>
      </c>
      <c r="CX50" s="788">
        <f>'Marks Entry'!CY52</f>
        <v>0.0</v>
      </c>
      <c r="CY50" s="787">
        <f>'Marks Entry'!CZ52</f>
        <v>0.0</v>
      </c>
      <c r="CZ50" s="789">
        <f>'Marks Entry'!DA52</f>
        <v>0.0</v>
      </c>
      <c r="DA50" s="790">
        <f>'Marks Entry'!DB52</f>
        <v>0.0</v>
      </c>
      <c r="DB50" s="784">
        <f>'Marks Entry'!DC52</f>
        <v>0.0</v>
      </c>
      <c r="DC50" s="785" t="str">
        <f>'Marks Entry'!DD52</f>
        <v/>
      </c>
      <c r="DD50" s="786">
        <f>'Marks Entry'!DE52</f>
        <v>0.0</v>
      </c>
      <c r="DE50" s="787">
        <f>'Marks Entry'!DF52</f>
        <v>0.0</v>
      </c>
      <c r="DF50" s="791">
        <f>'Marks Entry'!DG52</f>
        <v>0.0</v>
      </c>
      <c r="DG50" s="787">
        <f>'Marks Entry'!DH52</f>
        <v>0.0</v>
      </c>
      <c r="DH50" s="787">
        <f>'Marks Entry'!DI52</f>
        <v>0.0</v>
      </c>
      <c r="DI50" s="791">
        <f>'Marks Entry'!DJ52</f>
        <v>0.0</v>
      </c>
      <c r="DJ50" s="787">
        <f>'Marks Entry'!DK52</f>
        <v>0.0</v>
      </c>
      <c r="DK50" s="787">
        <f>'Marks Entry'!DL52</f>
        <v>0.0</v>
      </c>
      <c r="DL50" s="791" t="str">
        <f>'Marks Entry'!DM52</f>
        <v/>
      </c>
      <c r="DM50" s="791">
        <f>'Marks Entry'!DN52</f>
        <v>0.0</v>
      </c>
      <c r="DN50" s="791">
        <f>'Marks Entry'!DO52</f>
        <v>0.0</v>
      </c>
      <c r="DO50" s="792">
        <f>'Marks Entry'!DP52</f>
        <v>0.0</v>
      </c>
      <c r="DP50" s="787">
        <f>'Marks Entry'!DQ52</f>
        <v>0.0</v>
      </c>
      <c r="DQ50" s="788">
        <f>'Marks Entry'!DR52</f>
        <v>0.0</v>
      </c>
      <c r="DR50" s="791">
        <f>'Marks Entry'!DS52</f>
        <v>0.0</v>
      </c>
      <c r="DS50" s="788">
        <f>'Marks Entry'!DT52</f>
        <v>0.0</v>
      </c>
      <c r="DT50" s="787">
        <f>'Marks Entry'!DU52</f>
        <v>0.0</v>
      </c>
      <c r="DU50" s="789">
        <f>'Marks Entry'!DV52</f>
        <v>0.0</v>
      </c>
      <c r="DV50" s="789">
        <f>'Marks Entry'!DW52</f>
        <v>0.0</v>
      </c>
      <c r="DW50" s="789">
        <f>'Marks Entry'!DX52</f>
        <v>0.0</v>
      </c>
      <c r="DX50" s="793">
        <f>'Marks Entry'!DY52</f>
        <v>0.0</v>
      </c>
      <c r="DY50" s="784">
        <f>'Marks Entry'!DZ52</f>
        <v>0.0</v>
      </c>
      <c r="DZ50" s="785" t="str">
        <f>'Marks Entry'!EA52</f>
        <v/>
      </c>
      <c r="EA50" s="786">
        <f>'Marks Entry'!EB52</f>
        <v>0.0</v>
      </c>
      <c r="EB50" s="787">
        <f>'Marks Entry'!EC52</f>
        <v>0.0</v>
      </c>
      <c r="EC50" s="787">
        <f>'Marks Entry'!ED52</f>
        <v>0.0</v>
      </c>
      <c r="ED50" s="790">
        <f>'Marks Entry'!EE52</f>
        <v>0.0</v>
      </c>
      <c r="EE50" s="794">
        <f>'Marks Entry'!EF52</f>
        <v>0.0</v>
      </c>
      <c r="EF50" s="795" t="str">
        <f>'Marks Entry'!EG52</f>
        <v/>
      </c>
      <c r="EG50" s="786">
        <f>'Marks Entry'!EH52</f>
        <v>0.0</v>
      </c>
      <c r="EH50" s="787">
        <f>'Marks Entry'!EI52</f>
        <v>0.0</v>
      </c>
      <c r="EI50" s="787">
        <f>'Marks Entry'!EJ52</f>
        <v>0.0</v>
      </c>
      <c r="EJ50" s="790">
        <f>'Marks Entry'!EK52</f>
        <v>0.0</v>
      </c>
      <c r="EK50" s="794">
        <f>'Marks Entry'!EL52</f>
        <v>0.0</v>
      </c>
      <c r="EL50" s="795" t="str">
        <f>'Marks Entry'!EM52</f>
        <v/>
      </c>
      <c r="EM50" s="786">
        <f>'Marks Entry'!EN52</f>
        <v>0.0</v>
      </c>
      <c r="EN50" s="787">
        <f>'Marks Entry'!EO52</f>
        <v>0.0</v>
      </c>
      <c r="EO50" s="788">
        <f>'Marks Entry'!EP52</f>
        <v>0.0</v>
      </c>
      <c r="EP50" s="791">
        <f>'Marks Entry'!EQ52</f>
        <v>0.0</v>
      </c>
      <c r="EQ50" s="788">
        <f>'Marks Entry'!ER52</f>
        <v>0.0</v>
      </c>
      <c r="ER50" s="791">
        <f>'Marks Entry'!ES52</f>
        <v>0.0</v>
      </c>
      <c r="ES50" s="788">
        <f>'Marks Entry'!ET52</f>
        <v>0.0</v>
      </c>
      <c r="ET50" s="796">
        <f>'Marks Entry'!EU52</f>
        <v>0.0</v>
      </c>
      <c r="EU50" s="784">
        <f>'Marks Entry'!EV52</f>
        <v>0.0</v>
      </c>
      <c r="EV50" s="785" t="str">
        <f>'Marks Entry'!EW52</f>
        <v/>
      </c>
      <c r="EW50" s="797">
        <f>'Marks Entry'!EX52</f>
        <v>0.0</v>
      </c>
      <c r="EX50" s="784">
        <f>'Marks Entry'!EY52</f>
        <v>0.0</v>
      </c>
      <c r="EY50" s="798" t="str">
        <f>'Marks Entry'!EZ52</f>
        <v/>
      </c>
      <c r="EZ50" s="797" t="str">
        <f>'Marks Entry'!FA52</f>
        <v/>
      </c>
      <c r="FA50" s="784" t="str">
        <f>'Marks Entry'!FB52</f>
        <v/>
      </c>
      <c r="FB50" s="799" t="str">
        <f>'Marks Entry'!FC52</f>
        <v/>
      </c>
      <c r="FC50" s="784" t="str">
        <f>'Marks Entry'!FD52</f>
        <v/>
      </c>
      <c r="FD50" s="784" t="str">
        <f>'Marks Entry'!FE52</f>
        <v/>
      </c>
      <c r="FE50" s="784" t="str">
        <f>'Marks Entry'!FF52</f>
        <v/>
      </c>
      <c r="FF50" s="784" t="str">
        <f>'Marks Entry'!FG52</f>
        <v/>
      </c>
      <c r="FG50" s="785" t="str">
        <f>'Marks Entry'!FH52</f>
        <v/>
      </c>
    </row>
    <row r="51" spans="8:8" s="757" ht="17.25" customFormat="1" customHeight="1">
      <c r="A51" s="801"/>
      <c r="B51" s="758">
        <f t="shared" si="1"/>
        <v>0.0</v>
      </c>
      <c r="C51" s="759">
        <f>'Marks Entry'!D53</f>
        <v>0.0</v>
      </c>
      <c r="D51" s="759">
        <f>'Marks Entry'!E53</f>
        <v>0.0</v>
      </c>
      <c r="E51" s="759">
        <f>'Marks Entry'!F53</f>
        <v>0.0</v>
      </c>
      <c r="F51" s="759">
        <f>'Marks Entry'!$G53</f>
        <v>0.0</v>
      </c>
      <c r="G51" s="759">
        <f>'Marks Entry'!$H53</f>
        <v>0.0</v>
      </c>
      <c r="H51" s="759">
        <f>'Marks Entry'!I53</f>
        <v>0.0</v>
      </c>
      <c r="I51" s="759">
        <f>'Marks Entry'!J53</f>
        <v>0.0</v>
      </c>
      <c r="J51" s="760">
        <f>'Marks Entry'!K53</f>
        <v>0.0</v>
      </c>
      <c r="K51" s="781">
        <f>'Marks Entry'!L53</f>
        <v>0.0</v>
      </c>
      <c r="L51" s="782">
        <f>'Marks Entry'!M53</f>
        <v>0.0</v>
      </c>
      <c r="M51" s="782">
        <f>'Marks Entry'!N53</f>
        <v>0.0</v>
      </c>
      <c r="N51" s="783">
        <f>'Marks Entry'!O53</f>
        <v>0.0</v>
      </c>
      <c r="O51" s="782">
        <f>'Marks Entry'!P53</f>
        <v>0.0</v>
      </c>
      <c r="P51" s="783">
        <f>'Marks Entry'!Q53</f>
        <v>0.0</v>
      </c>
      <c r="Q51" s="782">
        <f>'Marks Entry'!R53</f>
        <v>0.0</v>
      </c>
      <c r="R51" s="783">
        <f>'Marks Entry'!S53</f>
        <v>0.0</v>
      </c>
      <c r="S51" s="784">
        <f>'Marks Entry'!T53</f>
        <v>0.0</v>
      </c>
      <c r="T51" s="784" t="str">
        <f>'Marks Entry'!U53</f>
        <v/>
      </c>
      <c r="U51" s="784" t="str">
        <f>'Marks Entry'!V53</f>
        <v/>
      </c>
      <c r="V51" s="785" t="str">
        <f>'Marks Entry'!W53</f>
        <v/>
      </c>
      <c r="W51" s="781">
        <f>'Marks Entry'!X53</f>
        <v>0.0</v>
      </c>
      <c r="X51" s="782">
        <f>'Marks Entry'!Y53</f>
        <v>0.0</v>
      </c>
      <c r="Y51" s="782">
        <f>'Marks Entry'!Z53</f>
        <v>0.0</v>
      </c>
      <c r="Z51" s="783">
        <f>'Marks Entry'!AA53</f>
        <v>0.0</v>
      </c>
      <c r="AA51" s="782">
        <f>'Marks Entry'!AB53</f>
        <v>0.0</v>
      </c>
      <c r="AB51" s="783">
        <f>'Marks Entry'!AC53</f>
        <v>0.0</v>
      </c>
      <c r="AC51" s="782">
        <f>'Marks Entry'!AD53</f>
        <v>0.0</v>
      </c>
      <c r="AD51" s="783">
        <f>'Marks Entry'!AE53</f>
        <v>0.0</v>
      </c>
      <c r="AE51" s="784">
        <f>'Marks Entry'!AF53</f>
        <v>0.0</v>
      </c>
      <c r="AF51" s="784" t="str">
        <f>'Marks Entry'!AG53</f>
        <v/>
      </c>
      <c r="AG51" s="784" t="str">
        <f>'Marks Entry'!AH53</f>
        <v/>
      </c>
      <c r="AH51" s="785" t="str">
        <f>'Marks Entry'!AI53</f>
        <v/>
      </c>
      <c r="AI51" s="781">
        <f>'Marks Entry'!AJ53</f>
        <v>0.0</v>
      </c>
      <c r="AJ51" s="782">
        <f>'Marks Entry'!AK53</f>
        <v>0.0</v>
      </c>
      <c r="AK51" s="782">
        <f>'Marks Entry'!AL53</f>
        <v>0.0</v>
      </c>
      <c r="AL51" s="783">
        <f>'Marks Entry'!AM53</f>
        <v>0.0</v>
      </c>
      <c r="AM51" s="782">
        <f>'Marks Entry'!AN53</f>
        <v>0.0</v>
      </c>
      <c r="AN51" s="783">
        <f>'Marks Entry'!AO53</f>
        <v>0.0</v>
      </c>
      <c r="AO51" s="782">
        <f>'Marks Entry'!AP53</f>
        <v>0.0</v>
      </c>
      <c r="AP51" s="783">
        <f>'Marks Entry'!AQ53</f>
        <v>0.0</v>
      </c>
      <c r="AQ51" s="784">
        <f>'Marks Entry'!AR53</f>
        <v>0.0</v>
      </c>
      <c r="AR51" s="784" t="str">
        <f>'Marks Entry'!AS53</f>
        <v/>
      </c>
      <c r="AS51" s="784" t="str">
        <f>'Marks Entry'!AT53</f>
        <v/>
      </c>
      <c r="AT51" s="785" t="str">
        <f>'Marks Entry'!AU53</f>
        <v/>
      </c>
      <c r="AU51" s="781">
        <f>'Marks Entry'!AV53</f>
        <v>0.0</v>
      </c>
      <c r="AV51" s="782">
        <f>'Marks Entry'!AW53</f>
        <v>0.0</v>
      </c>
      <c r="AW51" s="782">
        <f>'Marks Entry'!AX53</f>
        <v>0.0</v>
      </c>
      <c r="AX51" s="783">
        <f>'Marks Entry'!AY53</f>
        <v>0.0</v>
      </c>
      <c r="AY51" s="782">
        <f>'Marks Entry'!AZ53</f>
        <v>0.0</v>
      </c>
      <c r="AZ51" s="783">
        <f>'Marks Entry'!BA53</f>
        <v>0.0</v>
      </c>
      <c r="BA51" s="782">
        <f>'Marks Entry'!BB53</f>
        <v>0.0</v>
      </c>
      <c r="BB51" s="783">
        <f>'Marks Entry'!BC53</f>
        <v>0.0</v>
      </c>
      <c r="BC51" s="784">
        <f>'Marks Entry'!BD53</f>
        <v>0.0</v>
      </c>
      <c r="BD51" s="784" t="str">
        <f>'Marks Entry'!BE53</f>
        <v/>
      </c>
      <c r="BE51" s="784" t="str">
        <f>'Marks Entry'!BF53</f>
        <v/>
      </c>
      <c r="BF51" s="785" t="str">
        <f>'Marks Entry'!BG53</f>
        <v/>
      </c>
      <c r="BG51" s="781">
        <f>'Marks Entry'!BH53</f>
        <v>0.0</v>
      </c>
      <c r="BH51" s="782">
        <f>'Marks Entry'!BI53</f>
        <v>0.0</v>
      </c>
      <c r="BI51" s="782">
        <f>'Marks Entry'!BJ53</f>
        <v>0.0</v>
      </c>
      <c r="BJ51" s="783">
        <f>'Marks Entry'!BK53</f>
        <v>0.0</v>
      </c>
      <c r="BK51" s="782">
        <f>'Marks Entry'!BL53</f>
        <v>0.0</v>
      </c>
      <c r="BL51" s="783">
        <f>'Marks Entry'!BM53</f>
        <v>0.0</v>
      </c>
      <c r="BM51" s="782">
        <f>'Marks Entry'!BN53</f>
        <v>0.0</v>
      </c>
      <c r="BN51" s="783">
        <f>'Marks Entry'!BO53</f>
        <v>0.0</v>
      </c>
      <c r="BO51" s="784">
        <f>'Marks Entry'!BP53</f>
        <v>0.0</v>
      </c>
      <c r="BP51" s="784" t="str">
        <f>'Marks Entry'!BQ53</f>
        <v/>
      </c>
      <c r="BQ51" s="784" t="str">
        <f>'Marks Entry'!BR53</f>
        <v/>
      </c>
      <c r="BR51" s="785" t="str">
        <f>'Marks Entry'!BS53</f>
        <v/>
      </c>
      <c r="BS51" s="781">
        <f>'Marks Entry'!BT53</f>
        <v>0.0</v>
      </c>
      <c r="BT51" s="782">
        <f>'Marks Entry'!BU53</f>
        <v>0.0</v>
      </c>
      <c r="BU51" s="782">
        <f>'Marks Entry'!BV53</f>
        <v>0.0</v>
      </c>
      <c r="BV51" s="783">
        <f>'Marks Entry'!BW53</f>
        <v>0.0</v>
      </c>
      <c r="BW51" s="782">
        <f>'Marks Entry'!BX53</f>
        <v>0.0</v>
      </c>
      <c r="BX51" s="783">
        <f>'Marks Entry'!BY53</f>
        <v>0.0</v>
      </c>
      <c r="BY51" s="782">
        <f>'Marks Entry'!BZ53</f>
        <v>0.0</v>
      </c>
      <c r="BZ51" s="783">
        <f>'Marks Entry'!CA53</f>
        <v>0.0</v>
      </c>
      <c r="CA51" s="784">
        <f>'Marks Entry'!CB53</f>
        <v>0.0</v>
      </c>
      <c r="CB51" s="784" t="str">
        <f>'Marks Entry'!CC53</f>
        <v/>
      </c>
      <c r="CC51" s="784" t="str">
        <f>'Marks Entry'!CD53</f>
        <v/>
      </c>
      <c r="CD51" s="785" t="str">
        <f>'Marks Entry'!CE53</f>
        <v/>
      </c>
      <c r="CE51" s="781">
        <f>'Marks Entry'!CF53</f>
        <v>0.0</v>
      </c>
      <c r="CF51" s="782">
        <f>'Marks Entry'!CG53</f>
        <v>0.0</v>
      </c>
      <c r="CG51" s="782">
        <f>'Marks Entry'!CH53</f>
        <v>0.0</v>
      </c>
      <c r="CH51" s="783">
        <f>'Marks Entry'!CI53</f>
        <v>0.0</v>
      </c>
      <c r="CI51" s="782">
        <f>'Marks Entry'!CJ53</f>
        <v>0.0</v>
      </c>
      <c r="CJ51" s="783">
        <f>'Marks Entry'!CK53</f>
        <v>0.0</v>
      </c>
      <c r="CK51" s="782">
        <f>'Marks Entry'!CL53</f>
        <v>0.0</v>
      </c>
      <c r="CL51" s="783">
        <f>'Marks Entry'!CM53</f>
        <v>0.0</v>
      </c>
      <c r="CM51" s="784">
        <f>'Marks Entry'!CN53</f>
        <v>0.0</v>
      </c>
      <c r="CN51" s="784" t="str">
        <f>'Marks Entry'!CO53</f>
        <v/>
      </c>
      <c r="CO51" s="784" t="str">
        <f>'Marks Entry'!CP53</f>
        <v/>
      </c>
      <c r="CP51" s="785" t="str">
        <f>'Marks Entry'!CQ53</f>
        <v/>
      </c>
      <c r="CQ51" s="786">
        <f>'Marks Entry'!CR53</f>
        <v>0.0</v>
      </c>
      <c r="CR51" s="787">
        <f>'Marks Entry'!CS53</f>
        <v>0.0</v>
      </c>
      <c r="CS51" s="787">
        <f>'Marks Entry'!CT53</f>
        <v>0.0</v>
      </c>
      <c r="CT51" s="783">
        <f>'Marks Entry'!CU53</f>
        <v>0.0</v>
      </c>
      <c r="CU51" s="787">
        <f>'Marks Entry'!CV53</f>
        <v>0.0</v>
      </c>
      <c r="CV51" s="788">
        <f>'Marks Entry'!CW53</f>
        <v>0.0</v>
      </c>
      <c r="CW51" s="789">
        <f>'Marks Entry'!CX53</f>
        <v>0.0</v>
      </c>
      <c r="CX51" s="788">
        <f>'Marks Entry'!CY53</f>
        <v>0.0</v>
      </c>
      <c r="CY51" s="787">
        <f>'Marks Entry'!CZ53</f>
        <v>0.0</v>
      </c>
      <c r="CZ51" s="789">
        <f>'Marks Entry'!DA53</f>
        <v>0.0</v>
      </c>
      <c r="DA51" s="790">
        <f>'Marks Entry'!DB53</f>
        <v>0.0</v>
      </c>
      <c r="DB51" s="784">
        <f>'Marks Entry'!DC53</f>
        <v>0.0</v>
      </c>
      <c r="DC51" s="785" t="str">
        <f>'Marks Entry'!DD53</f>
        <v/>
      </c>
      <c r="DD51" s="786">
        <f>'Marks Entry'!DE53</f>
        <v>0.0</v>
      </c>
      <c r="DE51" s="787">
        <f>'Marks Entry'!DF53</f>
        <v>0.0</v>
      </c>
      <c r="DF51" s="791">
        <f>'Marks Entry'!DG53</f>
        <v>0.0</v>
      </c>
      <c r="DG51" s="787">
        <f>'Marks Entry'!DH53</f>
        <v>0.0</v>
      </c>
      <c r="DH51" s="787">
        <f>'Marks Entry'!DI53</f>
        <v>0.0</v>
      </c>
      <c r="DI51" s="791">
        <f>'Marks Entry'!DJ53</f>
        <v>0.0</v>
      </c>
      <c r="DJ51" s="787">
        <f>'Marks Entry'!DK53</f>
        <v>0.0</v>
      </c>
      <c r="DK51" s="787">
        <f>'Marks Entry'!DL53</f>
        <v>0.0</v>
      </c>
      <c r="DL51" s="791" t="str">
        <f>'Marks Entry'!DM53</f>
        <v/>
      </c>
      <c r="DM51" s="791">
        <f>'Marks Entry'!DN53</f>
        <v>0.0</v>
      </c>
      <c r="DN51" s="791">
        <f>'Marks Entry'!DO53</f>
        <v>0.0</v>
      </c>
      <c r="DO51" s="792">
        <f>'Marks Entry'!DP53</f>
        <v>0.0</v>
      </c>
      <c r="DP51" s="787">
        <f>'Marks Entry'!DQ53</f>
        <v>0.0</v>
      </c>
      <c r="DQ51" s="788">
        <f>'Marks Entry'!DR53</f>
        <v>0.0</v>
      </c>
      <c r="DR51" s="791">
        <f>'Marks Entry'!DS53</f>
        <v>0.0</v>
      </c>
      <c r="DS51" s="788">
        <f>'Marks Entry'!DT53</f>
        <v>0.0</v>
      </c>
      <c r="DT51" s="787">
        <f>'Marks Entry'!DU53</f>
        <v>0.0</v>
      </c>
      <c r="DU51" s="789">
        <f>'Marks Entry'!DV53</f>
        <v>0.0</v>
      </c>
      <c r="DV51" s="789">
        <f>'Marks Entry'!DW53</f>
        <v>0.0</v>
      </c>
      <c r="DW51" s="789">
        <f>'Marks Entry'!DX53</f>
        <v>0.0</v>
      </c>
      <c r="DX51" s="793">
        <f>'Marks Entry'!DY53</f>
        <v>0.0</v>
      </c>
      <c r="DY51" s="784">
        <f>'Marks Entry'!DZ53</f>
        <v>0.0</v>
      </c>
      <c r="DZ51" s="785" t="str">
        <f>'Marks Entry'!EA53</f>
        <v/>
      </c>
      <c r="EA51" s="786">
        <f>'Marks Entry'!EB53</f>
        <v>0.0</v>
      </c>
      <c r="EB51" s="787">
        <f>'Marks Entry'!EC53</f>
        <v>0.0</v>
      </c>
      <c r="EC51" s="787">
        <f>'Marks Entry'!ED53</f>
        <v>0.0</v>
      </c>
      <c r="ED51" s="790">
        <f>'Marks Entry'!EE53</f>
        <v>0.0</v>
      </c>
      <c r="EE51" s="794">
        <f>'Marks Entry'!EF53</f>
        <v>0.0</v>
      </c>
      <c r="EF51" s="795" t="str">
        <f>'Marks Entry'!EG53</f>
        <v/>
      </c>
      <c r="EG51" s="786">
        <f>'Marks Entry'!EH53</f>
        <v>0.0</v>
      </c>
      <c r="EH51" s="787">
        <f>'Marks Entry'!EI53</f>
        <v>0.0</v>
      </c>
      <c r="EI51" s="787">
        <f>'Marks Entry'!EJ53</f>
        <v>0.0</v>
      </c>
      <c r="EJ51" s="790">
        <f>'Marks Entry'!EK53</f>
        <v>0.0</v>
      </c>
      <c r="EK51" s="794">
        <f>'Marks Entry'!EL53</f>
        <v>0.0</v>
      </c>
      <c r="EL51" s="795" t="str">
        <f>'Marks Entry'!EM53</f>
        <v/>
      </c>
      <c r="EM51" s="786">
        <f>'Marks Entry'!EN53</f>
        <v>0.0</v>
      </c>
      <c r="EN51" s="787">
        <f>'Marks Entry'!EO53</f>
        <v>0.0</v>
      </c>
      <c r="EO51" s="788">
        <f>'Marks Entry'!EP53</f>
        <v>0.0</v>
      </c>
      <c r="EP51" s="791">
        <f>'Marks Entry'!EQ53</f>
        <v>0.0</v>
      </c>
      <c r="EQ51" s="788">
        <f>'Marks Entry'!ER53</f>
        <v>0.0</v>
      </c>
      <c r="ER51" s="791">
        <f>'Marks Entry'!ES53</f>
        <v>0.0</v>
      </c>
      <c r="ES51" s="788">
        <f>'Marks Entry'!ET53</f>
        <v>0.0</v>
      </c>
      <c r="ET51" s="796">
        <f>'Marks Entry'!EU53</f>
        <v>0.0</v>
      </c>
      <c r="EU51" s="784">
        <f>'Marks Entry'!EV53</f>
        <v>0.0</v>
      </c>
      <c r="EV51" s="785" t="str">
        <f>'Marks Entry'!EW53</f>
        <v/>
      </c>
      <c r="EW51" s="797">
        <f>'Marks Entry'!EX53</f>
        <v>0.0</v>
      </c>
      <c r="EX51" s="784">
        <f>'Marks Entry'!EY53</f>
        <v>0.0</v>
      </c>
      <c r="EY51" s="798" t="str">
        <f>'Marks Entry'!EZ53</f>
        <v/>
      </c>
      <c r="EZ51" s="797" t="str">
        <f>'Marks Entry'!FA53</f>
        <v/>
      </c>
      <c r="FA51" s="784" t="str">
        <f>'Marks Entry'!FB53</f>
        <v/>
      </c>
      <c r="FB51" s="799" t="str">
        <f>'Marks Entry'!FC53</f>
        <v/>
      </c>
      <c r="FC51" s="800" t="str">
        <f>'Marks Entry'!FD53</f>
        <v/>
      </c>
      <c r="FD51" s="800" t="str">
        <f>'Marks Entry'!FE53</f>
        <v/>
      </c>
      <c r="FE51" s="784" t="str">
        <f>'Marks Entry'!FF53</f>
        <v/>
      </c>
      <c r="FF51" s="784" t="str">
        <f>'Marks Entry'!FG53</f>
        <v/>
      </c>
      <c r="FG51" s="785" t="str">
        <f>'Marks Entry'!FH53</f>
        <v/>
      </c>
    </row>
    <row r="52" spans="8:8" s="757" ht="17.25" customFormat="1" customHeight="1">
      <c r="A52" s="801"/>
      <c r="B52" s="758">
        <f t="shared" si="1"/>
        <v>0.0</v>
      </c>
      <c r="C52" s="759">
        <f>'Marks Entry'!D54</f>
        <v>0.0</v>
      </c>
      <c r="D52" s="759">
        <f>'Marks Entry'!E54</f>
        <v>0.0</v>
      </c>
      <c r="E52" s="759">
        <f>'Marks Entry'!F54</f>
        <v>0.0</v>
      </c>
      <c r="F52" s="759">
        <f>'Marks Entry'!$G54</f>
        <v>0.0</v>
      </c>
      <c r="G52" s="759">
        <f>'Marks Entry'!$H54</f>
        <v>0.0</v>
      </c>
      <c r="H52" s="759">
        <f>'Marks Entry'!I54</f>
        <v>0.0</v>
      </c>
      <c r="I52" s="759">
        <f>'Marks Entry'!J54</f>
        <v>0.0</v>
      </c>
      <c r="J52" s="760">
        <f>'Marks Entry'!K54</f>
        <v>0.0</v>
      </c>
      <c r="K52" s="781">
        <f>'Marks Entry'!L54</f>
        <v>0.0</v>
      </c>
      <c r="L52" s="782">
        <f>'Marks Entry'!M54</f>
        <v>0.0</v>
      </c>
      <c r="M52" s="782">
        <f>'Marks Entry'!N54</f>
        <v>0.0</v>
      </c>
      <c r="N52" s="783">
        <f>'Marks Entry'!O54</f>
        <v>0.0</v>
      </c>
      <c r="O52" s="782">
        <f>'Marks Entry'!P54</f>
        <v>0.0</v>
      </c>
      <c r="P52" s="783">
        <f>'Marks Entry'!Q54</f>
        <v>0.0</v>
      </c>
      <c r="Q52" s="782">
        <f>'Marks Entry'!R54</f>
        <v>0.0</v>
      </c>
      <c r="R52" s="783">
        <f>'Marks Entry'!S54</f>
        <v>0.0</v>
      </c>
      <c r="S52" s="784">
        <f>'Marks Entry'!T54</f>
        <v>0.0</v>
      </c>
      <c r="T52" s="784" t="str">
        <f>'Marks Entry'!U54</f>
        <v/>
      </c>
      <c r="U52" s="784" t="str">
        <f>'Marks Entry'!V54</f>
        <v/>
      </c>
      <c r="V52" s="785" t="str">
        <f>'Marks Entry'!W54</f>
        <v/>
      </c>
      <c r="W52" s="781">
        <f>'Marks Entry'!X54</f>
        <v>0.0</v>
      </c>
      <c r="X52" s="782">
        <f>'Marks Entry'!Y54</f>
        <v>0.0</v>
      </c>
      <c r="Y52" s="782">
        <f>'Marks Entry'!Z54</f>
        <v>0.0</v>
      </c>
      <c r="Z52" s="783">
        <f>'Marks Entry'!AA54</f>
        <v>0.0</v>
      </c>
      <c r="AA52" s="782">
        <f>'Marks Entry'!AB54</f>
        <v>0.0</v>
      </c>
      <c r="AB52" s="783">
        <f>'Marks Entry'!AC54</f>
        <v>0.0</v>
      </c>
      <c r="AC52" s="782">
        <f>'Marks Entry'!AD54</f>
        <v>0.0</v>
      </c>
      <c r="AD52" s="783">
        <f>'Marks Entry'!AE54</f>
        <v>0.0</v>
      </c>
      <c r="AE52" s="784">
        <f>'Marks Entry'!AF54</f>
        <v>0.0</v>
      </c>
      <c r="AF52" s="784" t="str">
        <f>'Marks Entry'!AG54</f>
        <v/>
      </c>
      <c r="AG52" s="784" t="str">
        <f>'Marks Entry'!AH54</f>
        <v/>
      </c>
      <c r="AH52" s="785" t="str">
        <f>'Marks Entry'!AI54</f>
        <v/>
      </c>
      <c r="AI52" s="781">
        <f>'Marks Entry'!AJ54</f>
        <v>0.0</v>
      </c>
      <c r="AJ52" s="782">
        <f>'Marks Entry'!AK54</f>
        <v>0.0</v>
      </c>
      <c r="AK52" s="782">
        <f>'Marks Entry'!AL54</f>
        <v>0.0</v>
      </c>
      <c r="AL52" s="783">
        <f>'Marks Entry'!AM54</f>
        <v>0.0</v>
      </c>
      <c r="AM52" s="782">
        <f>'Marks Entry'!AN54</f>
        <v>0.0</v>
      </c>
      <c r="AN52" s="783">
        <f>'Marks Entry'!AO54</f>
        <v>0.0</v>
      </c>
      <c r="AO52" s="782">
        <f>'Marks Entry'!AP54</f>
        <v>0.0</v>
      </c>
      <c r="AP52" s="783">
        <f>'Marks Entry'!AQ54</f>
        <v>0.0</v>
      </c>
      <c r="AQ52" s="784">
        <f>'Marks Entry'!AR54</f>
        <v>0.0</v>
      </c>
      <c r="AR52" s="784" t="str">
        <f>'Marks Entry'!AS54</f>
        <v/>
      </c>
      <c r="AS52" s="784" t="str">
        <f>'Marks Entry'!AT54</f>
        <v/>
      </c>
      <c r="AT52" s="785" t="str">
        <f>'Marks Entry'!AU54</f>
        <v/>
      </c>
      <c r="AU52" s="781">
        <f>'Marks Entry'!AV54</f>
        <v>0.0</v>
      </c>
      <c r="AV52" s="782">
        <f>'Marks Entry'!AW54</f>
        <v>0.0</v>
      </c>
      <c r="AW52" s="782">
        <f>'Marks Entry'!AX54</f>
        <v>0.0</v>
      </c>
      <c r="AX52" s="783">
        <f>'Marks Entry'!AY54</f>
        <v>0.0</v>
      </c>
      <c r="AY52" s="782">
        <f>'Marks Entry'!AZ54</f>
        <v>0.0</v>
      </c>
      <c r="AZ52" s="783">
        <f>'Marks Entry'!BA54</f>
        <v>0.0</v>
      </c>
      <c r="BA52" s="782">
        <f>'Marks Entry'!BB54</f>
        <v>0.0</v>
      </c>
      <c r="BB52" s="783">
        <f>'Marks Entry'!BC54</f>
        <v>0.0</v>
      </c>
      <c r="BC52" s="784">
        <f>'Marks Entry'!BD54</f>
        <v>0.0</v>
      </c>
      <c r="BD52" s="784" t="str">
        <f>'Marks Entry'!BE54</f>
        <v/>
      </c>
      <c r="BE52" s="784" t="str">
        <f>'Marks Entry'!BF54</f>
        <v/>
      </c>
      <c r="BF52" s="785" t="str">
        <f>'Marks Entry'!BG54</f>
        <v/>
      </c>
      <c r="BG52" s="781">
        <f>'Marks Entry'!BH54</f>
        <v>0.0</v>
      </c>
      <c r="BH52" s="782">
        <f>'Marks Entry'!BI54</f>
        <v>0.0</v>
      </c>
      <c r="BI52" s="782">
        <f>'Marks Entry'!BJ54</f>
        <v>0.0</v>
      </c>
      <c r="BJ52" s="783">
        <f>'Marks Entry'!BK54</f>
        <v>0.0</v>
      </c>
      <c r="BK52" s="782">
        <f>'Marks Entry'!BL54</f>
        <v>0.0</v>
      </c>
      <c r="BL52" s="783">
        <f>'Marks Entry'!BM54</f>
        <v>0.0</v>
      </c>
      <c r="BM52" s="782">
        <f>'Marks Entry'!BN54</f>
        <v>0.0</v>
      </c>
      <c r="BN52" s="783">
        <f>'Marks Entry'!BO54</f>
        <v>0.0</v>
      </c>
      <c r="BO52" s="784">
        <f>'Marks Entry'!BP54</f>
        <v>0.0</v>
      </c>
      <c r="BP52" s="784" t="str">
        <f>'Marks Entry'!BQ54</f>
        <v/>
      </c>
      <c r="BQ52" s="784" t="str">
        <f>'Marks Entry'!BR54</f>
        <v/>
      </c>
      <c r="BR52" s="785" t="str">
        <f>'Marks Entry'!BS54</f>
        <v/>
      </c>
      <c r="BS52" s="781">
        <f>'Marks Entry'!BT54</f>
        <v>0.0</v>
      </c>
      <c r="BT52" s="782">
        <f>'Marks Entry'!BU54</f>
        <v>0.0</v>
      </c>
      <c r="BU52" s="782">
        <f>'Marks Entry'!BV54</f>
        <v>0.0</v>
      </c>
      <c r="BV52" s="783">
        <f>'Marks Entry'!BW54</f>
        <v>0.0</v>
      </c>
      <c r="BW52" s="782">
        <f>'Marks Entry'!BX54</f>
        <v>0.0</v>
      </c>
      <c r="BX52" s="783">
        <f>'Marks Entry'!BY54</f>
        <v>0.0</v>
      </c>
      <c r="BY52" s="782">
        <f>'Marks Entry'!BZ54</f>
        <v>0.0</v>
      </c>
      <c r="BZ52" s="783">
        <f>'Marks Entry'!CA54</f>
        <v>0.0</v>
      </c>
      <c r="CA52" s="784">
        <f>'Marks Entry'!CB54</f>
        <v>0.0</v>
      </c>
      <c r="CB52" s="784" t="str">
        <f>'Marks Entry'!CC54</f>
        <v/>
      </c>
      <c r="CC52" s="784" t="str">
        <f>'Marks Entry'!CD54</f>
        <v/>
      </c>
      <c r="CD52" s="785" t="str">
        <f>'Marks Entry'!CE54</f>
        <v/>
      </c>
      <c r="CE52" s="781">
        <f>'Marks Entry'!CF54</f>
        <v>0.0</v>
      </c>
      <c r="CF52" s="782">
        <f>'Marks Entry'!CG54</f>
        <v>0.0</v>
      </c>
      <c r="CG52" s="782">
        <f>'Marks Entry'!CH54</f>
        <v>0.0</v>
      </c>
      <c r="CH52" s="783">
        <f>'Marks Entry'!CI54</f>
        <v>0.0</v>
      </c>
      <c r="CI52" s="782">
        <f>'Marks Entry'!CJ54</f>
        <v>0.0</v>
      </c>
      <c r="CJ52" s="783">
        <f>'Marks Entry'!CK54</f>
        <v>0.0</v>
      </c>
      <c r="CK52" s="782">
        <f>'Marks Entry'!CL54</f>
        <v>0.0</v>
      </c>
      <c r="CL52" s="783">
        <f>'Marks Entry'!CM54</f>
        <v>0.0</v>
      </c>
      <c r="CM52" s="784">
        <f>'Marks Entry'!CN54</f>
        <v>0.0</v>
      </c>
      <c r="CN52" s="784" t="str">
        <f>'Marks Entry'!CO54</f>
        <v/>
      </c>
      <c r="CO52" s="784" t="str">
        <f>'Marks Entry'!CP54</f>
        <v/>
      </c>
      <c r="CP52" s="785" t="str">
        <f>'Marks Entry'!CQ54</f>
        <v/>
      </c>
      <c r="CQ52" s="786">
        <f>'Marks Entry'!CR54</f>
        <v>0.0</v>
      </c>
      <c r="CR52" s="787">
        <f>'Marks Entry'!CS54</f>
        <v>0.0</v>
      </c>
      <c r="CS52" s="787">
        <f>'Marks Entry'!CT54</f>
        <v>0.0</v>
      </c>
      <c r="CT52" s="783">
        <f>'Marks Entry'!CU54</f>
        <v>0.0</v>
      </c>
      <c r="CU52" s="787">
        <f>'Marks Entry'!CV54</f>
        <v>0.0</v>
      </c>
      <c r="CV52" s="788">
        <f>'Marks Entry'!CW54</f>
        <v>0.0</v>
      </c>
      <c r="CW52" s="789">
        <f>'Marks Entry'!CX54</f>
        <v>0.0</v>
      </c>
      <c r="CX52" s="788">
        <f>'Marks Entry'!CY54</f>
        <v>0.0</v>
      </c>
      <c r="CY52" s="787">
        <f>'Marks Entry'!CZ54</f>
        <v>0.0</v>
      </c>
      <c r="CZ52" s="789">
        <f>'Marks Entry'!DA54</f>
        <v>0.0</v>
      </c>
      <c r="DA52" s="790">
        <f>'Marks Entry'!DB54</f>
        <v>0.0</v>
      </c>
      <c r="DB52" s="784">
        <f>'Marks Entry'!DC54</f>
        <v>0.0</v>
      </c>
      <c r="DC52" s="785" t="str">
        <f>'Marks Entry'!DD54</f>
        <v/>
      </c>
      <c r="DD52" s="786">
        <f>'Marks Entry'!DE54</f>
        <v>0.0</v>
      </c>
      <c r="DE52" s="787">
        <f>'Marks Entry'!DF54</f>
        <v>0.0</v>
      </c>
      <c r="DF52" s="791">
        <f>'Marks Entry'!DG54</f>
        <v>0.0</v>
      </c>
      <c r="DG52" s="787">
        <f>'Marks Entry'!DH54</f>
        <v>0.0</v>
      </c>
      <c r="DH52" s="787">
        <f>'Marks Entry'!DI54</f>
        <v>0.0</v>
      </c>
      <c r="DI52" s="791">
        <f>'Marks Entry'!DJ54</f>
        <v>0.0</v>
      </c>
      <c r="DJ52" s="787">
        <f>'Marks Entry'!DK54</f>
        <v>0.0</v>
      </c>
      <c r="DK52" s="787">
        <f>'Marks Entry'!DL54</f>
        <v>0.0</v>
      </c>
      <c r="DL52" s="791" t="str">
        <f>'Marks Entry'!DM54</f>
        <v/>
      </c>
      <c r="DM52" s="791">
        <f>'Marks Entry'!DN54</f>
        <v>0.0</v>
      </c>
      <c r="DN52" s="791">
        <f>'Marks Entry'!DO54</f>
        <v>0.0</v>
      </c>
      <c r="DO52" s="792">
        <f>'Marks Entry'!DP54</f>
        <v>0.0</v>
      </c>
      <c r="DP52" s="787">
        <f>'Marks Entry'!DQ54</f>
        <v>0.0</v>
      </c>
      <c r="DQ52" s="788">
        <f>'Marks Entry'!DR54</f>
        <v>0.0</v>
      </c>
      <c r="DR52" s="791">
        <f>'Marks Entry'!DS54</f>
        <v>0.0</v>
      </c>
      <c r="DS52" s="788">
        <f>'Marks Entry'!DT54</f>
        <v>0.0</v>
      </c>
      <c r="DT52" s="787">
        <f>'Marks Entry'!DU54</f>
        <v>0.0</v>
      </c>
      <c r="DU52" s="789">
        <f>'Marks Entry'!DV54</f>
        <v>0.0</v>
      </c>
      <c r="DV52" s="789">
        <f>'Marks Entry'!DW54</f>
        <v>0.0</v>
      </c>
      <c r="DW52" s="789">
        <f>'Marks Entry'!DX54</f>
        <v>0.0</v>
      </c>
      <c r="DX52" s="793">
        <f>'Marks Entry'!DY54</f>
        <v>0.0</v>
      </c>
      <c r="DY52" s="784">
        <f>'Marks Entry'!DZ54</f>
        <v>0.0</v>
      </c>
      <c r="DZ52" s="785" t="str">
        <f>'Marks Entry'!EA54</f>
        <v/>
      </c>
      <c r="EA52" s="786">
        <f>'Marks Entry'!EB54</f>
        <v>0.0</v>
      </c>
      <c r="EB52" s="787">
        <f>'Marks Entry'!EC54</f>
        <v>0.0</v>
      </c>
      <c r="EC52" s="787">
        <f>'Marks Entry'!ED54</f>
        <v>0.0</v>
      </c>
      <c r="ED52" s="790">
        <f>'Marks Entry'!EE54</f>
        <v>0.0</v>
      </c>
      <c r="EE52" s="794">
        <f>'Marks Entry'!EF54</f>
        <v>0.0</v>
      </c>
      <c r="EF52" s="795" t="str">
        <f>'Marks Entry'!EG54</f>
        <v/>
      </c>
      <c r="EG52" s="786">
        <f>'Marks Entry'!EH54</f>
        <v>0.0</v>
      </c>
      <c r="EH52" s="787">
        <f>'Marks Entry'!EI54</f>
        <v>0.0</v>
      </c>
      <c r="EI52" s="787">
        <f>'Marks Entry'!EJ54</f>
        <v>0.0</v>
      </c>
      <c r="EJ52" s="790">
        <f>'Marks Entry'!EK54</f>
        <v>0.0</v>
      </c>
      <c r="EK52" s="794">
        <f>'Marks Entry'!EL54</f>
        <v>0.0</v>
      </c>
      <c r="EL52" s="795" t="str">
        <f>'Marks Entry'!EM54</f>
        <v/>
      </c>
      <c r="EM52" s="786">
        <f>'Marks Entry'!EN54</f>
        <v>0.0</v>
      </c>
      <c r="EN52" s="787">
        <f>'Marks Entry'!EO54</f>
        <v>0.0</v>
      </c>
      <c r="EO52" s="788">
        <f>'Marks Entry'!EP54</f>
        <v>0.0</v>
      </c>
      <c r="EP52" s="791">
        <f>'Marks Entry'!EQ54</f>
        <v>0.0</v>
      </c>
      <c r="EQ52" s="788">
        <f>'Marks Entry'!ER54</f>
        <v>0.0</v>
      </c>
      <c r="ER52" s="791">
        <f>'Marks Entry'!ES54</f>
        <v>0.0</v>
      </c>
      <c r="ES52" s="788">
        <f>'Marks Entry'!ET54</f>
        <v>0.0</v>
      </c>
      <c r="ET52" s="796">
        <f>'Marks Entry'!EU54</f>
        <v>0.0</v>
      </c>
      <c r="EU52" s="784">
        <f>'Marks Entry'!EV54</f>
        <v>0.0</v>
      </c>
      <c r="EV52" s="785" t="str">
        <f>'Marks Entry'!EW54</f>
        <v/>
      </c>
      <c r="EW52" s="797">
        <f>'Marks Entry'!EX54</f>
        <v>0.0</v>
      </c>
      <c r="EX52" s="784">
        <f>'Marks Entry'!EY54</f>
        <v>0.0</v>
      </c>
      <c r="EY52" s="798" t="str">
        <f>'Marks Entry'!EZ54</f>
        <v/>
      </c>
      <c r="EZ52" s="797" t="str">
        <f>'Marks Entry'!FA54</f>
        <v/>
      </c>
      <c r="FA52" s="784" t="str">
        <f>'Marks Entry'!FB54</f>
        <v/>
      </c>
      <c r="FB52" s="799" t="str">
        <f>'Marks Entry'!FC54</f>
        <v/>
      </c>
      <c r="FC52" s="800" t="str">
        <f>'Marks Entry'!FD54</f>
        <v/>
      </c>
      <c r="FD52" s="800" t="str">
        <f>'Marks Entry'!FE54</f>
        <v/>
      </c>
      <c r="FE52" s="784" t="str">
        <f>'Marks Entry'!FF54</f>
        <v/>
      </c>
      <c r="FF52" s="784" t="str">
        <f>'Marks Entry'!FG54</f>
        <v/>
      </c>
      <c r="FG52" s="785" t="str">
        <f>'Marks Entry'!FH54</f>
        <v/>
      </c>
    </row>
    <row r="53" spans="8:8" s="757" ht="17.25" customFormat="1" customHeight="1">
      <c r="A53" s="801"/>
      <c r="B53" s="758">
        <f t="shared" si="1"/>
        <v>0.0</v>
      </c>
      <c r="C53" s="759">
        <f>'Marks Entry'!D55</f>
        <v>0.0</v>
      </c>
      <c r="D53" s="759">
        <f>'Marks Entry'!E55</f>
        <v>0.0</v>
      </c>
      <c r="E53" s="759">
        <f>'Marks Entry'!F55</f>
        <v>0.0</v>
      </c>
      <c r="F53" s="759">
        <f>'Marks Entry'!$G55</f>
        <v>0.0</v>
      </c>
      <c r="G53" s="759">
        <f>'Marks Entry'!$H55</f>
        <v>0.0</v>
      </c>
      <c r="H53" s="759">
        <f>'Marks Entry'!I55</f>
        <v>0.0</v>
      </c>
      <c r="I53" s="759">
        <f>'Marks Entry'!J55</f>
        <v>0.0</v>
      </c>
      <c r="J53" s="760">
        <f>'Marks Entry'!K55</f>
        <v>0.0</v>
      </c>
      <c r="K53" s="781">
        <f>'Marks Entry'!L55</f>
        <v>0.0</v>
      </c>
      <c r="L53" s="782">
        <f>'Marks Entry'!M55</f>
        <v>0.0</v>
      </c>
      <c r="M53" s="782">
        <f>'Marks Entry'!N55</f>
        <v>0.0</v>
      </c>
      <c r="N53" s="783">
        <f>'Marks Entry'!O55</f>
        <v>0.0</v>
      </c>
      <c r="O53" s="782">
        <f>'Marks Entry'!P55</f>
        <v>0.0</v>
      </c>
      <c r="P53" s="783">
        <f>'Marks Entry'!Q55</f>
        <v>0.0</v>
      </c>
      <c r="Q53" s="782">
        <f>'Marks Entry'!R55</f>
        <v>0.0</v>
      </c>
      <c r="R53" s="783">
        <f>'Marks Entry'!S55</f>
        <v>0.0</v>
      </c>
      <c r="S53" s="784">
        <f>'Marks Entry'!T55</f>
        <v>0.0</v>
      </c>
      <c r="T53" s="784" t="str">
        <f>'Marks Entry'!U55</f>
        <v/>
      </c>
      <c r="U53" s="784" t="str">
        <f>'Marks Entry'!V55</f>
        <v/>
      </c>
      <c r="V53" s="785" t="str">
        <f>'Marks Entry'!W55</f>
        <v/>
      </c>
      <c r="W53" s="781">
        <f>'Marks Entry'!X55</f>
        <v>0.0</v>
      </c>
      <c r="X53" s="782">
        <f>'Marks Entry'!Y55</f>
        <v>0.0</v>
      </c>
      <c r="Y53" s="782">
        <f>'Marks Entry'!Z55</f>
        <v>0.0</v>
      </c>
      <c r="Z53" s="783">
        <f>'Marks Entry'!AA55</f>
        <v>0.0</v>
      </c>
      <c r="AA53" s="782">
        <f>'Marks Entry'!AB55</f>
        <v>0.0</v>
      </c>
      <c r="AB53" s="783">
        <f>'Marks Entry'!AC55</f>
        <v>0.0</v>
      </c>
      <c r="AC53" s="782">
        <f>'Marks Entry'!AD55</f>
        <v>0.0</v>
      </c>
      <c r="AD53" s="783">
        <f>'Marks Entry'!AE55</f>
        <v>0.0</v>
      </c>
      <c r="AE53" s="784">
        <f>'Marks Entry'!AF55</f>
        <v>0.0</v>
      </c>
      <c r="AF53" s="784" t="str">
        <f>'Marks Entry'!AG55</f>
        <v/>
      </c>
      <c r="AG53" s="784" t="str">
        <f>'Marks Entry'!AH55</f>
        <v/>
      </c>
      <c r="AH53" s="785" t="str">
        <f>'Marks Entry'!AI55</f>
        <v/>
      </c>
      <c r="AI53" s="781">
        <f>'Marks Entry'!AJ55</f>
        <v>0.0</v>
      </c>
      <c r="AJ53" s="782">
        <f>'Marks Entry'!AK55</f>
        <v>0.0</v>
      </c>
      <c r="AK53" s="782">
        <f>'Marks Entry'!AL55</f>
        <v>0.0</v>
      </c>
      <c r="AL53" s="783">
        <f>'Marks Entry'!AM55</f>
        <v>0.0</v>
      </c>
      <c r="AM53" s="782">
        <f>'Marks Entry'!AN55</f>
        <v>0.0</v>
      </c>
      <c r="AN53" s="783">
        <f>'Marks Entry'!AO55</f>
        <v>0.0</v>
      </c>
      <c r="AO53" s="782">
        <f>'Marks Entry'!AP55</f>
        <v>0.0</v>
      </c>
      <c r="AP53" s="783">
        <f>'Marks Entry'!AQ55</f>
        <v>0.0</v>
      </c>
      <c r="AQ53" s="784">
        <f>'Marks Entry'!AR55</f>
        <v>0.0</v>
      </c>
      <c r="AR53" s="784" t="str">
        <f>'Marks Entry'!AS55</f>
        <v/>
      </c>
      <c r="AS53" s="784" t="str">
        <f>'Marks Entry'!AT55</f>
        <v/>
      </c>
      <c r="AT53" s="785" t="str">
        <f>'Marks Entry'!AU55</f>
        <v/>
      </c>
      <c r="AU53" s="781">
        <f>'Marks Entry'!AV55</f>
        <v>0.0</v>
      </c>
      <c r="AV53" s="782">
        <f>'Marks Entry'!AW55</f>
        <v>0.0</v>
      </c>
      <c r="AW53" s="782">
        <f>'Marks Entry'!AX55</f>
        <v>0.0</v>
      </c>
      <c r="AX53" s="783">
        <f>'Marks Entry'!AY55</f>
        <v>0.0</v>
      </c>
      <c r="AY53" s="782">
        <f>'Marks Entry'!AZ55</f>
        <v>0.0</v>
      </c>
      <c r="AZ53" s="783">
        <f>'Marks Entry'!BA55</f>
        <v>0.0</v>
      </c>
      <c r="BA53" s="782">
        <f>'Marks Entry'!BB55</f>
        <v>0.0</v>
      </c>
      <c r="BB53" s="783">
        <f>'Marks Entry'!BC55</f>
        <v>0.0</v>
      </c>
      <c r="BC53" s="784">
        <f>'Marks Entry'!BD55</f>
        <v>0.0</v>
      </c>
      <c r="BD53" s="784" t="str">
        <f>'Marks Entry'!BE55</f>
        <v/>
      </c>
      <c r="BE53" s="784" t="str">
        <f>'Marks Entry'!BF55</f>
        <v/>
      </c>
      <c r="BF53" s="785" t="str">
        <f>'Marks Entry'!BG55</f>
        <v/>
      </c>
      <c r="BG53" s="781">
        <f>'Marks Entry'!BH55</f>
        <v>0.0</v>
      </c>
      <c r="BH53" s="782">
        <f>'Marks Entry'!BI55</f>
        <v>0.0</v>
      </c>
      <c r="BI53" s="782">
        <f>'Marks Entry'!BJ55</f>
        <v>0.0</v>
      </c>
      <c r="BJ53" s="783">
        <f>'Marks Entry'!BK55</f>
        <v>0.0</v>
      </c>
      <c r="BK53" s="782">
        <f>'Marks Entry'!BL55</f>
        <v>0.0</v>
      </c>
      <c r="BL53" s="783">
        <f>'Marks Entry'!BM55</f>
        <v>0.0</v>
      </c>
      <c r="BM53" s="782">
        <f>'Marks Entry'!BN55</f>
        <v>0.0</v>
      </c>
      <c r="BN53" s="783">
        <f>'Marks Entry'!BO55</f>
        <v>0.0</v>
      </c>
      <c r="BO53" s="784">
        <f>'Marks Entry'!BP55</f>
        <v>0.0</v>
      </c>
      <c r="BP53" s="784" t="str">
        <f>'Marks Entry'!BQ55</f>
        <v/>
      </c>
      <c r="BQ53" s="784" t="str">
        <f>'Marks Entry'!BR55</f>
        <v/>
      </c>
      <c r="BR53" s="785" t="str">
        <f>'Marks Entry'!BS55</f>
        <v/>
      </c>
      <c r="BS53" s="781">
        <f>'Marks Entry'!BT55</f>
        <v>0.0</v>
      </c>
      <c r="BT53" s="782">
        <f>'Marks Entry'!BU55</f>
        <v>0.0</v>
      </c>
      <c r="BU53" s="782">
        <f>'Marks Entry'!BV55</f>
        <v>0.0</v>
      </c>
      <c r="BV53" s="783">
        <f>'Marks Entry'!BW55</f>
        <v>0.0</v>
      </c>
      <c r="BW53" s="782">
        <f>'Marks Entry'!BX55</f>
        <v>0.0</v>
      </c>
      <c r="BX53" s="783">
        <f>'Marks Entry'!BY55</f>
        <v>0.0</v>
      </c>
      <c r="BY53" s="782">
        <f>'Marks Entry'!BZ55</f>
        <v>0.0</v>
      </c>
      <c r="BZ53" s="783">
        <f>'Marks Entry'!CA55</f>
        <v>0.0</v>
      </c>
      <c r="CA53" s="784">
        <f>'Marks Entry'!CB55</f>
        <v>0.0</v>
      </c>
      <c r="CB53" s="784" t="str">
        <f>'Marks Entry'!CC55</f>
        <v/>
      </c>
      <c r="CC53" s="784" t="str">
        <f>'Marks Entry'!CD55</f>
        <v/>
      </c>
      <c r="CD53" s="785" t="str">
        <f>'Marks Entry'!CE55</f>
        <v/>
      </c>
      <c r="CE53" s="781">
        <f>'Marks Entry'!CF55</f>
        <v>0.0</v>
      </c>
      <c r="CF53" s="782">
        <f>'Marks Entry'!CG55</f>
        <v>0.0</v>
      </c>
      <c r="CG53" s="782">
        <f>'Marks Entry'!CH55</f>
        <v>0.0</v>
      </c>
      <c r="CH53" s="783">
        <f>'Marks Entry'!CI55</f>
        <v>0.0</v>
      </c>
      <c r="CI53" s="782">
        <f>'Marks Entry'!CJ55</f>
        <v>0.0</v>
      </c>
      <c r="CJ53" s="783">
        <f>'Marks Entry'!CK55</f>
        <v>0.0</v>
      </c>
      <c r="CK53" s="782">
        <f>'Marks Entry'!CL55</f>
        <v>0.0</v>
      </c>
      <c r="CL53" s="783">
        <f>'Marks Entry'!CM55</f>
        <v>0.0</v>
      </c>
      <c r="CM53" s="784">
        <f>'Marks Entry'!CN55</f>
        <v>0.0</v>
      </c>
      <c r="CN53" s="784" t="str">
        <f>'Marks Entry'!CO55</f>
        <v/>
      </c>
      <c r="CO53" s="784" t="str">
        <f>'Marks Entry'!CP55</f>
        <v/>
      </c>
      <c r="CP53" s="785" t="str">
        <f>'Marks Entry'!CQ55</f>
        <v/>
      </c>
      <c r="CQ53" s="786">
        <f>'Marks Entry'!CR55</f>
        <v>0.0</v>
      </c>
      <c r="CR53" s="787">
        <f>'Marks Entry'!CS55</f>
        <v>0.0</v>
      </c>
      <c r="CS53" s="787">
        <f>'Marks Entry'!CT55</f>
        <v>0.0</v>
      </c>
      <c r="CT53" s="783">
        <f>'Marks Entry'!CU55</f>
        <v>0.0</v>
      </c>
      <c r="CU53" s="787">
        <f>'Marks Entry'!CV55</f>
        <v>0.0</v>
      </c>
      <c r="CV53" s="788">
        <f>'Marks Entry'!CW55</f>
        <v>0.0</v>
      </c>
      <c r="CW53" s="789">
        <f>'Marks Entry'!CX55</f>
        <v>0.0</v>
      </c>
      <c r="CX53" s="788">
        <f>'Marks Entry'!CY55</f>
        <v>0.0</v>
      </c>
      <c r="CY53" s="787">
        <f>'Marks Entry'!CZ55</f>
        <v>0.0</v>
      </c>
      <c r="CZ53" s="789">
        <f>'Marks Entry'!DA55</f>
        <v>0.0</v>
      </c>
      <c r="DA53" s="790">
        <f>'Marks Entry'!DB55</f>
        <v>0.0</v>
      </c>
      <c r="DB53" s="784">
        <f>'Marks Entry'!DC55</f>
        <v>0.0</v>
      </c>
      <c r="DC53" s="785" t="str">
        <f>'Marks Entry'!DD55</f>
        <v/>
      </c>
      <c r="DD53" s="786">
        <f>'Marks Entry'!DE55</f>
        <v>0.0</v>
      </c>
      <c r="DE53" s="787">
        <f>'Marks Entry'!DF55</f>
        <v>0.0</v>
      </c>
      <c r="DF53" s="791">
        <f>'Marks Entry'!DG55</f>
        <v>0.0</v>
      </c>
      <c r="DG53" s="787">
        <f>'Marks Entry'!DH55</f>
        <v>0.0</v>
      </c>
      <c r="DH53" s="787">
        <f>'Marks Entry'!DI55</f>
        <v>0.0</v>
      </c>
      <c r="DI53" s="791">
        <f>'Marks Entry'!DJ55</f>
        <v>0.0</v>
      </c>
      <c r="DJ53" s="787">
        <f>'Marks Entry'!DK55</f>
        <v>0.0</v>
      </c>
      <c r="DK53" s="787">
        <f>'Marks Entry'!DL55</f>
        <v>0.0</v>
      </c>
      <c r="DL53" s="791" t="str">
        <f>'Marks Entry'!DM55</f>
        <v/>
      </c>
      <c r="DM53" s="791">
        <f>'Marks Entry'!DN55</f>
        <v>0.0</v>
      </c>
      <c r="DN53" s="791">
        <f>'Marks Entry'!DO55</f>
        <v>0.0</v>
      </c>
      <c r="DO53" s="792">
        <f>'Marks Entry'!DP55</f>
        <v>0.0</v>
      </c>
      <c r="DP53" s="787">
        <f>'Marks Entry'!DQ55</f>
        <v>0.0</v>
      </c>
      <c r="DQ53" s="788">
        <f>'Marks Entry'!DR55</f>
        <v>0.0</v>
      </c>
      <c r="DR53" s="791">
        <f>'Marks Entry'!DS55</f>
        <v>0.0</v>
      </c>
      <c r="DS53" s="788">
        <f>'Marks Entry'!DT55</f>
        <v>0.0</v>
      </c>
      <c r="DT53" s="787">
        <f>'Marks Entry'!DU55</f>
        <v>0.0</v>
      </c>
      <c r="DU53" s="789">
        <f>'Marks Entry'!DV55</f>
        <v>0.0</v>
      </c>
      <c r="DV53" s="789">
        <f>'Marks Entry'!DW55</f>
        <v>0.0</v>
      </c>
      <c r="DW53" s="789">
        <f>'Marks Entry'!DX55</f>
        <v>0.0</v>
      </c>
      <c r="DX53" s="793">
        <f>'Marks Entry'!DY55</f>
        <v>0.0</v>
      </c>
      <c r="DY53" s="784">
        <f>'Marks Entry'!DZ55</f>
        <v>0.0</v>
      </c>
      <c r="DZ53" s="785" t="str">
        <f>'Marks Entry'!EA55</f>
        <v/>
      </c>
      <c r="EA53" s="786">
        <f>'Marks Entry'!EB55</f>
        <v>0.0</v>
      </c>
      <c r="EB53" s="787">
        <f>'Marks Entry'!EC55</f>
        <v>0.0</v>
      </c>
      <c r="EC53" s="787">
        <f>'Marks Entry'!ED55</f>
        <v>0.0</v>
      </c>
      <c r="ED53" s="790">
        <f>'Marks Entry'!EE55</f>
        <v>0.0</v>
      </c>
      <c r="EE53" s="794">
        <f>'Marks Entry'!EF55</f>
        <v>0.0</v>
      </c>
      <c r="EF53" s="795" t="str">
        <f>'Marks Entry'!EG55</f>
        <v/>
      </c>
      <c r="EG53" s="786">
        <f>'Marks Entry'!EH55</f>
        <v>0.0</v>
      </c>
      <c r="EH53" s="787">
        <f>'Marks Entry'!EI55</f>
        <v>0.0</v>
      </c>
      <c r="EI53" s="787">
        <f>'Marks Entry'!EJ55</f>
        <v>0.0</v>
      </c>
      <c r="EJ53" s="790">
        <f>'Marks Entry'!EK55</f>
        <v>0.0</v>
      </c>
      <c r="EK53" s="794">
        <f>'Marks Entry'!EL55</f>
        <v>0.0</v>
      </c>
      <c r="EL53" s="795" t="str">
        <f>'Marks Entry'!EM55</f>
        <v/>
      </c>
      <c r="EM53" s="786">
        <f>'Marks Entry'!EN55</f>
        <v>0.0</v>
      </c>
      <c r="EN53" s="787">
        <f>'Marks Entry'!EO55</f>
        <v>0.0</v>
      </c>
      <c r="EO53" s="788">
        <f>'Marks Entry'!EP55</f>
        <v>0.0</v>
      </c>
      <c r="EP53" s="791">
        <f>'Marks Entry'!EQ55</f>
        <v>0.0</v>
      </c>
      <c r="EQ53" s="788">
        <f>'Marks Entry'!ER55</f>
        <v>0.0</v>
      </c>
      <c r="ER53" s="791">
        <f>'Marks Entry'!ES55</f>
        <v>0.0</v>
      </c>
      <c r="ES53" s="788">
        <f>'Marks Entry'!ET55</f>
        <v>0.0</v>
      </c>
      <c r="ET53" s="796">
        <f>'Marks Entry'!EU55</f>
        <v>0.0</v>
      </c>
      <c r="EU53" s="784">
        <f>'Marks Entry'!EV55</f>
        <v>0.0</v>
      </c>
      <c r="EV53" s="785" t="str">
        <f>'Marks Entry'!EW55</f>
        <v/>
      </c>
      <c r="EW53" s="797">
        <f>'Marks Entry'!EX55</f>
        <v>0.0</v>
      </c>
      <c r="EX53" s="784">
        <f>'Marks Entry'!EY55</f>
        <v>0.0</v>
      </c>
      <c r="EY53" s="798" t="str">
        <f>'Marks Entry'!EZ55</f>
        <v/>
      </c>
      <c r="EZ53" s="797" t="str">
        <f>'Marks Entry'!FA55</f>
        <v/>
      </c>
      <c r="FA53" s="784" t="str">
        <f>'Marks Entry'!FB55</f>
        <v/>
      </c>
      <c r="FB53" s="799" t="str">
        <f>'Marks Entry'!FC55</f>
        <v/>
      </c>
      <c r="FC53" s="784" t="str">
        <f>'Marks Entry'!FD55</f>
        <v/>
      </c>
      <c r="FD53" s="784" t="str">
        <f>'Marks Entry'!FE55</f>
        <v/>
      </c>
      <c r="FE53" s="784" t="str">
        <f>'Marks Entry'!FF55</f>
        <v/>
      </c>
      <c r="FF53" s="784" t="str">
        <f>'Marks Entry'!FG55</f>
        <v/>
      </c>
      <c r="FG53" s="785" t="str">
        <f>'Marks Entry'!FH55</f>
        <v/>
      </c>
    </row>
    <row r="54" spans="8:8" s="757" ht="17.25" customFormat="1" customHeight="1">
      <c r="A54" s="801"/>
      <c r="B54" s="758">
        <f t="shared" si="1"/>
        <v>0.0</v>
      </c>
      <c r="C54" s="759">
        <f>'Marks Entry'!D56</f>
        <v>0.0</v>
      </c>
      <c r="D54" s="759">
        <f>'Marks Entry'!E56</f>
        <v>0.0</v>
      </c>
      <c r="E54" s="759">
        <f>'Marks Entry'!F56</f>
        <v>0.0</v>
      </c>
      <c r="F54" s="759">
        <f>'Marks Entry'!$G56</f>
        <v>0.0</v>
      </c>
      <c r="G54" s="759">
        <f>'Marks Entry'!$H56</f>
        <v>0.0</v>
      </c>
      <c r="H54" s="759">
        <f>'Marks Entry'!I56</f>
        <v>0.0</v>
      </c>
      <c r="I54" s="759">
        <f>'Marks Entry'!J56</f>
        <v>0.0</v>
      </c>
      <c r="J54" s="760">
        <f>'Marks Entry'!K56</f>
        <v>0.0</v>
      </c>
      <c r="K54" s="781">
        <f>'Marks Entry'!L56</f>
        <v>0.0</v>
      </c>
      <c r="L54" s="782">
        <f>'Marks Entry'!M56</f>
        <v>0.0</v>
      </c>
      <c r="M54" s="782">
        <f>'Marks Entry'!N56</f>
        <v>0.0</v>
      </c>
      <c r="N54" s="783">
        <f>'Marks Entry'!O56</f>
        <v>0.0</v>
      </c>
      <c r="O54" s="782">
        <f>'Marks Entry'!P56</f>
        <v>0.0</v>
      </c>
      <c r="P54" s="783">
        <f>'Marks Entry'!Q56</f>
        <v>0.0</v>
      </c>
      <c r="Q54" s="782">
        <f>'Marks Entry'!R56</f>
        <v>0.0</v>
      </c>
      <c r="R54" s="783">
        <f>'Marks Entry'!S56</f>
        <v>0.0</v>
      </c>
      <c r="S54" s="784">
        <f>'Marks Entry'!T56</f>
        <v>0.0</v>
      </c>
      <c r="T54" s="784" t="str">
        <f>'Marks Entry'!U56</f>
        <v/>
      </c>
      <c r="U54" s="784" t="str">
        <f>'Marks Entry'!V56</f>
        <v/>
      </c>
      <c r="V54" s="785" t="str">
        <f>'Marks Entry'!W56</f>
        <v/>
      </c>
      <c r="W54" s="781">
        <f>'Marks Entry'!X56</f>
        <v>0.0</v>
      </c>
      <c r="X54" s="782">
        <f>'Marks Entry'!Y56</f>
        <v>0.0</v>
      </c>
      <c r="Y54" s="782">
        <f>'Marks Entry'!Z56</f>
        <v>0.0</v>
      </c>
      <c r="Z54" s="783">
        <f>'Marks Entry'!AA56</f>
        <v>0.0</v>
      </c>
      <c r="AA54" s="782">
        <f>'Marks Entry'!AB56</f>
        <v>0.0</v>
      </c>
      <c r="AB54" s="783">
        <f>'Marks Entry'!AC56</f>
        <v>0.0</v>
      </c>
      <c r="AC54" s="782">
        <f>'Marks Entry'!AD56</f>
        <v>0.0</v>
      </c>
      <c r="AD54" s="783">
        <f>'Marks Entry'!AE56</f>
        <v>0.0</v>
      </c>
      <c r="AE54" s="784">
        <f>'Marks Entry'!AF56</f>
        <v>0.0</v>
      </c>
      <c r="AF54" s="784" t="str">
        <f>'Marks Entry'!AG56</f>
        <v/>
      </c>
      <c r="AG54" s="784" t="str">
        <f>'Marks Entry'!AH56</f>
        <v/>
      </c>
      <c r="AH54" s="785" t="str">
        <f>'Marks Entry'!AI56</f>
        <v/>
      </c>
      <c r="AI54" s="781">
        <f>'Marks Entry'!AJ56</f>
        <v>0.0</v>
      </c>
      <c r="AJ54" s="782">
        <f>'Marks Entry'!AK56</f>
        <v>0.0</v>
      </c>
      <c r="AK54" s="782">
        <f>'Marks Entry'!AL56</f>
        <v>0.0</v>
      </c>
      <c r="AL54" s="783">
        <f>'Marks Entry'!AM56</f>
        <v>0.0</v>
      </c>
      <c r="AM54" s="782">
        <f>'Marks Entry'!AN56</f>
        <v>0.0</v>
      </c>
      <c r="AN54" s="783">
        <f>'Marks Entry'!AO56</f>
        <v>0.0</v>
      </c>
      <c r="AO54" s="782">
        <f>'Marks Entry'!AP56</f>
        <v>0.0</v>
      </c>
      <c r="AP54" s="783">
        <f>'Marks Entry'!AQ56</f>
        <v>0.0</v>
      </c>
      <c r="AQ54" s="784">
        <f>'Marks Entry'!AR56</f>
        <v>0.0</v>
      </c>
      <c r="AR54" s="784" t="str">
        <f>'Marks Entry'!AS56</f>
        <v/>
      </c>
      <c r="AS54" s="784" t="str">
        <f>'Marks Entry'!AT56</f>
        <v/>
      </c>
      <c r="AT54" s="785" t="str">
        <f>'Marks Entry'!AU56</f>
        <v/>
      </c>
      <c r="AU54" s="781">
        <f>'Marks Entry'!AV56</f>
        <v>0.0</v>
      </c>
      <c r="AV54" s="782">
        <f>'Marks Entry'!AW56</f>
        <v>0.0</v>
      </c>
      <c r="AW54" s="782">
        <f>'Marks Entry'!AX56</f>
        <v>0.0</v>
      </c>
      <c r="AX54" s="783">
        <f>'Marks Entry'!AY56</f>
        <v>0.0</v>
      </c>
      <c r="AY54" s="782">
        <f>'Marks Entry'!AZ56</f>
        <v>0.0</v>
      </c>
      <c r="AZ54" s="783">
        <f>'Marks Entry'!BA56</f>
        <v>0.0</v>
      </c>
      <c r="BA54" s="782">
        <f>'Marks Entry'!BB56</f>
        <v>0.0</v>
      </c>
      <c r="BB54" s="783">
        <f>'Marks Entry'!BC56</f>
        <v>0.0</v>
      </c>
      <c r="BC54" s="784">
        <f>'Marks Entry'!BD56</f>
        <v>0.0</v>
      </c>
      <c r="BD54" s="784" t="str">
        <f>'Marks Entry'!BE56</f>
        <v/>
      </c>
      <c r="BE54" s="784" t="str">
        <f>'Marks Entry'!BF56</f>
        <v/>
      </c>
      <c r="BF54" s="785" t="str">
        <f>'Marks Entry'!BG56</f>
        <v/>
      </c>
      <c r="BG54" s="781">
        <f>'Marks Entry'!BH56</f>
        <v>0.0</v>
      </c>
      <c r="BH54" s="782">
        <f>'Marks Entry'!BI56</f>
        <v>0.0</v>
      </c>
      <c r="BI54" s="782">
        <f>'Marks Entry'!BJ56</f>
        <v>0.0</v>
      </c>
      <c r="BJ54" s="783">
        <f>'Marks Entry'!BK56</f>
        <v>0.0</v>
      </c>
      <c r="BK54" s="782">
        <f>'Marks Entry'!BL56</f>
        <v>0.0</v>
      </c>
      <c r="BL54" s="783">
        <f>'Marks Entry'!BM56</f>
        <v>0.0</v>
      </c>
      <c r="BM54" s="782">
        <f>'Marks Entry'!BN56</f>
        <v>0.0</v>
      </c>
      <c r="BN54" s="783">
        <f>'Marks Entry'!BO56</f>
        <v>0.0</v>
      </c>
      <c r="BO54" s="784">
        <f>'Marks Entry'!BP56</f>
        <v>0.0</v>
      </c>
      <c r="BP54" s="784" t="str">
        <f>'Marks Entry'!BQ56</f>
        <v/>
      </c>
      <c r="BQ54" s="784" t="str">
        <f>'Marks Entry'!BR56</f>
        <v/>
      </c>
      <c r="BR54" s="785" t="str">
        <f>'Marks Entry'!BS56</f>
        <v/>
      </c>
      <c r="BS54" s="781">
        <f>'Marks Entry'!BT56</f>
        <v>0.0</v>
      </c>
      <c r="BT54" s="782">
        <f>'Marks Entry'!BU56</f>
        <v>0.0</v>
      </c>
      <c r="BU54" s="782">
        <f>'Marks Entry'!BV56</f>
        <v>0.0</v>
      </c>
      <c r="BV54" s="783">
        <f>'Marks Entry'!BW56</f>
        <v>0.0</v>
      </c>
      <c r="BW54" s="782">
        <f>'Marks Entry'!BX56</f>
        <v>0.0</v>
      </c>
      <c r="BX54" s="783">
        <f>'Marks Entry'!BY56</f>
        <v>0.0</v>
      </c>
      <c r="BY54" s="782">
        <f>'Marks Entry'!BZ56</f>
        <v>0.0</v>
      </c>
      <c r="BZ54" s="783">
        <f>'Marks Entry'!CA56</f>
        <v>0.0</v>
      </c>
      <c r="CA54" s="784">
        <f>'Marks Entry'!CB56</f>
        <v>0.0</v>
      </c>
      <c r="CB54" s="784" t="str">
        <f>'Marks Entry'!CC56</f>
        <v/>
      </c>
      <c r="CC54" s="784" t="str">
        <f>'Marks Entry'!CD56</f>
        <v/>
      </c>
      <c r="CD54" s="785" t="str">
        <f>'Marks Entry'!CE56</f>
        <v/>
      </c>
      <c r="CE54" s="781">
        <f>'Marks Entry'!CF56</f>
        <v>0.0</v>
      </c>
      <c r="CF54" s="782">
        <f>'Marks Entry'!CG56</f>
        <v>0.0</v>
      </c>
      <c r="CG54" s="782">
        <f>'Marks Entry'!CH56</f>
        <v>0.0</v>
      </c>
      <c r="CH54" s="783">
        <f>'Marks Entry'!CI56</f>
        <v>0.0</v>
      </c>
      <c r="CI54" s="782">
        <f>'Marks Entry'!CJ56</f>
        <v>0.0</v>
      </c>
      <c r="CJ54" s="783">
        <f>'Marks Entry'!CK56</f>
        <v>0.0</v>
      </c>
      <c r="CK54" s="782">
        <f>'Marks Entry'!CL56</f>
        <v>0.0</v>
      </c>
      <c r="CL54" s="783">
        <f>'Marks Entry'!CM56</f>
        <v>0.0</v>
      </c>
      <c r="CM54" s="784">
        <f>'Marks Entry'!CN56</f>
        <v>0.0</v>
      </c>
      <c r="CN54" s="784" t="str">
        <f>'Marks Entry'!CO56</f>
        <v/>
      </c>
      <c r="CO54" s="784" t="str">
        <f>'Marks Entry'!CP56</f>
        <v/>
      </c>
      <c r="CP54" s="785" t="str">
        <f>'Marks Entry'!CQ56</f>
        <v/>
      </c>
      <c r="CQ54" s="786">
        <f>'Marks Entry'!CR56</f>
        <v>0.0</v>
      </c>
      <c r="CR54" s="787">
        <f>'Marks Entry'!CS56</f>
        <v>0.0</v>
      </c>
      <c r="CS54" s="787">
        <f>'Marks Entry'!CT56</f>
        <v>0.0</v>
      </c>
      <c r="CT54" s="783">
        <f>'Marks Entry'!CU56</f>
        <v>0.0</v>
      </c>
      <c r="CU54" s="787">
        <f>'Marks Entry'!CV56</f>
        <v>0.0</v>
      </c>
      <c r="CV54" s="788">
        <f>'Marks Entry'!CW56</f>
        <v>0.0</v>
      </c>
      <c r="CW54" s="789">
        <f>'Marks Entry'!CX56</f>
        <v>0.0</v>
      </c>
      <c r="CX54" s="788">
        <f>'Marks Entry'!CY56</f>
        <v>0.0</v>
      </c>
      <c r="CY54" s="787">
        <f>'Marks Entry'!CZ56</f>
        <v>0.0</v>
      </c>
      <c r="CZ54" s="789">
        <f>'Marks Entry'!DA56</f>
        <v>0.0</v>
      </c>
      <c r="DA54" s="790">
        <f>'Marks Entry'!DB56</f>
        <v>0.0</v>
      </c>
      <c r="DB54" s="784">
        <f>'Marks Entry'!DC56</f>
        <v>0.0</v>
      </c>
      <c r="DC54" s="785" t="str">
        <f>'Marks Entry'!DD56</f>
        <v/>
      </c>
      <c r="DD54" s="786">
        <f>'Marks Entry'!DE56</f>
        <v>0.0</v>
      </c>
      <c r="DE54" s="787">
        <f>'Marks Entry'!DF56</f>
        <v>0.0</v>
      </c>
      <c r="DF54" s="791">
        <f>'Marks Entry'!DG56</f>
        <v>0.0</v>
      </c>
      <c r="DG54" s="787">
        <f>'Marks Entry'!DH56</f>
        <v>0.0</v>
      </c>
      <c r="DH54" s="787">
        <f>'Marks Entry'!DI56</f>
        <v>0.0</v>
      </c>
      <c r="DI54" s="791">
        <f>'Marks Entry'!DJ56</f>
        <v>0.0</v>
      </c>
      <c r="DJ54" s="787">
        <f>'Marks Entry'!DK56</f>
        <v>0.0</v>
      </c>
      <c r="DK54" s="787">
        <f>'Marks Entry'!DL56</f>
        <v>0.0</v>
      </c>
      <c r="DL54" s="791" t="str">
        <f>'Marks Entry'!DM56</f>
        <v/>
      </c>
      <c r="DM54" s="791">
        <f>'Marks Entry'!DN56</f>
        <v>0.0</v>
      </c>
      <c r="DN54" s="791">
        <f>'Marks Entry'!DO56</f>
        <v>0.0</v>
      </c>
      <c r="DO54" s="792">
        <f>'Marks Entry'!DP56</f>
        <v>0.0</v>
      </c>
      <c r="DP54" s="787">
        <f>'Marks Entry'!DQ56</f>
        <v>0.0</v>
      </c>
      <c r="DQ54" s="788">
        <f>'Marks Entry'!DR56</f>
        <v>0.0</v>
      </c>
      <c r="DR54" s="791">
        <f>'Marks Entry'!DS56</f>
        <v>0.0</v>
      </c>
      <c r="DS54" s="788">
        <f>'Marks Entry'!DT56</f>
        <v>0.0</v>
      </c>
      <c r="DT54" s="787">
        <f>'Marks Entry'!DU56</f>
        <v>0.0</v>
      </c>
      <c r="DU54" s="789">
        <f>'Marks Entry'!DV56</f>
        <v>0.0</v>
      </c>
      <c r="DV54" s="789">
        <f>'Marks Entry'!DW56</f>
        <v>0.0</v>
      </c>
      <c r="DW54" s="789">
        <f>'Marks Entry'!DX56</f>
        <v>0.0</v>
      </c>
      <c r="DX54" s="793">
        <f>'Marks Entry'!DY56</f>
        <v>0.0</v>
      </c>
      <c r="DY54" s="784">
        <f>'Marks Entry'!DZ56</f>
        <v>0.0</v>
      </c>
      <c r="DZ54" s="785" t="str">
        <f>'Marks Entry'!EA56</f>
        <v/>
      </c>
      <c r="EA54" s="786">
        <f>'Marks Entry'!EB56</f>
        <v>0.0</v>
      </c>
      <c r="EB54" s="787">
        <f>'Marks Entry'!EC56</f>
        <v>0.0</v>
      </c>
      <c r="EC54" s="787">
        <f>'Marks Entry'!ED56</f>
        <v>0.0</v>
      </c>
      <c r="ED54" s="790">
        <f>'Marks Entry'!EE56</f>
        <v>0.0</v>
      </c>
      <c r="EE54" s="794">
        <f>'Marks Entry'!EF56</f>
        <v>0.0</v>
      </c>
      <c r="EF54" s="795" t="str">
        <f>'Marks Entry'!EG56</f>
        <v/>
      </c>
      <c r="EG54" s="786">
        <f>'Marks Entry'!EH56</f>
        <v>0.0</v>
      </c>
      <c r="EH54" s="787">
        <f>'Marks Entry'!EI56</f>
        <v>0.0</v>
      </c>
      <c r="EI54" s="787">
        <f>'Marks Entry'!EJ56</f>
        <v>0.0</v>
      </c>
      <c r="EJ54" s="790">
        <f>'Marks Entry'!EK56</f>
        <v>0.0</v>
      </c>
      <c r="EK54" s="794">
        <f>'Marks Entry'!EL56</f>
        <v>0.0</v>
      </c>
      <c r="EL54" s="795" t="str">
        <f>'Marks Entry'!EM56</f>
        <v/>
      </c>
      <c r="EM54" s="786">
        <f>'Marks Entry'!EN56</f>
        <v>0.0</v>
      </c>
      <c r="EN54" s="787">
        <f>'Marks Entry'!EO56</f>
        <v>0.0</v>
      </c>
      <c r="EO54" s="788">
        <f>'Marks Entry'!EP56</f>
        <v>0.0</v>
      </c>
      <c r="EP54" s="791">
        <f>'Marks Entry'!EQ56</f>
        <v>0.0</v>
      </c>
      <c r="EQ54" s="788">
        <f>'Marks Entry'!ER56</f>
        <v>0.0</v>
      </c>
      <c r="ER54" s="791">
        <f>'Marks Entry'!ES56</f>
        <v>0.0</v>
      </c>
      <c r="ES54" s="788">
        <f>'Marks Entry'!ET56</f>
        <v>0.0</v>
      </c>
      <c r="ET54" s="796">
        <f>'Marks Entry'!EU56</f>
        <v>0.0</v>
      </c>
      <c r="EU54" s="784">
        <f>'Marks Entry'!EV56</f>
        <v>0.0</v>
      </c>
      <c r="EV54" s="785" t="str">
        <f>'Marks Entry'!EW56</f>
        <v/>
      </c>
      <c r="EW54" s="797">
        <f>'Marks Entry'!EX56</f>
        <v>0.0</v>
      </c>
      <c r="EX54" s="784">
        <f>'Marks Entry'!EY56</f>
        <v>0.0</v>
      </c>
      <c r="EY54" s="798" t="str">
        <f>'Marks Entry'!EZ56</f>
        <v/>
      </c>
      <c r="EZ54" s="797" t="str">
        <f>'Marks Entry'!FA56</f>
        <v/>
      </c>
      <c r="FA54" s="784" t="str">
        <f>'Marks Entry'!FB56</f>
        <v/>
      </c>
      <c r="FB54" s="799" t="str">
        <f>'Marks Entry'!FC56</f>
        <v/>
      </c>
      <c r="FC54" s="800" t="str">
        <f>'Marks Entry'!FD56</f>
        <v/>
      </c>
      <c r="FD54" s="800" t="str">
        <f>'Marks Entry'!FE56</f>
        <v/>
      </c>
      <c r="FE54" s="784" t="str">
        <f>'Marks Entry'!FF56</f>
        <v/>
      </c>
      <c r="FF54" s="784" t="str">
        <f>'Marks Entry'!FG56</f>
        <v/>
      </c>
      <c r="FG54" s="785" t="str">
        <f>'Marks Entry'!FH56</f>
        <v/>
      </c>
    </row>
    <row r="55" spans="8:8" s="757" ht="17.25" customFormat="1" customHeight="1">
      <c r="A55" s="801"/>
      <c r="B55" s="758">
        <f t="shared" si="1"/>
        <v>0.0</v>
      </c>
      <c r="C55" s="759">
        <f>'Marks Entry'!D57</f>
        <v>0.0</v>
      </c>
      <c r="D55" s="759">
        <f>'Marks Entry'!E57</f>
        <v>0.0</v>
      </c>
      <c r="E55" s="759">
        <f>'Marks Entry'!F57</f>
        <v>0.0</v>
      </c>
      <c r="F55" s="759">
        <f>'Marks Entry'!$G57</f>
        <v>0.0</v>
      </c>
      <c r="G55" s="759">
        <f>'Marks Entry'!$H57</f>
        <v>0.0</v>
      </c>
      <c r="H55" s="759">
        <f>'Marks Entry'!I57</f>
        <v>0.0</v>
      </c>
      <c r="I55" s="759">
        <f>'Marks Entry'!J57</f>
        <v>0.0</v>
      </c>
      <c r="J55" s="760">
        <f>'Marks Entry'!K57</f>
        <v>0.0</v>
      </c>
      <c r="K55" s="781">
        <f>'Marks Entry'!L57</f>
        <v>0.0</v>
      </c>
      <c r="L55" s="782">
        <f>'Marks Entry'!M57</f>
        <v>0.0</v>
      </c>
      <c r="M55" s="782">
        <f>'Marks Entry'!N57</f>
        <v>0.0</v>
      </c>
      <c r="N55" s="783">
        <f>'Marks Entry'!O57</f>
        <v>0.0</v>
      </c>
      <c r="O55" s="782">
        <f>'Marks Entry'!P57</f>
        <v>0.0</v>
      </c>
      <c r="P55" s="783">
        <f>'Marks Entry'!Q57</f>
        <v>0.0</v>
      </c>
      <c r="Q55" s="782">
        <f>'Marks Entry'!R57</f>
        <v>0.0</v>
      </c>
      <c r="R55" s="783">
        <f>'Marks Entry'!S57</f>
        <v>0.0</v>
      </c>
      <c r="S55" s="784">
        <f>'Marks Entry'!T57</f>
        <v>0.0</v>
      </c>
      <c r="T55" s="784" t="str">
        <f>'Marks Entry'!U57</f>
        <v/>
      </c>
      <c r="U55" s="784" t="str">
        <f>'Marks Entry'!V57</f>
        <v/>
      </c>
      <c r="V55" s="785" t="str">
        <f>'Marks Entry'!W57</f>
        <v/>
      </c>
      <c r="W55" s="781">
        <f>'Marks Entry'!X57</f>
        <v>0.0</v>
      </c>
      <c r="X55" s="782">
        <f>'Marks Entry'!Y57</f>
        <v>0.0</v>
      </c>
      <c r="Y55" s="782">
        <f>'Marks Entry'!Z57</f>
        <v>0.0</v>
      </c>
      <c r="Z55" s="783">
        <f>'Marks Entry'!AA57</f>
        <v>0.0</v>
      </c>
      <c r="AA55" s="782">
        <f>'Marks Entry'!AB57</f>
        <v>0.0</v>
      </c>
      <c r="AB55" s="783">
        <f>'Marks Entry'!AC57</f>
        <v>0.0</v>
      </c>
      <c r="AC55" s="782">
        <f>'Marks Entry'!AD57</f>
        <v>0.0</v>
      </c>
      <c r="AD55" s="783">
        <f>'Marks Entry'!AE57</f>
        <v>0.0</v>
      </c>
      <c r="AE55" s="784">
        <f>'Marks Entry'!AF57</f>
        <v>0.0</v>
      </c>
      <c r="AF55" s="784" t="str">
        <f>'Marks Entry'!AG57</f>
        <v/>
      </c>
      <c r="AG55" s="784" t="str">
        <f>'Marks Entry'!AH57</f>
        <v/>
      </c>
      <c r="AH55" s="785" t="str">
        <f>'Marks Entry'!AI57</f>
        <v/>
      </c>
      <c r="AI55" s="781">
        <f>'Marks Entry'!AJ57</f>
        <v>0.0</v>
      </c>
      <c r="AJ55" s="782">
        <f>'Marks Entry'!AK57</f>
        <v>0.0</v>
      </c>
      <c r="AK55" s="782">
        <f>'Marks Entry'!AL57</f>
        <v>0.0</v>
      </c>
      <c r="AL55" s="783">
        <f>'Marks Entry'!AM57</f>
        <v>0.0</v>
      </c>
      <c r="AM55" s="782">
        <f>'Marks Entry'!AN57</f>
        <v>0.0</v>
      </c>
      <c r="AN55" s="783">
        <f>'Marks Entry'!AO57</f>
        <v>0.0</v>
      </c>
      <c r="AO55" s="782">
        <f>'Marks Entry'!AP57</f>
        <v>0.0</v>
      </c>
      <c r="AP55" s="783">
        <f>'Marks Entry'!AQ57</f>
        <v>0.0</v>
      </c>
      <c r="AQ55" s="784">
        <f>'Marks Entry'!AR57</f>
        <v>0.0</v>
      </c>
      <c r="AR55" s="784" t="str">
        <f>'Marks Entry'!AS57</f>
        <v/>
      </c>
      <c r="AS55" s="784" t="str">
        <f>'Marks Entry'!AT57</f>
        <v/>
      </c>
      <c r="AT55" s="785" t="str">
        <f>'Marks Entry'!AU57</f>
        <v/>
      </c>
      <c r="AU55" s="781">
        <f>'Marks Entry'!AV57</f>
        <v>0.0</v>
      </c>
      <c r="AV55" s="782">
        <f>'Marks Entry'!AW57</f>
        <v>0.0</v>
      </c>
      <c r="AW55" s="782">
        <f>'Marks Entry'!AX57</f>
        <v>0.0</v>
      </c>
      <c r="AX55" s="783">
        <f>'Marks Entry'!AY57</f>
        <v>0.0</v>
      </c>
      <c r="AY55" s="782">
        <f>'Marks Entry'!AZ57</f>
        <v>0.0</v>
      </c>
      <c r="AZ55" s="783">
        <f>'Marks Entry'!BA57</f>
        <v>0.0</v>
      </c>
      <c r="BA55" s="782">
        <f>'Marks Entry'!BB57</f>
        <v>0.0</v>
      </c>
      <c r="BB55" s="783">
        <f>'Marks Entry'!BC57</f>
        <v>0.0</v>
      </c>
      <c r="BC55" s="784">
        <f>'Marks Entry'!BD57</f>
        <v>0.0</v>
      </c>
      <c r="BD55" s="784" t="str">
        <f>'Marks Entry'!BE57</f>
        <v/>
      </c>
      <c r="BE55" s="784" t="str">
        <f>'Marks Entry'!BF57</f>
        <v/>
      </c>
      <c r="BF55" s="785" t="str">
        <f>'Marks Entry'!BG57</f>
        <v/>
      </c>
      <c r="BG55" s="781">
        <f>'Marks Entry'!BH57</f>
        <v>0.0</v>
      </c>
      <c r="BH55" s="782">
        <f>'Marks Entry'!BI57</f>
        <v>0.0</v>
      </c>
      <c r="BI55" s="782">
        <f>'Marks Entry'!BJ57</f>
        <v>0.0</v>
      </c>
      <c r="BJ55" s="783">
        <f>'Marks Entry'!BK57</f>
        <v>0.0</v>
      </c>
      <c r="BK55" s="782">
        <f>'Marks Entry'!BL57</f>
        <v>0.0</v>
      </c>
      <c r="BL55" s="783">
        <f>'Marks Entry'!BM57</f>
        <v>0.0</v>
      </c>
      <c r="BM55" s="782">
        <f>'Marks Entry'!BN57</f>
        <v>0.0</v>
      </c>
      <c r="BN55" s="783">
        <f>'Marks Entry'!BO57</f>
        <v>0.0</v>
      </c>
      <c r="BO55" s="784">
        <f>'Marks Entry'!BP57</f>
        <v>0.0</v>
      </c>
      <c r="BP55" s="784" t="str">
        <f>'Marks Entry'!BQ57</f>
        <v/>
      </c>
      <c r="BQ55" s="784" t="str">
        <f>'Marks Entry'!BR57</f>
        <v/>
      </c>
      <c r="BR55" s="785" t="str">
        <f>'Marks Entry'!BS57</f>
        <v/>
      </c>
      <c r="BS55" s="781">
        <f>'Marks Entry'!BT57</f>
        <v>0.0</v>
      </c>
      <c r="BT55" s="782">
        <f>'Marks Entry'!BU57</f>
        <v>0.0</v>
      </c>
      <c r="BU55" s="782">
        <f>'Marks Entry'!BV57</f>
        <v>0.0</v>
      </c>
      <c r="BV55" s="783">
        <f>'Marks Entry'!BW57</f>
        <v>0.0</v>
      </c>
      <c r="BW55" s="782">
        <f>'Marks Entry'!BX57</f>
        <v>0.0</v>
      </c>
      <c r="BX55" s="783">
        <f>'Marks Entry'!BY57</f>
        <v>0.0</v>
      </c>
      <c r="BY55" s="782">
        <f>'Marks Entry'!BZ57</f>
        <v>0.0</v>
      </c>
      <c r="BZ55" s="783">
        <f>'Marks Entry'!CA57</f>
        <v>0.0</v>
      </c>
      <c r="CA55" s="784">
        <f>'Marks Entry'!CB57</f>
        <v>0.0</v>
      </c>
      <c r="CB55" s="784" t="str">
        <f>'Marks Entry'!CC57</f>
        <v/>
      </c>
      <c r="CC55" s="784" t="str">
        <f>'Marks Entry'!CD57</f>
        <v/>
      </c>
      <c r="CD55" s="785" t="str">
        <f>'Marks Entry'!CE57</f>
        <v/>
      </c>
      <c r="CE55" s="781">
        <f>'Marks Entry'!CF57</f>
        <v>0.0</v>
      </c>
      <c r="CF55" s="782">
        <f>'Marks Entry'!CG57</f>
        <v>0.0</v>
      </c>
      <c r="CG55" s="782">
        <f>'Marks Entry'!CH57</f>
        <v>0.0</v>
      </c>
      <c r="CH55" s="783">
        <f>'Marks Entry'!CI57</f>
        <v>0.0</v>
      </c>
      <c r="CI55" s="782">
        <f>'Marks Entry'!CJ57</f>
        <v>0.0</v>
      </c>
      <c r="CJ55" s="783">
        <f>'Marks Entry'!CK57</f>
        <v>0.0</v>
      </c>
      <c r="CK55" s="782">
        <f>'Marks Entry'!CL57</f>
        <v>0.0</v>
      </c>
      <c r="CL55" s="783">
        <f>'Marks Entry'!CM57</f>
        <v>0.0</v>
      </c>
      <c r="CM55" s="784">
        <f>'Marks Entry'!CN57</f>
        <v>0.0</v>
      </c>
      <c r="CN55" s="784" t="str">
        <f>'Marks Entry'!CO57</f>
        <v/>
      </c>
      <c r="CO55" s="784" t="str">
        <f>'Marks Entry'!CP57</f>
        <v/>
      </c>
      <c r="CP55" s="785" t="str">
        <f>'Marks Entry'!CQ57</f>
        <v/>
      </c>
      <c r="CQ55" s="786">
        <f>'Marks Entry'!CR57</f>
        <v>0.0</v>
      </c>
      <c r="CR55" s="787">
        <f>'Marks Entry'!CS57</f>
        <v>0.0</v>
      </c>
      <c r="CS55" s="787">
        <f>'Marks Entry'!CT57</f>
        <v>0.0</v>
      </c>
      <c r="CT55" s="783">
        <f>'Marks Entry'!CU57</f>
        <v>0.0</v>
      </c>
      <c r="CU55" s="787">
        <f>'Marks Entry'!CV57</f>
        <v>0.0</v>
      </c>
      <c r="CV55" s="788">
        <f>'Marks Entry'!CW57</f>
        <v>0.0</v>
      </c>
      <c r="CW55" s="789">
        <f>'Marks Entry'!CX57</f>
        <v>0.0</v>
      </c>
      <c r="CX55" s="788">
        <f>'Marks Entry'!CY57</f>
        <v>0.0</v>
      </c>
      <c r="CY55" s="787">
        <f>'Marks Entry'!CZ57</f>
        <v>0.0</v>
      </c>
      <c r="CZ55" s="789">
        <f>'Marks Entry'!DA57</f>
        <v>0.0</v>
      </c>
      <c r="DA55" s="790">
        <f>'Marks Entry'!DB57</f>
        <v>0.0</v>
      </c>
      <c r="DB55" s="784">
        <f>'Marks Entry'!DC57</f>
        <v>0.0</v>
      </c>
      <c r="DC55" s="785" t="str">
        <f>'Marks Entry'!DD57</f>
        <v/>
      </c>
      <c r="DD55" s="786">
        <f>'Marks Entry'!DE57</f>
        <v>0.0</v>
      </c>
      <c r="DE55" s="787">
        <f>'Marks Entry'!DF57</f>
        <v>0.0</v>
      </c>
      <c r="DF55" s="791">
        <f>'Marks Entry'!DG57</f>
        <v>0.0</v>
      </c>
      <c r="DG55" s="787">
        <f>'Marks Entry'!DH57</f>
        <v>0.0</v>
      </c>
      <c r="DH55" s="787">
        <f>'Marks Entry'!DI57</f>
        <v>0.0</v>
      </c>
      <c r="DI55" s="791">
        <f>'Marks Entry'!DJ57</f>
        <v>0.0</v>
      </c>
      <c r="DJ55" s="787">
        <f>'Marks Entry'!DK57</f>
        <v>0.0</v>
      </c>
      <c r="DK55" s="787">
        <f>'Marks Entry'!DL57</f>
        <v>0.0</v>
      </c>
      <c r="DL55" s="791" t="str">
        <f>'Marks Entry'!DM57</f>
        <v/>
      </c>
      <c r="DM55" s="791">
        <f>'Marks Entry'!DN57</f>
        <v>0.0</v>
      </c>
      <c r="DN55" s="791">
        <f>'Marks Entry'!DO57</f>
        <v>0.0</v>
      </c>
      <c r="DO55" s="792">
        <f>'Marks Entry'!DP57</f>
        <v>0.0</v>
      </c>
      <c r="DP55" s="787">
        <f>'Marks Entry'!DQ57</f>
        <v>0.0</v>
      </c>
      <c r="DQ55" s="788">
        <f>'Marks Entry'!DR57</f>
        <v>0.0</v>
      </c>
      <c r="DR55" s="791">
        <f>'Marks Entry'!DS57</f>
        <v>0.0</v>
      </c>
      <c r="DS55" s="788">
        <f>'Marks Entry'!DT57</f>
        <v>0.0</v>
      </c>
      <c r="DT55" s="787">
        <f>'Marks Entry'!DU57</f>
        <v>0.0</v>
      </c>
      <c r="DU55" s="789">
        <f>'Marks Entry'!DV57</f>
        <v>0.0</v>
      </c>
      <c r="DV55" s="789">
        <f>'Marks Entry'!DW57</f>
        <v>0.0</v>
      </c>
      <c r="DW55" s="789">
        <f>'Marks Entry'!DX57</f>
        <v>0.0</v>
      </c>
      <c r="DX55" s="793">
        <f>'Marks Entry'!DY57</f>
        <v>0.0</v>
      </c>
      <c r="DY55" s="784">
        <f>'Marks Entry'!DZ57</f>
        <v>0.0</v>
      </c>
      <c r="DZ55" s="785" t="str">
        <f>'Marks Entry'!EA57</f>
        <v/>
      </c>
      <c r="EA55" s="786">
        <f>'Marks Entry'!EB57</f>
        <v>0.0</v>
      </c>
      <c r="EB55" s="787">
        <f>'Marks Entry'!EC57</f>
        <v>0.0</v>
      </c>
      <c r="EC55" s="787">
        <f>'Marks Entry'!ED57</f>
        <v>0.0</v>
      </c>
      <c r="ED55" s="790">
        <f>'Marks Entry'!EE57</f>
        <v>0.0</v>
      </c>
      <c r="EE55" s="794">
        <f>'Marks Entry'!EF57</f>
        <v>0.0</v>
      </c>
      <c r="EF55" s="795" t="str">
        <f>'Marks Entry'!EG57</f>
        <v/>
      </c>
      <c r="EG55" s="786">
        <f>'Marks Entry'!EH57</f>
        <v>0.0</v>
      </c>
      <c r="EH55" s="787">
        <f>'Marks Entry'!EI57</f>
        <v>0.0</v>
      </c>
      <c r="EI55" s="787">
        <f>'Marks Entry'!EJ57</f>
        <v>0.0</v>
      </c>
      <c r="EJ55" s="790">
        <f>'Marks Entry'!EK57</f>
        <v>0.0</v>
      </c>
      <c r="EK55" s="794">
        <f>'Marks Entry'!EL57</f>
        <v>0.0</v>
      </c>
      <c r="EL55" s="795" t="str">
        <f>'Marks Entry'!EM57</f>
        <v/>
      </c>
      <c r="EM55" s="786">
        <f>'Marks Entry'!EN57</f>
        <v>0.0</v>
      </c>
      <c r="EN55" s="787">
        <f>'Marks Entry'!EO57</f>
        <v>0.0</v>
      </c>
      <c r="EO55" s="788">
        <f>'Marks Entry'!EP57</f>
        <v>0.0</v>
      </c>
      <c r="EP55" s="791">
        <f>'Marks Entry'!EQ57</f>
        <v>0.0</v>
      </c>
      <c r="EQ55" s="788">
        <f>'Marks Entry'!ER57</f>
        <v>0.0</v>
      </c>
      <c r="ER55" s="791">
        <f>'Marks Entry'!ES57</f>
        <v>0.0</v>
      </c>
      <c r="ES55" s="788">
        <f>'Marks Entry'!ET57</f>
        <v>0.0</v>
      </c>
      <c r="ET55" s="796">
        <f>'Marks Entry'!EU57</f>
        <v>0.0</v>
      </c>
      <c r="EU55" s="784">
        <f>'Marks Entry'!EV57</f>
        <v>0.0</v>
      </c>
      <c r="EV55" s="785" t="str">
        <f>'Marks Entry'!EW57</f>
        <v/>
      </c>
      <c r="EW55" s="797">
        <f>'Marks Entry'!EX57</f>
        <v>0.0</v>
      </c>
      <c r="EX55" s="784">
        <f>'Marks Entry'!EY57</f>
        <v>0.0</v>
      </c>
      <c r="EY55" s="798" t="str">
        <f>'Marks Entry'!EZ57</f>
        <v/>
      </c>
      <c r="EZ55" s="797" t="str">
        <f>'Marks Entry'!FA57</f>
        <v/>
      </c>
      <c r="FA55" s="784" t="str">
        <f>'Marks Entry'!FB57</f>
        <v/>
      </c>
      <c r="FB55" s="799" t="str">
        <f>'Marks Entry'!FC57</f>
        <v/>
      </c>
      <c r="FC55" s="800" t="str">
        <f>'Marks Entry'!FD57</f>
        <v/>
      </c>
      <c r="FD55" s="800" t="str">
        <f>'Marks Entry'!FE57</f>
        <v/>
      </c>
      <c r="FE55" s="784" t="str">
        <f>'Marks Entry'!FF57</f>
        <v/>
      </c>
      <c r="FF55" s="784" t="str">
        <f>'Marks Entry'!FG57</f>
        <v/>
      </c>
      <c r="FG55" s="785" t="str">
        <f>'Marks Entry'!FH57</f>
        <v/>
      </c>
    </row>
    <row r="56" spans="8:8" s="757" ht="17.25" customFormat="1" customHeight="1">
      <c r="A56" s="801"/>
      <c r="B56" s="758">
        <f t="shared" si="1"/>
        <v>0.0</v>
      </c>
      <c r="C56" s="759">
        <f>'Marks Entry'!D58</f>
        <v>0.0</v>
      </c>
      <c r="D56" s="759">
        <f>'Marks Entry'!E58</f>
        <v>0.0</v>
      </c>
      <c r="E56" s="759">
        <f>'Marks Entry'!F58</f>
        <v>0.0</v>
      </c>
      <c r="F56" s="759">
        <f>'Marks Entry'!$G58</f>
        <v>0.0</v>
      </c>
      <c r="G56" s="759">
        <f>'Marks Entry'!$H58</f>
        <v>0.0</v>
      </c>
      <c r="H56" s="759">
        <f>'Marks Entry'!I58</f>
        <v>0.0</v>
      </c>
      <c r="I56" s="759">
        <f>'Marks Entry'!J58</f>
        <v>0.0</v>
      </c>
      <c r="J56" s="760">
        <f>'Marks Entry'!K58</f>
        <v>0.0</v>
      </c>
      <c r="K56" s="781">
        <f>'Marks Entry'!L58</f>
        <v>0.0</v>
      </c>
      <c r="L56" s="782">
        <f>'Marks Entry'!M58</f>
        <v>0.0</v>
      </c>
      <c r="M56" s="782">
        <f>'Marks Entry'!N58</f>
        <v>0.0</v>
      </c>
      <c r="N56" s="783">
        <f>'Marks Entry'!O58</f>
        <v>0.0</v>
      </c>
      <c r="O56" s="782">
        <f>'Marks Entry'!P58</f>
        <v>0.0</v>
      </c>
      <c r="P56" s="783">
        <f>'Marks Entry'!Q58</f>
        <v>0.0</v>
      </c>
      <c r="Q56" s="782">
        <f>'Marks Entry'!R58</f>
        <v>0.0</v>
      </c>
      <c r="R56" s="783">
        <f>'Marks Entry'!S58</f>
        <v>0.0</v>
      </c>
      <c r="S56" s="784">
        <f>'Marks Entry'!T58</f>
        <v>0.0</v>
      </c>
      <c r="T56" s="784" t="str">
        <f>'Marks Entry'!U58</f>
        <v/>
      </c>
      <c r="U56" s="784" t="str">
        <f>'Marks Entry'!V58</f>
        <v/>
      </c>
      <c r="V56" s="785" t="str">
        <f>'Marks Entry'!W58</f>
        <v/>
      </c>
      <c r="W56" s="781">
        <f>'Marks Entry'!X58</f>
        <v>0.0</v>
      </c>
      <c r="X56" s="782">
        <f>'Marks Entry'!Y58</f>
        <v>0.0</v>
      </c>
      <c r="Y56" s="782">
        <f>'Marks Entry'!Z58</f>
        <v>0.0</v>
      </c>
      <c r="Z56" s="783">
        <f>'Marks Entry'!AA58</f>
        <v>0.0</v>
      </c>
      <c r="AA56" s="782">
        <f>'Marks Entry'!AB58</f>
        <v>0.0</v>
      </c>
      <c r="AB56" s="783">
        <f>'Marks Entry'!AC58</f>
        <v>0.0</v>
      </c>
      <c r="AC56" s="782">
        <f>'Marks Entry'!AD58</f>
        <v>0.0</v>
      </c>
      <c r="AD56" s="783">
        <f>'Marks Entry'!AE58</f>
        <v>0.0</v>
      </c>
      <c r="AE56" s="784">
        <f>'Marks Entry'!AF58</f>
        <v>0.0</v>
      </c>
      <c r="AF56" s="784" t="str">
        <f>'Marks Entry'!AG58</f>
        <v/>
      </c>
      <c r="AG56" s="784" t="str">
        <f>'Marks Entry'!AH58</f>
        <v/>
      </c>
      <c r="AH56" s="785" t="str">
        <f>'Marks Entry'!AI58</f>
        <v/>
      </c>
      <c r="AI56" s="781">
        <f>'Marks Entry'!AJ58</f>
        <v>0.0</v>
      </c>
      <c r="AJ56" s="782">
        <f>'Marks Entry'!AK58</f>
        <v>0.0</v>
      </c>
      <c r="AK56" s="782">
        <f>'Marks Entry'!AL58</f>
        <v>0.0</v>
      </c>
      <c r="AL56" s="783">
        <f>'Marks Entry'!AM58</f>
        <v>0.0</v>
      </c>
      <c r="AM56" s="782">
        <f>'Marks Entry'!AN58</f>
        <v>0.0</v>
      </c>
      <c r="AN56" s="783">
        <f>'Marks Entry'!AO58</f>
        <v>0.0</v>
      </c>
      <c r="AO56" s="782">
        <f>'Marks Entry'!AP58</f>
        <v>0.0</v>
      </c>
      <c r="AP56" s="783">
        <f>'Marks Entry'!AQ58</f>
        <v>0.0</v>
      </c>
      <c r="AQ56" s="784">
        <f>'Marks Entry'!AR58</f>
        <v>0.0</v>
      </c>
      <c r="AR56" s="784" t="str">
        <f>'Marks Entry'!AS58</f>
        <v/>
      </c>
      <c r="AS56" s="784" t="str">
        <f>'Marks Entry'!AT58</f>
        <v/>
      </c>
      <c r="AT56" s="785" t="str">
        <f>'Marks Entry'!AU58</f>
        <v/>
      </c>
      <c r="AU56" s="781">
        <f>'Marks Entry'!AV58</f>
        <v>0.0</v>
      </c>
      <c r="AV56" s="782">
        <f>'Marks Entry'!AW58</f>
        <v>0.0</v>
      </c>
      <c r="AW56" s="782">
        <f>'Marks Entry'!AX58</f>
        <v>0.0</v>
      </c>
      <c r="AX56" s="783">
        <f>'Marks Entry'!AY58</f>
        <v>0.0</v>
      </c>
      <c r="AY56" s="782">
        <f>'Marks Entry'!AZ58</f>
        <v>0.0</v>
      </c>
      <c r="AZ56" s="783">
        <f>'Marks Entry'!BA58</f>
        <v>0.0</v>
      </c>
      <c r="BA56" s="782">
        <f>'Marks Entry'!BB58</f>
        <v>0.0</v>
      </c>
      <c r="BB56" s="783">
        <f>'Marks Entry'!BC58</f>
        <v>0.0</v>
      </c>
      <c r="BC56" s="784">
        <f>'Marks Entry'!BD58</f>
        <v>0.0</v>
      </c>
      <c r="BD56" s="784" t="str">
        <f>'Marks Entry'!BE58</f>
        <v/>
      </c>
      <c r="BE56" s="784" t="str">
        <f>'Marks Entry'!BF58</f>
        <v/>
      </c>
      <c r="BF56" s="785" t="str">
        <f>'Marks Entry'!BG58</f>
        <v/>
      </c>
      <c r="BG56" s="781">
        <f>'Marks Entry'!BH58</f>
        <v>0.0</v>
      </c>
      <c r="BH56" s="782">
        <f>'Marks Entry'!BI58</f>
        <v>0.0</v>
      </c>
      <c r="BI56" s="782">
        <f>'Marks Entry'!BJ58</f>
        <v>0.0</v>
      </c>
      <c r="BJ56" s="783">
        <f>'Marks Entry'!BK58</f>
        <v>0.0</v>
      </c>
      <c r="BK56" s="782">
        <f>'Marks Entry'!BL58</f>
        <v>0.0</v>
      </c>
      <c r="BL56" s="783">
        <f>'Marks Entry'!BM58</f>
        <v>0.0</v>
      </c>
      <c r="BM56" s="782">
        <f>'Marks Entry'!BN58</f>
        <v>0.0</v>
      </c>
      <c r="BN56" s="783">
        <f>'Marks Entry'!BO58</f>
        <v>0.0</v>
      </c>
      <c r="BO56" s="784">
        <f>'Marks Entry'!BP58</f>
        <v>0.0</v>
      </c>
      <c r="BP56" s="784" t="str">
        <f>'Marks Entry'!BQ58</f>
        <v/>
      </c>
      <c r="BQ56" s="784" t="str">
        <f>'Marks Entry'!BR58</f>
        <v/>
      </c>
      <c r="BR56" s="785" t="str">
        <f>'Marks Entry'!BS58</f>
        <v/>
      </c>
      <c r="BS56" s="781">
        <f>'Marks Entry'!BT58</f>
        <v>0.0</v>
      </c>
      <c r="BT56" s="782">
        <f>'Marks Entry'!BU58</f>
        <v>0.0</v>
      </c>
      <c r="BU56" s="782">
        <f>'Marks Entry'!BV58</f>
        <v>0.0</v>
      </c>
      <c r="BV56" s="783">
        <f>'Marks Entry'!BW58</f>
        <v>0.0</v>
      </c>
      <c r="BW56" s="782">
        <f>'Marks Entry'!BX58</f>
        <v>0.0</v>
      </c>
      <c r="BX56" s="783">
        <f>'Marks Entry'!BY58</f>
        <v>0.0</v>
      </c>
      <c r="BY56" s="782">
        <f>'Marks Entry'!BZ58</f>
        <v>0.0</v>
      </c>
      <c r="BZ56" s="783">
        <f>'Marks Entry'!CA58</f>
        <v>0.0</v>
      </c>
      <c r="CA56" s="784">
        <f>'Marks Entry'!CB58</f>
        <v>0.0</v>
      </c>
      <c r="CB56" s="784" t="str">
        <f>'Marks Entry'!CC58</f>
        <v/>
      </c>
      <c r="CC56" s="784" t="str">
        <f>'Marks Entry'!CD58</f>
        <v/>
      </c>
      <c r="CD56" s="785" t="str">
        <f>'Marks Entry'!CE58</f>
        <v/>
      </c>
      <c r="CE56" s="781">
        <f>'Marks Entry'!CF58</f>
        <v>0.0</v>
      </c>
      <c r="CF56" s="782">
        <f>'Marks Entry'!CG58</f>
        <v>0.0</v>
      </c>
      <c r="CG56" s="782">
        <f>'Marks Entry'!CH58</f>
        <v>0.0</v>
      </c>
      <c r="CH56" s="783">
        <f>'Marks Entry'!CI58</f>
        <v>0.0</v>
      </c>
      <c r="CI56" s="782">
        <f>'Marks Entry'!CJ58</f>
        <v>0.0</v>
      </c>
      <c r="CJ56" s="783">
        <f>'Marks Entry'!CK58</f>
        <v>0.0</v>
      </c>
      <c r="CK56" s="782">
        <f>'Marks Entry'!CL58</f>
        <v>0.0</v>
      </c>
      <c r="CL56" s="783">
        <f>'Marks Entry'!CM58</f>
        <v>0.0</v>
      </c>
      <c r="CM56" s="784">
        <f>'Marks Entry'!CN58</f>
        <v>0.0</v>
      </c>
      <c r="CN56" s="784" t="str">
        <f>'Marks Entry'!CO58</f>
        <v/>
      </c>
      <c r="CO56" s="784" t="str">
        <f>'Marks Entry'!CP58</f>
        <v/>
      </c>
      <c r="CP56" s="785" t="str">
        <f>'Marks Entry'!CQ58</f>
        <v/>
      </c>
      <c r="CQ56" s="786">
        <f>'Marks Entry'!CR58</f>
        <v>0.0</v>
      </c>
      <c r="CR56" s="787">
        <f>'Marks Entry'!CS58</f>
        <v>0.0</v>
      </c>
      <c r="CS56" s="787">
        <f>'Marks Entry'!CT58</f>
        <v>0.0</v>
      </c>
      <c r="CT56" s="783">
        <f>'Marks Entry'!CU58</f>
        <v>0.0</v>
      </c>
      <c r="CU56" s="787">
        <f>'Marks Entry'!CV58</f>
        <v>0.0</v>
      </c>
      <c r="CV56" s="788">
        <f>'Marks Entry'!CW58</f>
        <v>0.0</v>
      </c>
      <c r="CW56" s="789">
        <f>'Marks Entry'!CX58</f>
        <v>0.0</v>
      </c>
      <c r="CX56" s="788">
        <f>'Marks Entry'!CY58</f>
        <v>0.0</v>
      </c>
      <c r="CY56" s="787">
        <f>'Marks Entry'!CZ58</f>
        <v>0.0</v>
      </c>
      <c r="CZ56" s="789">
        <f>'Marks Entry'!DA58</f>
        <v>0.0</v>
      </c>
      <c r="DA56" s="790">
        <f>'Marks Entry'!DB58</f>
        <v>0.0</v>
      </c>
      <c r="DB56" s="784">
        <f>'Marks Entry'!DC58</f>
        <v>0.0</v>
      </c>
      <c r="DC56" s="785" t="str">
        <f>'Marks Entry'!DD58</f>
        <v/>
      </c>
      <c r="DD56" s="786">
        <f>'Marks Entry'!DE58</f>
        <v>0.0</v>
      </c>
      <c r="DE56" s="787">
        <f>'Marks Entry'!DF58</f>
        <v>0.0</v>
      </c>
      <c r="DF56" s="791">
        <f>'Marks Entry'!DG58</f>
        <v>0.0</v>
      </c>
      <c r="DG56" s="787">
        <f>'Marks Entry'!DH58</f>
        <v>0.0</v>
      </c>
      <c r="DH56" s="787">
        <f>'Marks Entry'!DI58</f>
        <v>0.0</v>
      </c>
      <c r="DI56" s="791">
        <f>'Marks Entry'!DJ58</f>
        <v>0.0</v>
      </c>
      <c r="DJ56" s="787">
        <f>'Marks Entry'!DK58</f>
        <v>0.0</v>
      </c>
      <c r="DK56" s="787">
        <f>'Marks Entry'!DL58</f>
        <v>0.0</v>
      </c>
      <c r="DL56" s="791" t="str">
        <f>'Marks Entry'!DM58</f>
        <v/>
      </c>
      <c r="DM56" s="791">
        <f>'Marks Entry'!DN58</f>
        <v>0.0</v>
      </c>
      <c r="DN56" s="791">
        <f>'Marks Entry'!DO58</f>
        <v>0.0</v>
      </c>
      <c r="DO56" s="792">
        <f>'Marks Entry'!DP58</f>
        <v>0.0</v>
      </c>
      <c r="DP56" s="787">
        <f>'Marks Entry'!DQ58</f>
        <v>0.0</v>
      </c>
      <c r="DQ56" s="788">
        <f>'Marks Entry'!DR58</f>
        <v>0.0</v>
      </c>
      <c r="DR56" s="791">
        <f>'Marks Entry'!DS58</f>
        <v>0.0</v>
      </c>
      <c r="DS56" s="788">
        <f>'Marks Entry'!DT58</f>
        <v>0.0</v>
      </c>
      <c r="DT56" s="787">
        <f>'Marks Entry'!DU58</f>
        <v>0.0</v>
      </c>
      <c r="DU56" s="789">
        <f>'Marks Entry'!DV58</f>
        <v>0.0</v>
      </c>
      <c r="DV56" s="789">
        <f>'Marks Entry'!DW58</f>
        <v>0.0</v>
      </c>
      <c r="DW56" s="789">
        <f>'Marks Entry'!DX58</f>
        <v>0.0</v>
      </c>
      <c r="DX56" s="793">
        <f>'Marks Entry'!DY58</f>
        <v>0.0</v>
      </c>
      <c r="DY56" s="784">
        <f>'Marks Entry'!DZ58</f>
        <v>0.0</v>
      </c>
      <c r="DZ56" s="785" t="str">
        <f>'Marks Entry'!EA58</f>
        <v/>
      </c>
      <c r="EA56" s="786">
        <f>'Marks Entry'!EB58</f>
        <v>0.0</v>
      </c>
      <c r="EB56" s="787">
        <f>'Marks Entry'!EC58</f>
        <v>0.0</v>
      </c>
      <c r="EC56" s="787">
        <f>'Marks Entry'!ED58</f>
        <v>0.0</v>
      </c>
      <c r="ED56" s="790">
        <f>'Marks Entry'!EE58</f>
        <v>0.0</v>
      </c>
      <c r="EE56" s="794">
        <f>'Marks Entry'!EF58</f>
        <v>0.0</v>
      </c>
      <c r="EF56" s="795" t="str">
        <f>'Marks Entry'!EG58</f>
        <v/>
      </c>
      <c r="EG56" s="786">
        <f>'Marks Entry'!EH58</f>
        <v>0.0</v>
      </c>
      <c r="EH56" s="787">
        <f>'Marks Entry'!EI58</f>
        <v>0.0</v>
      </c>
      <c r="EI56" s="787">
        <f>'Marks Entry'!EJ58</f>
        <v>0.0</v>
      </c>
      <c r="EJ56" s="790">
        <f>'Marks Entry'!EK58</f>
        <v>0.0</v>
      </c>
      <c r="EK56" s="794">
        <f>'Marks Entry'!EL58</f>
        <v>0.0</v>
      </c>
      <c r="EL56" s="795" t="str">
        <f>'Marks Entry'!EM58</f>
        <v/>
      </c>
      <c r="EM56" s="786">
        <f>'Marks Entry'!EN58</f>
        <v>0.0</v>
      </c>
      <c r="EN56" s="787">
        <f>'Marks Entry'!EO58</f>
        <v>0.0</v>
      </c>
      <c r="EO56" s="788">
        <f>'Marks Entry'!EP58</f>
        <v>0.0</v>
      </c>
      <c r="EP56" s="791">
        <f>'Marks Entry'!EQ58</f>
        <v>0.0</v>
      </c>
      <c r="EQ56" s="788">
        <f>'Marks Entry'!ER58</f>
        <v>0.0</v>
      </c>
      <c r="ER56" s="791">
        <f>'Marks Entry'!ES58</f>
        <v>0.0</v>
      </c>
      <c r="ES56" s="788">
        <f>'Marks Entry'!ET58</f>
        <v>0.0</v>
      </c>
      <c r="ET56" s="796">
        <f>'Marks Entry'!EU58</f>
        <v>0.0</v>
      </c>
      <c r="EU56" s="784">
        <f>'Marks Entry'!EV58</f>
        <v>0.0</v>
      </c>
      <c r="EV56" s="785" t="str">
        <f>'Marks Entry'!EW58</f>
        <v/>
      </c>
      <c r="EW56" s="797">
        <f>'Marks Entry'!EX58</f>
        <v>0.0</v>
      </c>
      <c r="EX56" s="784">
        <f>'Marks Entry'!EY58</f>
        <v>0.0</v>
      </c>
      <c r="EY56" s="798" t="str">
        <f>'Marks Entry'!EZ58</f>
        <v/>
      </c>
      <c r="EZ56" s="797" t="str">
        <f>'Marks Entry'!FA58</f>
        <v/>
      </c>
      <c r="FA56" s="784" t="str">
        <f>'Marks Entry'!FB58</f>
        <v/>
      </c>
      <c r="FB56" s="799" t="str">
        <f>'Marks Entry'!FC58</f>
        <v/>
      </c>
      <c r="FC56" s="784" t="str">
        <f>'Marks Entry'!FD58</f>
        <v/>
      </c>
      <c r="FD56" s="784" t="str">
        <f>'Marks Entry'!FE58</f>
        <v/>
      </c>
      <c r="FE56" s="784" t="str">
        <f>'Marks Entry'!FF58</f>
        <v/>
      </c>
      <c r="FF56" s="784" t="str">
        <f>'Marks Entry'!FG58</f>
        <v/>
      </c>
      <c r="FG56" s="785" t="str">
        <f>'Marks Entry'!FH58</f>
        <v/>
      </c>
    </row>
    <row r="57" spans="8:8" s="757" ht="17.25" customFormat="1" customHeight="1">
      <c r="A57" s="801"/>
      <c r="B57" s="758">
        <f t="shared" si="1"/>
        <v>0.0</v>
      </c>
      <c r="C57" s="759">
        <f>'Marks Entry'!D59</f>
        <v>0.0</v>
      </c>
      <c r="D57" s="759">
        <f>'Marks Entry'!E59</f>
        <v>0.0</v>
      </c>
      <c r="E57" s="759">
        <f>'Marks Entry'!F59</f>
        <v>0.0</v>
      </c>
      <c r="F57" s="759">
        <f>'Marks Entry'!$G59</f>
        <v>0.0</v>
      </c>
      <c r="G57" s="759">
        <f>'Marks Entry'!$H59</f>
        <v>0.0</v>
      </c>
      <c r="H57" s="759">
        <f>'Marks Entry'!I59</f>
        <v>0.0</v>
      </c>
      <c r="I57" s="759">
        <f>'Marks Entry'!J59</f>
        <v>0.0</v>
      </c>
      <c r="J57" s="760">
        <f>'Marks Entry'!K59</f>
        <v>0.0</v>
      </c>
      <c r="K57" s="781">
        <f>'Marks Entry'!L59</f>
        <v>0.0</v>
      </c>
      <c r="L57" s="782">
        <f>'Marks Entry'!M59</f>
        <v>0.0</v>
      </c>
      <c r="M57" s="782">
        <f>'Marks Entry'!N59</f>
        <v>0.0</v>
      </c>
      <c r="N57" s="783">
        <f>'Marks Entry'!O59</f>
        <v>0.0</v>
      </c>
      <c r="O57" s="782">
        <f>'Marks Entry'!P59</f>
        <v>0.0</v>
      </c>
      <c r="P57" s="783">
        <f>'Marks Entry'!Q59</f>
        <v>0.0</v>
      </c>
      <c r="Q57" s="782">
        <f>'Marks Entry'!R59</f>
        <v>0.0</v>
      </c>
      <c r="R57" s="783">
        <f>'Marks Entry'!S59</f>
        <v>0.0</v>
      </c>
      <c r="S57" s="784">
        <f>'Marks Entry'!T59</f>
        <v>0.0</v>
      </c>
      <c r="T57" s="784" t="str">
        <f>'Marks Entry'!U59</f>
        <v/>
      </c>
      <c r="U57" s="784" t="str">
        <f>'Marks Entry'!V59</f>
        <v/>
      </c>
      <c r="V57" s="785" t="str">
        <f>'Marks Entry'!W59</f>
        <v/>
      </c>
      <c r="W57" s="781">
        <f>'Marks Entry'!X59</f>
        <v>0.0</v>
      </c>
      <c r="X57" s="782">
        <f>'Marks Entry'!Y59</f>
        <v>0.0</v>
      </c>
      <c r="Y57" s="782">
        <f>'Marks Entry'!Z59</f>
        <v>0.0</v>
      </c>
      <c r="Z57" s="783">
        <f>'Marks Entry'!AA59</f>
        <v>0.0</v>
      </c>
      <c r="AA57" s="782">
        <f>'Marks Entry'!AB59</f>
        <v>0.0</v>
      </c>
      <c r="AB57" s="783">
        <f>'Marks Entry'!AC59</f>
        <v>0.0</v>
      </c>
      <c r="AC57" s="782">
        <f>'Marks Entry'!AD59</f>
        <v>0.0</v>
      </c>
      <c r="AD57" s="783">
        <f>'Marks Entry'!AE59</f>
        <v>0.0</v>
      </c>
      <c r="AE57" s="784">
        <f>'Marks Entry'!AF59</f>
        <v>0.0</v>
      </c>
      <c r="AF57" s="784" t="str">
        <f>'Marks Entry'!AG59</f>
        <v/>
      </c>
      <c r="AG57" s="784" t="str">
        <f>'Marks Entry'!AH59</f>
        <v/>
      </c>
      <c r="AH57" s="785" t="str">
        <f>'Marks Entry'!AI59</f>
        <v/>
      </c>
      <c r="AI57" s="781">
        <f>'Marks Entry'!AJ59</f>
        <v>0.0</v>
      </c>
      <c r="AJ57" s="782">
        <f>'Marks Entry'!AK59</f>
        <v>0.0</v>
      </c>
      <c r="AK57" s="782">
        <f>'Marks Entry'!AL59</f>
        <v>0.0</v>
      </c>
      <c r="AL57" s="783">
        <f>'Marks Entry'!AM59</f>
        <v>0.0</v>
      </c>
      <c r="AM57" s="782">
        <f>'Marks Entry'!AN59</f>
        <v>0.0</v>
      </c>
      <c r="AN57" s="783">
        <f>'Marks Entry'!AO59</f>
        <v>0.0</v>
      </c>
      <c r="AO57" s="782">
        <f>'Marks Entry'!AP59</f>
        <v>0.0</v>
      </c>
      <c r="AP57" s="783">
        <f>'Marks Entry'!AQ59</f>
        <v>0.0</v>
      </c>
      <c r="AQ57" s="784">
        <f>'Marks Entry'!AR59</f>
        <v>0.0</v>
      </c>
      <c r="AR57" s="784" t="str">
        <f>'Marks Entry'!AS59</f>
        <v/>
      </c>
      <c r="AS57" s="784" t="str">
        <f>'Marks Entry'!AT59</f>
        <v/>
      </c>
      <c r="AT57" s="785" t="str">
        <f>'Marks Entry'!AU59</f>
        <v/>
      </c>
      <c r="AU57" s="781">
        <f>'Marks Entry'!AV59</f>
        <v>0.0</v>
      </c>
      <c r="AV57" s="782">
        <f>'Marks Entry'!AW59</f>
        <v>0.0</v>
      </c>
      <c r="AW57" s="782">
        <f>'Marks Entry'!AX59</f>
        <v>0.0</v>
      </c>
      <c r="AX57" s="783">
        <f>'Marks Entry'!AY59</f>
        <v>0.0</v>
      </c>
      <c r="AY57" s="782">
        <f>'Marks Entry'!AZ59</f>
        <v>0.0</v>
      </c>
      <c r="AZ57" s="783">
        <f>'Marks Entry'!BA59</f>
        <v>0.0</v>
      </c>
      <c r="BA57" s="782">
        <f>'Marks Entry'!BB59</f>
        <v>0.0</v>
      </c>
      <c r="BB57" s="783">
        <f>'Marks Entry'!BC59</f>
        <v>0.0</v>
      </c>
      <c r="BC57" s="784">
        <f>'Marks Entry'!BD59</f>
        <v>0.0</v>
      </c>
      <c r="BD57" s="784" t="str">
        <f>'Marks Entry'!BE59</f>
        <v/>
      </c>
      <c r="BE57" s="784" t="str">
        <f>'Marks Entry'!BF59</f>
        <v/>
      </c>
      <c r="BF57" s="785" t="str">
        <f>'Marks Entry'!BG59</f>
        <v/>
      </c>
      <c r="BG57" s="781">
        <f>'Marks Entry'!BH59</f>
        <v>0.0</v>
      </c>
      <c r="BH57" s="782">
        <f>'Marks Entry'!BI59</f>
        <v>0.0</v>
      </c>
      <c r="BI57" s="782">
        <f>'Marks Entry'!BJ59</f>
        <v>0.0</v>
      </c>
      <c r="BJ57" s="783">
        <f>'Marks Entry'!BK59</f>
        <v>0.0</v>
      </c>
      <c r="BK57" s="782">
        <f>'Marks Entry'!BL59</f>
        <v>0.0</v>
      </c>
      <c r="BL57" s="783">
        <f>'Marks Entry'!BM59</f>
        <v>0.0</v>
      </c>
      <c r="BM57" s="782">
        <f>'Marks Entry'!BN59</f>
        <v>0.0</v>
      </c>
      <c r="BN57" s="783">
        <f>'Marks Entry'!BO59</f>
        <v>0.0</v>
      </c>
      <c r="BO57" s="784">
        <f>'Marks Entry'!BP59</f>
        <v>0.0</v>
      </c>
      <c r="BP57" s="784" t="str">
        <f>'Marks Entry'!BQ59</f>
        <v/>
      </c>
      <c r="BQ57" s="784" t="str">
        <f>'Marks Entry'!BR59</f>
        <v/>
      </c>
      <c r="BR57" s="785" t="str">
        <f>'Marks Entry'!BS59</f>
        <v/>
      </c>
      <c r="BS57" s="781">
        <f>'Marks Entry'!BT59</f>
        <v>0.0</v>
      </c>
      <c r="BT57" s="782">
        <f>'Marks Entry'!BU59</f>
        <v>0.0</v>
      </c>
      <c r="BU57" s="782">
        <f>'Marks Entry'!BV59</f>
        <v>0.0</v>
      </c>
      <c r="BV57" s="783">
        <f>'Marks Entry'!BW59</f>
        <v>0.0</v>
      </c>
      <c r="BW57" s="782">
        <f>'Marks Entry'!BX59</f>
        <v>0.0</v>
      </c>
      <c r="BX57" s="783">
        <f>'Marks Entry'!BY59</f>
        <v>0.0</v>
      </c>
      <c r="BY57" s="782">
        <f>'Marks Entry'!BZ59</f>
        <v>0.0</v>
      </c>
      <c r="BZ57" s="783">
        <f>'Marks Entry'!CA59</f>
        <v>0.0</v>
      </c>
      <c r="CA57" s="784">
        <f>'Marks Entry'!CB59</f>
        <v>0.0</v>
      </c>
      <c r="CB57" s="784" t="str">
        <f>'Marks Entry'!CC59</f>
        <v/>
      </c>
      <c r="CC57" s="784" t="str">
        <f>'Marks Entry'!CD59</f>
        <v/>
      </c>
      <c r="CD57" s="785" t="str">
        <f>'Marks Entry'!CE59</f>
        <v/>
      </c>
      <c r="CE57" s="781">
        <f>'Marks Entry'!CF59</f>
        <v>0.0</v>
      </c>
      <c r="CF57" s="782">
        <f>'Marks Entry'!CG59</f>
        <v>0.0</v>
      </c>
      <c r="CG57" s="782">
        <f>'Marks Entry'!CH59</f>
        <v>0.0</v>
      </c>
      <c r="CH57" s="783">
        <f>'Marks Entry'!CI59</f>
        <v>0.0</v>
      </c>
      <c r="CI57" s="782">
        <f>'Marks Entry'!CJ59</f>
        <v>0.0</v>
      </c>
      <c r="CJ57" s="783">
        <f>'Marks Entry'!CK59</f>
        <v>0.0</v>
      </c>
      <c r="CK57" s="782">
        <f>'Marks Entry'!CL59</f>
        <v>0.0</v>
      </c>
      <c r="CL57" s="783">
        <f>'Marks Entry'!CM59</f>
        <v>0.0</v>
      </c>
      <c r="CM57" s="784">
        <f>'Marks Entry'!CN59</f>
        <v>0.0</v>
      </c>
      <c r="CN57" s="784" t="str">
        <f>'Marks Entry'!CO59</f>
        <v/>
      </c>
      <c r="CO57" s="784" t="str">
        <f>'Marks Entry'!CP59</f>
        <v/>
      </c>
      <c r="CP57" s="785" t="str">
        <f>'Marks Entry'!CQ59</f>
        <v/>
      </c>
      <c r="CQ57" s="786">
        <f>'Marks Entry'!CR59</f>
        <v>0.0</v>
      </c>
      <c r="CR57" s="787">
        <f>'Marks Entry'!CS59</f>
        <v>0.0</v>
      </c>
      <c r="CS57" s="787">
        <f>'Marks Entry'!CT59</f>
        <v>0.0</v>
      </c>
      <c r="CT57" s="783">
        <f>'Marks Entry'!CU59</f>
        <v>0.0</v>
      </c>
      <c r="CU57" s="787">
        <f>'Marks Entry'!CV59</f>
        <v>0.0</v>
      </c>
      <c r="CV57" s="788">
        <f>'Marks Entry'!CW59</f>
        <v>0.0</v>
      </c>
      <c r="CW57" s="789">
        <f>'Marks Entry'!CX59</f>
        <v>0.0</v>
      </c>
      <c r="CX57" s="788">
        <f>'Marks Entry'!CY59</f>
        <v>0.0</v>
      </c>
      <c r="CY57" s="787">
        <f>'Marks Entry'!CZ59</f>
        <v>0.0</v>
      </c>
      <c r="CZ57" s="789">
        <f>'Marks Entry'!DA59</f>
        <v>0.0</v>
      </c>
      <c r="DA57" s="790">
        <f>'Marks Entry'!DB59</f>
        <v>0.0</v>
      </c>
      <c r="DB57" s="784">
        <f>'Marks Entry'!DC59</f>
        <v>0.0</v>
      </c>
      <c r="DC57" s="785" t="str">
        <f>'Marks Entry'!DD59</f>
        <v/>
      </c>
      <c r="DD57" s="786">
        <f>'Marks Entry'!DE59</f>
        <v>0.0</v>
      </c>
      <c r="DE57" s="787">
        <f>'Marks Entry'!DF59</f>
        <v>0.0</v>
      </c>
      <c r="DF57" s="791">
        <f>'Marks Entry'!DG59</f>
        <v>0.0</v>
      </c>
      <c r="DG57" s="787">
        <f>'Marks Entry'!DH59</f>
        <v>0.0</v>
      </c>
      <c r="DH57" s="787">
        <f>'Marks Entry'!DI59</f>
        <v>0.0</v>
      </c>
      <c r="DI57" s="791">
        <f>'Marks Entry'!DJ59</f>
        <v>0.0</v>
      </c>
      <c r="DJ57" s="787">
        <f>'Marks Entry'!DK59</f>
        <v>0.0</v>
      </c>
      <c r="DK57" s="787">
        <f>'Marks Entry'!DL59</f>
        <v>0.0</v>
      </c>
      <c r="DL57" s="791" t="str">
        <f>'Marks Entry'!DM59</f>
        <v/>
      </c>
      <c r="DM57" s="791">
        <f>'Marks Entry'!DN59</f>
        <v>0.0</v>
      </c>
      <c r="DN57" s="791">
        <f>'Marks Entry'!DO59</f>
        <v>0.0</v>
      </c>
      <c r="DO57" s="792">
        <f>'Marks Entry'!DP59</f>
        <v>0.0</v>
      </c>
      <c r="DP57" s="787">
        <f>'Marks Entry'!DQ59</f>
        <v>0.0</v>
      </c>
      <c r="DQ57" s="788">
        <f>'Marks Entry'!DR59</f>
        <v>0.0</v>
      </c>
      <c r="DR57" s="791">
        <f>'Marks Entry'!DS59</f>
        <v>0.0</v>
      </c>
      <c r="DS57" s="788">
        <f>'Marks Entry'!DT59</f>
        <v>0.0</v>
      </c>
      <c r="DT57" s="787">
        <f>'Marks Entry'!DU59</f>
        <v>0.0</v>
      </c>
      <c r="DU57" s="789">
        <f>'Marks Entry'!DV59</f>
        <v>0.0</v>
      </c>
      <c r="DV57" s="789">
        <f>'Marks Entry'!DW59</f>
        <v>0.0</v>
      </c>
      <c r="DW57" s="789">
        <f>'Marks Entry'!DX59</f>
        <v>0.0</v>
      </c>
      <c r="DX57" s="793">
        <f>'Marks Entry'!DY59</f>
        <v>0.0</v>
      </c>
      <c r="DY57" s="784">
        <f>'Marks Entry'!DZ59</f>
        <v>0.0</v>
      </c>
      <c r="DZ57" s="785" t="str">
        <f>'Marks Entry'!EA59</f>
        <v/>
      </c>
      <c r="EA57" s="786">
        <f>'Marks Entry'!EB59</f>
        <v>0.0</v>
      </c>
      <c r="EB57" s="787">
        <f>'Marks Entry'!EC59</f>
        <v>0.0</v>
      </c>
      <c r="EC57" s="787">
        <f>'Marks Entry'!ED59</f>
        <v>0.0</v>
      </c>
      <c r="ED57" s="790">
        <f>'Marks Entry'!EE59</f>
        <v>0.0</v>
      </c>
      <c r="EE57" s="794">
        <f>'Marks Entry'!EF59</f>
        <v>0.0</v>
      </c>
      <c r="EF57" s="795" t="str">
        <f>'Marks Entry'!EG59</f>
        <v/>
      </c>
      <c r="EG57" s="786">
        <f>'Marks Entry'!EH59</f>
        <v>0.0</v>
      </c>
      <c r="EH57" s="787">
        <f>'Marks Entry'!EI59</f>
        <v>0.0</v>
      </c>
      <c r="EI57" s="787">
        <f>'Marks Entry'!EJ59</f>
        <v>0.0</v>
      </c>
      <c r="EJ57" s="790">
        <f>'Marks Entry'!EK59</f>
        <v>0.0</v>
      </c>
      <c r="EK57" s="794">
        <f>'Marks Entry'!EL59</f>
        <v>0.0</v>
      </c>
      <c r="EL57" s="795" t="str">
        <f>'Marks Entry'!EM59</f>
        <v/>
      </c>
      <c r="EM57" s="786">
        <f>'Marks Entry'!EN59</f>
        <v>0.0</v>
      </c>
      <c r="EN57" s="787">
        <f>'Marks Entry'!EO59</f>
        <v>0.0</v>
      </c>
      <c r="EO57" s="788">
        <f>'Marks Entry'!EP59</f>
        <v>0.0</v>
      </c>
      <c r="EP57" s="791">
        <f>'Marks Entry'!EQ59</f>
        <v>0.0</v>
      </c>
      <c r="EQ57" s="788">
        <f>'Marks Entry'!ER59</f>
        <v>0.0</v>
      </c>
      <c r="ER57" s="791">
        <f>'Marks Entry'!ES59</f>
        <v>0.0</v>
      </c>
      <c r="ES57" s="788">
        <f>'Marks Entry'!ET59</f>
        <v>0.0</v>
      </c>
      <c r="ET57" s="796">
        <f>'Marks Entry'!EU59</f>
        <v>0.0</v>
      </c>
      <c r="EU57" s="784">
        <f>'Marks Entry'!EV59</f>
        <v>0.0</v>
      </c>
      <c r="EV57" s="785" t="str">
        <f>'Marks Entry'!EW59</f>
        <v/>
      </c>
      <c r="EW57" s="797">
        <f>'Marks Entry'!EX59</f>
        <v>0.0</v>
      </c>
      <c r="EX57" s="784">
        <f>'Marks Entry'!EY59</f>
        <v>0.0</v>
      </c>
      <c r="EY57" s="798" t="str">
        <f>'Marks Entry'!EZ59</f>
        <v/>
      </c>
      <c r="EZ57" s="797" t="str">
        <f>'Marks Entry'!FA59</f>
        <v/>
      </c>
      <c r="FA57" s="784" t="str">
        <f>'Marks Entry'!FB59</f>
        <v/>
      </c>
      <c r="FB57" s="799" t="str">
        <f>'Marks Entry'!FC59</f>
        <v/>
      </c>
      <c r="FC57" s="784" t="str">
        <f>'Marks Entry'!FD59</f>
        <v/>
      </c>
      <c r="FD57" s="784" t="str">
        <f>'Marks Entry'!FE59</f>
        <v/>
      </c>
      <c r="FE57" s="784" t="str">
        <f>'Marks Entry'!FF59</f>
        <v/>
      </c>
      <c r="FF57" s="784" t="str">
        <f>'Marks Entry'!FG59</f>
        <v/>
      </c>
      <c r="FG57" s="785" t="str">
        <f>'Marks Entry'!FH59</f>
        <v/>
      </c>
    </row>
    <row r="58" spans="8:8" s="757" ht="17.25" customFormat="1" customHeight="1">
      <c r="A58" s="801"/>
      <c r="B58" s="758">
        <f t="shared" si="1"/>
        <v>0.0</v>
      </c>
      <c r="C58" s="759">
        <f>'Marks Entry'!D60</f>
        <v>0.0</v>
      </c>
      <c r="D58" s="759">
        <f>'Marks Entry'!E60</f>
        <v>0.0</v>
      </c>
      <c r="E58" s="759">
        <f>'Marks Entry'!F60</f>
        <v>0.0</v>
      </c>
      <c r="F58" s="759">
        <f>'Marks Entry'!$G60</f>
        <v>0.0</v>
      </c>
      <c r="G58" s="759">
        <f>'Marks Entry'!$H60</f>
        <v>0.0</v>
      </c>
      <c r="H58" s="759">
        <f>'Marks Entry'!I60</f>
        <v>0.0</v>
      </c>
      <c r="I58" s="759">
        <f>'Marks Entry'!J60</f>
        <v>0.0</v>
      </c>
      <c r="J58" s="760">
        <f>'Marks Entry'!K60</f>
        <v>0.0</v>
      </c>
      <c r="K58" s="781">
        <f>'Marks Entry'!L60</f>
        <v>0.0</v>
      </c>
      <c r="L58" s="782">
        <f>'Marks Entry'!M60</f>
        <v>0.0</v>
      </c>
      <c r="M58" s="782">
        <f>'Marks Entry'!N60</f>
        <v>0.0</v>
      </c>
      <c r="N58" s="783">
        <f>'Marks Entry'!O60</f>
        <v>0.0</v>
      </c>
      <c r="O58" s="782">
        <f>'Marks Entry'!P60</f>
        <v>0.0</v>
      </c>
      <c r="P58" s="783">
        <f>'Marks Entry'!Q60</f>
        <v>0.0</v>
      </c>
      <c r="Q58" s="782">
        <f>'Marks Entry'!R60</f>
        <v>0.0</v>
      </c>
      <c r="R58" s="783">
        <f>'Marks Entry'!S60</f>
        <v>0.0</v>
      </c>
      <c r="S58" s="784">
        <f>'Marks Entry'!T60</f>
        <v>0.0</v>
      </c>
      <c r="T58" s="784" t="str">
        <f>'Marks Entry'!U60</f>
        <v/>
      </c>
      <c r="U58" s="784" t="str">
        <f>'Marks Entry'!V60</f>
        <v/>
      </c>
      <c r="V58" s="785" t="str">
        <f>'Marks Entry'!W60</f>
        <v/>
      </c>
      <c r="W58" s="781">
        <f>'Marks Entry'!X60</f>
        <v>0.0</v>
      </c>
      <c r="X58" s="782">
        <f>'Marks Entry'!Y60</f>
        <v>0.0</v>
      </c>
      <c r="Y58" s="782">
        <f>'Marks Entry'!Z60</f>
        <v>0.0</v>
      </c>
      <c r="Z58" s="783">
        <f>'Marks Entry'!AA60</f>
        <v>0.0</v>
      </c>
      <c r="AA58" s="782">
        <f>'Marks Entry'!AB60</f>
        <v>0.0</v>
      </c>
      <c r="AB58" s="783">
        <f>'Marks Entry'!AC60</f>
        <v>0.0</v>
      </c>
      <c r="AC58" s="782">
        <f>'Marks Entry'!AD60</f>
        <v>0.0</v>
      </c>
      <c r="AD58" s="783">
        <f>'Marks Entry'!AE60</f>
        <v>0.0</v>
      </c>
      <c r="AE58" s="784">
        <f>'Marks Entry'!AF60</f>
        <v>0.0</v>
      </c>
      <c r="AF58" s="784" t="str">
        <f>'Marks Entry'!AG60</f>
        <v/>
      </c>
      <c r="AG58" s="784" t="str">
        <f>'Marks Entry'!AH60</f>
        <v/>
      </c>
      <c r="AH58" s="785" t="str">
        <f>'Marks Entry'!AI60</f>
        <v/>
      </c>
      <c r="AI58" s="781">
        <f>'Marks Entry'!AJ60</f>
        <v>0.0</v>
      </c>
      <c r="AJ58" s="782">
        <f>'Marks Entry'!AK60</f>
        <v>0.0</v>
      </c>
      <c r="AK58" s="782">
        <f>'Marks Entry'!AL60</f>
        <v>0.0</v>
      </c>
      <c r="AL58" s="783">
        <f>'Marks Entry'!AM60</f>
        <v>0.0</v>
      </c>
      <c r="AM58" s="782">
        <f>'Marks Entry'!AN60</f>
        <v>0.0</v>
      </c>
      <c r="AN58" s="783">
        <f>'Marks Entry'!AO60</f>
        <v>0.0</v>
      </c>
      <c r="AO58" s="782">
        <f>'Marks Entry'!AP60</f>
        <v>0.0</v>
      </c>
      <c r="AP58" s="783">
        <f>'Marks Entry'!AQ60</f>
        <v>0.0</v>
      </c>
      <c r="AQ58" s="784">
        <f>'Marks Entry'!AR60</f>
        <v>0.0</v>
      </c>
      <c r="AR58" s="784" t="str">
        <f>'Marks Entry'!AS60</f>
        <v/>
      </c>
      <c r="AS58" s="784" t="str">
        <f>'Marks Entry'!AT60</f>
        <v/>
      </c>
      <c r="AT58" s="785" t="str">
        <f>'Marks Entry'!AU60</f>
        <v/>
      </c>
      <c r="AU58" s="781">
        <f>'Marks Entry'!AV60</f>
        <v>0.0</v>
      </c>
      <c r="AV58" s="782">
        <f>'Marks Entry'!AW60</f>
        <v>0.0</v>
      </c>
      <c r="AW58" s="782">
        <f>'Marks Entry'!AX60</f>
        <v>0.0</v>
      </c>
      <c r="AX58" s="783">
        <f>'Marks Entry'!AY60</f>
        <v>0.0</v>
      </c>
      <c r="AY58" s="782">
        <f>'Marks Entry'!AZ60</f>
        <v>0.0</v>
      </c>
      <c r="AZ58" s="783">
        <f>'Marks Entry'!BA60</f>
        <v>0.0</v>
      </c>
      <c r="BA58" s="782">
        <f>'Marks Entry'!BB60</f>
        <v>0.0</v>
      </c>
      <c r="BB58" s="783">
        <f>'Marks Entry'!BC60</f>
        <v>0.0</v>
      </c>
      <c r="BC58" s="784">
        <f>'Marks Entry'!BD60</f>
        <v>0.0</v>
      </c>
      <c r="BD58" s="784" t="str">
        <f>'Marks Entry'!BE60</f>
        <v/>
      </c>
      <c r="BE58" s="784" t="str">
        <f>'Marks Entry'!BF60</f>
        <v/>
      </c>
      <c r="BF58" s="785" t="str">
        <f>'Marks Entry'!BG60</f>
        <v/>
      </c>
      <c r="BG58" s="781">
        <f>'Marks Entry'!BH60</f>
        <v>0.0</v>
      </c>
      <c r="BH58" s="782">
        <f>'Marks Entry'!BI60</f>
        <v>0.0</v>
      </c>
      <c r="BI58" s="782">
        <f>'Marks Entry'!BJ60</f>
        <v>0.0</v>
      </c>
      <c r="BJ58" s="783">
        <f>'Marks Entry'!BK60</f>
        <v>0.0</v>
      </c>
      <c r="BK58" s="782">
        <f>'Marks Entry'!BL60</f>
        <v>0.0</v>
      </c>
      <c r="BL58" s="783">
        <f>'Marks Entry'!BM60</f>
        <v>0.0</v>
      </c>
      <c r="BM58" s="782">
        <f>'Marks Entry'!BN60</f>
        <v>0.0</v>
      </c>
      <c r="BN58" s="783">
        <f>'Marks Entry'!BO60</f>
        <v>0.0</v>
      </c>
      <c r="BO58" s="784">
        <f>'Marks Entry'!BP60</f>
        <v>0.0</v>
      </c>
      <c r="BP58" s="784" t="str">
        <f>'Marks Entry'!BQ60</f>
        <v/>
      </c>
      <c r="BQ58" s="784" t="str">
        <f>'Marks Entry'!BR60</f>
        <v/>
      </c>
      <c r="BR58" s="785" t="str">
        <f>'Marks Entry'!BS60</f>
        <v/>
      </c>
      <c r="BS58" s="781">
        <f>'Marks Entry'!BT60</f>
        <v>0.0</v>
      </c>
      <c r="BT58" s="782">
        <f>'Marks Entry'!BU60</f>
        <v>0.0</v>
      </c>
      <c r="BU58" s="782">
        <f>'Marks Entry'!BV60</f>
        <v>0.0</v>
      </c>
      <c r="BV58" s="783">
        <f>'Marks Entry'!BW60</f>
        <v>0.0</v>
      </c>
      <c r="BW58" s="782">
        <f>'Marks Entry'!BX60</f>
        <v>0.0</v>
      </c>
      <c r="BX58" s="783">
        <f>'Marks Entry'!BY60</f>
        <v>0.0</v>
      </c>
      <c r="BY58" s="782">
        <f>'Marks Entry'!BZ60</f>
        <v>0.0</v>
      </c>
      <c r="BZ58" s="783">
        <f>'Marks Entry'!CA60</f>
        <v>0.0</v>
      </c>
      <c r="CA58" s="784">
        <f>'Marks Entry'!CB60</f>
        <v>0.0</v>
      </c>
      <c r="CB58" s="784" t="str">
        <f>'Marks Entry'!CC60</f>
        <v/>
      </c>
      <c r="CC58" s="784" t="str">
        <f>'Marks Entry'!CD60</f>
        <v/>
      </c>
      <c r="CD58" s="785" t="str">
        <f>'Marks Entry'!CE60</f>
        <v/>
      </c>
      <c r="CE58" s="781">
        <f>'Marks Entry'!CF60</f>
        <v>0.0</v>
      </c>
      <c r="CF58" s="782">
        <f>'Marks Entry'!CG60</f>
        <v>0.0</v>
      </c>
      <c r="CG58" s="782">
        <f>'Marks Entry'!CH60</f>
        <v>0.0</v>
      </c>
      <c r="CH58" s="783">
        <f>'Marks Entry'!CI60</f>
        <v>0.0</v>
      </c>
      <c r="CI58" s="782">
        <f>'Marks Entry'!CJ60</f>
        <v>0.0</v>
      </c>
      <c r="CJ58" s="783">
        <f>'Marks Entry'!CK60</f>
        <v>0.0</v>
      </c>
      <c r="CK58" s="782">
        <f>'Marks Entry'!CL60</f>
        <v>0.0</v>
      </c>
      <c r="CL58" s="783">
        <f>'Marks Entry'!CM60</f>
        <v>0.0</v>
      </c>
      <c r="CM58" s="784">
        <f>'Marks Entry'!CN60</f>
        <v>0.0</v>
      </c>
      <c r="CN58" s="784" t="str">
        <f>'Marks Entry'!CO60</f>
        <v/>
      </c>
      <c r="CO58" s="784" t="str">
        <f>'Marks Entry'!CP60</f>
        <v/>
      </c>
      <c r="CP58" s="785" t="str">
        <f>'Marks Entry'!CQ60</f>
        <v/>
      </c>
      <c r="CQ58" s="786">
        <f>'Marks Entry'!CR60</f>
        <v>0.0</v>
      </c>
      <c r="CR58" s="787">
        <f>'Marks Entry'!CS60</f>
        <v>0.0</v>
      </c>
      <c r="CS58" s="787">
        <f>'Marks Entry'!CT60</f>
        <v>0.0</v>
      </c>
      <c r="CT58" s="783">
        <f>'Marks Entry'!CU60</f>
        <v>0.0</v>
      </c>
      <c r="CU58" s="787">
        <f>'Marks Entry'!CV60</f>
        <v>0.0</v>
      </c>
      <c r="CV58" s="788">
        <f>'Marks Entry'!CW60</f>
        <v>0.0</v>
      </c>
      <c r="CW58" s="789">
        <f>'Marks Entry'!CX60</f>
        <v>0.0</v>
      </c>
      <c r="CX58" s="788">
        <f>'Marks Entry'!CY60</f>
        <v>0.0</v>
      </c>
      <c r="CY58" s="787">
        <f>'Marks Entry'!CZ60</f>
        <v>0.0</v>
      </c>
      <c r="CZ58" s="789">
        <f>'Marks Entry'!DA60</f>
        <v>0.0</v>
      </c>
      <c r="DA58" s="790">
        <f>'Marks Entry'!DB60</f>
        <v>0.0</v>
      </c>
      <c r="DB58" s="784">
        <f>'Marks Entry'!DC60</f>
        <v>0.0</v>
      </c>
      <c r="DC58" s="785" t="str">
        <f>'Marks Entry'!DD60</f>
        <v/>
      </c>
      <c r="DD58" s="786">
        <f>'Marks Entry'!DE60</f>
        <v>0.0</v>
      </c>
      <c r="DE58" s="787">
        <f>'Marks Entry'!DF60</f>
        <v>0.0</v>
      </c>
      <c r="DF58" s="791">
        <f>'Marks Entry'!DG60</f>
        <v>0.0</v>
      </c>
      <c r="DG58" s="787">
        <f>'Marks Entry'!DH60</f>
        <v>0.0</v>
      </c>
      <c r="DH58" s="787">
        <f>'Marks Entry'!DI60</f>
        <v>0.0</v>
      </c>
      <c r="DI58" s="791">
        <f>'Marks Entry'!DJ60</f>
        <v>0.0</v>
      </c>
      <c r="DJ58" s="787">
        <f>'Marks Entry'!DK60</f>
        <v>0.0</v>
      </c>
      <c r="DK58" s="787">
        <f>'Marks Entry'!DL60</f>
        <v>0.0</v>
      </c>
      <c r="DL58" s="791" t="str">
        <f>'Marks Entry'!DM60</f>
        <v/>
      </c>
      <c r="DM58" s="791">
        <f>'Marks Entry'!DN60</f>
        <v>0.0</v>
      </c>
      <c r="DN58" s="791">
        <f>'Marks Entry'!DO60</f>
        <v>0.0</v>
      </c>
      <c r="DO58" s="792">
        <f>'Marks Entry'!DP60</f>
        <v>0.0</v>
      </c>
      <c r="DP58" s="787">
        <f>'Marks Entry'!DQ60</f>
        <v>0.0</v>
      </c>
      <c r="DQ58" s="788">
        <f>'Marks Entry'!DR60</f>
        <v>0.0</v>
      </c>
      <c r="DR58" s="791">
        <f>'Marks Entry'!DS60</f>
        <v>0.0</v>
      </c>
      <c r="DS58" s="788">
        <f>'Marks Entry'!DT60</f>
        <v>0.0</v>
      </c>
      <c r="DT58" s="787">
        <f>'Marks Entry'!DU60</f>
        <v>0.0</v>
      </c>
      <c r="DU58" s="789">
        <f>'Marks Entry'!DV60</f>
        <v>0.0</v>
      </c>
      <c r="DV58" s="789">
        <f>'Marks Entry'!DW60</f>
        <v>0.0</v>
      </c>
      <c r="DW58" s="789">
        <f>'Marks Entry'!DX60</f>
        <v>0.0</v>
      </c>
      <c r="DX58" s="793">
        <f>'Marks Entry'!DY60</f>
        <v>0.0</v>
      </c>
      <c r="DY58" s="784">
        <f>'Marks Entry'!DZ60</f>
        <v>0.0</v>
      </c>
      <c r="DZ58" s="785" t="str">
        <f>'Marks Entry'!EA60</f>
        <v/>
      </c>
      <c r="EA58" s="786">
        <f>'Marks Entry'!EB60</f>
        <v>0.0</v>
      </c>
      <c r="EB58" s="787">
        <f>'Marks Entry'!EC60</f>
        <v>0.0</v>
      </c>
      <c r="EC58" s="787">
        <f>'Marks Entry'!ED60</f>
        <v>0.0</v>
      </c>
      <c r="ED58" s="790">
        <f>'Marks Entry'!EE60</f>
        <v>0.0</v>
      </c>
      <c r="EE58" s="794">
        <f>'Marks Entry'!EF60</f>
        <v>0.0</v>
      </c>
      <c r="EF58" s="795" t="str">
        <f>'Marks Entry'!EG60</f>
        <v/>
      </c>
      <c r="EG58" s="786">
        <f>'Marks Entry'!EH60</f>
        <v>0.0</v>
      </c>
      <c r="EH58" s="787">
        <f>'Marks Entry'!EI60</f>
        <v>0.0</v>
      </c>
      <c r="EI58" s="787">
        <f>'Marks Entry'!EJ60</f>
        <v>0.0</v>
      </c>
      <c r="EJ58" s="790">
        <f>'Marks Entry'!EK60</f>
        <v>0.0</v>
      </c>
      <c r="EK58" s="794">
        <f>'Marks Entry'!EL60</f>
        <v>0.0</v>
      </c>
      <c r="EL58" s="795" t="str">
        <f>'Marks Entry'!EM60</f>
        <v/>
      </c>
      <c r="EM58" s="786">
        <f>'Marks Entry'!EN60</f>
        <v>0.0</v>
      </c>
      <c r="EN58" s="787">
        <f>'Marks Entry'!EO60</f>
        <v>0.0</v>
      </c>
      <c r="EO58" s="788">
        <f>'Marks Entry'!EP60</f>
        <v>0.0</v>
      </c>
      <c r="EP58" s="791">
        <f>'Marks Entry'!EQ60</f>
        <v>0.0</v>
      </c>
      <c r="EQ58" s="788">
        <f>'Marks Entry'!ER60</f>
        <v>0.0</v>
      </c>
      <c r="ER58" s="791">
        <f>'Marks Entry'!ES60</f>
        <v>0.0</v>
      </c>
      <c r="ES58" s="788">
        <f>'Marks Entry'!ET60</f>
        <v>0.0</v>
      </c>
      <c r="ET58" s="796">
        <f>'Marks Entry'!EU60</f>
        <v>0.0</v>
      </c>
      <c r="EU58" s="784">
        <f>'Marks Entry'!EV60</f>
        <v>0.0</v>
      </c>
      <c r="EV58" s="785" t="str">
        <f>'Marks Entry'!EW60</f>
        <v/>
      </c>
      <c r="EW58" s="797">
        <f>'Marks Entry'!EX60</f>
        <v>0.0</v>
      </c>
      <c r="EX58" s="784">
        <f>'Marks Entry'!EY60</f>
        <v>0.0</v>
      </c>
      <c r="EY58" s="798" t="str">
        <f>'Marks Entry'!EZ60</f>
        <v/>
      </c>
      <c r="EZ58" s="797" t="str">
        <f>'Marks Entry'!FA60</f>
        <v/>
      </c>
      <c r="FA58" s="784" t="str">
        <f>'Marks Entry'!FB60</f>
        <v/>
      </c>
      <c r="FB58" s="799" t="str">
        <f>'Marks Entry'!FC60</f>
        <v/>
      </c>
      <c r="FC58" s="800" t="str">
        <f>'Marks Entry'!FD60</f>
        <v/>
      </c>
      <c r="FD58" s="800" t="str">
        <f>'Marks Entry'!FE60</f>
        <v/>
      </c>
      <c r="FE58" s="784" t="str">
        <f>'Marks Entry'!FF60</f>
        <v/>
      </c>
      <c r="FF58" s="784" t="str">
        <f>'Marks Entry'!FG60</f>
        <v/>
      </c>
      <c r="FG58" s="785" t="str">
        <f>'Marks Entry'!FH60</f>
        <v/>
      </c>
    </row>
    <row r="59" spans="8:8" s="757" ht="17.25" customFormat="1" customHeight="1">
      <c r="A59" s="801"/>
      <c r="B59" s="758">
        <f t="shared" si="1"/>
        <v>0.0</v>
      </c>
      <c r="C59" s="759">
        <f>'Marks Entry'!D61</f>
        <v>0.0</v>
      </c>
      <c r="D59" s="759">
        <f>'Marks Entry'!E61</f>
        <v>0.0</v>
      </c>
      <c r="E59" s="759">
        <f>'Marks Entry'!F61</f>
        <v>0.0</v>
      </c>
      <c r="F59" s="759">
        <f>'Marks Entry'!$G61</f>
        <v>0.0</v>
      </c>
      <c r="G59" s="759">
        <f>'Marks Entry'!$H61</f>
        <v>0.0</v>
      </c>
      <c r="H59" s="759">
        <f>'Marks Entry'!I61</f>
        <v>0.0</v>
      </c>
      <c r="I59" s="759">
        <f>'Marks Entry'!J61</f>
        <v>0.0</v>
      </c>
      <c r="J59" s="760">
        <f>'Marks Entry'!K61</f>
        <v>0.0</v>
      </c>
      <c r="K59" s="781">
        <f>'Marks Entry'!L61</f>
        <v>0.0</v>
      </c>
      <c r="L59" s="782">
        <f>'Marks Entry'!M61</f>
        <v>0.0</v>
      </c>
      <c r="M59" s="782">
        <f>'Marks Entry'!N61</f>
        <v>0.0</v>
      </c>
      <c r="N59" s="783">
        <f>'Marks Entry'!O61</f>
        <v>0.0</v>
      </c>
      <c r="O59" s="782">
        <f>'Marks Entry'!P61</f>
        <v>0.0</v>
      </c>
      <c r="P59" s="783">
        <f>'Marks Entry'!Q61</f>
        <v>0.0</v>
      </c>
      <c r="Q59" s="782">
        <f>'Marks Entry'!R61</f>
        <v>0.0</v>
      </c>
      <c r="R59" s="783">
        <f>'Marks Entry'!S61</f>
        <v>0.0</v>
      </c>
      <c r="S59" s="784">
        <f>'Marks Entry'!T61</f>
        <v>0.0</v>
      </c>
      <c r="T59" s="784" t="str">
        <f>'Marks Entry'!U61</f>
        <v/>
      </c>
      <c r="U59" s="784" t="str">
        <f>'Marks Entry'!V61</f>
        <v/>
      </c>
      <c r="V59" s="785" t="str">
        <f>'Marks Entry'!W61</f>
        <v/>
      </c>
      <c r="W59" s="781">
        <f>'Marks Entry'!X61</f>
        <v>0.0</v>
      </c>
      <c r="X59" s="782">
        <f>'Marks Entry'!Y61</f>
        <v>0.0</v>
      </c>
      <c r="Y59" s="782">
        <f>'Marks Entry'!Z61</f>
        <v>0.0</v>
      </c>
      <c r="Z59" s="783">
        <f>'Marks Entry'!AA61</f>
        <v>0.0</v>
      </c>
      <c r="AA59" s="782">
        <f>'Marks Entry'!AB61</f>
        <v>0.0</v>
      </c>
      <c r="AB59" s="783">
        <f>'Marks Entry'!AC61</f>
        <v>0.0</v>
      </c>
      <c r="AC59" s="782">
        <f>'Marks Entry'!AD61</f>
        <v>0.0</v>
      </c>
      <c r="AD59" s="783">
        <f>'Marks Entry'!AE61</f>
        <v>0.0</v>
      </c>
      <c r="AE59" s="784">
        <f>'Marks Entry'!AF61</f>
        <v>0.0</v>
      </c>
      <c r="AF59" s="784" t="str">
        <f>'Marks Entry'!AG61</f>
        <v/>
      </c>
      <c r="AG59" s="784" t="str">
        <f>'Marks Entry'!AH61</f>
        <v/>
      </c>
      <c r="AH59" s="785" t="str">
        <f>'Marks Entry'!AI61</f>
        <v/>
      </c>
      <c r="AI59" s="781">
        <f>'Marks Entry'!AJ61</f>
        <v>0.0</v>
      </c>
      <c r="AJ59" s="782">
        <f>'Marks Entry'!AK61</f>
        <v>0.0</v>
      </c>
      <c r="AK59" s="782">
        <f>'Marks Entry'!AL61</f>
        <v>0.0</v>
      </c>
      <c r="AL59" s="783">
        <f>'Marks Entry'!AM61</f>
        <v>0.0</v>
      </c>
      <c r="AM59" s="782">
        <f>'Marks Entry'!AN61</f>
        <v>0.0</v>
      </c>
      <c r="AN59" s="783">
        <f>'Marks Entry'!AO61</f>
        <v>0.0</v>
      </c>
      <c r="AO59" s="782">
        <f>'Marks Entry'!AP61</f>
        <v>0.0</v>
      </c>
      <c r="AP59" s="783">
        <f>'Marks Entry'!AQ61</f>
        <v>0.0</v>
      </c>
      <c r="AQ59" s="784">
        <f>'Marks Entry'!AR61</f>
        <v>0.0</v>
      </c>
      <c r="AR59" s="784" t="str">
        <f>'Marks Entry'!AS61</f>
        <v/>
      </c>
      <c r="AS59" s="784" t="str">
        <f>'Marks Entry'!AT61</f>
        <v/>
      </c>
      <c r="AT59" s="785" t="str">
        <f>'Marks Entry'!AU61</f>
        <v/>
      </c>
      <c r="AU59" s="781">
        <f>'Marks Entry'!AV61</f>
        <v>0.0</v>
      </c>
      <c r="AV59" s="782">
        <f>'Marks Entry'!AW61</f>
        <v>0.0</v>
      </c>
      <c r="AW59" s="782">
        <f>'Marks Entry'!AX61</f>
        <v>0.0</v>
      </c>
      <c r="AX59" s="783">
        <f>'Marks Entry'!AY61</f>
        <v>0.0</v>
      </c>
      <c r="AY59" s="782">
        <f>'Marks Entry'!AZ61</f>
        <v>0.0</v>
      </c>
      <c r="AZ59" s="783">
        <f>'Marks Entry'!BA61</f>
        <v>0.0</v>
      </c>
      <c r="BA59" s="782">
        <f>'Marks Entry'!BB61</f>
        <v>0.0</v>
      </c>
      <c r="BB59" s="783">
        <f>'Marks Entry'!BC61</f>
        <v>0.0</v>
      </c>
      <c r="BC59" s="784">
        <f>'Marks Entry'!BD61</f>
        <v>0.0</v>
      </c>
      <c r="BD59" s="784" t="str">
        <f>'Marks Entry'!BE61</f>
        <v/>
      </c>
      <c r="BE59" s="784" t="str">
        <f>'Marks Entry'!BF61</f>
        <v/>
      </c>
      <c r="BF59" s="785" t="str">
        <f>'Marks Entry'!BG61</f>
        <v/>
      </c>
      <c r="BG59" s="781">
        <f>'Marks Entry'!BH61</f>
        <v>0.0</v>
      </c>
      <c r="BH59" s="782">
        <f>'Marks Entry'!BI61</f>
        <v>0.0</v>
      </c>
      <c r="BI59" s="782">
        <f>'Marks Entry'!BJ61</f>
        <v>0.0</v>
      </c>
      <c r="BJ59" s="783">
        <f>'Marks Entry'!BK61</f>
        <v>0.0</v>
      </c>
      <c r="BK59" s="782">
        <f>'Marks Entry'!BL61</f>
        <v>0.0</v>
      </c>
      <c r="BL59" s="783">
        <f>'Marks Entry'!BM61</f>
        <v>0.0</v>
      </c>
      <c r="BM59" s="782">
        <f>'Marks Entry'!BN61</f>
        <v>0.0</v>
      </c>
      <c r="BN59" s="783">
        <f>'Marks Entry'!BO61</f>
        <v>0.0</v>
      </c>
      <c r="BO59" s="784">
        <f>'Marks Entry'!BP61</f>
        <v>0.0</v>
      </c>
      <c r="BP59" s="784" t="str">
        <f>'Marks Entry'!BQ61</f>
        <v/>
      </c>
      <c r="BQ59" s="784" t="str">
        <f>'Marks Entry'!BR61</f>
        <v/>
      </c>
      <c r="BR59" s="785" t="str">
        <f>'Marks Entry'!BS61</f>
        <v/>
      </c>
      <c r="BS59" s="781">
        <f>'Marks Entry'!BT61</f>
        <v>0.0</v>
      </c>
      <c r="BT59" s="782">
        <f>'Marks Entry'!BU61</f>
        <v>0.0</v>
      </c>
      <c r="BU59" s="782">
        <f>'Marks Entry'!BV61</f>
        <v>0.0</v>
      </c>
      <c r="BV59" s="783">
        <f>'Marks Entry'!BW61</f>
        <v>0.0</v>
      </c>
      <c r="BW59" s="782">
        <f>'Marks Entry'!BX61</f>
        <v>0.0</v>
      </c>
      <c r="BX59" s="783">
        <f>'Marks Entry'!BY61</f>
        <v>0.0</v>
      </c>
      <c r="BY59" s="782">
        <f>'Marks Entry'!BZ61</f>
        <v>0.0</v>
      </c>
      <c r="BZ59" s="783">
        <f>'Marks Entry'!CA61</f>
        <v>0.0</v>
      </c>
      <c r="CA59" s="784">
        <f>'Marks Entry'!CB61</f>
        <v>0.0</v>
      </c>
      <c r="CB59" s="784" t="str">
        <f>'Marks Entry'!CC61</f>
        <v/>
      </c>
      <c r="CC59" s="784" t="str">
        <f>'Marks Entry'!CD61</f>
        <v/>
      </c>
      <c r="CD59" s="785" t="str">
        <f>'Marks Entry'!CE61</f>
        <v/>
      </c>
      <c r="CE59" s="781">
        <f>'Marks Entry'!CF61</f>
        <v>0.0</v>
      </c>
      <c r="CF59" s="782">
        <f>'Marks Entry'!CG61</f>
        <v>0.0</v>
      </c>
      <c r="CG59" s="782">
        <f>'Marks Entry'!CH61</f>
        <v>0.0</v>
      </c>
      <c r="CH59" s="783">
        <f>'Marks Entry'!CI61</f>
        <v>0.0</v>
      </c>
      <c r="CI59" s="782">
        <f>'Marks Entry'!CJ61</f>
        <v>0.0</v>
      </c>
      <c r="CJ59" s="783">
        <f>'Marks Entry'!CK61</f>
        <v>0.0</v>
      </c>
      <c r="CK59" s="782">
        <f>'Marks Entry'!CL61</f>
        <v>0.0</v>
      </c>
      <c r="CL59" s="783">
        <f>'Marks Entry'!CM61</f>
        <v>0.0</v>
      </c>
      <c r="CM59" s="784">
        <f>'Marks Entry'!CN61</f>
        <v>0.0</v>
      </c>
      <c r="CN59" s="784" t="str">
        <f>'Marks Entry'!CO61</f>
        <v/>
      </c>
      <c r="CO59" s="784" t="str">
        <f>'Marks Entry'!CP61</f>
        <v/>
      </c>
      <c r="CP59" s="785" t="str">
        <f>'Marks Entry'!CQ61</f>
        <v/>
      </c>
      <c r="CQ59" s="786">
        <f>'Marks Entry'!CR61</f>
        <v>0.0</v>
      </c>
      <c r="CR59" s="787">
        <f>'Marks Entry'!CS61</f>
        <v>0.0</v>
      </c>
      <c r="CS59" s="787">
        <f>'Marks Entry'!CT61</f>
        <v>0.0</v>
      </c>
      <c r="CT59" s="783">
        <f>'Marks Entry'!CU61</f>
        <v>0.0</v>
      </c>
      <c r="CU59" s="787">
        <f>'Marks Entry'!CV61</f>
        <v>0.0</v>
      </c>
      <c r="CV59" s="788">
        <f>'Marks Entry'!CW61</f>
        <v>0.0</v>
      </c>
      <c r="CW59" s="789">
        <f>'Marks Entry'!CX61</f>
        <v>0.0</v>
      </c>
      <c r="CX59" s="788">
        <f>'Marks Entry'!CY61</f>
        <v>0.0</v>
      </c>
      <c r="CY59" s="787">
        <f>'Marks Entry'!CZ61</f>
        <v>0.0</v>
      </c>
      <c r="CZ59" s="789">
        <f>'Marks Entry'!DA61</f>
        <v>0.0</v>
      </c>
      <c r="DA59" s="790">
        <f>'Marks Entry'!DB61</f>
        <v>0.0</v>
      </c>
      <c r="DB59" s="784">
        <f>'Marks Entry'!DC61</f>
        <v>0.0</v>
      </c>
      <c r="DC59" s="785" t="str">
        <f>'Marks Entry'!DD61</f>
        <v/>
      </c>
      <c r="DD59" s="786">
        <f>'Marks Entry'!DE61</f>
        <v>0.0</v>
      </c>
      <c r="DE59" s="787">
        <f>'Marks Entry'!DF61</f>
        <v>0.0</v>
      </c>
      <c r="DF59" s="791">
        <f>'Marks Entry'!DG61</f>
        <v>0.0</v>
      </c>
      <c r="DG59" s="787">
        <f>'Marks Entry'!DH61</f>
        <v>0.0</v>
      </c>
      <c r="DH59" s="787">
        <f>'Marks Entry'!DI61</f>
        <v>0.0</v>
      </c>
      <c r="DI59" s="791">
        <f>'Marks Entry'!DJ61</f>
        <v>0.0</v>
      </c>
      <c r="DJ59" s="787">
        <f>'Marks Entry'!DK61</f>
        <v>0.0</v>
      </c>
      <c r="DK59" s="787">
        <f>'Marks Entry'!DL61</f>
        <v>0.0</v>
      </c>
      <c r="DL59" s="791" t="str">
        <f>'Marks Entry'!DM61</f>
        <v/>
      </c>
      <c r="DM59" s="791">
        <f>'Marks Entry'!DN61</f>
        <v>0.0</v>
      </c>
      <c r="DN59" s="791">
        <f>'Marks Entry'!DO61</f>
        <v>0.0</v>
      </c>
      <c r="DO59" s="792">
        <f>'Marks Entry'!DP61</f>
        <v>0.0</v>
      </c>
      <c r="DP59" s="787">
        <f>'Marks Entry'!DQ61</f>
        <v>0.0</v>
      </c>
      <c r="DQ59" s="788">
        <f>'Marks Entry'!DR61</f>
        <v>0.0</v>
      </c>
      <c r="DR59" s="791">
        <f>'Marks Entry'!DS61</f>
        <v>0.0</v>
      </c>
      <c r="DS59" s="788">
        <f>'Marks Entry'!DT61</f>
        <v>0.0</v>
      </c>
      <c r="DT59" s="787">
        <f>'Marks Entry'!DU61</f>
        <v>0.0</v>
      </c>
      <c r="DU59" s="789">
        <f>'Marks Entry'!DV61</f>
        <v>0.0</v>
      </c>
      <c r="DV59" s="789">
        <f>'Marks Entry'!DW61</f>
        <v>0.0</v>
      </c>
      <c r="DW59" s="789">
        <f>'Marks Entry'!DX61</f>
        <v>0.0</v>
      </c>
      <c r="DX59" s="793">
        <f>'Marks Entry'!DY61</f>
        <v>0.0</v>
      </c>
      <c r="DY59" s="784">
        <f>'Marks Entry'!DZ61</f>
        <v>0.0</v>
      </c>
      <c r="DZ59" s="785" t="str">
        <f>'Marks Entry'!EA61</f>
        <v/>
      </c>
      <c r="EA59" s="786">
        <f>'Marks Entry'!EB61</f>
        <v>0.0</v>
      </c>
      <c r="EB59" s="787">
        <f>'Marks Entry'!EC61</f>
        <v>0.0</v>
      </c>
      <c r="EC59" s="787">
        <f>'Marks Entry'!ED61</f>
        <v>0.0</v>
      </c>
      <c r="ED59" s="790">
        <f>'Marks Entry'!EE61</f>
        <v>0.0</v>
      </c>
      <c r="EE59" s="794">
        <f>'Marks Entry'!EF61</f>
        <v>0.0</v>
      </c>
      <c r="EF59" s="795" t="str">
        <f>'Marks Entry'!EG61</f>
        <v/>
      </c>
      <c r="EG59" s="786">
        <f>'Marks Entry'!EH61</f>
        <v>0.0</v>
      </c>
      <c r="EH59" s="787">
        <f>'Marks Entry'!EI61</f>
        <v>0.0</v>
      </c>
      <c r="EI59" s="787">
        <f>'Marks Entry'!EJ61</f>
        <v>0.0</v>
      </c>
      <c r="EJ59" s="790">
        <f>'Marks Entry'!EK61</f>
        <v>0.0</v>
      </c>
      <c r="EK59" s="794">
        <f>'Marks Entry'!EL61</f>
        <v>0.0</v>
      </c>
      <c r="EL59" s="795" t="str">
        <f>'Marks Entry'!EM61</f>
        <v/>
      </c>
      <c r="EM59" s="786">
        <f>'Marks Entry'!EN61</f>
        <v>0.0</v>
      </c>
      <c r="EN59" s="787">
        <f>'Marks Entry'!EO61</f>
        <v>0.0</v>
      </c>
      <c r="EO59" s="788">
        <f>'Marks Entry'!EP61</f>
        <v>0.0</v>
      </c>
      <c r="EP59" s="791">
        <f>'Marks Entry'!EQ61</f>
        <v>0.0</v>
      </c>
      <c r="EQ59" s="788">
        <f>'Marks Entry'!ER61</f>
        <v>0.0</v>
      </c>
      <c r="ER59" s="791">
        <f>'Marks Entry'!ES61</f>
        <v>0.0</v>
      </c>
      <c r="ES59" s="788">
        <f>'Marks Entry'!ET61</f>
        <v>0.0</v>
      </c>
      <c r="ET59" s="796">
        <f>'Marks Entry'!EU61</f>
        <v>0.0</v>
      </c>
      <c r="EU59" s="784">
        <f>'Marks Entry'!EV61</f>
        <v>0.0</v>
      </c>
      <c r="EV59" s="785" t="str">
        <f>'Marks Entry'!EW61</f>
        <v/>
      </c>
      <c r="EW59" s="797">
        <f>'Marks Entry'!EX61</f>
        <v>0.0</v>
      </c>
      <c r="EX59" s="784">
        <f>'Marks Entry'!EY61</f>
        <v>0.0</v>
      </c>
      <c r="EY59" s="798" t="str">
        <f>'Marks Entry'!EZ61</f>
        <v/>
      </c>
      <c r="EZ59" s="797" t="str">
        <f>'Marks Entry'!FA61</f>
        <v/>
      </c>
      <c r="FA59" s="784" t="str">
        <f>'Marks Entry'!FB61</f>
        <v/>
      </c>
      <c r="FB59" s="799" t="str">
        <f>'Marks Entry'!FC61</f>
        <v/>
      </c>
      <c r="FC59" s="800" t="str">
        <f>'Marks Entry'!FD61</f>
        <v/>
      </c>
      <c r="FD59" s="800" t="str">
        <f>'Marks Entry'!FE61</f>
        <v/>
      </c>
      <c r="FE59" s="784" t="str">
        <f>'Marks Entry'!FF61</f>
        <v/>
      </c>
      <c r="FF59" s="784" t="str">
        <f>'Marks Entry'!FG61</f>
        <v/>
      </c>
      <c r="FG59" s="785" t="str">
        <f>'Marks Entry'!FH61</f>
        <v/>
      </c>
    </row>
    <row r="60" spans="8:8" s="757" ht="17.25" customFormat="1" customHeight="1">
      <c r="A60" s="801"/>
      <c r="B60" s="758">
        <f t="shared" si="1"/>
        <v>0.0</v>
      </c>
      <c r="C60" s="759">
        <f>'Marks Entry'!D62</f>
        <v>0.0</v>
      </c>
      <c r="D60" s="759">
        <f>'Marks Entry'!E62</f>
        <v>0.0</v>
      </c>
      <c r="E60" s="759">
        <f>'Marks Entry'!F62</f>
        <v>0.0</v>
      </c>
      <c r="F60" s="759">
        <f>'Marks Entry'!$G62</f>
        <v>0.0</v>
      </c>
      <c r="G60" s="759">
        <f>'Marks Entry'!$H62</f>
        <v>0.0</v>
      </c>
      <c r="H60" s="759">
        <f>'Marks Entry'!I62</f>
        <v>0.0</v>
      </c>
      <c r="I60" s="759">
        <f>'Marks Entry'!J62</f>
        <v>0.0</v>
      </c>
      <c r="J60" s="760">
        <f>'Marks Entry'!K62</f>
        <v>0.0</v>
      </c>
      <c r="K60" s="781">
        <f>'Marks Entry'!L62</f>
        <v>0.0</v>
      </c>
      <c r="L60" s="782">
        <f>'Marks Entry'!M62</f>
        <v>0.0</v>
      </c>
      <c r="M60" s="782">
        <f>'Marks Entry'!N62</f>
        <v>0.0</v>
      </c>
      <c r="N60" s="783">
        <f>'Marks Entry'!O62</f>
        <v>0.0</v>
      </c>
      <c r="O60" s="782">
        <f>'Marks Entry'!P62</f>
        <v>0.0</v>
      </c>
      <c r="P60" s="783">
        <f>'Marks Entry'!Q62</f>
        <v>0.0</v>
      </c>
      <c r="Q60" s="782">
        <f>'Marks Entry'!R62</f>
        <v>0.0</v>
      </c>
      <c r="R60" s="783">
        <f>'Marks Entry'!S62</f>
        <v>0.0</v>
      </c>
      <c r="S60" s="784">
        <f>'Marks Entry'!T62</f>
        <v>0.0</v>
      </c>
      <c r="T60" s="784" t="str">
        <f>'Marks Entry'!U62</f>
        <v/>
      </c>
      <c r="U60" s="784" t="str">
        <f>'Marks Entry'!V62</f>
        <v/>
      </c>
      <c r="V60" s="785" t="str">
        <f>'Marks Entry'!W62</f>
        <v/>
      </c>
      <c r="W60" s="781">
        <f>'Marks Entry'!X62</f>
        <v>0.0</v>
      </c>
      <c r="X60" s="782">
        <f>'Marks Entry'!Y62</f>
        <v>0.0</v>
      </c>
      <c r="Y60" s="782">
        <f>'Marks Entry'!Z62</f>
        <v>0.0</v>
      </c>
      <c r="Z60" s="783">
        <f>'Marks Entry'!AA62</f>
        <v>0.0</v>
      </c>
      <c r="AA60" s="782">
        <f>'Marks Entry'!AB62</f>
        <v>0.0</v>
      </c>
      <c r="AB60" s="783">
        <f>'Marks Entry'!AC62</f>
        <v>0.0</v>
      </c>
      <c r="AC60" s="782">
        <f>'Marks Entry'!AD62</f>
        <v>0.0</v>
      </c>
      <c r="AD60" s="783">
        <f>'Marks Entry'!AE62</f>
        <v>0.0</v>
      </c>
      <c r="AE60" s="784">
        <f>'Marks Entry'!AF62</f>
        <v>0.0</v>
      </c>
      <c r="AF60" s="784" t="str">
        <f>'Marks Entry'!AG62</f>
        <v/>
      </c>
      <c r="AG60" s="784" t="str">
        <f>'Marks Entry'!AH62</f>
        <v/>
      </c>
      <c r="AH60" s="785" t="str">
        <f>'Marks Entry'!AI62</f>
        <v/>
      </c>
      <c r="AI60" s="781">
        <f>'Marks Entry'!AJ62</f>
        <v>0.0</v>
      </c>
      <c r="AJ60" s="782">
        <f>'Marks Entry'!AK62</f>
        <v>0.0</v>
      </c>
      <c r="AK60" s="782">
        <f>'Marks Entry'!AL62</f>
        <v>0.0</v>
      </c>
      <c r="AL60" s="783">
        <f>'Marks Entry'!AM62</f>
        <v>0.0</v>
      </c>
      <c r="AM60" s="782">
        <f>'Marks Entry'!AN62</f>
        <v>0.0</v>
      </c>
      <c r="AN60" s="783">
        <f>'Marks Entry'!AO62</f>
        <v>0.0</v>
      </c>
      <c r="AO60" s="782">
        <f>'Marks Entry'!AP62</f>
        <v>0.0</v>
      </c>
      <c r="AP60" s="783">
        <f>'Marks Entry'!AQ62</f>
        <v>0.0</v>
      </c>
      <c r="AQ60" s="784">
        <f>'Marks Entry'!AR62</f>
        <v>0.0</v>
      </c>
      <c r="AR60" s="784" t="str">
        <f>'Marks Entry'!AS62</f>
        <v/>
      </c>
      <c r="AS60" s="784" t="str">
        <f>'Marks Entry'!AT62</f>
        <v/>
      </c>
      <c r="AT60" s="785" t="str">
        <f>'Marks Entry'!AU62</f>
        <v/>
      </c>
      <c r="AU60" s="781">
        <f>'Marks Entry'!AV62</f>
        <v>0.0</v>
      </c>
      <c r="AV60" s="782">
        <f>'Marks Entry'!AW62</f>
        <v>0.0</v>
      </c>
      <c r="AW60" s="782">
        <f>'Marks Entry'!AX62</f>
        <v>0.0</v>
      </c>
      <c r="AX60" s="783">
        <f>'Marks Entry'!AY62</f>
        <v>0.0</v>
      </c>
      <c r="AY60" s="782">
        <f>'Marks Entry'!AZ62</f>
        <v>0.0</v>
      </c>
      <c r="AZ60" s="783">
        <f>'Marks Entry'!BA62</f>
        <v>0.0</v>
      </c>
      <c r="BA60" s="782">
        <f>'Marks Entry'!BB62</f>
        <v>0.0</v>
      </c>
      <c r="BB60" s="783">
        <f>'Marks Entry'!BC62</f>
        <v>0.0</v>
      </c>
      <c r="BC60" s="784">
        <f>'Marks Entry'!BD62</f>
        <v>0.0</v>
      </c>
      <c r="BD60" s="784" t="str">
        <f>'Marks Entry'!BE62</f>
        <v/>
      </c>
      <c r="BE60" s="784" t="str">
        <f>'Marks Entry'!BF62</f>
        <v/>
      </c>
      <c r="BF60" s="785" t="str">
        <f>'Marks Entry'!BG62</f>
        <v/>
      </c>
      <c r="BG60" s="781">
        <f>'Marks Entry'!BH62</f>
        <v>0.0</v>
      </c>
      <c r="BH60" s="782">
        <f>'Marks Entry'!BI62</f>
        <v>0.0</v>
      </c>
      <c r="BI60" s="782">
        <f>'Marks Entry'!BJ62</f>
        <v>0.0</v>
      </c>
      <c r="BJ60" s="783">
        <f>'Marks Entry'!BK62</f>
        <v>0.0</v>
      </c>
      <c r="BK60" s="782">
        <f>'Marks Entry'!BL62</f>
        <v>0.0</v>
      </c>
      <c r="BL60" s="783">
        <f>'Marks Entry'!BM62</f>
        <v>0.0</v>
      </c>
      <c r="BM60" s="782">
        <f>'Marks Entry'!BN62</f>
        <v>0.0</v>
      </c>
      <c r="BN60" s="783">
        <f>'Marks Entry'!BO62</f>
        <v>0.0</v>
      </c>
      <c r="BO60" s="784">
        <f>'Marks Entry'!BP62</f>
        <v>0.0</v>
      </c>
      <c r="BP60" s="784" t="str">
        <f>'Marks Entry'!BQ62</f>
        <v/>
      </c>
      <c r="BQ60" s="784" t="str">
        <f>'Marks Entry'!BR62</f>
        <v/>
      </c>
      <c r="BR60" s="785" t="str">
        <f>'Marks Entry'!BS62</f>
        <v/>
      </c>
      <c r="BS60" s="781">
        <f>'Marks Entry'!BT62</f>
        <v>0.0</v>
      </c>
      <c r="BT60" s="782">
        <f>'Marks Entry'!BU62</f>
        <v>0.0</v>
      </c>
      <c r="BU60" s="782">
        <f>'Marks Entry'!BV62</f>
        <v>0.0</v>
      </c>
      <c r="BV60" s="783">
        <f>'Marks Entry'!BW62</f>
        <v>0.0</v>
      </c>
      <c r="BW60" s="782">
        <f>'Marks Entry'!BX62</f>
        <v>0.0</v>
      </c>
      <c r="BX60" s="783">
        <f>'Marks Entry'!BY62</f>
        <v>0.0</v>
      </c>
      <c r="BY60" s="782">
        <f>'Marks Entry'!BZ62</f>
        <v>0.0</v>
      </c>
      <c r="BZ60" s="783">
        <f>'Marks Entry'!CA62</f>
        <v>0.0</v>
      </c>
      <c r="CA60" s="784">
        <f>'Marks Entry'!CB62</f>
        <v>0.0</v>
      </c>
      <c r="CB60" s="784" t="str">
        <f>'Marks Entry'!CC62</f>
        <v/>
      </c>
      <c r="CC60" s="784" t="str">
        <f>'Marks Entry'!CD62</f>
        <v/>
      </c>
      <c r="CD60" s="785" t="str">
        <f>'Marks Entry'!CE62</f>
        <v/>
      </c>
      <c r="CE60" s="781">
        <f>'Marks Entry'!CF62</f>
        <v>0.0</v>
      </c>
      <c r="CF60" s="782">
        <f>'Marks Entry'!CG62</f>
        <v>0.0</v>
      </c>
      <c r="CG60" s="782">
        <f>'Marks Entry'!CH62</f>
        <v>0.0</v>
      </c>
      <c r="CH60" s="783">
        <f>'Marks Entry'!CI62</f>
        <v>0.0</v>
      </c>
      <c r="CI60" s="782">
        <f>'Marks Entry'!CJ62</f>
        <v>0.0</v>
      </c>
      <c r="CJ60" s="783">
        <f>'Marks Entry'!CK62</f>
        <v>0.0</v>
      </c>
      <c r="CK60" s="782">
        <f>'Marks Entry'!CL62</f>
        <v>0.0</v>
      </c>
      <c r="CL60" s="783">
        <f>'Marks Entry'!CM62</f>
        <v>0.0</v>
      </c>
      <c r="CM60" s="784">
        <f>'Marks Entry'!CN62</f>
        <v>0.0</v>
      </c>
      <c r="CN60" s="784" t="str">
        <f>'Marks Entry'!CO62</f>
        <v/>
      </c>
      <c r="CO60" s="784" t="str">
        <f>'Marks Entry'!CP62</f>
        <v/>
      </c>
      <c r="CP60" s="785" t="str">
        <f>'Marks Entry'!CQ62</f>
        <v/>
      </c>
      <c r="CQ60" s="786">
        <f>'Marks Entry'!CR62</f>
        <v>0.0</v>
      </c>
      <c r="CR60" s="787">
        <f>'Marks Entry'!CS62</f>
        <v>0.0</v>
      </c>
      <c r="CS60" s="787">
        <f>'Marks Entry'!CT62</f>
        <v>0.0</v>
      </c>
      <c r="CT60" s="783">
        <f>'Marks Entry'!CU62</f>
        <v>0.0</v>
      </c>
      <c r="CU60" s="787">
        <f>'Marks Entry'!CV62</f>
        <v>0.0</v>
      </c>
      <c r="CV60" s="788">
        <f>'Marks Entry'!CW62</f>
        <v>0.0</v>
      </c>
      <c r="CW60" s="789">
        <f>'Marks Entry'!CX62</f>
        <v>0.0</v>
      </c>
      <c r="CX60" s="788">
        <f>'Marks Entry'!CY62</f>
        <v>0.0</v>
      </c>
      <c r="CY60" s="787">
        <f>'Marks Entry'!CZ62</f>
        <v>0.0</v>
      </c>
      <c r="CZ60" s="789">
        <f>'Marks Entry'!DA62</f>
        <v>0.0</v>
      </c>
      <c r="DA60" s="790">
        <f>'Marks Entry'!DB62</f>
        <v>0.0</v>
      </c>
      <c r="DB60" s="784">
        <f>'Marks Entry'!DC62</f>
        <v>0.0</v>
      </c>
      <c r="DC60" s="785" t="str">
        <f>'Marks Entry'!DD62</f>
        <v/>
      </c>
      <c r="DD60" s="786">
        <f>'Marks Entry'!DE62</f>
        <v>0.0</v>
      </c>
      <c r="DE60" s="787">
        <f>'Marks Entry'!DF62</f>
        <v>0.0</v>
      </c>
      <c r="DF60" s="791">
        <f>'Marks Entry'!DG62</f>
        <v>0.0</v>
      </c>
      <c r="DG60" s="787">
        <f>'Marks Entry'!DH62</f>
        <v>0.0</v>
      </c>
      <c r="DH60" s="787">
        <f>'Marks Entry'!DI62</f>
        <v>0.0</v>
      </c>
      <c r="DI60" s="791">
        <f>'Marks Entry'!DJ62</f>
        <v>0.0</v>
      </c>
      <c r="DJ60" s="787">
        <f>'Marks Entry'!DK62</f>
        <v>0.0</v>
      </c>
      <c r="DK60" s="787">
        <f>'Marks Entry'!DL62</f>
        <v>0.0</v>
      </c>
      <c r="DL60" s="791" t="str">
        <f>'Marks Entry'!DM62</f>
        <v/>
      </c>
      <c r="DM60" s="791">
        <f>'Marks Entry'!DN62</f>
        <v>0.0</v>
      </c>
      <c r="DN60" s="791">
        <f>'Marks Entry'!DO62</f>
        <v>0.0</v>
      </c>
      <c r="DO60" s="792">
        <f>'Marks Entry'!DP62</f>
        <v>0.0</v>
      </c>
      <c r="DP60" s="787">
        <f>'Marks Entry'!DQ62</f>
        <v>0.0</v>
      </c>
      <c r="DQ60" s="788">
        <f>'Marks Entry'!DR62</f>
        <v>0.0</v>
      </c>
      <c r="DR60" s="791">
        <f>'Marks Entry'!DS62</f>
        <v>0.0</v>
      </c>
      <c r="DS60" s="788">
        <f>'Marks Entry'!DT62</f>
        <v>0.0</v>
      </c>
      <c r="DT60" s="787">
        <f>'Marks Entry'!DU62</f>
        <v>0.0</v>
      </c>
      <c r="DU60" s="789">
        <f>'Marks Entry'!DV62</f>
        <v>0.0</v>
      </c>
      <c r="DV60" s="789">
        <f>'Marks Entry'!DW62</f>
        <v>0.0</v>
      </c>
      <c r="DW60" s="789">
        <f>'Marks Entry'!DX62</f>
        <v>0.0</v>
      </c>
      <c r="DX60" s="793">
        <f>'Marks Entry'!DY62</f>
        <v>0.0</v>
      </c>
      <c r="DY60" s="784">
        <f>'Marks Entry'!DZ62</f>
        <v>0.0</v>
      </c>
      <c r="DZ60" s="785" t="str">
        <f>'Marks Entry'!EA62</f>
        <v/>
      </c>
      <c r="EA60" s="786">
        <f>'Marks Entry'!EB62</f>
        <v>0.0</v>
      </c>
      <c r="EB60" s="787">
        <f>'Marks Entry'!EC62</f>
        <v>0.0</v>
      </c>
      <c r="EC60" s="787">
        <f>'Marks Entry'!ED62</f>
        <v>0.0</v>
      </c>
      <c r="ED60" s="790">
        <f>'Marks Entry'!EE62</f>
        <v>0.0</v>
      </c>
      <c r="EE60" s="794">
        <f>'Marks Entry'!EF62</f>
        <v>0.0</v>
      </c>
      <c r="EF60" s="795" t="str">
        <f>'Marks Entry'!EG62</f>
        <v/>
      </c>
      <c r="EG60" s="786">
        <f>'Marks Entry'!EH62</f>
        <v>0.0</v>
      </c>
      <c r="EH60" s="787">
        <f>'Marks Entry'!EI62</f>
        <v>0.0</v>
      </c>
      <c r="EI60" s="787">
        <f>'Marks Entry'!EJ62</f>
        <v>0.0</v>
      </c>
      <c r="EJ60" s="790">
        <f>'Marks Entry'!EK62</f>
        <v>0.0</v>
      </c>
      <c r="EK60" s="794">
        <f>'Marks Entry'!EL62</f>
        <v>0.0</v>
      </c>
      <c r="EL60" s="795" t="str">
        <f>'Marks Entry'!EM62</f>
        <v/>
      </c>
      <c r="EM60" s="786">
        <f>'Marks Entry'!EN62</f>
        <v>0.0</v>
      </c>
      <c r="EN60" s="787">
        <f>'Marks Entry'!EO62</f>
        <v>0.0</v>
      </c>
      <c r="EO60" s="788">
        <f>'Marks Entry'!EP62</f>
        <v>0.0</v>
      </c>
      <c r="EP60" s="791">
        <f>'Marks Entry'!EQ62</f>
        <v>0.0</v>
      </c>
      <c r="EQ60" s="788">
        <f>'Marks Entry'!ER62</f>
        <v>0.0</v>
      </c>
      <c r="ER60" s="791">
        <f>'Marks Entry'!ES62</f>
        <v>0.0</v>
      </c>
      <c r="ES60" s="788">
        <f>'Marks Entry'!ET62</f>
        <v>0.0</v>
      </c>
      <c r="ET60" s="796">
        <f>'Marks Entry'!EU62</f>
        <v>0.0</v>
      </c>
      <c r="EU60" s="784">
        <f>'Marks Entry'!EV62</f>
        <v>0.0</v>
      </c>
      <c r="EV60" s="785" t="str">
        <f>'Marks Entry'!EW62</f>
        <v/>
      </c>
      <c r="EW60" s="797">
        <f>'Marks Entry'!EX62</f>
        <v>0.0</v>
      </c>
      <c r="EX60" s="784">
        <f>'Marks Entry'!EY62</f>
        <v>0.0</v>
      </c>
      <c r="EY60" s="798" t="str">
        <f>'Marks Entry'!EZ62</f>
        <v/>
      </c>
      <c r="EZ60" s="797" t="str">
        <f>'Marks Entry'!FA62</f>
        <v/>
      </c>
      <c r="FA60" s="784" t="str">
        <f>'Marks Entry'!FB62</f>
        <v/>
      </c>
      <c r="FB60" s="799" t="str">
        <f>'Marks Entry'!FC62</f>
        <v/>
      </c>
      <c r="FC60" s="784" t="str">
        <f>'Marks Entry'!FD62</f>
        <v/>
      </c>
      <c r="FD60" s="784" t="str">
        <f>'Marks Entry'!FE62</f>
        <v/>
      </c>
      <c r="FE60" s="784" t="str">
        <f>'Marks Entry'!FF62</f>
        <v/>
      </c>
      <c r="FF60" s="784" t="str">
        <f>'Marks Entry'!FG62</f>
        <v/>
      </c>
      <c r="FG60" s="785" t="str">
        <f>'Marks Entry'!FH62</f>
        <v/>
      </c>
    </row>
    <row r="61" spans="8:8" s="757" ht="17.25" customFormat="1" customHeight="1">
      <c r="A61" s="801"/>
      <c r="B61" s="758">
        <f t="shared" si="1"/>
        <v>0.0</v>
      </c>
      <c r="C61" s="759">
        <f>'Marks Entry'!D63</f>
        <v>0.0</v>
      </c>
      <c r="D61" s="759">
        <f>'Marks Entry'!E63</f>
        <v>0.0</v>
      </c>
      <c r="E61" s="759">
        <f>'Marks Entry'!F63</f>
        <v>0.0</v>
      </c>
      <c r="F61" s="759">
        <f>'Marks Entry'!$G63</f>
        <v>0.0</v>
      </c>
      <c r="G61" s="759">
        <f>'Marks Entry'!$H63</f>
        <v>0.0</v>
      </c>
      <c r="H61" s="759">
        <f>'Marks Entry'!I63</f>
        <v>0.0</v>
      </c>
      <c r="I61" s="759">
        <f>'Marks Entry'!J63</f>
        <v>0.0</v>
      </c>
      <c r="J61" s="760">
        <f>'Marks Entry'!K63</f>
        <v>0.0</v>
      </c>
      <c r="K61" s="781">
        <f>'Marks Entry'!L63</f>
        <v>0.0</v>
      </c>
      <c r="L61" s="782">
        <f>'Marks Entry'!M63</f>
        <v>0.0</v>
      </c>
      <c r="M61" s="782">
        <f>'Marks Entry'!N63</f>
        <v>0.0</v>
      </c>
      <c r="N61" s="783">
        <f>'Marks Entry'!O63</f>
        <v>0.0</v>
      </c>
      <c r="O61" s="782">
        <f>'Marks Entry'!P63</f>
        <v>0.0</v>
      </c>
      <c r="P61" s="783">
        <f>'Marks Entry'!Q63</f>
        <v>0.0</v>
      </c>
      <c r="Q61" s="782">
        <f>'Marks Entry'!R63</f>
        <v>0.0</v>
      </c>
      <c r="R61" s="783">
        <f>'Marks Entry'!S63</f>
        <v>0.0</v>
      </c>
      <c r="S61" s="784">
        <f>'Marks Entry'!T63</f>
        <v>0.0</v>
      </c>
      <c r="T61" s="784" t="str">
        <f>'Marks Entry'!U63</f>
        <v/>
      </c>
      <c r="U61" s="784" t="str">
        <f>'Marks Entry'!V63</f>
        <v/>
      </c>
      <c r="V61" s="785" t="str">
        <f>'Marks Entry'!W63</f>
        <v/>
      </c>
      <c r="W61" s="781">
        <f>'Marks Entry'!X63</f>
        <v>0.0</v>
      </c>
      <c r="X61" s="782">
        <f>'Marks Entry'!Y63</f>
        <v>0.0</v>
      </c>
      <c r="Y61" s="782">
        <f>'Marks Entry'!Z63</f>
        <v>0.0</v>
      </c>
      <c r="Z61" s="783">
        <f>'Marks Entry'!AA63</f>
        <v>0.0</v>
      </c>
      <c r="AA61" s="782">
        <f>'Marks Entry'!AB63</f>
        <v>0.0</v>
      </c>
      <c r="AB61" s="783">
        <f>'Marks Entry'!AC63</f>
        <v>0.0</v>
      </c>
      <c r="AC61" s="782">
        <f>'Marks Entry'!AD63</f>
        <v>0.0</v>
      </c>
      <c r="AD61" s="783">
        <f>'Marks Entry'!AE63</f>
        <v>0.0</v>
      </c>
      <c r="AE61" s="784">
        <f>'Marks Entry'!AF63</f>
        <v>0.0</v>
      </c>
      <c r="AF61" s="784" t="str">
        <f>'Marks Entry'!AG63</f>
        <v/>
      </c>
      <c r="AG61" s="784" t="str">
        <f>'Marks Entry'!AH63</f>
        <v/>
      </c>
      <c r="AH61" s="785" t="str">
        <f>'Marks Entry'!AI63</f>
        <v/>
      </c>
      <c r="AI61" s="781">
        <f>'Marks Entry'!AJ63</f>
        <v>0.0</v>
      </c>
      <c r="AJ61" s="782">
        <f>'Marks Entry'!AK63</f>
        <v>0.0</v>
      </c>
      <c r="AK61" s="782">
        <f>'Marks Entry'!AL63</f>
        <v>0.0</v>
      </c>
      <c r="AL61" s="783">
        <f>'Marks Entry'!AM63</f>
        <v>0.0</v>
      </c>
      <c r="AM61" s="782">
        <f>'Marks Entry'!AN63</f>
        <v>0.0</v>
      </c>
      <c r="AN61" s="783">
        <f>'Marks Entry'!AO63</f>
        <v>0.0</v>
      </c>
      <c r="AO61" s="782">
        <f>'Marks Entry'!AP63</f>
        <v>0.0</v>
      </c>
      <c r="AP61" s="783">
        <f>'Marks Entry'!AQ63</f>
        <v>0.0</v>
      </c>
      <c r="AQ61" s="784">
        <f>'Marks Entry'!AR63</f>
        <v>0.0</v>
      </c>
      <c r="AR61" s="784" t="str">
        <f>'Marks Entry'!AS63</f>
        <v/>
      </c>
      <c r="AS61" s="784" t="str">
        <f>'Marks Entry'!AT63</f>
        <v/>
      </c>
      <c r="AT61" s="785" t="str">
        <f>'Marks Entry'!AU63</f>
        <v/>
      </c>
      <c r="AU61" s="781">
        <f>'Marks Entry'!AV63</f>
        <v>0.0</v>
      </c>
      <c r="AV61" s="782">
        <f>'Marks Entry'!AW63</f>
        <v>0.0</v>
      </c>
      <c r="AW61" s="782">
        <f>'Marks Entry'!AX63</f>
        <v>0.0</v>
      </c>
      <c r="AX61" s="783">
        <f>'Marks Entry'!AY63</f>
        <v>0.0</v>
      </c>
      <c r="AY61" s="782">
        <f>'Marks Entry'!AZ63</f>
        <v>0.0</v>
      </c>
      <c r="AZ61" s="783">
        <f>'Marks Entry'!BA63</f>
        <v>0.0</v>
      </c>
      <c r="BA61" s="782">
        <f>'Marks Entry'!BB63</f>
        <v>0.0</v>
      </c>
      <c r="BB61" s="783">
        <f>'Marks Entry'!BC63</f>
        <v>0.0</v>
      </c>
      <c r="BC61" s="784">
        <f>'Marks Entry'!BD63</f>
        <v>0.0</v>
      </c>
      <c r="BD61" s="784" t="str">
        <f>'Marks Entry'!BE63</f>
        <v/>
      </c>
      <c r="BE61" s="784" t="str">
        <f>'Marks Entry'!BF63</f>
        <v/>
      </c>
      <c r="BF61" s="785" t="str">
        <f>'Marks Entry'!BG63</f>
        <v/>
      </c>
      <c r="BG61" s="781">
        <f>'Marks Entry'!BH63</f>
        <v>0.0</v>
      </c>
      <c r="BH61" s="782">
        <f>'Marks Entry'!BI63</f>
        <v>0.0</v>
      </c>
      <c r="BI61" s="782">
        <f>'Marks Entry'!BJ63</f>
        <v>0.0</v>
      </c>
      <c r="BJ61" s="783">
        <f>'Marks Entry'!BK63</f>
        <v>0.0</v>
      </c>
      <c r="BK61" s="782">
        <f>'Marks Entry'!BL63</f>
        <v>0.0</v>
      </c>
      <c r="BL61" s="783">
        <f>'Marks Entry'!BM63</f>
        <v>0.0</v>
      </c>
      <c r="BM61" s="782">
        <f>'Marks Entry'!BN63</f>
        <v>0.0</v>
      </c>
      <c r="BN61" s="783">
        <f>'Marks Entry'!BO63</f>
        <v>0.0</v>
      </c>
      <c r="BO61" s="784">
        <f>'Marks Entry'!BP63</f>
        <v>0.0</v>
      </c>
      <c r="BP61" s="784" t="str">
        <f>'Marks Entry'!BQ63</f>
        <v/>
      </c>
      <c r="BQ61" s="784" t="str">
        <f>'Marks Entry'!BR63</f>
        <v/>
      </c>
      <c r="BR61" s="785" t="str">
        <f>'Marks Entry'!BS63</f>
        <v/>
      </c>
      <c r="BS61" s="781">
        <f>'Marks Entry'!BT63</f>
        <v>0.0</v>
      </c>
      <c r="BT61" s="782">
        <f>'Marks Entry'!BU63</f>
        <v>0.0</v>
      </c>
      <c r="BU61" s="782">
        <f>'Marks Entry'!BV63</f>
        <v>0.0</v>
      </c>
      <c r="BV61" s="783">
        <f>'Marks Entry'!BW63</f>
        <v>0.0</v>
      </c>
      <c r="BW61" s="782">
        <f>'Marks Entry'!BX63</f>
        <v>0.0</v>
      </c>
      <c r="BX61" s="783">
        <f>'Marks Entry'!BY63</f>
        <v>0.0</v>
      </c>
      <c r="BY61" s="782">
        <f>'Marks Entry'!BZ63</f>
        <v>0.0</v>
      </c>
      <c r="BZ61" s="783">
        <f>'Marks Entry'!CA63</f>
        <v>0.0</v>
      </c>
      <c r="CA61" s="784">
        <f>'Marks Entry'!CB63</f>
        <v>0.0</v>
      </c>
      <c r="CB61" s="784" t="str">
        <f>'Marks Entry'!CC63</f>
        <v/>
      </c>
      <c r="CC61" s="784" t="str">
        <f>'Marks Entry'!CD63</f>
        <v/>
      </c>
      <c r="CD61" s="785" t="str">
        <f>'Marks Entry'!CE63</f>
        <v/>
      </c>
      <c r="CE61" s="781">
        <f>'Marks Entry'!CF63</f>
        <v>0.0</v>
      </c>
      <c r="CF61" s="782">
        <f>'Marks Entry'!CG63</f>
        <v>0.0</v>
      </c>
      <c r="CG61" s="782">
        <f>'Marks Entry'!CH63</f>
        <v>0.0</v>
      </c>
      <c r="CH61" s="783">
        <f>'Marks Entry'!CI63</f>
        <v>0.0</v>
      </c>
      <c r="CI61" s="782">
        <f>'Marks Entry'!CJ63</f>
        <v>0.0</v>
      </c>
      <c r="CJ61" s="783">
        <f>'Marks Entry'!CK63</f>
        <v>0.0</v>
      </c>
      <c r="CK61" s="782">
        <f>'Marks Entry'!CL63</f>
        <v>0.0</v>
      </c>
      <c r="CL61" s="783">
        <f>'Marks Entry'!CM63</f>
        <v>0.0</v>
      </c>
      <c r="CM61" s="784">
        <f>'Marks Entry'!CN63</f>
        <v>0.0</v>
      </c>
      <c r="CN61" s="784" t="str">
        <f>'Marks Entry'!CO63</f>
        <v/>
      </c>
      <c r="CO61" s="784" t="str">
        <f>'Marks Entry'!CP63</f>
        <v/>
      </c>
      <c r="CP61" s="785" t="str">
        <f>'Marks Entry'!CQ63</f>
        <v/>
      </c>
      <c r="CQ61" s="786">
        <f>'Marks Entry'!CR63</f>
        <v>0.0</v>
      </c>
      <c r="CR61" s="787">
        <f>'Marks Entry'!CS63</f>
        <v>0.0</v>
      </c>
      <c r="CS61" s="787">
        <f>'Marks Entry'!CT63</f>
        <v>0.0</v>
      </c>
      <c r="CT61" s="783">
        <f>'Marks Entry'!CU63</f>
        <v>0.0</v>
      </c>
      <c r="CU61" s="787">
        <f>'Marks Entry'!CV63</f>
        <v>0.0</v>
      </c>
      <c r="CV61" s="788">
        <f>'Marks Entry'!CW63</f>
        <v>0.0</v>
      </c>
      <c r="CW61" s="789">
        <f>'Marks Entry'!CX63</f>
        <v>0.0</v>
      </c>
      <c r="CX61" s="788">
        <f>'Marks Entry'!CY63</f>
        <v>0.0</v>
      </c>
      <c r="CY61" s="787">
        <f>'Marks Entry'!CZ63</f>
        <v>0.0</v>
      </c>
      <c r="CZ61" s="789">
        <f>'Marks Entry'!DA63</f>
        <v>0.0</v>
      </c>
      <c r="DA61" s="790">
        <f>'Marks Entry'!DB63</f>
        <v>0.0</v>
      </c>
      <c r="DB61" s="784">
        <f>'Marks Entry'!DC63</f>
        <v>0.0</v>
      </c>
      <c r="DC61" s="785" t="str">
        <f>'Marks Entry'!DD63</f>
        <v/>
      </c>
      <c r="DD61" s="786">
        <f>'Marks Entry'!DE63</f>
        <v>0.0</v>
      </c>
      <c r="DE61" s="787">
        <f>'Marks Entry'!DF63</f>
        <v>0.0</v>
      </c>
      <c r="DF61" s="791">
        <f>'Marks Entry'!DG63</f>
        <v>0.0</v>
      </c>
      <c r="DG61" s="787">
        <f>'Marks Entry'!DH63</f>
        <v>0.0</v>
      </c>
      <c r="DH61" s="787">
        <f>'Marks Entry'!DI63</f>
        <v>0.0</v>
      </c>
      <c r="DI61" s="791">
        <f>'Marks Entry'!DJ63</f>
        <v>0.0</v>
      </c>
      <c r="DJ61" s="787">
        <f>'Marks Entry'!DK63</f>
        <v>0.0</v>
      </c>
      <c r="DK61" s="787">
        <f>'Marks Entry'!DL63</f>
        <v>0.0</v>
      </c>
      <c r="DL61" s="791" t="str">
        <f>'Marks Entry'!DM63</f>
        <v/>
      </c>
      <c r="DM61" s="791">
        <f>'Marks Entry'!DN63</f>
        <v>0.0</v>
      </c>
      <c r="DN61" s="791">
        <f>'Marks Entry'!DO63</f>
        <v>0.0</v>
      </c>
      <c r="DO61" s="792">
        <f>'Marks Entry'!DP63</f>
        <v>0.0</v>
      </c>
      <c r="DP61" s="787">
        <f>'Marks Entry'!DQ63</f>
        <v>0.0</v>
      </c>
      <c r="DQ61" s="788">
        <f>'Marks Entry'!DR63</f>
        <v>0.0</v>
      </c>
      <c r="DR61" s="791">
        <f>'Marks Entry'!DS63</f>
        <v>0.0</v>
      </c>
      <c r="DS61" s="788">
        <f>'Marks Entry'!DT63</f>
        <v>0.0</v>
      </c>
      <c r="DT61" s="787">
        <f>'Marks Entry'!DU63</f>
        <v>0.0</v>
      </c>
      <c r="DU61" s="789">
        <f>'Marks Entry'!DV63</f>
        <v>0.0</v>
      </c>
      <c r="DV61" s="789">
        <f>'Marks Entry'!DW63</f>
        <v>0.0</v>
      </c>
      <c r="DW61" s="789">
        <f>'Marks Entry'!DX63</f>
        <v>0.0</v>
      </c>
      <c r="DX61" s="793">
        <f>'Marks Entry'!DY63</f>
        <v>0.0</v>
      </c>
      <c r="DY61" s="784">
        <f>'Marks Entry'!DZ63</f>
        <v>0.0</v>
      </c>
      <c r="DZ61" s="785" t="str">
        <f>'Marks Entry'!EA63</f>
        <v/>
      </c>
      <c r="EA61" s="786">
        <f>'Marks Entry'!EB63</f>
        <v>0.0</v>
      </c>
      <c r="EB61" s="787">
        <f>'Marks Entry'!EC63</f>
        <v>0.0</v>
      </c>
      <c r="EC61" s="787">
        <f>'Marks Entry'!ED63</f>
        <v>0.0</v>
      </c>
      <c r="ED61" s="790">
        <f>'Marks Entry'!EE63</f>
        <v>0.0</v>
      </c>
      <c r="EE61" s="794">
        <f>'Marks Entry'!EF63</f>
        <v>0.0</v>
      </c>
      <c r="EF61" s="795" t="str">
        <f>'Marks Entry'!EG63</f>
        <v/>
      </c>
      <c r="EG61" s="786">
        <f>'Marks Entry'!EH63</f>
        <v>0.0</v>
      </c>
      <c r="EH61" s="787">
        <f>'Marks Entry'!EI63</f>
        <v>0.0</v>
      </c>
      <c r="EI61" s="787">
        <f>'Marks Entry'!EJ63</f>
        <v>0.0</v>
      </c>
      <c r="EJ61" s="790">
        <f>'Marks Entry'!EK63</f>
        <v>0.0</v>
      </c>
      <c r="EK61" s="794">
        <f>'Marks Entry'!EL63</f>
        <v>0.0</v>
      </c>
      <c r="EL61" s="795" t="str">
        <f>'Marks Entry'!EM63</f>
        <v/>
      </c>
      <c r="EM61" s="786">
        <f>'Marks Entry'!EN63</f>
        <v>0.0</v>
      </c>
      <c r="EN61" s="787">
        <f>'Marks Entry'!EO63</f>
        <v>0.0</v>
      </c>
      <c r="EO61" s="788">
        <f>'Marks Entry'!EP63</f>
        <v>0.0</v>
      </c>
      <c r="EP61" s="791">
        <f>'Marks Entry'!EQ63</f>
        <v>0.0</v>
      </c>
      <c r="EQ61" s="788">
        <f>'Marks Entry'!ER63</f>
        <v>0.0</v>
      </c>
      <c r="ER61" s="791">
        <f>'Marks Entry'!ES63</f>
        <v>0.0</v>
      </c>
      <c r="ES61" s="788">
        <f>'Marks Entry'!ET63</f>
        <v>0.0</v>
      </c>
      <c r="ET61" s="796">
        <f>'Marks Entry'!EU63</f>
        <v>0.0</v>
      </c>
      <c r="EU61" s="784">
        <f>'Marks Entry'!EV63</f>
        <v>0.0</v>
      </c>
      <c r="EV61" s="785" t="str">
        <f>'Marks Entry'!EW63</f>
        <v/>
      </c>
      <c r="EW61" s="797">
        <f>'Marks Entry'!EX63</f>
        <v>0.0</v>
      </c>
      <c r="EX61" s="784">
        <f>'Marks Entry'!EY63</f>
        <v>0.0</v>
      </c>
      <c r="EY61" s="798" t="str">
        <f>'Marks Entry'!EZ63</f>
        <v/>
      </c>
      <c r="EZ61" s="797" t="str">
        <f>'Marks Entry'!FA63</f>
        <v/>
      </c>
      <c r="FA61" s="784" t="str">
        <f>'Marks Entry'!FB63</f>
        <v/>
      </c>
      <c r="FB61" s="799" t="str">
        <f>'Marks Entry'!FC63</f>
        <v/>
      </c>
      <c r="FC61" s="800" t="str">
        <f>'Marks Entry'!FD63</f>
        <v/>
      </c>
      <c r="FD61" s="800" t="str">
        <f>'Marks Entry'!FE63</f>
        <v/>
      </c>
      <c r="FE61" s="784" t="str">
        <f>'Marks Entry'!FF63</f>
        <v/>
      </c>
      <c r="FF61" s="784" t="str">
        <f>'Marks Entry'!FG63</f>
        <v/>
      </c>
      <c r="FG61" s="785" t="str">
        <f>'Marks Entry'!FH63</f>
        <v/>
      </c>
    </row>
    <row r="62" spans="8:8" s="757" ht="17.25" customFormat="1" customHeight="1">
      <c r="A62" s="801"/>
      <c r="B62" s="758">
        <f t="shared" si="1"/>
        <v>0.0</v>
      </c>
      <c r="C62" s="759">
        <f>'Marks Entry'!D64</f>
        <v>0.0</v>
      </c>
      <c r="D62" s="759">
        <f>'Marks Entry'!E64</f>
        <v>0.0</v>
      </c>
      <c r="E62" s="759">
        <f>'Marks Entry'!F64</f>
        <v>0.0</v>
      </c>
      <c r="F62" s="759">
        <f>'Marks Entry'!$G64</f>
        <v>0.0</v>
      </c>
      <c r="G62" s="759">
        <f>'Marks Entry'!$H64</f>
        <v>0.0</v>
      </c>
      <c r="H62" s="759">
        <f>'Marks Entry'!I64</f>
        <v>0.0</v>
      </c>
      <c r="I62" s="759">
        <f>'Marks Entry'!J64</f>
        <v>0.0</v>
      </c>
      <c r="J62" s="760">
        <f>'Marks Entry'!K64</f>
        <v>0.0</v>
      </c>
      <c r="K62" s="781">
        <f>'Marks Entry'!L64</f>
        <v>0.0</v>
      </c>
      <c r="L62" s="782">
        <f>'Marks Entry'!M64</f>
        <v>0.0</v>
      </c>
      <c r="M62" s="782">
        <f>'Marks Entry'!N64</f>
        <v>0.0</v>
      </c>
      <c r="N62" s="783">
        <f>'Marks Entry'!O64</f>
        <v>0.0</v>
      </c>
      <c r="O62" s="782">
        <f>'Marks Entry'!P64</f>
        <v>0.0</v>
      </c>
      <c r="P62" s="783">
        <f>'Marks Entry'!Q64</f>
        <v>0.0</v>
      </c>
      <c r="Q62" s="782">
        <f>'Marks Entry'!R64</f>
        <v>0.0</v>
      </c>
      <c r="R62" s="783">
        <f>'Marks Entry'!S64</f>
        <v>0.0</v>
      </c>
      <c r="S62" s="784">
        <f>'Marks Entry'!T64</f>
        <v>0.0</v>
      </c>
      <c r="T62" s="784" t="str">
        <f>'Marks Entry'!U64</f>
        <v/>
      </c>
      <c r="U62" s="784" t="str">
        <f>'Marks Entry'!V64</f>
        <v/>
      </c>
      <c r="V62" s="785" t="str">
        <f>'Marks Entry'!W64</f>
        <v/>
      </c>
      <c r="W62" s="781">
        <f>'Marks Entry'!X64</f>
        <v>0.0</v>
      </c>
      <c r="X62" s="782">
        <f>'Marks Entry'!Y64</f>
        <v>0.0</v>
      </c>
      <c r="Y62" s="782">
        <f>'Marks Entry'!Z64</f>
        <v>0.0</v>
      </c>
      <c r="Z62" s="783">
        <f>'Marks Entry'!AA64</f>
        <v>0.0</v>
      </c>
      <c r="AA62" s="782">
        <f>'Marks Entry'!AB64</f>
        <v>0.0</v>
      </c>
      <c r="AB62" s="783">
        <f>'Marks Entry'!AC64</f>
        <v>0.0</v>
      </c>
      <c r="AC62" s="782">
        <f>'Marks Entry'!AD64</f>
        <v>0.0</v>
      </c>
      <c r="AD62" s="783">
        <f>'Marks Entry'!AE64</f>
        <v>0.0</v>
      </c>
      <c r="AE62" s="784">
        <f>'Marks Entry'!AF64</f>
        <v>0.0</v>
      </c>
      <c r="AF62" s="784" t="str">
        <f>'Marks Entry'!AG64</f>
        <v/>
      </c>
      <c r="AG62" s="784" t="str">
        <f>'Marks Entry'!AH64</f>
        <v/>
      </c>
      <c r="AH62" s="785" t="str">
        <f>'Marks Entry'!AI64</f>
        <v/>
      </c>
      <c r="AI62" s="781">
        <f>'Marks Entry'!AJ64</f>
        <v>0.0</v>
      </c>
      <c r="AJ62" s="782">
        <f>'Marks Entry'!AK64</f>
        <v>0.0</v>
      </c>
      <c r="AK62" s="782">
        <f>'Marks Entry'!AL64</f>
        <v>0.0</v>
      </c>
      <c r="AL62" s="783">
        <f>'Marks Entry'!AM64</f>
        <v>0.0</v>
      </c>
      <c r="AM62" s="782">
        <f>'Marks Entry'!AN64</f>
        <v>0.0</v>
      </c>
      <c r="AN62" s="783">
        <f>'Marks Entry'!AO64</f>
        <v>0.0</v>
      </c>
      <c r="AO62" s="782">
        <f>'Marks Entry'!AP64</f>
        <v>0.0</v>
      </c>
      <c r="AP62" s="783">
        <f>'Marks Entry'!AQ64</f>
        <v>0.0</v>
      </c>
      <c r="AQ62" s="784">
        <f>'Marks Entry'!AR64</f>
        <v>0.0</v>
      </c>
      <c r="AR62" s="784" t="str">
        <f>'Marks Entry'!AS64</f>
        <v/>
      </c>
      <c r="AS62" s="784" t="str">
        <f>'Marks Entry'!AT64</f>
        <v/>
      </c>
      <c r="AT62" s="785" t="str">
        <f>'Marks Entry'!AU64</f>
        <v/>
      </c>
      <c r="AU62" s="781">
        <f>'Marks Entry'!AV64</f>
        <v>0.0</v>
      </c>
      <c r="AV62" s="782">
        <f>'Marks Entry'!AW64</f>
        <v>0.0</v>
      </c>
      <c r="AW62" s="782">
        <f>'Marks Entry'!AX64</f>
        <v>0.0</v>
      </c>
      <c r="AX62" s="783">
        <f>'Marks Entry'!AY64</f>
        <v>0.0</v>
      </c>
      <c r="AY62" s="782">
        <f>'Marks Entry'!AZ64</f>
        <v>0.0</v>
      </c>
      <c r="AZ62" s="783">
        <f>'Marks Entry'!BA64</f>
        <v>0.0</v>
      </c>
      <c r="BA62" s="782">
        <f>'Marks Entry'!BB64</f>
        <v>0.0</v>
      </c>
      <c r="BB62" s="783">
        <f>'Marks Entry'!BC64</f>
        <v>0.0</v>
      </c>
      <c r="BC62" s="784">
        <f>'Marks Entry'!BD64</f>
        <v>0.0</v>
      </c>
      <c r="BD62" s="784" t="str">
        <f>'Marks Entry'!BE64</f>
        <v/>
      </c>
      <c r="BE62" s="784" t="str">
        <f>'Marks Entry'!BF64</f>
        <v/>
      </c>
      <c r="BF62" s="785" t="str">
        <f>'Marks Entry'!BG64</f>
        <v/>
      </c>
      <c r="BG62" s="781">
        <f>'Marks Entry'!BH64</f>
        <v>0.0</v>
      </c>
      <c r="BH62" s="782">
        <f>'Marks Entry'!BI64</f>
        <v>0.0</v>
      </c>
      <c r="BI62" s="782">
        <f>'Marks Entry'!BJ64</f>
        <v>0.0</v>
      </c>
      <c r="BJ62" s="783">
        <f>'Marks Entry'!BK64</f>
        <v>0.0</v>
      </c>
      <c r="BK62" s="782">
        <f>'Marks Entry'!BL64</f>
        <v>0.0</v>
      </c>
      <c r="BL62" s="783">
        <f>'Marks Entry'!BM64</f>
        <v>0.0</v>
      </c>
      <c r="BM62" s="782">
        <f>'Marks Entry'!BN64</f>
        <v>0.0</v>
      </c>
      <c r="BN62" s="783">
        <f>'Marks Entry'!BO64</f>
        <v>0.0</v>
      </c>
      <c r="BO62" s="784">
        <f>'Marks Entry'!BP64</f>
        <v>0.0</v>
      </c>
      <c r="BP62" s="784" t="str">
        <f>'Marks Entry'!BQ64</f>
        <v/>
      </c>
      <c r="BQ62" s="784" t="str">
        <f>'Marks Entry'!BR64</f>
        <v/>
      </c>
      <c r="BR62" s="785" t="str">
        <f>'Marks Entry'!BS64</f>
        <v/>
      </c>
      <c r="BS62" s="781">
        <f>'Marks Entry'!BT64</f>
        <v>0.0</v>
      </c>
      <c r="BT62" s="782">
        <f>'Marks Entry'!BU64</f>
        <v>0.0</v>
      </c>
      <c r="BU62" s="782">
        <f>'Marks Entry'!BV64</f>
        <v>0.0</v>
      </c>
      <c r="BV62" s="783">
        <f>'Marks Entry'!BW64</f>
        <v>0.0</v>
      </c>
      <c r="BW62" s="782">
        <f>'Marks Entry'!BX64</f>
        <v>0.0</v>
      </c>
      <c r="BX62" s="783">
        <f>'Marks Entry'!BY64</f>
        <v>0.0</v>
      </c>
      <c r="BY62" s="782">
        <f>'Marks Entry'!BZ64</f>
        <v>0.0</v>
      </c>
      <c r="BZ62" s="783">
        <f>'Marks Entry'!CA64</f>
        <v>0.0</v>
      </c>
      <c r="CA62" s="784">
        <f>'Marks Entry'!CB64</f>
        <v>0.0</v>
      </c>
      <c r="CB62" s="784" t="str">
        <f>'Marks Entry'!CC64</f>
        <v/>
      </c>
      <c r="CC62" s="784" t="str">
        <f>'Marks Entry'!CD64</f>
        <v/>
      </c>
      <c r="CD62" s="785" t="str">
        <f>'Marks Entry'!CE64</f>
        <v/>
      </c>
      <c r="CE62" s="781">
        <f>'Marks Entry'!CF64</f>
        <v>0.0</v>
      </c>
      <c r="CF62" s="782">
        <f>'Marks Entry'!CG64</f>
        <v>0.0</v>
      </c>
      <c r="CG62" s="782">
        <f>'Marks Entry'!CH64</f>
        <v>0.0</v>
      </c>
      <c r="CH62" s="783">
        <f>'Marks Entry'!CI64</f>
        <v>0.0</v>
      </c>
      <c r="CI62" s="782">
        <f>'Marks Entry'!CJ64</f>
        <v>0.0</v>
      </c>
      <c r="CJ62" s="783">
        <f>'Marks Entry'!CK64</f>
        <v>0.0</v>
      </c>
      <c r="CK62" s="782">
        <f>'Marks Entry'!CL64</f>
        <v>0.0</v>
      </c>
      <c r="CL62" s="783">
        <f>'Marks Entry'!CM64</f>
        <v>0.0</v>
      </c>
      <c r="CM62" s="784">
        <f>'Marks Entry'!CN64</f>
        <v>0.0</v>
      </c>
      <c r="CN62" s="784" t="str">
        <f>'Marks Entry'!CO64</f>
        <v/>
      </c>
      <c r="CO62" s="784" t="str">
        <f>'Marks Entry'!CP64</f>
        <v/>
      </c>
      <c r="CP62" s="785" t="str">
        <f>'Marks Entry'!CQ64</f>
        <v/>
      </c>
      <c r="CQ62" s="786">
        <f>'Marks Entry'!CR64</f>
        <v>0.0</v>
      </c>
      <c r="CR62" s="787">
        <f>'Marks Entry'!CS64</f>
        <v>0.0</v>
      </c>
      <c r="CS62" s="787">
        <f>'Marks Entry'!CT64</f>
        <v>0.0</v>
      </c>
      <c r="CT62" s="783">
        <f>'Marks Entry'!CU64</f>
        <v>0.0</v>
      </c>
      <c r="CU62" s="787">
        <f>'Marks Entry'!CV64</f>
        <v>0.0</v>
      </c>
      <c r="CV62" s="788">
        <f>'Marks Entry'!CW64</f>
        <v>0.0</v>
      </c>
      <c r="CW62" s="789">
        <f>'Marks Entry'!CX64</f>
        <v>0.0</v>
      </c>
      <c r="CX62" s="788">
        <f>'Marks Entry'!CY64</f>
        <v>0.0</v>
      </c>
      <c r="CY62" s="787">
        <f>'Marks Entry'!CZ64</f>
        <v>0.0</v>
      </c>
      <c r="CZ62" s="789">
        <f>'Marks Entry'!DA64</f>
        <v>0.0</v>
      </c>
      <c r="DA62" s="790">
        <f>'Marks Entry'!DB64</f>
        <v>0.0</v>
      </c>
      <c r="DB62" s="784">
        <f>'Marks Entry'!DC64</f>
        <v>0.0</v>
      </c>
      <c r="DC62" s="785" t="str">
        <f>'Marks Entry'!DD64</f>
        <v/>
      </c>
      <c r="DD62" s="786">
        <f>'Marks Entry'!DE64</f>
        <v>0.0</v>
      </c>
      <c r="DE62" s="787">
        <f>'Marks Entry'!DF64</f>
        <v>0.0</v>
      </c>
      <c r="DF62" s="791">
        <f>'Marks Entry'!DG64</f>
        <v>0.0</v>
      </c>
      <c r="DG62" s="787">
        <f>'Marks Entry'!DH64</f>
        <v>0.0</v>
      </c>
      <c r="DH62" s="787">
        <f>'Marks Entry'!DI64</f>
        <v>0.0</v>
      </c>
      <c r="DI62" s="791">
        <f>'Marks Entry'!DJ64</f>
        <v>0.0</v>
      </c>
      <c r="DJ62" s="787">
        <f>'Marks Entry'!DK64</f>
        <v>0.0</v>
      </c>
      <c r="DK62" s="787">
        <f>'Marks Entry'!DL64</f>
        <v>0.0</v>
      </c>
      <c r="DL62" s="791" t="str">
        <f>'Marks Entry'!DM64</f>
        <v/>
      </c>
      <c r="DM62" s="791">
        <f>'Marks Entry'!DN64</f>
        <v>0.0</v>
      </c>
      <c r="DN62" s="791">
        <f>'Marks Entry'!DO64</f>
        <v>0.0</v>
      </c>
      <c r="DO62" s="792">
        <f>'Marks Entry'!DP64</f>
        <v>0.0</v>
      </c>
      <c r="DP62" s="787">
        <f>'Marks Entry'!DQ64</f>
        <v>0.0</v>
      </c>
      <c r="DQ62" s="788">
        <f>'Marks Entry'!DR64</f>
        <v>0.0</v>
      </c>
      <c r="DR62" s="791">
        <f>'Marks Entry'!DS64</f>
        <v>0.0</v>
      </c>
      <c r="DS62" s="788">
        <f>'Marks Entry'!DT64</f>
        <v>0.0</v>
      </c>
      <c r="DT62" s="787">
        <f>'Marks Entry'!DU64</f>
        <v>0.0</v>
      </c>
      <c r="DU62" s="789">
        <f>'Marks Entry'!DV64</f>
        <v>0.0</v>
      </c>
      <c r="DV62" s="789">
        <f>'Marks Entry'!DW64</f>
        <v>0.0</v>
      </c>
      <c r="DW62" s="789">
        <f>'Marks Entry'!DX64</f>
        <v>0.0</v>
      </c>
      <c r="DX62" s="793">
        <f>'Marks Entry'!DY64</f>
        <v>0.0</v>
      </c>
      <c r="DY62" s="784">
        <f>'Marks Entry'!DZ64</f>
        <v>0.0</v>
      </c>
      <c r="DZ62" s="785" t="str">
        <f>'Marks Entry'!EA64</f>
        <v/>
      </c>
      <c r="EA62" s="786">
        <f>'Marks Entry'!EB64</f>
        <v>0.0</v>
      </c>
      <c r="EB62" s="787">
        <f>'Marks Entry'!EC64</f>
        <v>0.0</v>
      </c>
      <c r="EC62" s="787">
        <f>'Marks Entry'!ED64</f>
        <v>0.0</v>
      </c>
      <c r="ED62" s="790">
        <f>'Marks Entry'!EE64</f>
        <v>0.0</v>
      </c>
      <c r="EE62" s="794">
        <f>'Marks Entry'!EF64</f>
        <v>0.0</v>
      </c>
      <c r="EF62" s="795" t="str">
        <f>'Marks Entry'!EG64</f>
        <v/>
      </c>
      <c r="EG62" s="786">
        <f>'Marks Entry'!EH64</f>
        <v>0.0</v>
      </c>
      <c r="EH62" s="787">
        <f>'Marks Entry'!EI64</f>
        <v>0.0</v>
      </c>
      <c r="EI62" s="787">
        <f>'Marks Entry'!EJ64</f>
        <v>0.0</v>
      </c>
      <c r="EJ62" s="790">
        <f>'Marks Entry'!EK64</f>
        <v>0.0</v>
      </c>
      <c r="EK62" s="794">
        <f>'Marks Entry'!EL64</f>
        <v>0.0</v>
      </c>
      <c r="EL62" s="795" t="str">
        <f>'Marks Entry'!EM64</f>
        <v/>
      </c>
      <c r="EM62" s="786">
        <f>'Marks Entry'!EN64</f>
        <v>0.0</v>
      </c>
      <c r="EN62" s="787">
        <f>'Marks Entry'!EO64</f>
        <v>0.0</v>
      </c>
      <c r="EO62" s="788">
        <f>'Marks Entry'!EP64</f>
        <v>0.0</v>
      </c>
      <c r="EP62" s="791">
        <f>'Marks Entry'!EQ64</f>
        <v>0.0</v>
      </c>
      <c r="EQ62" s="788">
        <f>'Marks Entry'!ER64</f>
        <v>0.0</v>
      </c>
      <c r="ER62" s="791">
        <f>'Marks Entry'!ES64</f>
        <v>0.0</v>
      </c>
      <c r="ES62" s="788">
        <f>'Marks Entry'!ET64</f>
        <v>0.0</v>
      </c>
      <c r="ET62" s="796">
        <f>'Marks Entry'!EU64</f>
        <v>0.0</v>
      </c>
      <c r="EU62" s="784">
        <f>'Marks Entry'!EV64</f>
        <v>0.0</v>
      </c>
      <c r="EV62" s="785" t="str">
        <f>'Marks Entry'!EW64</f>
        <v/>
      </c>
      <c r="EW62" s="797">
        <f>'Marks Entry'!EX64</f>
        <v>0.0</v>
      </c>
      <c r="EX62" s="784">
        <f>'Marks Entry'!EY64</f>
        <v>0.0</v>
      </c>
      <c r="EY62" s="798" t="str">
        <f>'Marks Entry'!EZ64</f>
        <v/>
      </c>
      <c r="EZ62" s="797" t="str">
        <f>'Marks Entry'!FA64</f>
        <v/>
      </c>
      <c r="FA62" s="784" t="str">
        <f>'Marks Entry'!FB64</f>
        <v/>
      </c>
      <c r="FB62" s="799" t="str">
        <f>'Marks Entry'!FC64</f>
        <v/>
      </c>
      <c r="FC62" s="800" t="str">
        <f>'Marks Entry'!FD64</f>
        <v/>
      </c>
      <c r="FD62" s="800" t="str">
        <f>'Marks Entry'!FE64</f>
        <v/>
      </c>
      <c r="FE62" s="784" t="str">
        <f>'Marks Entry'!FF64</f>
        <v/>
      </c>
      <c r="FF62" s="784" t="str">
        <f>'Marks Entry'!FG64</f>
        <v/>
      </c>
      <c r="FG62" s="785" t="str">
        <f>'Marks Entry'!FH64</f>
        <v/>
      </c>
    </row>
    <row r="63" spans="8:8" s="757" ht="17.25" customFormat="1" customHeight="1">
      <c r="A63" s="801"/>
      <c r="B63" s="758">
        <f t="shared" si="1"/>
        <v>0.0</v>
      </c>
      <c r="C63" s="759">
        <f>'Marks Entry'!D65</f>
        <v>0.0</v>
      </c>
      <c r="D63" s="759">
        <f>'Marks Entry'!E65</f>
        <v>0.0</v>
      </c>
      <c r="E63" s="759">
        <f>'Marks Entry'!F65</f>
        <v>0.0</v>
      </c>
      <c r="F63" s="759">
        <f>'Marks Entry'!$G65</f>
        <v>0.0</v>
      </c>
      <c r="G63" s="759">
        <f>'Marks Entry'!$H65</f>
        <v>0.0</v>
      </c>
      <c r="H63" s="759">
        <f>'Marks Entry'!I65</f>
        <v>0.0</v>
      </c>
      <c r="I63" s="759">
        <f>'Marks Entry'!J65</f>
        <v>0.0</v>
      </c>
      <c r="J63" s="760">
        <f>'Marks Entry'!K65</f>
        <v>0.0</v>
      </c>
      <c r="K63" s="781">
        <f>'Marks Entry'!L65</f>
        <v>0.0</v>
      </c>
      <c r="L63" s="782">
        <f>'Marks Entry'!M65</f>
        <v>0.0</v>
      </c>
      <c r="M63" s="782">
        <f>'Marks Entry'!N65</f>
        <v>0.0</v>
      </c>
      <c r="N63" s="783">
        <f>'Marks Entry'!O65</f>
        <v>0.0</v>
      </c>
      <c r="O63" s="782">
        <f>'Marks Entry'!P65</f>
        <v>0.0</v>
      </c>
      <c r="P63" s="783">
        <f>'Marks Entry'!Q65</f>
        <v>0.0</v>
      </c>
      <c r="Q63" s="782">
        <f>'Marks Entry'!R65</f>
        <v>0.0</v>
      </c>
      <c r="R63" s="783">
        <f>'Marks Entry'!S65</f>
        <v>0.0</v>
      </c>
      <c r="S63" s="784">
        <f>'Marks Entry'!T65</f>
        <v>0.0</v>
      </c>
      <c r="T63" s="784" t="str">
        <f>'Marks Entry'!U65</f>
        <v/>
      </c>
      <c r="U63" s="784" t="str">
        <f>'Marks Entry'!V65</f>
        <v/>
      </c>
      <c r="V63" s="785" t="str">
        <f>'Marks Entry'!W65</f>
        <v/>
      </c>
      <c r="W63" s="781">
        <f>'Marks Entry'!X65</f>
        <v>0.0</v>
      </c>
      <c r="X63" s="782">
        <f>'Marks Entry'!Y65</f>
        <v>0.0</v>
      </c>
      <c r="Y63" s="782">
        <f>'Marks Entry'!Z65</f>
        <v>0.0</v>
      </c>
      <c r="Z63" s="783">
        <f>'Marks Entry'!AA65</f>
        <v>0.0</v>
      </c>
      <c r="AA63" s="782">
        <f>'Marks Entry'!AB65</f>
        <v>0.0</v>
      </c>
      <c r="AB63" s="783">
        <f>'Marks Entry'!AC65</f>
        <v>0.0</v>
      </c>
      <c r="AC63" s="782">
        <f>'Marks Entry'!AD65</f>
        <v>0.0</v>
      </c>
      <c r="AD63" s="783">
        <f>'Marks Entry'!AE65</f>
        <v>0.0</v>
      </c>
      <c r="AE63" s="784">
        <f>'Marks Entry'!AF65</f>
        <v>0.0</v>
      </c>
      <c r="AF63" s="784" t="str">
        <f>'Marks Entry'!AG65</f>
        <v/>
      </c>
      <c r="AG63" s="784" t="str">
        <f>'Marks Entry'!AH65</f>
        <v/>
      </c>
      <c r="AH63" s="785" t="str">
        <f>'Marks Entry'!AI65</f>
        <v/>
      </c>
      <c r="AI63" s="781">
        <f>'Marks Entry'!AJ65</f>
        <v>0.0</v>
      </c>
      <c r="AJ63" s="782">
        <f>'Marks Entry'!AK65</f>
        <v>0.0</v>
      </c>
      <c r="AK63" s="782">
        <f>'Marks Entry'!AL65</f>
        <v>0.0</v>
      </c>
      <c r="AL63" s="783">
        <f>'Marks Entry'!AM65</f>
        <v>0.0</v>
      </c>
      <c r="AM63" s="782">
        <f>'Marks Entry'!AN65</f>
        <v>0.0</v>
      </c>
      <c r="AN63" s="783">
        <f>'Marks Entry'!AO65</f>
        <v>0.0</v>
      </c>
      <c r="AO63" s="782">
        <f>'Marks Entry'!AP65</f>
        <v>0.0</v>
      </c>
      <c r="AP63" s="783">
        <f>'Marks Entry'!AQ65</f>
        <v>0.0</v>
      </c>
      <c r="AQ63" s="784">
        <f>'Marks Entry'!AR65</f>
        <v>0.0</v>
      </c>
      <c r="AR63" s="784" t="str">
        <f>'Marks Entry'!AS65</f>
        <v/>
      </c>
      <c r="AS63" s="784" t="str">
        <f>'Marks Entry'!AT65</f>
        <v/>
      </c>
      <c r="AT63" s="785" t="str">
        <f>'Marks Entry'!AU65</f>
        <v/>
      </c>
      <c r="AU63" s="781">
        <f>'Marks Entry'!AV65</f>
        <v>0.0</v>
      </c>
      <c r="AV63" s="782">
        <f>'Marks Entry'!AW65</f>
        <v>0.0</v>
      </c>
      <c r="AW63" s="782">
        <f>'Marks Entry'!AX65</f>
        <v>0.0</v>
      </c>
      <c r="AX63" s="783">
        <f>'Marks Entry'!AY65</f>
        <v>0.0</v>
      </c>
      <c r="AY63" s="782">
        <f>'Marks Entry'!AZ65</f>
        <v>0.0</v>
      </c>
      <c r="AZ63" s="783">
        <f>'Marks Entry'!BA65</f>
        <v>0.0</v>
      </c>
      <c r="BA63" s="782">
        <f>'Marks Entry'!BB65</f>
        <v>0.0</v>
      </c>
      <c r="BB63" s="783">
        <f>'Marks Entry'!BC65</f>
        <v>0.0</v>
      </c>
      <c r="BC63" s="784">
        <f>'Marks Entry'!BD65</f>
        <v>0.0</v>
      </c>
      <c r="BD63" s="784" t="str">
        <f>'Marks Entry'!BE65</f>
        <v/>
      </c>
      <c r="BE63" s="784" t="str">
        <f>'Marks Entry'!BF65</f>
        <v/>
      </c>
      <c r="BF63" s="785" t="str">
        <f>'Marks Entry'!BG65</f>
        <v/>
      </c>
      <c r="BG63" s="781">
        <f>'Marks Entry'!BH65</f>
        <v>0.0</v>
      </c>
      <c r="BH63" s="782">
        <f>'Marks Entry'!BI65</f>
        <v>0.0</v>
      </c>
      <c r="BI63" s="782">
        <f>'Marks Entry'!BJ65</f>
        <v>0.0</v>
      </c>
      <c r="BJ63" s="783">
        <f>'Marks Entry'!BK65</f>
        <v>0.0</v>
      </c>
      <c r="BK63" s="782">
        <f>'Marks Entry'!BL65</f>
        <v>0.0</v>
      </c>
      <c r="BL63" s="783">
        <f>'Marks Entry'!BM65</f>
        <v>0.0</v>
      </c>
      <c r="BM63" s="782">
        <f>'Marks Entry'!BN65</f>
        <v>0.0</v>
      </c>
      <c r="BN63" s="783">
        <f>'Marks Entry'!BO65</f>
        <v>0.0</v>
      </c>
      <c r="BO63" s="784">
        <f>'Marks Entry'!BP65</f>
        <v>0.0</v>
      </c>
      <c r="BP63" s="784" t="str">
        <f>'Marks Entry'!BQ65</f>
        <v/>
      </c>
      <c r="BQ63" s="784" t="str">
        <f>'Marks Entry'!BR65</f>
        <v/>
      </c>
      <c r="BR63" s="785" t="str">
        <f>'Marks Entry'!BS65</f>
        <v/>
      </c>
      <c r="BS63" s="781">
        <f>'Marks Entry'!BT65</f>
        <v>0.0</v>
      </c>
      <c r="BT63" s="782">
        <f>'Marks Entry'!BU65</f>
        <v>0.0</v>
      </c>
      <c r="BU63" s="782">
        <f>'Marks Entry'!BV65</f>
        <v>0.0</v>
      </c>
      <c r="BV63" s="783">
        <f>'Marks Entry'!BW65</f>
        <v>0.0</v>
      </c>
      <c r="BW63" s="782">
        <f>'Marks Entry'!BX65</f>
        <v>0.0</v>
      </c>
      <c r="BX63" s="783">
        <f>'Marks Entry'!BY65</f>
        <v>0.0</v>
      </c>
      <c r="BY63" s="782">
        <f>'Marks Entry'!BZ65</f>
        <v>0.0</v>
      </c>
      <c r="BZ63" s="783">
        <f>'Marks Entry'!CA65</f>
        <v>0.0</v>
      </c>
      <c r="CA63" s="784">
        <f>'Marks Entry'!CB65</f>
        <v>0.0</v>
      </c>
      <c r="CB63" s="784" t="str">
        <f>'Marks Entry'!CC65</f>
        <v/>
      </c>
      <c r="CC63" s="784" t="str">
        <f>'Marks Entry'!CD65</f>
        <v/>
      </c>
      <c r="CD63" s="785" t="str">
        <f>'Marks Entry'!CE65</f>
        <v/>
      </c>
      <c r="CE63" s="781">
        <f>'Marks Entry'!CF65</f>
        <v>0.0</v>
      </c>
      <c r="CF63" s="782">
        <f>'Marks Entry'!CG65</f>
        <v>0.0</v>
      </c>
      <c r="CG63" s="782">
        <f>'Marks Entry'!CH65</f>
        <v>0.0</v>
      </c>
      <c r="CH63" s="783">
        <f>'Marks Entry'!CI65</f>
        <v>0.0</v>
      </c>
      <c r="CI63" s="782">
        <f>'Marks Entry'!CJ65</f>
        <v>0.0</v>
      </c>
      <c r="CJ63" s="783">
        <f>'Marks Entry'!CK65</f>
        <v>0.0</v>
      </c>
      <c r="CK63" s="782">
        <f>'Marks Entry'!CL65</f>
        <v>0.0</v>
      </c>
      <c r="CL63" s="783">
        <f>'Marks Entry'!CM65</f>
        <v>0.0</v>
      </c>
      <c r="CM63" s="784">
        <f>'Marks Entry'!CN65</f>
        <v>0.0</v>
      </c>
      <c r="CN63" s="784" t="str">
        <f>'Marks Entry'!CO65</f>
        <v/>
      </c>
      <c r="CO63" s="784" t="str">
        <f>'Marks Entry'!CP65</f>
        <v/>
      </c>
      <c r="CP63" s="785" t="str">
        <f>'Marks Entry'!CQ65</f>
        <v/>
      </c>
      <c r="CQ63" s="786">
        <f>'Marks Entry'!CR65</f>
        <v>0.0</v>
      </c>
      <c r="CR63" s="787">
        <f>'Marks Entry'!CS65</f>
        <v>0.0</v>
      </c>
      <c r="CS63" s="787">
        <f>'Marks Entry'!CT65</f>
        <v>0.0</v>
      </c>
      <c r="CT63" s="783">
        <f>'Marks Entry'!CU65</f>
        <v>0.0</v>
      </c>
      <c r="CU63" s="787">
        <f>'Marks Entry'!CV65</f>
        <v>0.0</v>
      </c>
      <c r="CV63" s="788">
        <f>'Marks Entry'!CW65</f>
        <v>0.0</v>
      </c>
      <c r="CW63" s="789">
        <f>'Marks Entry'!CX65</f>
        <v>0.0</v>
      </c>
      <c r="CX63" s="788">
        <f>'Marks Entry'!CY65</f>
        <v>0.0</v>
      </c>
      <c r="CY63" s="787">
        <f>'Marks Entry'!CZ65</f>
        <v>0.0</v>
      </c>
      <c r="CZ63" s="789">
        <f>'Marks Entry'!DA65</f>
        <v>0.0</v>
      </c>
      <c r="DA63" s="790">
        <f>'Marks Entry'!DB65</f>
        <v>0.0</v>
      </c>
      <c r="DB63" s="784">
        <f>'Marks Entry'!DC65</f>
        <v>0.0</v>
      </c>
      <c r="DC63" s="785" t="str">
        <f>'Marks Entry'!DD65</f>
        <v/>
      </c>
      <c r="DD63" s="786">
        <f>'Marks Entry'!DE65</f>
        <v>0.0</v>
      </c>
      <c r="DE63" s="787">
        <f>'Marks Entry'!DF65</f>
        <v>0.0</v>
      </c>
      <c r="DF63" s="791">
        <f>'Marks Entry'!DG65</f>
        <v>0.0</v>
      </c>
      <c r="DG63" s="787">
        <f>'Marks Entry'!DH65</f>
        <v>0.0</v>
      </c>
      <c r="DH63" s="787">
        <f>'Marks Entry'!DI65</f>
        <v>0.0</v>
      </c>
      <c r="DI63" s="791">
        <f>'Marks Entry'!DJ65</f>
        <v>0.0</v>
      </c>
      <c r="DJ63" s="787">
        <f>'Marks Entry'!DK65</f>
        <v>0.0</v>
      </c>
      <c r="DK63" s="787">
        <f>'Marks Entry'!DL65</f>
        <v>0.0</v>
      </c>
      <c r="DL63" s="791" t="str">
        <f>'Marks Entry'!DM65</f>
        <v/>
      </c>
      <c r="DM63" s="791">
        <f>'Marks Entry'!DN65</f>
        <v>0.0</v>
      </c>
      <c r="DN63" s="791">
        <f>'Marks Entry'!DO65</f>
        <v>0.0</v>
      </c>
      <c r="DO63" s="792">
        <f>'Marks Entry'!DP65</f>
        <v>0.0</v>
      </c>
      <c r="DP63" s="787">
        <f>'Marks Entry'!DQ65</f>
        <v>0.0</v>
      </c>
      <c r="DQ63" s="788">
        <f>'Marks Entry'!DR65</f>
        <v>0.0</v>
      </c>
      <c r="DR63" s="791">
        <f>'Marks Entry'!DS65</f>
        <v>0.0</v>
      </c>
      <c r="DS63" s="788">
        <f>'Marks Entry'!DT65</f>
        <v>0.0</v>
      </c>
      <c r="DT63" s="787">
        <f>'Marks Entry'!DU65</f>
        <v>0.0</v>
      </c>
      <c r="DU63" s="789">
        <f>'Marks Entry'!DV65</f>
        <v>0.0</v>
      </c>
      <c r="DV63" s="789">
        <f>'Marks Entry'!DW65</f>
        <v>0.0</v>
      </c>
      <c r="DW63" s="789">
        <f>'Marks Entry'!DX65</f>
        <v>0.0</v>
      </c>
      <c r="DX63" s="793">
        <f>'Marks Entry'!DY65</f>
        <v>0.0</v>
      </c>
      <c r="DY63" s="784">
        <f>'Marks Entry'!DZ65</f>
        <v>0.0</v>
      </c>
      <c r="DZ63" s="785" t="str">
        <f>'Marks Entry'!EA65</f>
        <v/>
      </c>
      <c r="EA63" s="786">
        <f>'Marks Entry'!EB65</f>
        <v>0.0</v>
      </c>
      <c r="EB63" s="787">
        <f>'Marks Entry'!EC65</f>
        <v>0.0</v>
      </c>
      <c r="EC63" s="787">
        <f>'Marks Entry'!ED65</f>
        <v>0.0</v>
      </c>
      <c r="ED63" s="790">
        <f>'Marks Entry'!EE65</f>
        <v>0.0</v>
      </c>
      <c r="EE63" s="794">
        <f>'Marks Entry'!EF65</f>
        <v>0.0</v>
      </c>
      <c r="EF63" s="795" t="str">
        <f>'Marks Entry'!EG65</f>
        <v/>
      </c>
      <c r="EG63" s="786">
        <f>'Marks Entry'!EH65</f>
        <v>0.0</v>
      </c>
      <c r="EH63" s="787">
        <f>'Marks Entry'!EI65</f>
        <v>0.0</v>
      </c>
      <c r="EI63" s="787">
        <f>'Marks Entry'!EJ65</f>
        <v>0.0</v>
      </c>
      <c r="EJ63" s="790">
        <f>'Marks Entry'!EK65</f>
        <v>0.0</v>
      </c>
      <c r="EK63" s="794">
        <f>'Marks Entry'!EL65</f>
        <v>0.0</v>
      </c>
      <c r="EL63" s="795" t="str">
        <f>'Marks Entry'!EM65</f>
        <v/>
      </c>
      <c r="EM63" s="786">
        <f>'Marks Entry'!EN65</f>
        <v>0.0</v>
      </c>
      <c r="EN63" s="787">
        <f>'Marks Entry'!EO65</f>
        <v>0.0</v>
      </c>
      <c r="EO63" s="788">
        <f>'Marks Entry'!EP65</f>
        <v>0.0</v>
      </c>
      <c r="EP63" s="791">
        <f>'Marks Entry'!EQ65</f>
        <v>0.0</v>
      </c>
      <c r="EQ63" s="788">
        <f>'Marks Entry'!ER65</f>
        <v>0.0</v>
      </c>
      <c r="ER63" s="791">
        <f>'Marks Entry'!ES65</f>
        <v>0.0</v>
      </c>
      <c r="ES63" s="788">
        <f>'Marks Entry'!ET65</f>
        <v>0.0</v>
      </c>
      <c r="ET63" s="796">
        <f>'Marks Entry'!EU65</f>
        <v>0.0</v>
      </c>
      <c r="EU63" s="784">
        <f>'Marks Entry'!EV65</f>
        <v>0.0</v>
      </c>
      <c r="EV63" s="785" t="str">
        <f>'Marks Entry'!EW65</f>
        <v/>
      </c>
      <c r="EW63" s="797">
        <f>'Marks Entry'!EX65</f>
        <v>0.0</v>
      </c>
      <c r="EX63" s="784">
        <f>'Marks Entry'!EY65</f>
        <v>0.0</v>
      </c>
      <c r="EY63" s="798" t="str">
        <f>'Marks Entry'!EZ65</f>
        <v/>
      </c>
      <c r="EZ63" s="797" t="str">
        <f>'Marks Entry'!FA65</f>
        <v/>
      </c>
      <c r="FA63" s="784" t="str">
        <f>'Marks Entry'!FB65</f>
        <v/>
      </c>
      <c r="FB63" s="799" t="str">
        <f>'Marks Entry'!FC65</f>
        <v/>
      </c>
      <c r="FC63" s="784" t="str">
        <f>'Marks Entry'!FD65</f>
        <v/>
      </c>
      <c r="FD63" s="784" t="str">
        <f>'Marks Entry'!FE65</f>
        <v/>
      </c>
      <c r="FE63" s="784" t="str">
        <f>'Marks Entry'!FF65</f>
        <v/>
      </c>
      <c r="FF63" s="784" t="str">
        <f>'Marks Entry'!FG65</f>
        <v/>
      </c>
      <c r="FG63" s="785" t="str">
        <f>'Marks Entry'!FH65</f>
        <v/>
      </c>
    </row>
    <row r="64" spans="8:8" s="757" ht="17.25" customFormat="1" customHeight="1">
      <c r="A64" s="801"/>
      <c r="B64" s="758">
        <f t="shared" si="1"/>
        <v>0.0</v>
      </c>
      <c r="C64" s="759">
        <f>'Marks Entry'!D66</f>
        <v>0.0</v>
      </c>
      <c r="D64" s="759">
        <f>'Marks Entry'!E66</f>
        <v>0.0</v>
      </c>
      <c r="E64" s="759">
        <f>'Marks Entry'!F66</f>
        <v>0.0</v>
      </c>
      <c r="F64" s="759">
        <f>'Marks Entry'!$G66</f>
        <v>0.0</v>
      </c>
      <c r="G64" s="759">
        <f>'Marks Entry'!$H66</f>
        <v>0.0</v>
      </c>
      <c r="H64" s="759">
        <f>'Marks Entry'!I66</f>
        <v>0.0</v>
      </c>
      <c r="I64" s="759">
        <f>'Marks Entry'!J66</f>
        <v>0.0</v>
      </c>
      <c r="J64" s="760">
        <f>'Marks Entry'!K66</f>
        <v>0.0</v>
      </c>
      <c r="K64" s="781">
        <f>'Marks Entry'!L66</f>
        <v>0.0</v>
      </c>
      <c r="L64" s="782">
        <f>'Marks Entry'!M66</f>
        <v>0.0</v>
      </c>
      <c r="M64" s="782">
        <f>'Marks Entry'!N66</f>
        <v>0.0</v>
      </c>
      <c r="N64" s="783">
        <f>'Marks Entry'!O66</f>
        <v>0.0</v>
      </c>
      <c r="O64" s="782">
        <f>'Marks Entry'!P66</f>
        <v>0.0</v>
      </c>
      <c r="P64" s="783">
        <f>'Marks Entry'!Q66</f>
        <v>0.0</v>
      </c>
      <c r="Q64" s="782">
        <f>'Marks Entry'!R66</f>
        <v>0.0</v>
      </c>
      <c r="R64" s="783">
        <f>'Marks Entry'!S66</f>
        <v>0.0</v>
      </c>
      <c r="S64" s="784">
        <f>'Marks Entry'!T66</f>
        <v>0.0</v>
      </c>
      <c r="T64" s="784" t="str">
        <f>'Marks Entry'!U66</f>
        <v/>
      </c>
      <c r="U64" s="784" t="str">
        <f>'Marks Entry'!V66</f>
        <v/>
      </c>
      <c r="V64" s="785" t="str">
        <f>'Marks Entry'!W66</f>
        <v/>
      </c>
      <c r="W64" s="781">
        <f>'Marks Entry'!X66</f>
        <v>0.0</v>
      </c>
      <c r="X64" s="782">
        <f>'Marks Entry'!Y66</f>
        <v>0.0</v>
      </c>
      <c r="Y64" s="782">
        <f>'Marks Entry'!Z66</f>
        <v>0.0</v>
      </c>
      <c r="Z64" s="783">
        <f>'Marks Entry'!AA66</f>
        <v>0.0</v>
      </c>
      <c r="AA64" s="782">
        <f>'Marks Entry'!AB66</f>
        <v>0.0</v>
      </c>
      <c r="AB64" s="783">
        <f>'Marks Entry'!AC66</f>
        <v>0.0</v>
      </c>
      <c r="AC64" s="782">
        <f>'Marks Entry'!AD66</f>
        <v>0.0</v>
      </c>
      <c r="AD64" s="783">
        <f>'Marks Entry'!AE66</f>
        <v>0.0</v>
      </c>
      <c r="AE64" s="784">
        <f>'Marks Entry'!AF66</f>
        <v>0.0</v>
      </c>
      <c r="AF64" s="784" t="str">
        <f>'Marks Entry'!AG66</f>
        <v/>
      </c>
      <c r="AG64" s="784" t="str">
        <f>'Marks Entry'!AH66</f>
        <v/>
      </c>
      <c r="AH64" s="785" t="str">
        <f>'Marks Entry'!AI66</f>
        <v/>
      </c>
      <c r="AI64" s="781">
        <f>'Marks Entry'!AJ66</f>
        <v>0.0</v>
      </c>
      <c r="AJ64" s="782">
        <f>'Marks Entry'!AK66</f>
        <v>0.0</v>
      </c>
      <c r="AK64" s="782">
        <f>'Marks Entry'!AL66</f>
        <v>0.0</v>
      </c>
      <c r="AL64" s="783">
        <f>'Marks Entry'!AM66</f>
        <v>0.0</v>
      </c>
      <c r="AM64" s="782">
        <f>'Marks Entry'!AN66</f>
        <v>0.0</v>
      </c>
      <c r="AN64" s="783">
        <f>'Marks Entry'!AO66</f>
        <v>0.0</v>
      </c>
      <c r="AO64" s="782">
        <f>'Marks Entry'!AP66</f>
        <v>0.0</v>
      </c>
      <c r="AP64" s="783">
        <f>'Marks Entry'!AQ66</f>
        <v>0.0</v>
      </c>
      <c r="AQ64" s="784">
        <f>'Marks Entry'!AR66</f>
        <v>0.0</v>
      </c>
      <c r="AR64" s="784" t="str">
        <f>'Marks Entry'!AS66</f>
        <v/>
      </c>
      <c r="AS64" s="784" t="str">
        <f>'Marks Entry'!AT66</f>
        <v/>
      </c>
      <c r="AT64" s="785" t="str">
        <f>'Marks Entry'!AU66</f>
        <v/>
      </c>
      <c r="AU64" s="781">
        <f>'Marks Entry'!AV66</f>
        <v>0.0</v>
      </c>
      <c r="AV64" s="782">
        <f>'Marks Entry'!AW66</f>
        <v>0.0</v>
      </c>
      <c r="AW64" s="782">
        <f>'Marks Entry'!AX66</f>
        <v>0.0</v>
      </c>
      <c r="AX64" s="783">
        <f>'Marks Entry'!AY66</f>
        <v>0.0</v>
      </c>
      <c r="AY64" s="782">
        <f>'Marks Entry'!AZ66</f>
        <v>0.0</v>
      </c>
      <c r="AZ64" s="783">
        <f>'Marks Entry'!BA66</f>
        <v>0.0</v>
      </c>
      <c r="BA64" s="782">
        <f>'Marks Entry'!BB66</f>
        <v>0.0</v>
      </c>
      <c r="BB64" s="783">
        <f>'Marks Entry'!BC66</f>
        <v>0.0</v>
      </c>
      <c r="BC64" s="784">
        <f>'Marks Entry'!BD66</f>
        <v>0.0</v>
      </c>
      <c r="BD64" s="784" t="str">
        <f>'Marks Entry'!BE66</f>
        <v/>
      </c>
      <c r="BE64" s="784" t="str">
        <f>'Marks Entry'!BF66</f>
        <v/>
      </c>
      <c r="BF64" s="785" t="str">
        <f>'Marks Entry'!BG66</f>
        <v/>
      </c>
      <c r="BG64" s="781">
        <f>'Marks Entry'!BH66</f>
        <v>0.0</v>
      </c>
      <c r="BH64" s="782">
        <f>'Marks Entry'!BI66</f>
        <v>0.0</v>
      </c>
      <c r="BI64" s="782">
        <f>'Marks Entry'!BJ66</f>
        <v>0.0</v>
      </c>
      <c r="BJ64" s="783">
        <f>'Marks Entry'!BK66</f>
        <v>0.0</v>
      </c>
      <c r="BK64" s="782">
        <f>'Marks Entry'!BL66</f>
        <v>0.0</v>
      </c>
      <c r="BL64" s="783">
        <f>'Marks Entry'!BM66</f>
        <v>0.0</v>
      </c>
      <c r="BM64" s="782">
        <f>'Marks Entry'!BN66</f>
        <v>0.0</v>
      </c>
      <c r="BN64" s="783">
        <f>'Marks Entry'!BO66</f>
        <v>0.0</v>
      </c>
      <c r="BO64" s="784">
        <f>'Marks Entry'!BP66</f>
        <v>0.0</v>
      </c>
      <c r="BP64" s="784" t="str">
        <f>'Marks Entry'!BQ66</f>
        <v/>
      </c>
      <c r="BQ64" s="784" t="str">
        <f>'Marks Entry'!BR66</f>
        <v/>
      </c>
      <c r="BR64" s="785" t="str">
        <f>'Marks Entry'!BS66</f>
        <v/>
      </c>
      <c r="BS64" s="781">
        <f>'Marks Entry'!BT66</f>
        <v>0.0</v>
      </c>
      <c r="BT64" s="782">
        <f>'Marks Entry'!BU66</f>
        <v>0.0</v>
      </c>
      <c r="BU64" s="782">
        <f>'Marks Entry'!BV66</f>
        <v>0.0</v>
      </c>
      <c r="BV64" s="783">
        <f>'Marks Entry'!BW66</f>
        <v>0.0</v>
      </c>
      <c r="BW64" s="782">
        <f>'Marks Entry'!BX66</f>
        <v>0.0</v>
      </c>
      <c r="BX64" s="783">
        <f>'Marks Entry'!BY66</f>
        <v>0.0</v>
      </c>
      <c r="BY64" s="782">
        <f>'Marks Entry'!BZ66</f>
        <v>0.0</v>
      </c>
      <c r="BZ64" s="783">
        <f>'Marks Entry'!CA66</f>
        <v>0.0</v>
      </c>
      <c r="CA64" s="784">
        <f>'Marks Entry'!CB66</f>
        <v>0.0</v>
      </c>
      <c r="CB64" s="784" t="str">
        <f>'Marks Entry'!CC66</f>
        <v/>
      </c>
      <c r="CC64" s="784" t="str">
        <f>'Marks Entry'!CD66</f>
        <v/>
      </c>
      <c r="CD64" s="785" t="str">
        <f>'Marks Entry'!CE66</f>
        <v/>
      </c>
      <c r="CE64" s="781">
        <f>'Marks Entry'!CF66</f>
        <v>0.0</v>
      </c>
      <c r="CF64" s="782">
        <f>'Marks Entry'!CG66</f>
        <v>0.0</v>
      </c>
      <c r="CG64" s="782">
        <f>'Marks Entry'!CH66</f>
        <v>0.0</v>
      </c>
      <c r="CH64" s="783">
        <f>'Marks Entry'!CI66</f>
        <v>0.0</v>
      </c>
      <c r="CI64" s="782">
        <f>'Marks Entry'!CJ66</f>
        <v>0.0</v>
      </c>
      <c r="CJ64" s="783">
        <f>'Marks Entry'!CK66</f>
        <v>0.0</v>
      </c>
      <c r="CK64" s="782">
        <f>'Marks Entry'!CL66</f>
        <v>0.0</v>
      </c>
      <c r="CL64" s="783">
        <f>'Marks Entry'!CM66</f>
        <v>0.0</v>
      </c>
      <c r="CM64" s="784">
        <f>'Marks Entry'!CN66</f>
        <v>0.0</v>
      </c>
      <c r="CN64" s="784" t="str">
        <f>'Marks Entry'!CO66</f>
        <v/>
      </c>
      <c r="CO64" s="784" t="str">
        <f>'Marks Entry'!CP66</f>
        <v/>
      </c>
      <c r="CP64" s="785" t="str">
        <f>'Marks Entry'!CQ66</f>
        <v/>
      </c>
      <c r="CQ64" s="786">
        <f>'Marks Entry'!CR66</f>
        <v>0.0</v>
      </c>
      <c r="CR64" s="787">
        <f>'Marks Entry'!CS66</f>
        <v>0.0</v>
      </c>
      <c r="CS64" s="787">
        <f>'Marks Entry'!CT66</f>
        <v>0.0</v>
      </c>
      <c r="CT64" s="783">
        <f>'Marks Entry'!CU66</f>
        <v>0.0</v>
      </c>
      <c r="CU64" s="787">
        <f>'Marks Entry'!CV66</f>
        <v>0.0</v>
      </c>
      <c r="CV64" s="788">
        <f>'Marks Entry'!CW66</f>
        <v>0.0</v>
      </c>
      <c r="CW64" s="789">
        <f>'Marks Entry'!CX66</f>
        <v>0.0</v>
      </c>
      <c r="CX64" s="788">
        <f>'Marks Entry'!CY66</f>
        <v>0.0</v>
      </c>
      <c r="CY64" s="787">
        <f>'Marks Entry'!CZ66</f>
        <v>0.0</v>
      </c>
      <c r="CZ64" s="789">
        <f>'Marks Entry'!DA66</f>
        <v>0.0</v>
      </c>
      <c r="DA64" s="790">
        <f>'Marks Entry'!DB66</f>
        <v>0.0</v>
      </c>
      <c r="DB64" s="784">
        <f>'Marks Entry'!DC66</f>
        <v>0.0</v>
      </c>
      <c r="DC64" s="785" t="str">
        <f>'Marks Entry'!DD66</f>
        <v/>
      </c>
      <c r="DD64" s="786">
        <f>'Marks Entry'!DE66</f>
        <v>0.0</v>
      </c>
      <c r="DE64" s="787">
        <f>'Marks Entry'!DF66</f>
        <v>0.0</v>
      </c>
      <c r="DF64" s="791">
        <f>'Marks Entry'!DG66</f>
        <v>0.0</v>
      </c>
      <c r="DG64" s="787">
        <f>'Marks Entry'!DH66</f>
        <v>0.0</v>
      </c>
      <c r="DH64" s="787">
        <f>'Marks Entry'!DI66</f>
        <v>0.0</v>
      </c>
      <c r="DI64" s="791">
        <f>'Marks Entry'!DJ66</f>
        <v>0.0</v>
      </c>
      <c r="DJ64" s="787">
        <f>'Marks Entry'!DK66</f>
        <v>0.0</v>
      </c>
      <c r="DK64" s="787">
        <f>'Marks Entry'!DL66</f>
        <v>0.0</v>
      </c>
      <c r="DL64" s="791" t="str">
        <f>'Marks Entry'!DM66</f>
        <v/>
      </c>
      <c r="DM64" s="791">
        <f>'Marks Entry'!DN66</f>
        <v>0.0</v>
      </c>
      <c r="DN64" s="791">
        <f>'Marks Entry'!DO66</f>
        <v>0.0</v>
      </c>
      <c r="DO64" s="792">
        <f>'Marks Entry'!DP66</f>
        <v>0.0</v>
      </c>
      <c r="DP64" s="787">
        <f>'Marks Entry'!DQ66</f>
        <v>0.0</v>
      </c>
      <c r="DQ64" s="788">
        <f>'Marks Entry'!DR66</f>
        <v>0.0</v>
      </c>
      <c r="DR64" s="791">
        <f>'Marks Entry'!DS66</f>
        <v>0.0</v>
      </c>
      <c r="DS64" s="788">
        <f>'Marks Entry'!DT66</f>
        <v>0.0</v>
      </c>
      <c r="DT64" s="787">
        <f>'Marks Entry'!DU66</f>
        <v>0.0</v>
      </c>
      <c r="DU64" s="789">
        <f>'Marks Entry'!DV66</f>
        <v>0.0</v>
      </c>
      <c r="DV64" s="789">
        <f>'Marks Entry'!DW66</f>
        <v>0.0</v>
      </c>
      <c r="DW64" s="789">
        <f>'Marks Entry'!DX66</f>
        <v>0.0</v>
      </c>
      <c r="DX64" s="793">
        <f>'Marks Entry'!DY66</f>
        <v>0.0</v>
      </c>
      <c r="DY64" s="784">
        <f>'Marks Entry'!DZ66</f>
        <v>0.0</v>
      </c>
      <c r="DZ64" s="785" t="str">
        <f>'Marks Entry'!EA66</f>
        <v/>
      </c>
      <c r="EA64" s="786">
        <f>'Marks Entry'!EB66</f>
        <v>0.0</v>
      </c>
      <c r="EB64" s="787">
        <f>'Marks Entry'!EC66</f>
        <v>0.0</v>
      </c>
      <c r="EC64" s="787">
        <f>'Marks Entry'!ED66</f>
        <v>0.0</v>
      </c>
      <c r="ED64" s="790">
        <f>'Marks Entry'!EE66</f>
        <v>0.0</v>
      </c>
      <c r="EE64" s="794">
        <f>'Marks Entry'!EF66</f>
        <v>0.0</v>
      </c>
      <c r="EF64" s="795" t="str">
        <f>'Marks Entry'!EG66</f>
        <v/>
      </c>
      <c r="EG64" s="786">
        <f>'Marks Entry'!EH66</f>
        <v>0.0</v>
      </c>
      <c r="EH64" s="787">
        <f>'Marks Entry'!EI66</f>
        <v>0.0</v>
      </c>
      <c r="EI64" s="787">
        <f>'Marks Entry'!EJ66</f>
        <v>0.0</v>
      </c>
      <c r="EJ64" s="790">
        <f>'Marks Entry'!EK66</f>
        <v>0.0</v>
      </c>
      <c r="EK64" s="794">
        <f>'Marks Entry'!EL66</f>
        <v>0.0</v>
      </c>
      <c r="EL64" s="795" t="str">
        <f>'Marks Entry'!EM66</f>
        <v/>
      </c>
      <c r="EM64" s="786">
        <f>'Marks Entry'!EN66</f>
        <v>0.0</v>
      </c>
      <c r="EN64" s="787">
        <f>'Marks Entry'!EO66</f>
        <v>0.0</v>
      </c>
      <c r="EO64" s="788">
        <f>'Marks Entry'!EP66</f>
        <v>0.0</v>
      </c>
      <c r="EP64" s="791">
        <f>'Marks Entry'!EQ66</f>
        <v>0.0</v>
      </c>
      <c r="EQ64" s="788">
        <f>'Marks Entry'!ER66</f>
        <v>0.0</v>
      </c>
      <c r="ER64" s="791">
        <f>'Marks Entry'!ES66</f>
        <v>0.0</v>
      </c>
      <c r="ES64" s="788">
        <f>'Marks Entry'!ET66</f>
        <v>0.0</v>
      </c>
      <c r="ET64" s="796">
        <f>'Marks Entry'!EU66</f>
        <v>0.0</v>
      </c>
      <c r="EU64" s="784">
        <f>'Marks Entry'!EV66</f>
        <v>0.0</v>
      </c>
      <c r="EV64" s="785" t="str">
        <f>'Marks Entry'!EW66</f>
        <v/>
      </c>
      <c r="EW64" s="797">
        <f>'Marks Entry'!EX66</f>
        <v>0.0</v>
      </c>
      <c r="EX64" s="784">
        <f>'Marks Entry'!EY66</f>
        <v>0.0</v>
      </c>
      <c r="EY64" s="798" t="str">
        <f>'Marks Entry'!EZ66</f>
        <v/>
      </c>
      <c r="EZ64" s="797" t="str">
        <f>'Marks Entry'!FA66</f>
        <v/>
      </c>
      <c r="FA64" s="784" t="str">
        <f>'Marks Entry'!FB66</f>
        <v/>
      </c>
      <c r="FB64" s="799" t="str">
        <f>'Marks Entry'!FC66</f>
        <v/>
      </c>
      <c r="FC64" s="800" t="str">
        <f>'Marks Entry'!FD66</f>
        <v/>
      </c>
      <c r="FD64" s="800" t="str">
        <f>'Marks Entry'!FE66</f>
        <v/>
      </c>
      <c r="FE64" s="784" t="str">
        <f>'Marks Entry'!FF66</f>
        <v/>
      </c>
      <c r="FF64" s="784" t="str">
        <f>'Marks Entry'!FG66</f>
        <v/>
      </c>
      <c r="FG64" s="785" t="str">
        <f>'Marks Entry'!FH66</f>
        <v/>
      </c>
    </row>
    <row r="65" spans="8:8" s="757" ht="17.25" customFormat="1" customHeight="1">
      <c r="A65" s="801"/>
      <c r="B65" s="758">
        <f t="shared" si="1"/>
        <v>0.0</v>
      </c>
      <c r="C65" s="759">
        <f>'Marks Entry'!D67</f>
        <v>0.0</v>
      </c>
      <c r="D65" s="759">
        <f>'Marks Entry'!E67</f>
        <v>0.0</v>
      </c>
      <c r="E65" s="759">
        <f>'Marks Entry'!F67</f>
        <v>0.0</v>
      </c>
      <c r="F65" s="759">
        <f>'Marks Entry'!$G67</f>
        <v>0.0</v>
      </c>
      <c r="G65" s="759">
        <f>'Marks Entry'!$H67</f>
        <v>0.0</v>
      </c>
      <c r="H65" s="759">
        <f>'Marks Entry'!I67</f>
        <v>0.0</v>
      </c>
      <c r="I65" s="759">
        <f>'Marks Entry'!J67</f>
        <v>0.0</v>
      </c>
      <c r="J65" s="760">
        <f>'Marks Entry'!K67</f>
        <v>0.0</v>
      </c>
      <c r="K65" s="781">
        <f>'Marks Entry'!L67</f>
        <v>0.0</v>
      </c>
      <c r="L65" s="782">
        <f>'Marks Entry'!M67</f>
        <v>0.0</v>
      </c>
      <c r="M65" s="782">
        <f>'Marks Entry'!N67</f>
        <v>0.0</v>
      </c>
      <c r="N65" s="783">
        <f>'Marks Entry'!O67</f>
        <v>0.0</v>
      </c>
      <c r="O65" s="782">
        <f>'Marks Entry'!P67</f>
        <v>0.0</v>
      </c>
      <c r="P65" s="783">
        <f>'Marks Entry'!Q67</f>
        <v>0.0</v>
      </c>
      <c r="Q65" s="782">
        <f>'Marks Entry'!R67</f>
        <v>0.0</v>
      </c>
      <c r="R65" s="783">
        <f>'Marks Entry'!S67</f>
        <v>0.0</v>
      </c>
      <c r="S65" s="784">
        <f>'Marks Entry'!T67</f>
        <v>0.0</v>
      </c>
      <c r="T65" s="784" t="str">
        <f>'Marks Entry'!U67</f>
        <v/>
      </c>
      <c r="U65" s="784" t="str">
        <f>'Marks Entry'!V67</f>
        <v/>
      </c>
      <c r="V65" s="785" t="str">
        <f>'Marks Entry'!W67</f>
        <v/>
      </c>
      <c r="W65" s="781">
        <f>'Marks Entry'!X67</f>
        <v>0.0</v>
      </c>
      <c r="X65" s="782">
        <f>'Marks Entry'!Y67</f>
        <v>0.0</v>
      </c>
      <c r="Y65" s="782">
        <f>'Marks Entry'!Z67</f>
        <v>0.0</v>
      </c>
      <c r="Z65" s="783">
        <f>'Marks Entry'!AA67</f>
        <v>0.0</v>
      </c>
      <c r="AA65" s="782">
        <f>'Marks Entry'!AB67</f>
        <v>0.0</v>
      </c>
      <c r="AB65" s="783">
        <f>'Marks Entry'!AC67</f>
        <v>0.0</v>
      </c>
      <c r="AC65" s="782">
        <f>'Marks Entry'!AD67</f>
        <v>0.0</v>
      </c>
      <c r="AD65" s="783">
        <f>'Marks Entry'!AE67</f>
        <v>0.0</v>
      </c>
      <c r="AE65" s="784">
        <f>'Marks Entry'!AF67</f>
        <v>0.0</v>
      </c>
      <c r="AF65" s="784" t="str">
        <f>'Marks Entry'!AG67</f>
        <v/>
      </c>
      <c r="AG65" s="784" t="str">
        <f>'Marks Entry'!AH67</f>
        <v/>
      </c>
      <c r="AH65" s="785" t="str">
        <f>'Marks Entry'!AI67</f>
        <v/>
      </c>
      <c r="AI65" s="781">
        <f>'Marks Entry'!AJ67</f>
        <v>0.0</v>
      </c>
      <c r="AJ65" s="782">
        <f>'Marks Entry'!AK67</f>
        <v>0.0</v>
      </c>
      <c r="AK65" s="782">
        <f>'Marks Entry'!AL67</f>
        <v>0.0</v>
      </c>
      <c r="AL65" s="783">
        <f>'Marks Entry'!AM67</f>
        <v>0.0</v>
      </c>
      <c r="AM65" s="782">
        <f>'Marks Entry'!AN67</f>
        <v>0.0</v>
      </c>
      <c r="AN65" s="783">
        <f>'Marks Entry'!AO67</f>
        <v>0.0</v>
      </c>
      <c r="AO65" s="782">
        <f>'Marks Entry'!AP67</f>
        <v>0.0</v>
      </c>
      <c r="AP65" s="783">
        <f>'Marks Entry'!AQ67</f>
        <v>0.0</v>
      </c>
      <c r="AQ65" s="784">
        <f>'Marks Entry'!AR67</f>
        <v>0.0</v>
      </c>
      <c r="AR65" s="784" t="str">
        <f>'Marks Entry'!AS67</f>
        <v/>
      </c>
      <c r="AS65" s="784" t="str">
        <f>'Marks Entry'!AT67</f>
        <v/>
      </c>
      <c r="AT65" s="785" t="str">
        <f>'Marks Entry'!AU67</f>
        <v/>
      </c>
      <c r="AU65" s="781">
        <f>'Marks Entry'!AV67</f>
        <v>0.0</v>
      </c>
      <c r="AV65" s="782">
        <f>'Marks Entry'!AW67</f>
        <v>0.0</v>
      </c>
      <c r="AW65" s="782">
        <f>'Marks Entry'!AX67</f>
        <v>0.0</v>
      </c>
      <c r="AX65" s="783">
        <f>'Marks Entry'!AY67</f>
        <v>0.0</v>
      </c>
      <c r="AY65" s="782">
        <f>'Marks Entry'!AZ67</f>
        <v>0.0</v>
      </c>
      <c r="AZ65" s="783">
        <f>'Marks Entry'!BA67</f>
        <v>0.0</v>
      </c>
      <c r="BA65" s="782">
        <f>'Marks Entry'!BB67</f>
        <v>0.0</v>
      </c>
      <c r="BB65" s="783">
        <f>'Marks Entry'!BC67</f>
        <v>0.0</v>
      </c>
      <c r="BC65" s="784">
        <f>'Marks Entry'!BD67</f>
        <v>0.0</v>
      </c>
      <c r="BD65" s="784" t="str">
        <f>'Marks Entry'!BE67</f>
        <v/>
      </c>
      <c r="BE65" s="784" t="str">
        <f>'Marks Entry'!BF67</f>
        <v/>
      </c>
      <c r="BF65" s="785" t="str">
        <f>'Marks Entry'!BG67</f>
        <v/>
      </c>
      <c r="BG65" s="781">
        <f>'Marks Entry'!BH67</f>
        <v>0.0</v>
      </c>
      <c r="BH65" s="782">
        <f>'Marks Entry'!BI67</f>
        <v>0.0</v>
      </c>
      <c r="BI65" s="782">
        <f>'Marks Entry'!BJ67</f>
        <v>0.0</v>
      </c>
      <c r="BJ65" s="783">
        <f>'Marks Entry'!BK67</f>
        <v>0.0</v>
      </c>
      <c r="BK65" s="782">
        <f>'Marks Entry'!BL67</f>
        <v>0.0</v>
      </c>
      <c r="BL65" s="783">
        <f>'Marks Entry'!BM67</f>
        <v>0.0</v>
      </c>
      <c r="BM65" s="782">
        <f>'Marks Entry'!BN67</f>
        <v>0.0</v>
      </c>
      <c r="BN65" s="783">
        <f>'Marks Entry'!BO67</f>
        <v>0.0</v>
      </c>
      <c r="BO65" s="784">
        <f>'Marks Entry'!BP67</f>
        <v>0.0</v>
      </c>
      <c r="BP65" s="784" t="str">
        <f>'Marks Entry'!BQ67</f>
        <v/>
      </c>
      <c r="BQ65" s="784" t="str">
        <f>'Marks Entry'!BR67</f>
        <v/>
      </c>
      <c r="BR65" s="785" t="str">
        <f>'Marks Entry'!BS67</f>
        <v/>
      </c>
      <c r="BS65" s="781">
        <f>'Marks Entry'!BT67</f>
        <v>0.0</v>
      </c>
      <c r="BT65" s="782">
        <f>'Marks Entry'!BU67</f>
        <v>0.0</v>
      </c>
      <c r="BU65" s="782">
        <f>'Marks Entry'!BV67</f>
        <v>0.0</v>
      </c>
      <c r="BV65" s="783">
        <f>'Marks Entry'!BW67</f>
        <v>0.0</v>
      </c>
      <c r="BW65" s="782">
        <f>'Marks Entry'!BX67</f>
        <v>0.0</v>
      </c>
      <c r="BX65" s="783">
        <f>'Marks Entry'!BY67</f>
        <v>0.0</v>
      </c>
      <c r="BY65" s="782">
        <f>'Marks Entry'!BZ67</f>
        <v>0.0</v>
      </c>
      <c r="BZ65" s="783">
        <f>'Marks Entry'!CA67</f>
        <v>0.0</v>
      </c>
      <c r="CA65" s="784">
        <f>'Marks Entry'!CB67</f>
        <v>0.0</v>
      </c>
      <c r="CB65" s="784" t="str">
        <f>'Marks Entry'!CC67</f>
        <v/>
      </c>
      <c r="CC65" s="784" t="str">
        <f>'Marks Entry'!CD67</f>
        <v/>
      </c>
      <c r="CD65" s="785" t="str">
        <f>'Marks Entry'!CE67</f>
        <v/>
      </c>
      <c r="CE65" s="781">
        <f>'Marks Entry'!CF67</f>
        <v>0.0</v>
      </c>
      <c r="CF65" s="782">
        <f>'Marks Entry'!CG67</f>
        <v>0.0</v>
      </c>
      <c r="CG65" s="782">
        <f>'Marks Entry'!CH67</f>
        <v>0.0</v>
      </c>
      <c r="CH65" s="783">
        <f>'Marks Entry'!CI67</f>
        <v>0.0</v>
      </c>
      <c r="CI65" s="782">
        <f>'Marks Entry'!CJ67</f>
        <v>0.0</v>
      </c>
      <c r="CJ65" s="783">
        <f>'Marks Entry'!CK67</f>
        <v>0.0</v>
      </c>
      <c r="CK65" s="782">
        <f>'Marks Entry'!CL67</f>
        <v>0.0</v>
      </c>
      <c r="CL65" s="783">
        <f>'Marks Entry'!CM67</f>
        <v>0.0</v>
      </c>
      <c r="CM65" s="784">
        <f>'Marks Entry'!CN67</f>
        <v>0.0</v>
      </c>
      <c r="CN65" s="784" t="str">
        <f>'Marks Entry'!CO67</f>
        <v/>
      </c>
      <c r="CO65" s="784" t="str">
        <f>'Marks Entry'!CP67</f>
        <v/>
      </c>
      <c r="CP65" s="785" t="str">
        <f>'Marks Entry'!CQ67</f>
        <v/>
      </c>
      <c r="CQ65" s="786">
        <f>'Marks Entry'!CR67</f>
        <v>0.0</v>
      </c>
      <c r="CR65" s="787">
        <f>'Marks Entry'!CS67</f>
        <v>0.0</v>
      </c>
      <c r="CS65" s="787">
        <f>'Marks Entry'!CT67</f>
        <v>0.0</v>
      </c>
      <c r="CT65" s="783">
        <f>'Marks Entry'!CU67</f>
        <v>0.0</v>
      </c>
      <c r="CU65" s="787">
        <f>'Marks Entry'!CV67</f>
        <v>0.0</v>
      </c>
      <c r="CV65" s="788">
        <f>'Marks Entry'!CW67</f>
        <v>0.0</v>
      </c>
      <c r="CW65" s="789">
        <f>'Marks Entry'!CX67</f>
        <v>0.0</v>
      </c>
      <c r="CX65" s="788">
        <f>'Marks Entry'!CY67</f>
        <v>0.0</v>
      </c>
      <c r="CY65" s="787">
        <f>'Marks Entry'!CZ67</f>
        <v>0.0</v>
      </c>
      <c r="CZ65" s="789">
        <f>'Marks Entry'!DA67</f>
        <v>0.0</v>
      </c>
      <c r="DA65" s="790">
        <f>'Marks Entry'!DB67</f>
        <v>0.0</v>
      </c>
      <c r="DB65" s="784">
        <f>'Marks Entry'!DC67</f>
        <v>0.0</v>
      </c>
      <c r="DC65" s="785" t="str">
        <f>'Marks Entry'!DD67</f>
        <v/>
      </c>
      <c r="DD65" s="786">
        <f>'Marks Entry'!DE67</f>
        <v>0.0</v>
      </c>
      <c r="DE65" s="787">
        <f>'Marks Entry'!DF67</f>
        <v>0.0</v>
      </c>
      <c r="DF65" s="791">
        <f>'Marks Entry'!DG67</f>
        <v>0.0</v>
      </c>
      <c r="DG65" s="787">
        <f>'Marks Entry'!DH67</f>
        <v>0.0</v>
      </c>
      <c r="DH65" s="787">
        <f>'Marks Entry'!DI67</f>
        <v>0.0</v>
      </c>
      <c r="DI65" s="791">
        <f>'Marks Entry'!DJ67</f>
        <v>0.0</v>
      </c>
      <c r="DJ65" s="787">
        <f>'Marks Entry'!DK67</f>
        <v>0.0</v>
      </c>
      <c r="DK65" s="787">
        <f>'Marks Entry'!DL67</f>
        <v>0.0</v>
      </c>
      <c r="DL65" s="791" t="str">
        <f>'Marks Entry'!DM67</f>
        <v/>
      </c>
      <c r="DM65" s="791">
        <f>'Marks Entry'!DN67</f>
        <v>0.0</v>
      </c>
      <c r="DN65" s="791">
        <f>'Marks Entry'!DO67</f>
        <v>0.0</v>
      </c>
      <c r="DO65" s="792">
        <f>'Marks Entry'!DP67</f>
        <v>0.0</v>
      </c>
      <c r="DP65" s="787">
        <f>'Marks Entry'!DQ67</f>
        <v>0.0</v>
      </c>
      <c r="DQ65" s="788">
        <f>'Marks Entry'!DR67</f>
        <v>0.0</v>
      </c>
      <c r="DR65" s="791">
        <f>'Marks Entry'!DS67</f>
        <v>0.0</v>
      </c>
      <c r="DS65" s="788">
        <f>'Marks Entry'!DT67</f>
        <v>0.0</v>
      </c>
      <c r="DT65" s="787">
        <f>'Marks Entry'!DU67</f>
        <v>0.0</v>
      </c>
      <c r="DU65" s="789">
        <f>'Marks Entry'!DV67</f>
        <v>0.0</v>
      </c>
      <c r="DV65" s="789">
        <f>'Marks Entry'!DW67</f>
        <v>0.0</v>
      </c>
      <c r="DW65" s="789">
        <f>'Marks Entry'!DX67</f>
        <v>0.0</v>
      </c>
      <c r="DX65" s="793">
        <f>'Marks Entry'!DY67</f>
        <v>0.0</v>
      </c>
      <c r="DY65" s="784">
        <f>'Marks Entry'!DZ67</f>
        <v>0.0</v>
      </c>
      <c r="DZ65" s="785" t="str">
        <f>'Marks Entry'!EA67</f>
        <v/>
      </c>
      <c r="EA65" s="786">
        <f>'Marks Entry'!EB67</f>
        <v>0.0</v>
      </c>
      <c r="EB65" s="787">
        <f>'Marks Entry'!EC67</f>
        <v>0.0</v>
      </c>
      <c r="EC65" s="787">
        <f>'Marks Entry'!ED67</f>
        <v>0.0</v>
      </c>
      <c r="ED65" s="790">
        <f>'Marks Entry'!EE67</f>
        <v>0.0</v>
      </c>
      <c r="EE65" s="794">
        <f>'Marks Entry'!EF67</f>
        <v>0.0</v>
      </c>
      <c r="EF65" s="795" t="str">
        <f>'Marks Entry'!EG67</f>
        <v/>
      </c>
      <c r="EG65" s="786">
        <f>'Marks Entry'!EH67</f>
        <v>0.0</v>
      </c>
      <c r="EH65" s="787">
        <f>'Marks Entry'!EI67</f>
        <v>0.0</v>
      </c>
      <c r="EI65" s="787">
        <f>'Marks Entry'!EJ67</f>
        <v>0.0</v>
      </c>
      <c r="EJ65" s="790">
        <f>'Marks Entry'!EK67</f>
        <v>0.0</v>
      </c>
      <c r="EK65" s="794">
        <f>'Marks Entry'!EL67</f>
        <v>0.0</v>
      </c>
      <c r="EL65" s="795" t="str">
        <f>'Marks Entry'!EM67</f>
        <v/>
      </c>
      <c r="EM65" s="786">
        <f>'Marks Entry'!EN67</f>
        <v>0.0</v>
      </c>
      <c r="EN65" s="787">
        <f>'Marks Entry'!EO67</f>
        <v>0.0</v>
      </c>
      <c r="EO65" s="788">
        <f>'Marks Entry'!EP67</f>
        <v>0.0</v>
      </c>
      <c r="EP65" s="791">
        <f>'Marks Entry'!EQ67</f>
        <v>0.0</v>
      </c>
      <c r="EQ65" s="788">
        <f>'Marks Entry'!ER67</f>
        <v>0.0</v>
      </c>
      <c r="ER65" s="791">
        <f>'Marks Entry'!ES67</f>
        <v>0.0</v>
      </c>
      <c r="ES65" s="788">
        <f>'Marks Entry'!ET67</f>
        <v>0.0</v>
      </c>
      <c r="ET65" s="796">
        <f>'Marks Entry'!EU67</f>
        <v>0.0</v>
      </c>
      <c r="EU65" s="784">
        <f>'Marks Entry'!EV67</f>
        <v>0.0</v>
      </c>
      <c r="EV65" s="785" t="str">
        <f>'Marks Entry'!EW67</f>
        <v/>
      </c>
      <c r="EW65" s="797">
        <f>'Marks Entry'!EX67</f>
        <v>0.0</v>
      </c>
      <c r="EX65" s="784">
        <f>'Marks Entry'!EY67</f>
        <v>0.0</v>
      </c>
      <c r="EY65" s="798" t="str">
        <f>'Marks Entry'!EZ67</f>
        <v/>
      </c>
      <c r="EZ65" s="797" t="str">
        <f>'Marks Entry'!FA67</f>
        <v/>
      </c>
      <c r="FA65" s="784" t="str">
        <f>'Marks Entry'!FB67</f>
        <v/>
      </c>
      <c r="FB65" s="799" t="str">
        <f>'Marks Entry'!FC67</f>
        <v/>
      </c>
      <c r="FC65" s="800" t="str">
        <f>'Marks Entry'!FD67</f>
        <v/>
      </c>
      <c r="FD65" s="800" t="str">
        <f>'Marks Entry'!FE67</f>
        <v/>
      </c>
      <c r="FE65" s="784" t="str">
        <f>'Marks Entry'!FF67</f>
        <v/>
      </c>
      <c r="FF65" s="784" t="str">
        <f>'Marks Entry'!FG67</f>
        <v/>
      </c>
      <c r="FG65" s="785" t="str">
        <f>'Marks Entry'!FH67</f>
        <v/>
      </c>
    </row>
    <row r="66" spans="8:8" s="757" ht="17.25" customFormat="1" customHeight="1">
      <c r="A66" s="801"/>
      <c r="B66" s="758">
        <f t="shared" si="1"/>
        <v>0.0</v>
      </c>
      <c r="C66" s="759">
        <f>'Marks Entry'!D68</f>
        <v>0.0</v>
      </c>
      <c r="D66" s="759">
        <f>'Marks Entry'!E68</f>
        <v>0.0</v>
      </c>
      <c r="E66" s="759">
        <f>'Marks Entry'!F68</f>
        <v>0.0</v>
      </c>
      <c r="F66" s="759">
        <f>'Marks Entry'!$G68</f>
        <v>0.0</v>
      </c>
      <c r="G66" s="759">
        <f>'Marks Entry'!$H68</f>
        <v>0.0</v>
      </c>
      <c r="H66" s="759">
        <f>'Marks Entry'!I68</f>
        <v>0.0</v>
      </c>
      <c r="I66" s="759">
        <f>'Marks Entry'!J68</f>
        <v>0.0</v>
      </c>
      <c r="J66" s="760">
        <f>'Marks Entry'!K68</f>
        <v>0.0</v>
      </c>
      <c r="K66" s="781">
        <f>'Marks Entry'!L68</f>
        <v>0.0</v>
      </c>
      <c r="L66" s="782">
        <f>'Marks Entry'!M68</f>
        <v>0.0</v>
      </c>
      <c r="M66" s="782">
        <f>'Marks Entry'!N68</f>
        <v>0.0</v>
      </c>
      <c r="N66" s="783">
        <f>'Marks Entry'!O68</f>
        <v>0.0</v>
      </c>
      <c r="O66" s="782">
        <f>'Marks Entry'!P68</f>
        <v>0.0</v>
      </c>
      <c r="P66" s="783">
        <f>'Marks Entry'!Q68</f>
        <v>0.0</v>
      </c>
      <c r="Q66" s="782">
        <f>'Marks Entry'!R68</f>
        <v>0.0</v>
      </c>
      <c r="R66" s="783">
        <f>'Marks Entry'!S68</f>
        <v>0.0</v>
      </c>
      <c r="S66" s="784">
        <f>'Marks Entry'!T68</f>
        <v>0.0</v>
      </c>
      <c r="T66" s="784" t="str">
        <f>'Marks Entry'!U68</f>
        <v/>
      </c>
      <c r="U66" s="784" t="str">
        <f>'Marks Entry'!V68</f>
        <v/>
      </c>
      <c r="V66" s="785" t="str">
        <f>'Marks Entry'!W68</f>
        <v/>
      </c>
      <c r="W66" s="781">
        <f>'Marks Entry'!X68</f>
        <v>0.0</v>
      </c>
      <c r="X66" s="782">
        <f>'Marks Entry'!Y68</f>
        <v>0.0</v>
      </c>
      <c r="Y66" s="782">
        <f>'Marks Entry'!Z68</f>
        <v>0.0</v>
      </c>
      <c r="Z66" s="783">
        <f>'Marks Entry'!AA68</f>
        <v>0.0</v>
      </c>
      <c r="AA66" s="782">
        <f>'Marks Entry'!AB68</f>
        <v>0.0</v>
      </c>
      <c r="AB66" s="783">
        <f>'Marks Entry'!AC68</f>
        <v>0.0</v>
      </c>
      <c r="AC66" s="782">
        <f>'Marks Entry'!AD68</f>
        <v>0.0</v>
      </c>
      <c r="AD66" s="783">
        <f>'Marks Entry'!AE68</f>
        <v>0.0</v>
      </c>
      <c r="AE66" s="784">
        <f>'Marks Entry'!AF68</f>
        <v>0.0</v>
      </c>
      <c r="AF66" s="784" t="str">
        <f>'Marks Entry'!AG68</f>
        <v/>
      </c>
      <c r="AG66" s="784" t="str">
        <f>'Marks Entry'!AH68</f>
        <v/>
      </c>
      <c r="AH66" s="785" t="str">
        <f>'Marks Entry'!AI68</f>
        <v/>
      </c>
      <c r="AI66" s="781">
        <f>'Marks Entry'!AJ68</f>
        <v>0.0</v>
      </c>
      <c r="AJ66" s="782">
        <f>'Marks Entry'!AK68</f>
        <v>0.0</v>
      </c>
      <c r="AK66" s="782">
        <f>'Marks Entry'!AL68</f>
        <v>0.0</v>
      </c>
      <c r="AL66" s="783">
        <f>'Marks Entry'!AM68</f>
        <v>0.0</v>
      </c>
      <c r="AM66" s="782">
        <f>'Marks Entry'!AN68</f>
        <v>0.0</v>
      </c>
      <c r="AN66" s="783">
        <f>'Marks Entry'!AO68</f>
        <v>0.0</v>
      </c>
      <c r="AO66" s="782">
        <f>'Marks Entry'!AP68</f>
        <v>0.0</v>
      </c>
      <c r="AP66" s="783">
        <f>'Marks Entry'!AQ68</f>
        <v>0.0</v>
      </c>
      <c r="AQ66" s="784">
        <f>'Marks Entry'!AR68</f>
        <v>0.0</v>
      </c>
      <c r="AR66" s="784" t="str">
        <f>'Marks Entry'!AS68</f>
        <v/>
      </c>
      <c r="AS66" s="784" t="str">
        <f>'Marks Entry'!AT68</f>
        <v/>
      </c>
      <c r="AT66" s="785" t="str">
        <f>'Marks Entry'!AU68</f>
        <v/>
      </c>
      <c r="AU66" s="781">
        <f>'Marks Entry'!AV68</f>
        <v>0.0</v>
      </c>
      <c r="AV66" s="782">
        <f>'Marks Entry'!AW68</f>
        <v>0.0</v>
      </c>
      <c r="AW66" s="782">
        <f>'Marks Entry'!AX68</f>
        <v>0.0</v>
      </c>
      <c r="AX66" s="783">
        <f>'Marks Entry'!AY68</f>
        <v>0.0</v>
      </c>
      <c r="AY66" s="782">
        <f>'Marks Entry'!AZ68</f>
        <v>0.0</v>
      </c>
      <c r="AZ66" s="783">
        <f>'Marks Entry'!BA68</f>
        <v>0.0</v>
      </c>
      <c r="BA66" s="782">
        <f>'Marks Entry'!BB68</f>
        <v>0.0</v>
      </c>
      <c r="BB66" s="783">
        <f>'Marks Entry'!BC68</f>
        <v>0.0</v>
      </c>
      <c r="BC66" s="784">
        <f>'Marks Entry'!BD68</f>
        <v>0.0</v>
      </c>
      <c r="BD66" s="784" t="str">
        <f>'Marks Entry'!BE68</f>
        <v/>
      </c>
      <c r="BE66" s="784" t="str">
        <f>'Marks Entry'!BF68</f>
        <v/>
      </c>
      <c r="BF66" s="785" t="str">
        <f>'Marks Entry'!BG68</f>
        <v/>
      </c>
      <c r="BG66" s="781">
        <f>'Marks Entry'!BH68</f>
        <v>0.0</v>
      </c>
      <c r="BH66" s="782">
        <f>'Marks Entry'!BI68</f>
        <v>0.0</v>
      </c>
      <c r="BI66" s="782">
        <f>'Marks Entry'!BJ68</f>
        <v>0.0</v>
      </c>
      <c r="BJ66" s="783">
        <f>'Marks Entry'!BK68</f>
        <v>0.0</v>
      </c>
      <c r="BK66" s="782">
        <f>'Marks Entry'!BL68</f>
        <v>0.0</v>
      </c>
      <c r="BL66" s="783">
        <f>'Marks Entry'!BM68</f>
        <v>0.0</v>
      </c>
      <c r="BM66" s="782">
        <f>'Marks Entry'!BN68</f>
        <v>0.0</v>
      </c>
      <c r="BN66" s="783">
        <f>'Marks Entry'!BO68</f>
        <v>0.0</v>
      </c>
      <c r="BO66" s="784">
        <f>'Marks Entry'!BP68</f>
        <v>0.0</v>
      </c>
      <c r="BP66" s="784" t="str">
        <f>'Marks Entry'!BQ68</f>
        <v/>
      </c>
      <c r="BQ66" s="784" t="str">
        <f>'Marks Entry'!BR68</f>
        <v/>
      </c>
      <c r="BR66" s="785" t="str">
        <f>'Marks Entry'!BS68</f>
        <v/>
      </c>
      <c r="BS66" s="781">
        <f>'Marks Entry'!BT68</f>
        <v>0.0</v>
      </c>
      <c r="BT66" s="782">
        <f>'Marks Entry'!BU68</f>
        <v>0.0</v>
      </c>
      <c r="BU66" s="782">
        <f>'Marks Entry'!BV68</f>
        <v>0.0</v>
      </c>
      <c r="BV66" s="783">
        <f>'Marks Entry'!BW68</f>
        <v>0.0</v>
      </c>
      <c r="BW66" s="782">
        <f>'Marks Entry'!BX68</f>
        <v>0.0</v>
      </c>
      <c r="BX66" s="783">
        <f>'Marks Entry'!BY68</f>
        <v>0.0</v>
      </c>
      <c r="BY66" s="782">
        <f>'Marks Entry'!BZ68</f>
        <v>0.0</v>
      </c>
      <c r="BZ66" s="783">
        <f>'Marks Entry'!CA68</f>
        <v>0.0</v>
      </c>
      <c r="CA66" s="784">
        <f>'Marks Entry'!CB68</f>
        <v>0.0</v>
      </c>
      <c r="CB66" s="784" t="str">
        <f>'Marks Entry'!CC68</f>
        <v/>
      </c>
      <c r="CC66" s="784" t="str">
        <f>'Marks Entry'!CD68</f>
        <v/>
      </c>
      <c r="CD66" s="785" t="str">
        <f>'Marks Entry'!CE68</f>
        <v/>
      </c>
      <c r="CE66" s="781">
        <f>'Marks Entry'!CF68</f>
        <v>0.0</v>
      </c>
      <c r="CF66" s="782">
        <f>'Marks Entry'!CG68</f>
        <v>0.0</v>
      </c>
      <c r="CG66" s="782">
        <f>'Marks Entry'!CH68</f>
        <v>0.0</v>
      </c>
      <c r="CH66" s="783">
        <f>'Marks Entry'!CI68</f>
        <v>0.0</v>
      </c>
      <c r="CI66" s="782">
        <f>'Marks Entry'!CJ68</f>
        <v>0.0</v>
      </c>
      <c r="CJ66" s="783">
        <f>'Marks Entry'!CK68</f>
        <v>0.0</v>
      </c>
      <c r="CK66" s="782">
        <f>'Marks Entry'!CL68</f>
        <v>0.0</v>
      </c>
      <c r="CL66" s="783">
        <f>'Marks Entry'!CM68</f>
        <v>0.0</v>
      </c>
      <c r="CM66" s="784">
        <f>'Marks Entry'!CN68</f>
        <v>0.0</v>
      </c>
      <c r="CN66" s="784" t="str">
        <f>'Marks Entry'!CO68</f>
        <v/>
      </c>
      <c r="CO66" s="784" t="str">
        <f>'Marks Entry'!CP68</f>
        <v/>
      </c>
      <c r="CP66" s="785" t="str">
        <f>'Marks Entry'!CQ68</f>
        <v/>
      </c>
      <c r="CQ66" s="786">
        <f>'Marks Entry'!CR68</f>
        <v>0.0</v>
      </c>
      <c r="CR66" s="787">
        <f>'Marks Entry'!CS68</f>
        <v>0.0</v>
      </c>
      <c r="CS66" s="787">
        <f>'Marks Entry'!CT68</f>
        <v>0.0</v>
      </c>
      <c r="CT66" s="783">
        <f>'Marks Entry'!CU68</f>
        <v>0.0</v>
      </c>
      <c r="CU66" s="787">
        <f>'Marks Entry'!CV68</f>
        <v>0.0</v>
      </c>
      <c r="CV66" s="788">
        <f>'Marks Entry'!CW68</f>
        <v>0.0</v>
      </c>
      <c r="CW66" s="789">
        <f>'Marks Entry'!CX68</f>
        <v>0.0</v>
      </c>
      <c r="CX66" s="788">
        <f>'Marks Entry'!CY68</f>
        <v>0.0</v>
      </c>
      <c r="CY66" s="787">
        <f>'Marks Entry'!CZ68</f>
        <v>0.0</v>
      </c>
      <c r="CZ66" s="789">
        <f>'Marks Entry'!DA68</f>
        <v>0.0</v>
      </c>
      <c r="DA66" s="790">
        <f>'Marks Entry'!DB68</f>
        <v>0.0</v>
      </c>
      <c r="DB66" s="784">
        <f>'Marks Entry'!DC68</f>
        <v>0.0</v>
      </c>
      <c r="DC66" s="785" t="str">
        <f>'Marks Entry'!DD68</f>
        <v/>
      </c>
      <c r="DD66" s="786">
        <f>'Marks Entry'!DE68</f>
        <v>0.0</v>
      </c>
      <c r="DE66" s="787">
        <f>'Marks Entry'!DF68</f>
        <v>0.0</v>
      </c>
      <c r="DF66" s="791">
        <f>'Marks Entry'!DG68</f>
        <v>0.0</v>
      </c>
      <c r="DG66" s="787">
        <f>'Marks Entry'!DH68</f>
        <v>0.0</v>
      </c>
      <c r="DH66" s="787">
        <f>'Marks Entry'!DI68</f>
        <v>0.0</v>
      </c>
      <c r="DI66" s="791">
        <f>'Marks Entry'!DJ68</f>
        <v>0.0</v>
      </c>
      <c r="DJ66" s="787">
        <f>'Marks Entry'!DK68</f>
        <v>0.0</v>
      </c>
      <c r="DK66" s="787">
        <f>'Marks Entry'!DL68</f>
        <v>0.0</v>
      </c>
      <c r="DL66" s="791" t="str">
        <f>'Marks Entry'!DM68</f>
        <v/>
      </c>
      <c r="DM66" s="791">
        <f>'Marks Entry'!DN68</f>
        <v>0.0</v>
      </c>
      <c r="DN66" s="791">
        <f>'Marks Entry'!DO68</f>
        <v>0.0</v>
      </c>
      <c r="DO66" s="792">
        <f>'Marks Entry'!DP68</f>
        <v>0.0</v>
      </c>
      <c r="DP66" s="787">
        <f>'Marks Entry'!DQ68</f>
        <v>0.0</v>
      </c>
      <c r="DQ66" s="788">
        <f>'Marks Entry'!DR68</f>
        <v>0.0</v>
      </c>
      <c r="DR66" s="791">
        <f>'Marks Entry'!DS68</f>
        <v>0.0</v>
      </c>
      <c r="DS66" s="788">
        <f>'Marks Entry'!DT68</f>
        <v>0.0</v>
      </c>
      <c r="DT66" s="787">
        <f>'Marks Entry'!DU68</f>
        <v>0.0</v>
      </c>
      <c r="DU66" s="789">
        <f>'Marks Entry'!DV68</f>
        <v>0.0</v>
      </c>
      <c r="DV66" s="789">
        <f>'Marks Entry'!DW68</f>
        <v>0.0</v>
      </c>
      <c r="DW66" s="789">
        <f>'Marks Entry'!DX68</f>
        <v>0.0</v>
      </c>
      <c r="DX66" s="793">
        <f>'Marks Entry'!DY68</f>
        <v>0.0</v>
      </c>
      <c r="DY66" s="784">
        <f>'Marks Entry'!DZ68</f>
        <v>0.0</v>
      </c>
      <c r="DZ66" s="785" t="str">
        <f>'Marks Entry'!EA68</f>
        <v/>
      </c>
      <c r="EA66" s="786">
        <f>'Marks Entry'!EB68</f>
        <v>0.0</v>
      </c>
      <c r="EB66" s="787">
        <f>'Marks Entry'!EC68</f>
        <v>0.0</v>
      </c>
      <c r="EC66" s="787">
        <f>'Marks Entry'!ED68</f>
        <v>0.0</v>
      </c>
      <c r="ED66" s="790">
        <f>'Marks Entry'!EE68</f>
        <v>0.0</v>
      </c>
      <c r="EE66" s="794">
        <f>'Marks Entry'!EF68</f>
        <v>0.0</v>
      </c>
      <c r="EF66" s="795" t="str">
        <f>'Marks Entry'!EG68</f>
        <v/>
      </c>
      <c r="EG66" s="786">
        <f>'Marks Entry'!EH68</f>
        <v>0.0</v>
      </c>
      <c r="EH66" s="787">
        <f>'Marks Entry'!EI68</f>
        <v>0.0</v>
      </c>
      <c r="EI66" s="787">
        <f>'Marks Entry'!EJ68</f>
        <v>0.0</v>
      </c>
      <c r="EJ66" s="790">
        <f>'Marks Entry'!EK68</f>
        <v>0.0</v>
      </c>
      <c r="EK66" s="794">
        <f>'Marks Entry'!EL68</f>
        <v>0.0</v>
      </c>
      <c r="EL66" s="795" t="str">
        <f>'Marks Entry'!EM68</f>
        <v/>
      </c>
      <c r="EM66" s="786">
        <f>'Marks Entry'!EN68</f>
        <v>0.0</v>
      </c>
      <c r="EN66" s="787">
        <f>'Marks Entry'!EO68</f>
        <v>0.0</v>
      </c>
      <c r="EO66" s="788">
        <f>'Marks Entry'!EP68</f>
        <v>0.0</v>
      </c>
      <c r="EP66" s="791">
        <f>'Marks Entry'!EQ68</f>
        <v>0.0</v>
      </c>
      <c r="EQ66" s="788">
        <f>'Marks Entry'!ER68</f>
        <v>0.0</v>
      </c>
      <c r="ER66" s="791">
        <f>'Marks Entry'!ES68</f>
        <v>0.0</v>
      </c>
      <c r="ES66" s="788">
        <f>'Marks Entry'!ET68</f>
        <v>0.0</v>
      </c>
      <c r="ET66" s="796">
        <f>'Marks Entry'!EU68</f>
        <v>0.0</v>
      </c>
      <c r="EU66" s="784">
        <f>'Marks Entry'!EV68</f>
        <v>0.0</v>
      </c>
      <c r="EV66" s="785" t="str">
        <f>'Marks Entry'!EW68</f>
        <v/>
      </c>
      <c r="EW66" s="797">
        <f>'Marks Entry'!EX68</f>
        <v>0.0</v>
      </c>
      <c r="EX66" s="784">
        <f>'Marks Entry'!EY68</f>
        <v>0.0</v>
      </c>
      <c r="EY66" s="798" t="str">
        <f>'Marks Entry'!EZ68</f>
        <v/>
      </c>
      <c r="EZ66" s="797" t="str">
        <f>'Marks Entry'!FA68</f>
        <v/>
      </c>
      <c r="FA66" s="784" t="str">
        <f>'Marks Entry'!FB68</f>
        <v/>
      </c>
      <c r="FB66" s="799" t="str">
        <f>'Marks Entry'!FC68</f>
        <v/>
      </c>
      <c r="FC66" s="784" t="str">
        <f>'Marks Entry'!FD68</f>
        <v/>
      </c>
      <c r="FD66" s="784" t="str">
        <f>'Marks Entry'!FE68</f>
        <v/>
      </c>
      <c r="FE66" s="784" t="str">
        <f>'Marks Entry'!FF68</f>
        <v/>
      </c>
      <c r="FF66" s="784" t="str">
        <f>'Marks Entry'!FG68</f>
        <v/>
      </c>
      <c r="FG66" s="785" t="str">
        <f>'Marks Entry'!FH68</f>
        <v/>
      </c>
    </row>
    <row r="67" spans="8:8" s="757" ht="17.25" customFormat="1" customHeight="1">
      <c r="A67" s="801"/>
      <c r="B67" s="758">
        <f t="shared" si="1"/>
        <v>0.0</v>
      </c>
      <c r="C67" s="759">
        <f>'Marks Entry'!D69</f>
        <v>0.0</v>
      </c>
      <c r="D67" s="759">
        <f>'Marks Entry'!E69</f>
        <v>0.0</v>
      </c>
      <c r="E67" s="759">
        <f>'Marks Entry'!F69</f>
        <v>0.0</v>
      </c>
      <c r="F67" s="759">
        <f>'Marks Entry'!$G69</f>
        <v>0.0</v>
      </c>
      <c r="G67" s="759">
        <f>'Marks Entry'!$H69</f>
        <v>0.0</v>
      </c>
      <c r="H67" s="759">
        <f>'Marks Entry'!I69</f>
        <v>0.0</v>
      </c>
      <c r="I67" s="759">
        <f>'Marks Entry'!J69</f>
        <v>0.0</v>
      </c>
      <c r="J67" s="760">
        <f>'Marks Entry'!K69</f>
        <v>0.0</v>
      </c>
      <c r="K67" s="781">
        <f>'Marks Entry'!L69</f>
        <v>0.0</v>
      </c>
      <c r="L67" s="782">
        <f>'Marks Entry'!M69</f>
        <v>0.0</v>
      </c>
      <c r="M67" s="782">
        <f>'Marks Entry'!N69</f>
        <v>0.0</v>
      </c>
      <c r="N67" s="783">
        <f>'Marks Entry'!O69</f>
        <v>0.0</v>
      </c>
      <c r="O67" s="782">
        <f>'Marks Entry'!P69</f>
        <v>0.0</v>
      </c>
      <c r="P67" s="783">
        <f>'Marks Entry'!Q69</f>
        <v>0.0</v>
      </c>
      <c r="Q67" s="782">
        <f>'Marks Entry'!R69</f>
        <v>0.0</v>
      </c>
      <c r="R67" s="783">
        <f>'Marks Entry'!S69</f>
        <v>0.0</v>
      </c>
      <c r="S67" s="784">
        <f>'Marks Entry'!T69</f>
        <v>0.0</v>
      </c>
      <c r="T67" s="784" t="str">
        <f>'Marks Entry'!U69</f>
        <v/>
      </c>
      <c r="U67" s="784" t="str">
        <f>'Marks Entry'!V69</f>
        <v/>
      </c>
      <c r="V67" s="785" t="str">
        <f>'Marks Entry'!W69</f>
        <v/>
      </c>
      <c r="W67" s="781">
        <f>'Marks Entry'!X69</f>
        <v>0.0</v>
      </c>
      <c r="X67" s="782">
        <f>'Marks Entry'!Y69</f>
        <v>0.0</v>
      </c>
      <c r="Y67" s="782">
        <f>'Marks Entry'!Z69</f>
        <v>0.0</v>
      </c>
      <c r="Z67" s="783">
        <f>'Marks Entry'!AA69</f>
        <v>0.0</v>
      </c>
      <c r="AA67" s="782">
        <f>'Marks Entry'!AB69</f>
        <v>0.0</v>
      </c>
      <c r="AB67" s="783">
        <f>'Marks Entry'!AC69</f>
        <v>0.0</v>
      </c>
      <c r="AC67" s="782">
        <f>'Marks Entry'!AD69</f>
        <v>0.0</v>
      </c>
      <c r="AD67" s="783">
        <f>'Marks Entry'!AE69</f>
        <v>0.0</v>
      </c>
      <c r="AE67" s="784">
        <f>'Marks Entry'!AF69</f>
        <v>0.0</v>
      </c>
      <c r="AF67" s="784" t="str">
        <f>'Marks Entry'!AG69</f>
        <v/>
      </c>
      <c r="AG67" s="784" t="str">
        <f>'Marks Entry'!AH69</f>
        <v/>
      </c>
      <c r="AH67" s="785" t="str">
        <f>'Marks Entry'!AI69</f>
        <v/>
      </c>
      <c r="AI67" s="781">
        <f>'Marks Entry'!AJ69</f>
        <v>0.0</v>
      </c>
      <c r="AJ67" s="782">
        <f>'Marks Entry'!AK69</f>
        <v>0.0</v>
      </c>
      <c r="AK67" s="782">
        <f>'Marks Entry'!AL69</f>
        <v>0.0</v>
      </c>
      <c r="AL67" s="783">
        <f>'Marks Entry'!AM69</f>
        <v>0.0</v>
      </c>
      <c r="AM67" s="782">
        <f>'Marks Entry'!AN69</f>
        <v>0.0</v>
      </c>
      <c r="AN67" s="783">
        <f>'Marks Entry'!AO69</f>
        <v>0.0</v>
      </c>
      <c r="AO67" s="782">
        <f>'Marks Entry'!AP69</f>
        <v>0.0</v>
      </c>
      <c r="AP67" s="783">
        <f>'Marks Entry'!AQ69</f>
        <v>0.0</v>
      </c>
      <c r="AQ67" s="784">
        <f>'Marks Entry'!AR69</f>
        <v>0.0</v>
      </c>
      <c r="AR67" s="784" t="str">
        <f>'Marks Entry'!AS69</f>
        <v/>
      </c>
      <c r="AS67" s="784" t="str">
        <f>'Marks Entry'!AT69</f>
        <v/>
      </c>
      <c r="AT67" s="785" t="str">
        <f>'Marks Entry'!AU69</f>
        <v/>
      </c>
      <c r="AU67" s="781">
        <f>'Marks Entry'!AV69</f>
        <v>0.0</v>
      </c>
      <c r="AV67" s="782">
        <f>'Marks Entry'!AW69</f>
        <v>0.0</v>
      </c>
      <c r="AW67" s="782">
        <f>'Marks Entry'!AX69</f>
        <v>0.0</v>
      </c>
      <c r="AX67" s="783">
        <f>'Marks Entry'!AY69</f>
        <v>0.0</v>
      </c>
      <c r="AY67" s="782">
        <f>'Marks Entry'!AZ69</f>
        <v>0.0</v>
      </c>
      <c r="AZ67" s="783">
        <f>'Marks Entry'!BA69</f>
        <v>0.0</v>
      </c>
      <c r="BA67" s="782">
        <f>'Marks Entry'!BB69</f>
        <v>0.0</v>
      </c>
      <c r="BB67" s="783">
        <f>'Marks Entry'!BC69</f>
        <v>0.0</v>
      </c>
      <c r="BC67" s="784">
        <f>'Marks Entry'!BD69</f>
        <v>0.0</v>
      </c>
      <c r="BD67" s="784" t="str">
        <f>'Marks Entry'!BE69</f>
        <v/>
      </c>
      <c r="BE67" s="784" t="str">
        <f>'Marks Entry'!BF69</f>
        <v/>
      </c>
      <c r="BF67" s="785" t="str">
        <f>'Marks Entry'!BG69</f>
        <v/>
      </c>
      <c r="BG67" s="781">
        <f>'Marks Entry'!BH69</f>
        <v>0.0</v>
      </c>
      <c r="BH67" s="782">
        <f>'Marks Entry'!BI69</f>
        <v>0.0</v>
      </c>
      <c r="BI67" s="782">
        <f>'Marks Entry'!BJ69</f>
        <v>0.0</v>
      </c>
      <c r="BJ67" s="783">
        <f>'Marks Entry'!BK69</f>
        <v>0.0</v>
      </c>
      <c r="BK67" s="782">
        <f>'Marks Entry'!BL69</f>
        <v>0.0</v>
      </c>
      <c r="BL67" s="783">
        <f>'Marks Entry'!BM69</f>
        <v>0.0</v>
      </c>
      <c r="BM67" s="782">
        <f>'Marks Entry'!BN69</f>
        <v>0.0</v>
      </c>
      <c r="BN67" s="783">
        <f>'Marks Entry'!BO69</f>
        <v>0.0</v>
      </c>
      <c r="BO67" s="784">
        <f>'Marks Entry'!BP69</f>
        <v>0.0</v>
      </c>
      <c r="BP67" s="784" t="str">
        <f>'Marks Entry'!BQ69</f>
        <v/>
      </c>
      <c r="BQ67" s="784" t="str">
        <f>'Marks Entry'!BR69</f>
        <v/>
      </c>
      <c r="BR67" s="785" t="str">
        <f>'Marks Entry'!BS69</f>
        <v/>
      </c>
      <c r="BS67" s="781">
        <f>'Marks Entry'!BT69</f>
        <v>0.0</v>
      </c>
      <c r="BT67" s="782">
        <f>'Marks Entry'!BU69</f>
        <v>0.0</v>
      </c>
      <c r="BU67" s="782">
        <f>'Marks Entry'!BV69</f>
        <v>0.0</v>
      </c>
      <c r="BV67" s="783">
        <f>'Marks Entry'!BW69</f>
        <v>0.0</v>
      </c>
      <c r="BW67" s="782">
        <f>'Marks Entry'!BX69</f>
        <v>0.0</v>
      </c>
      <c r="BX67" s="783">
        <f>'Marks Entry'!BY69</f>
        <v>0.0</v>
      </c>
      <c r="BY67" s="782">
        <f>'Marks Entry'!BZ69</f>
        <v>0.0</v>
      </c>
      <c r="BZ67" s="783">
        <f>'Marks Entry'!CA69</f>
        <v>0.0</v>
      </c>
      <c r="CA67" s="784">
        <f>'Marks Entry'!CB69</f>
        <v>0.0</v>
      </c>
      <c r="CB67" s="784" t="str">
        <f>'Marks Entry'!CC69</f>
        <v/>
      </c>
      <c r="CC67" s="784" t="str">
        <f>'Marks Entry'!CD69</f>
        <v/>
      </c>
      <c r="CD67" s="785" t="str">
        <f>'Marks Entry'!CE69</f>
        <v/>
      </c>
      <c r="CE67" s="781">
        <f>'Marks Entry'!CF69</f>
        <v>0.0</v>
      </c>
      <c r="CF67" s="782">
        <f>'Marks Entry'!CG69</f>
        <v>0.0</v>
      </c>
      <c r="CG67" s="782">
        <f>'Marks Entry'!CH69</f>
        <v>0.0</v>
      </c>
      <c r="CH67" s="783">
        <f>'Marks Entry'!CI69</f>
        <v>0.0</v>
      </c>
      <c r="CI67" s="782">
        <f>'Marks Entry'!CJ69</f>
        <v>0.0</v>
      </c>
      <c r="CJ67" s="783">
        <f>'Marks Entry'!CK69</f>
        <v>0.0</v>
      </c>
      <c r="CK67" s="782">
        <f>'Marks Entry'!CL69</f>
        <v>0.0</v>
      </c>
      <c r="CL67" s="783">
        <f>'Marks Entry'!CM69</f>
        <v>0.0</v>
      </c>
      <c r="CM67" s="784">
        <f>'Marks Entry'!CN69</f>
        <v>0.0</v>
      </c>
      <c r="CN67" s="784" t="str">
        <f>'Marks Entry'!CO69</f>
        <v/>
      </c>
      <c r="CO67" s="784" t="str">
        <f>'Marks Entry'!CP69</f>
        <v/>
      </c>
      <c r="CP67" s="785" t="str">
        <f>'Marks Entry'!CQ69</f>
        <v/>
      </c>
      <c r="CQ67" s="786">
        <f>'Marks Entry'!CR69</f>
        <v>0.0</v>
      </c>
      <c r="CR67" s="787">
        <f>'Marks Entry'!CS69</f>
        <v>0.0</v>
      </c>
      <c r="CS67" s="787">
        <f>'Marks Entry'!CT69</f>
        <v>0.0</v>
      </c>
      <c r="CT67" s="783">
        <f>'Marks Entry'!CU69</f>
        <v>0.0</v>
      </c>
      <c r="CU67" s="787">
        <f>'Marks Entry'!CV69</f>
        <v>0.0</v>
      </c>
      <c r="CV67" s="788">
        <f>'Marks Entry'!CW69</f>
        <v>0.0</v>
      </c>
      <c r="CW67" s="789">
        <f>'Marks Entry'!CX69</f>
        <v>0.0</v>
      </c>
      <c r="CX67" s="788">
        <f>'Marks Entry'!CY69</f>
        <v>0.0</v>
      </c>
      <c r="CY67" s="787">
        <f>'Marks Entry'!CZ69</f>
        <v>0.0</v>
      </c>
      <c r="CZ67" s="789">
        <f>'Marks Entry'!DA69</f>
        <v>0.0</v>
      </c>
      <c r="DA67" s="790">
        <f>'Marks Entry'!DB69</f>
        <v>0.0</v>
      </c>
      <c r="DB67" s="784">
        <f>'Marks Entry'!DC69</f>
        <v>0.0</v>
      </c>
      <c r="DC67" s="785" t="str">
        <f>'Marks Entry'!DD69</f>
        <v/>
      </c>
      <c r="DD67" s="786">
        <f>'Marks Entry'!DE69</f>
        <v>0.0</v>
      </c>
      <c r="DE67" s="787">
        <f>'Marks Entry'!DF69</f>
        <v>0.0</v>
      </c>
      <c r="DF67" s="791">
        <f>'Marks Entry'!DG69</f>
        <v>0.0</v>
      </c>
      <c r="DG67" s="787">
        <f>'Marks Entry'!DH69</f>
        <v>0.0</v>
      </c>
      <c r="DH67" s="787">
        <f>'Marks Entry'!DI69</f>
        <v>0.0</v>
      </c>
      <c r="DI67" s="791">
        <f>'Marks Entry'!DJ69</f>
        <v>0.0</v>
      </c>
      <c r="DJ67" s="787">
        <f>'Marks Entry'!DK69</f>
        <v>0.0</v>
      </c>
      <c r="DK67" s="787">
        <f>'Marks Entry'!DL69</f>
        <v>0.0</v>
      </c>
      <c r="DL67" s="791" t="str">
        <f>'Marks Entry'!DM69</f>
        <v/>
      </c>
      <c r="DM67" s="791">
        <f>'Marks Entry'!DN69</f>
        <v>0.0</v>
      </c>
      <c r="DN67" s="791">
        <f>'Marks Entry'!DO69</f>
        <v>0.0</v>
      </c>
      <c r="DO67" s="792">
        <f>'Marks Entry'!DP69</f>
        <v>0.0</v>
      </c>
      <c r="DP67" s="787">
        <f>'Marks Entry'!DQ69</f>
        <v>0.0</v>
      </c>
      <c r="DQ67" s="788">
        <f>'Marks Entry'!DR69</f>
        <v>0.0</v>
      </c>
      <c r="DR67" s="791">
        <f>'Marks Entry'!DS69</f>
        <v>0.0</v>
      </c>
      <c r="DS67" s="788">
        <f>'Marks Entry'!DT69</f>
        <v>0.0</v>
      </c>
      <c r="DT67" s="787">
        <f>'Marks Entry'!DU69</f>
        <v>0.0</v>
      </c>
      <c r="DU67" s="789">
        <f>'Marks Entry'!DV69</f>
        <v>0.0</v>
      </c>
      <c r="DV67" s="789">
        <f>'Marks Entry'!DW69</f>
        <v>0.0</v>
      </c>
      <c r="DW67" s="789">
        <f>'Marks Entry'!DX69</f>
        <v>0.0</v>
      </c>
      <c r="DX67" s="793">
        <f>'Marks Entry'!DY69</f>
        <v>0.0</v>
      </c>
      <c r="DY67" s="784">
        <f>'Marks Entry'!DZ69</f>
        <v>0.0</v>
      </c>
      <c r="DZ67" s="785" t="str">
        <f>'Marks Entry'!EA69</f>
        <v/>
      </c>
      <c r="EA67" s="786">
        <f>'Marks Entry'!EB69</f>
        <v>0.0</v>
      </c>
      <c r="EB67" s="787">
        <f>'Marks Entry'!EC69</f>
        <v>0.0</v>
      </c>
      <c r="EC67" s="787">
        <f>'Marks Entry'!ED69</f>
        <v>0.0</v>
      </c>
      <c r="ED67" s="790">
        <f>'Marks Entry'!EE69</f>
        <v>0.0</v>
      </c>
      <c r="EE67" s="794">
        <f>'Marks Entry'!EF69</f>
        <v>0.0</v>
      </c>
      <c r="EF67" s="795" t="str">
        <f>'Marks Entry'!EG69</f>
        <v/>
      </c>
      <c r="EG67" s="786">
        <f>'Marks Entry'!EH69</f>
        <v>0.0</v>
      </c>
      <c r="EH67" s="787">
        <f>'Marks Entry'!EI69</f>
        <v>0.0</v>
      </c>
      <c r="EI67" s="787">
        <f>'Marks Entry'!EJ69</f>
        <v>0.0</v>
      </c>
      <c r="EJ67" s="790">
        <f>'Marks Entry'!EK69</f>
        <v>0.0</v>
      </c>
      <c r="EK67" s="794">
        <f>'Marks Entry'!EL69</f>
        <v>0.0</v>
      </c>
      <c r="EL67" s="795" t="str">
        <f>'Marks Entry'!EM69</f>
        <v/>
      </c>
      <c r="EM67" s="786">
        <f>'Marks Entry'!EN69</f>
        <v>0.0</v>
      </c>
      <c r="EN67" s="787">
        <f>'Marks Entry'!EO69</f>
        <v>0.0</v>
      </c>
      <c r="EO67" s="788">
        <f>'Marks Entry'!EP69</f>
        <v>0.0</v>
      </c>
      <c r="EP67" s="791">
        <f>'Marks Entry'!EQ69</f>
        <v>0.0</v>
      </c>
      <c r="EQ67" s="788">
        <f>'Marks Entry'!ER69</f>
        <v>0.0</v>
      </c>
      <c r="ER67" s="791">
        <f>'Marks Entry'!ES69</f>
        <v>0.0</v>
      </c>
      <c r="ES67" s="788">
        <f>'Marks Entry'!ET69</f>
        <v>0.0</v>
      </c>
      <c r="ET67" s="796">
        <f>'Marks Entry'!EU69</f>
        <v>0.0</v>
      </c>
      <c r="EU67" s="784">
        <f>'Marks Entry'!EV69</f>
        <v>0.0</v>
      </c>
      <c r="EV67" s="785" t="str">
        <f>'Marks Entry'!EW69</f>
        <v/>
      </c>
      <c r="EW67" s="797">
        <f>'Marks Entry'!EX69</f>
        <v>0.0</v>
      </c>
      <c r="EX67" s="784">
        <f>'Marks Entry'!EY69</f>
        <v>0.0</v>
      </c>
      <c r="EY67" s="798" t="str">
        <f>'Marks Entry'!EZ69</f>
        <v/>
      </c>
      <c r="EZ67" s="797" t="str">
        <f>'Marks Entry'!FA69</f>
        <v/>
      </c>
      <c r="FA67" s="784" t="str">
        <f>'Marks Entry'!FB69</f>
        <v/>
      </c>
      <c r="FB67" s="799" t="str">
        <f>'Marks Entry'!FC69</f>
        <v/>
      </c>
      <c r="FC67" s="784" t="str">
        <f>'Marks Entry'!FD69</f>
        <v/>
      </c>
      <c r="FD67" s="784" t="str">
        <f>'Marks Entry'!FE69</f>
        <v/>
      </c>
      <c r="FE67" s="784" t="str">
        <f>'Marks Entry'!FF69</f>
        <v/>
      </c>
      <c r="FF67" s="784" t="str">
        <f>'Marks Entry'!FG69</f>
        <v/>
      </c>
      <c r="FG67" s="785" t="str">
        <f>'Marks Entry'!FH69</f>
        <v/>
      </c>
    </row>
    <row r="68" spans="8:8" s="757" ht="17.25" customFormat="1" customHeight="1">
      <c r="A68" s="801"/>
      <c r="B68" s="758">
        <f t="shared" si="1"/>
        <v>0.0</v>
      </c>
      <c r="C68" s="759">
        <f>'Marks Entry'!D70</f>
        <v>0.0</v>
      </c>
      <c r="D68" s="759">
        <f>'Marks Entry'!E70</f>
        <v>0.0</v>
      </c>
      <c r="E68" s="759">
        <f>'Marks Entry'!F70</f>
        <v>0.0</v>
      </c>
      <c r="F68" s="759">
        <f>'Marks Entry'!$G70</f>
        <v>0.0</v>
      </c>
      <c r="G68" s="759">
        <f>'Marks Entry'!$H70</f>
        <v>0.0</v>
      </c>
      <c r="H68" s="759">
        <f>'Marks Entry'!I70</f>
        <v>0.0</v>
      </c>
      <c r="I68" s="759">
        <f>'Marks Entry'!J70</f>
        <v>0.0</v>
      </c>
      <c r="J68" s="760">
        <f>'Marks Entry'!K70</f>
        <v>0.0</v>
      </c>
      <c r="K68" s="781">
        <f>'Marks Entry'!L70</f>
        <v>0.0</v>
      </c>
      <c r="L68" s="782">
        <f>'Marks Entry'!M70</f>
        <v>0.0</v>
      </c>
      <c r="M68" s="782">
        <f>'Marks Entry'!N70</f>
        <v>0.0</v>
      </c>
      <c r="N68" s="783">
        <f>'Marks Entry'!O70</f>
        <v>0.0</v>
      </c>
      <c r="O68" s="782">
        <f>'Marks Entry'!P70</f>
        <v>0.0</v>
      </c>
      <c r="P68" s="783">
        <f>'Marks Entry'!Q70</f>
        <v>0.0</v>
      </c>
      <c r="Q68" s="782">
        <f>'Marks Entry'!R70</f>
        <v>0.0</v>
      </c>
      <c r="R68" s="783">
        <f>'Marks Entry'!S70</f>
        <v>0.0</v>
      </c>
      <c r="S68" s="784">
        <f>'Marks Entry'!T70</f>
        <v>0.0</v>
      </c>
      <c r="T68" s="784" t="str">
        <f>'Marks Entry'!U70</f>
        <v/>
      </c>
      <c r="U68" s="784" t="str">
        <f>'Marks Entry'!V70</f>
        <v/>
      </c>
      <c r="V68" s="785" t="str">
        <f>'Marks Entry'!W70</f>
        <v/>
      </c>
      <c r="W68" s="781">
        <f>'Marks Entry'!X70</f>
        <v>0.0</v>
      </c>
      <c r="X68" s="782">
        <f>'Marks Entry'!Y70</f>
        <v>0.0</v>
      </c>
      <c r="Y68" s="782">
        <f>'Marks Entry'!Z70</f>
        <v>0.0</v>
      </c>
      <c r="Z68" s="783">
        <f>'Marks Entry'!AA70</f>
        <v>0.0</v>
      </c>
      <c r="AA68" s="782">
        <f>'Marks Entry'!AB70</f>
        <v>0.0</v>
      </c>
      <c r="AB68" s="783">
        <f>'Marks Entry'!AC70</f>
        <v>0.0</v>
      </c>
      <c r="AC68" s="782">
        <f>'Marks Entry'!AD70</f>
        <v>0.0</v>
      </c>
      <c r="AD68" s="783">
        <f>'Marks Entry'!AE70</f>
        <v>0.0</v>
      </c>
      <c r="AE68" s="784">
        <f>'Marks Entry'!AF70</f>
        <v>0.0</v>
      </c>
      <c r="AF68" s="784" t="str">
        <f>'Marks Entry'!AG70</f>
        <v/>
      </c>
      <c r="AG68" s="784" t="str">
        <f>'Marks Entry'!AH70</f>
        <v/>
      </c>
      <c r="AH68" s="785" t="str">
        <f>'Marks Entry'!AI70</f>
        <v/>
      </c>
      <c r="AI68" s="781">
        <f>'Marks Entry'!AJ70</f>
        <v>0.0</v>
      </c>
      <c r="AJ68" s="782">
        <f>'Marks Entry'!AK70</f>
        <v>0.0</v>
      </c>
      <c r="AK68" s="782">
        <f>'Marks Entry'!AL70</f>
        <v>0.0</v>
      </c>
      <c r="AL68" s="783">
        <f>'Marks Entry'!AM70</f>
        <v>0.0</v>
      </c>
      <c r="AM68" s="782">
        <f>'Marks Entry'!AN70</f>
        <v>0.0</v>
      </c>
      <c r="AN68" s="783">
        <f>'Marks Entry'!AO70</f>
        <v>0.0</v>
      </c>
      <c r="AO68" s="782">
        <f>'Marks Entry'!AP70</f>
        <v>0.0</v>
      </c>
      <c r="AP68" s="783">
        <f>'Marks Entry'!AQ70</f>
        <v>0.0</v>
      </c>
      <c r="AQ68" s="784">
        <f>'Marks Entry'!AR70</f>
        <v>0.0</v>
      </c>
      <c r="AR68" s="784" t="str">
        <f>'Marks Entry'!AS70</f>
        <v/>
      </c>
      <c r="AS68" s="784" t="str">
        <f>'Marks Entry'!AT70</f>
        <v/>
      </c>
      <c r="AT68" s="785" t="str">
        <f>'Marks Entry'!AU70</f>
        <v/>
      </c>
      <c r="AU68" s="781">
        <f>'Marks Entry'!AV70</f>
        <v>0.0</v>
      </c>
      <c r="AV68" s="782">
        <f>'Marks Entry'!AW70</f>
        <v>0.0</v>
      </c>
      <c r="AW68" s="782">
        <f>'Marks Entry'!AX70</f>
        <v>0.0</v>
      </c>
      <c r="AX68" s="783">
        <f>'Marks Entry'!AY70</f>
        <v>0.0</v>
      </c>
      <c r="AY68" s="782">
        <f>'Marks Entry'!AZ70</f>
        <v>0.0</v>
      </c>
      <c r="AZ68" s="783">
        <f>'Marks Entry'!BA70</f>
        <v>0.0</v>
      </c>
      <c r="BA68" s="782">
        <f>'Marks Entry'!BB70</f>
        <v>0.0</v>
      </c>
      <c r="BB68" s="783">
        <f>'Marks Entry'!BC70</f>
        <v>0.0</v>
      </c>
      <c r="BC68" s="784">
        <f>'Marks Entry'!BD70</f>
        <v>0.0</v>
      </c>
      <c r="BD68" s="784" t="str">
        <f>'Marks Entry'!BE70</f>
        <v/>
      </c>
      <c r="BE68" s="784" t="str">
        <f>'Marks Entry'!BF70</f>
        <v/>
      </c>
      <c r="BF68" s="785" t="str">
        <f>'Marks Entry'!BG70</f>
        <v/>
      </c>
      <c r="BG68" s="781">
        <f>'Marks Entry'!BH70</f>
        <v>0.0</v>
      </c>
      <c r="BH68" s="782">
        <f>'Marks Entry'!BI70</f>
        <v>0.0</v>
      </c>
      <c r="BI68" s="782">
        <f>'Marks Entry'!BJ70</f>
        <v>0.0</v>
      </c>
      <c r="BJ68" s="783">
        <f>'Marks Entry'!BK70</f>
        <v>0.0</v>
      </c>
      <c r="BK68" s="782">
        <f>'Marks Entry'!BL70</f>
        <v>0.0</v>
      </c>
      <c r="BL68" s="783">
        <f>'Marks Entry'!BM70</f>
        <v>0.0</v>
      </c>
      <c r="BM68" s="782">
        <f>'Marks Entry'!BN70</f>
        <v>0.0</v>
      </c>
      <c r="BN68" s="783">
        <f>'Marks Entry'!BO70</f>
        <v>0.0</v>
      </c>
      <c r="BO68" s="784">
        <f>'Marks Entry'!BP70</f>
        <v>0.0</v>
      </c>
      <c r="BP68" s="784" t="str">
        <f>'Marks Entry'!BQ70</f>
        <v/>
      </c>
      <c r="BQ68" s="784" t="str">
        <f>'Marks Entry'!BR70</f>
        <v/>
      </c>
      <c r="BR68" s="785" t="str">
        <f>'Marks Entry'!BS70</f>
        <v/>
      </c>
      <c r="BS68" s="781">
        <f>'Marks Entry'!BT70</f>
        <v>0.0</v>
      </c>
      <c r="BT68" s="782">
        <f>'Marks Entry'!BU70</f>
        <v>0.0</v>
      </c>
      <c r="BU68" s="782">
        <f>'Marks Entry'!BV70</f>
        <v>0.0</v>
      </c>
      <c r="BV68" s="783">
        <f>'Marks Entry'!BW70</f>
        <v>0.0</v>
      </c>
      <c r="BW68" s="782">
        <f>'Marks Entry'!BX70</f>
        <v>0.0</v>
      </c>
      <c r="BX68" s="783">
        <f>'Marks Entry'!BY70</f>
        <v>0.0</v>
      </c>
      <c r="BY68" s="782">
        <f>'Marks Entry'!BZ70</f>
        <v>0.0</v>
      </c>
      <c r="BZ68" s="783">
        <f>'Marks Entry'!CA70</f>
        <v>0.0</v>
      </c>
      <c r="CA68" s="784">
        <f>'Marks Entry'!CB70</f>
        <v>0.0</v>
      </c>
      <c r="CB68" s="784" t="str">
        <f>'Marks Entry'!CC70</f>
        <v/>
      </c>
      <c r="CC68" s="784" t="str">
        <f>'Marks Entry'!CD70</f>
        <v/>
      </c>
      <c r="CD68" s="785" t="str">
        <f>'Marks Entry'!CE70</f>
        <v/>
      </c>
      <c r="CE68" s="781">
        <f>'Marks Entry'!CF70</f>
        <v>0.0</v>
      </c>
      <c r="CF68" s="782">
        <f>'Marks Entry'!CG70</f>
        <v>0.0</v>
      </c>
      <c r="CG68" s="782">
        <f>'Marks Entry'!CH70</f>
        <v>0.0</v>
      </c>
      <c r="CH68" s="783">
        <f>'Marks Entry'!CI70</f>
        <v>0.0</v>
      </c>
      <c r="CI68" s="782">
        <f>'Marks Entry'!CJ70</f>
        <v>0.0</v>
      </c>
      <c r="CJ68" s="783">
        <f>'Marks Entry'!CK70</f>
        <v>0.0</v>
      </c>
      <c r="CK68" s="782">
        <f>'Marks Entry'!CL70</f>
        <v>0.0</v>
      </c>
      <c r="CL68" s="783">
        <f>'Marks Entry'!CM70</f>
        <v>0.0</v>
      </c>
      <c r="CM68" s="784">
        <f>'Marks Entry'!CN70</f>
        <v>0.0</v>
      </c>
      <c r="CN68" s="784" t="str">
        <f>'Marks Entry'!CO70</f>
        <v/>
      </c>
      <c r="CO68" s="784" t="str">
        <f>'Marks Entry'!CP70</f>
        <v/>
      </c>
      <c r="CP68" s="785" t="str">
        <f>'Marks Entry'!CQ70</f>
        <v/>
      </c>
      <c r="CQ68" s="786">
        <f>'Marks Entry'!CR70</f>
        <v>0.0</v>
      </c>
      <c r="CR68" s="787">
        <f>'Marks Entry'!CS70</f>
        <v>0.0</v>
      </c>
      <c r="CS68" s="787">
        <f>'Marks Entry'!CT70</f>
        <v>0.0</v>
      </c>
      <c r="CT68" s="783">
        <f>'Marks Entry'!CU70</f>
        <v>0.0</v>
      </c>
      <c r="CU68" s="787">
        <f>'Marks Entry'!CV70</f>
        <v>0.0</v>
      </c>
      <c r="CV68" s="788">
        <f>'Marks Entry'!CW70</f>
        <v>0.0</v>
      </c>
      <c r="CW68" s="789">
        <f>'Marks Entry'!CX70</f>
        <v>0.0</v>
      </c>
      <c r="CX68" s="788">
        <f>'Marks Entry'!CY70</f>
        <v>0.0</v>
      </c>
      <c r="CY68" s="787">
        <f>'Marks Entry'!CZ70</f>
        <v>0.0</v>
      </c>
      <c r="CZ68" s="789">
        <f>'Marks Entry'!DA70</f>
        <v>0.0</v>
      </c>
      <c r="DA68" s="790">
        <f>'Marks Entry'!DB70</f>
        <v>0.0</v>
      </c>
      <c r="DB68" s="784">
        <f>'Marks Entry'!DC70</f>
        <v>0.0</v>
      </c>
      <c r="DC68" s="785" t="str">
        <f>'Marks Entry'!DD70</f>
        <v/>
      </c>
      <c r="DD68" s="786">
        <f>'Marks Entry'!DE70</f>
        <v>0.0</v>
      </c>
      <c r="DE68" s="787">
        <f>'Marks Entry'!DF70</f>
        <v>0.0</v>
      </c>
      <c r="DF68" s="791">
        <f>'Marks Entry'!DG70</f>
        <v>0.0</v>
      </c>
      <c r="DG68" s="787">
        <f>'Marks Entry'!DH70</f>
        <v>0.0</v>
      </c>
      <c r="DH68" s="787">
        <f>'Marks Entry'!DI70</f>
        <v>0.0</v>
      </c>
      <c r="DI68" s="791">
        <f>'Marks Entry'!DJ70</f>
        <v>0.0</v>
      </c>
      <c r="DJ68" s="787">
        <f>'Marks Entry'!DK70</f>
        <v>0.0</v>
      </c>
      <c r="DK68" s="787">
        <f>'Marks Entry'!DL70</f>
        <v>0.0</v>
      </c>
      <c r="DL68" s="791" t="str">
        <f>'Marks Entry'!DM70</f>
        <v/>
      </c>
      <c r="DM68" s="791">
        <f>'Marks Entry'!DN70</f>
        <v>0.0</v>
      </c>
      <c r="DN68" s="791">
        <f>'Marks Entry'!DO70</f>
        <v>0.0</v>
      </c>
      <c r="DO68" s="792">
        <f>'Marks Entry'!DP70</f>
        <v>0.0</v>
      </c>
      <c r="DP68" s="787">
        <f>'Marks Entry'!DQ70</f>
        <v>0.0</v>
      </c>
      <c r="DQ68" s="788">
        <f>'Marks Entry'!DR70</f>
        <v>0.0</v>
      </c>
      <c r="DR68" s="791">
        <f>'Marks Entry'!DS70</f>
        <v>0.0</v>
      </c>
      <c r="DS68" s="788">
        <f>'Marks Entry'!DT70</f>
        <v>0.0</v>
      </c>
      <c r="DT68" s="787">
        <f>'Marks Entry'!DU70</f>
        <v>0.0</v>
      </c>
      <c r="DU68" s="789">
        <f>'Marks Entry'!DV70</f>
        <v>0.0</v>
      </c>
      <c r="DV68" s="789">
        <f>'Marks Entry'!DW70</f>
        <v>0.0</v>
      </c>
      <c r="DW68" s="789">
        <f>'Marks Entry'!DX70</f>
        <v>0.0</v>
      </c>
      <c r="DX68" s="793">
        <f>'Marks Entry'!DY70</f>
        <v>0.0</v>
      </c>
      <c r="DY68" s="784">
        <f>'Marks Entry'!DZ70</f>
        <v>0.0</v>
      </c>
      <c r="DZ68" s="785" t="str">
        <f>'Marks Entry'!EA70</f>
        <v/>
      </c>
      <c r="EA68" s="786">
        <f>'Marks Entry'!EB70</f>
        <v>0.0</v>
      </c>
      <c r="EB68" s="787">
        <f>'Marks Entry'!EC70</f>
        <v>0.0</v>
      </c>
      <c r="EC68" s="787">
        <f>'Marks Entry'!ED70</f>
        <v>0.0</v>
      </c>
      <c r="ED68" s="790">
        <f>'Marks Entry'!EE70</f>
        <v>0.0</v>
      </c>
      <c r="EE68" s="794">
        <f>'Marks Entry'!EF70</f>
        <v>0.0</v>
      </c>
      <c r="EF68" s="795" t="str">
        <f>'Marks Entry'!EG70</f>
        <v/>
      </c>
      <c r="EG68" s="786">
        <f>'Marks Entry'!EH70</f>
        <v>0.0</v>
      </c>
      <c r="EH68" s="787">
        <f>'Marks Entry'!EI70</f>
        <v>0.0</v>
      </c>
      <c r="EI68" s="787">
        <f>'Marks Entry'!EJ70</f>
        <v>0.0</v>
      </c>
      <c r="EJ68" s="790">
        <f>'Marks Entry'!EK70</f>
        <v>0.0</v>
      </c>
      <c r="EK68" s="794">
        <f>'Marks Entry'!EL70</f>
        <v>0.0</v>
      </c>
      <c r="EL68" s="795" t="str">
        <f>'Marks Entry'!EM70</f>
        <v/>
      </c>
      <c r="EM68" s="786">
        <f>'Marks Entry'!EN70</f>
        <v>0.0</v>
      </c>
      <c r="EN68" s="787">
        <f>'Marks Entry'!EO70</f>
        <v>0.0</v>
      </c>
      <c r="EO68" s="788">
        <f>'Marks Entry'!EP70</f>
        <v>0.0</v>
      </c>
      <c r="EP68" s="791">
        <f>'Marks Entry'!EQ70</f>
        <v>0.0</v>
      </c>
      <c r="EQ68" s="788">
        <f>'Marks Entry'!ER70</f>
        <v>0.0</v>
      </c>
      <c r="ER68" s="791">
        <f>'Marks Entry'!ES70</f>
        <v>0.0</v>
      </c>
      <c r="ES68" s="788">
        <f>'Marks Entry'!ET70</f>
        <v>0.0</v>
      </c>
      <c r="ET68" s="796">
        <f>'Marks Entry'!EU70</f>
        <v>0.0</v>
      </c>
      <c r="EU68" s="784">
        <f>'Marks Entry'!EV70</f>
        <v>0.0</v>
      </c>
      <c r="EV68" s="785" t="str">
        <f>'Marks Entry'!EW70</f>
        <v/>
      </c>
      <c r="EW68" s="797">
        <f>'Marks Entry'!EX70</f>
        <v>0.0</v>
      </c>
      <c r="EX68" s="784">
        <f>'Marks Entry'!EY70</f>
        <v>0.0</v>
      </c>
      <c r="EY68" s="798" t="str">
        <f>'Marks Entry'!EZ70</f>
        <v/>
      </c>
      <c r="EZ68" s="797" t="str">
        <f>'Marks Entry'!FA70</f>
        <v/>
      </c>
      <c r="FA68" s="784" t="str">
        <f>'Marks Entry'!FB70</f>
        <v/>
      </c>
      <c r="FB68" s="799" t="str">
        <f>'Marks Entry'!FC70</f>
        <v/>
      </c>
      <c r="FC68" s="800" t="str">
        <f>'Marks Entry'!FD70</f>
        <v/>
      </c>
      <c r="FD68" s="800" t="str">
        <f>'Marks Entry'!FE70</f>
        <v/>
      </c>
      <c r="FE68" s="784" t="str">
        <f>'Marks Entry'!FF70</f>
        <v/>
      </c>
      <c r="FF68" s="784" t="str">
        <f>'Marks Entry'!FG70</f>
        <v/>
      </c>
      <c r="FG68" s="785" t="str">
        <f>'Marks Entry'!FH70</f>
        <v/>
      </c>
    </row>
    <row r="69" spans="8:8" s="757" ht="17.25" customFormat="1" customHeight="1">
      <c r="A69" s="801"/>
      <c r="B69" s="758">
        <f t="shared" si="1"/>
        <v>0.0</v>
      </c>
      <c r="C69" s="759">
        <f>'Marks Entry'!D71</f>
        <v>0.0</v>
      </c>
      <c r="D69" s="759">
        <f>'Marks Entry'!E71</f>
        <v>0.0</v>
      </c>
      <c r="E69" s="759">
        <f>'Marks Entry'!F71</f>
        <v>0.0</v>
      </c>
      <c r="F69" s="759">
        <f>'Marks Entry'!$G71</f>
        <v>0.0</v>
      </c>
      <c r="G69" s="759">
        <f>'Marks Entry'!$H71</f>
        <v>0.0</v>
      </c>
      <c r="H69" s="759">
        <f>'Marks Entry'!I71</f>
        <v>0.0</v>
      </c>
      <c r="I69" s="759">
        <f>'Marks Entry'!J71</f>
        <v>0.0</v>
      </c>
      <c r="J69" s="760">
        <f>'Marks Entry'!K71</f>
        <v>0.0</v>
      </c>
      <c r="K69" s="781">
        <f>'Marks Entry'!L71</f>
        <v>0.0</v>
      </c>
      <c r="L69" s="782">
        <f>'Marks Entry'!M71</f>
        <v>0.0</v>
      </c>
      <c r="M69" s="782">
        <f>'Marks Entry'!N71</f>
        <v>0.0</v>
      </c>
      <c r="N69" s="783">
        <f>'Marks Entry'!O71</f>
        <v>0.0</v>
      </c>
      <c r="O69" s="782">
        <f>'Marks Entry'!P71</f>
        <v>0.0</v>
      </c>
      <c r="P69" s="783">
        <f>'Marks Entry'!Q71</f>
        <v>0.0</v>
      </c>
      <c r="Q69" s="782">
        <f>'Marks Entry'!R71</f>
        <v>0.0</v>
      </c>
      <c r="R69" s="783">
        <f>'Marks Entry'!S71</f>
        <v>0.0</v>
      </c>
      <c r="S69" s="784">
        <f>'Marks Entry'!T71</f>
        <v>0.0</v>
      </c>
      <c r="T69" s="784" t="str">
        <f>'Marks Entry'!U71</f>
        <v/>
      </c>
      <c r="U69" s="784" t="str">
        <f>'Marks Entry'!V71</f>
        <v/>
      </c>
      <c r="V69" s="785" t="str">
        <f>'Marks Entry'!W71</f>
        <v/>
      </c>
      <c r="W69" s="781">
        <f>'Marks Entry'!X71</f>
        <v>0.0</v>
      </c>
      <c r="X69" s="782">
        <f>'Marks Entry'!Y71</f>
        <v>0.0</v>
      </c>
      <c r="Y69" s="782">
        <f>'Marks Entry'!Z71</f>
        <v>0.0</v>
      </c>
      <c r="Z69" s="783">
        <f>'Marks Entry'!AA71</f>
        <v>0.0</v>
      </c>
      <c r="AA69" s="782">
        <f>'Marks Entry'!AB71</f>
        <v>0.0</v>
      </c>
      <c r="AB69" s="783">
        <f>'Marks Entry'!AC71</f>
        <v>0.0</v>
      </c>
      <c r="AC69" s="782">
        <f>'Marks Entry'!AD71</f>
        <v>0.0</v>
      </c>
      <c r="AD69" s="783">
        <f>'Marks Entry'!AE71</f>
        <v>0.0</v>
      </c>
      <c r="AE69" s="784">
        <f>'Marks Entry'!AF71</f>
        <v>0.0</v>
      </c>
      <c r="AF69" s="784" t="str">
        <f>'Marks Entry'!AG71</f>
        <v/>
      </c>
      <c r="AG69" s="784" t="str">
        <f>'Marks Entry'!AH71</f>
        <v/>
      </c>
      <c r="AH69" s="785" t="str">
        <f>'Marks Entry'!AI71</f>
        <v/>
      </c>
      <c r="AI69" s="781">
        <f>'Marks Entry'!AJ71</f>
        <v>0.0</v>
      </c>
      <c r="AJ69" s="782">
        <f>'Marks Entry'!AK71</f>
        <v>0.0</v>
      </c>
      <c r="AK69" s="782">
        <f>'Marks Entry'!AL71</f>
        <v>0.0</v>
      </c>
      <c r="AL69" s="783">
        <f>'Marks Entry'!AM71</f>
        <v>0.0</v>
      </c>
      <c r="AM69" s="782">
        <f>'Marks Entry'!AN71</f>
        <v>0.0</v>
      </c>
      <c r="AN69" s="783">
        <f>'Marks Entry'!AO71</f>
        <v>0.0</v>
      </c>
      <c r="AO69" s="782">
        <f>'Marks Entry'!AP71</f>
        <v>0.0</v>
      </c>
      <c r="AP69" s="783">
        <f>'Marks Entry'!AQ71</f>
        <v>0.0</v>
      </c>
      <c r="AQ69" s="784">
        <f>'Marks Entry'!AR71</f>
        <v>0.0</v>
      </c>
      <c r="AR69" s="784" t="str">
        <f>'Marks Entry'!AS71</f>
        <v/>
      </c>
      <c r="AS69" s="784" t="str">
        <f>'Marks Entry'!AT71</f>
        <v/>
      </c>
      <c r="AT69" s="785" t="str">
        <f>'Marks Entry'!AU71</f>
        <v/>
      </c>
      <c r="AU69" s="781">
        <f>'Marks Entry'!AV71</f>
        <v>0.0</v>
      </c>
      <c r="AV69" s="782">
        <f>'Marks Entry'!AW71</f>
        <v>0.0</v>
      </c>
      <c r="AW69" s="782">
        <f>'Marks Entry'!AX71</f>
        <v>0.0</v>
      </c>
      <c r="AX69" s="783">
        <f>'Marks Entry'!AY71</f>
        <v>0.0</v>
      </c>
      <c r="AY69" s="782">
        <f>'Marks Entry'!AZ71</f>
        <v>0.0</v>
      </c>
      <c r="AZ69" s="783">
        <f>'Marks Entry'!BA71</f>
        <v>0.0</v>
      </c>
      <c r="BA69" s="782">
        <f>'Marks Entry'!BB71</f>
        <v>0.0</v>
      </c>
      <c r="BB69" s="783">
        <f>'Marks Entry'!BC71</f>
        <v>0.0</v>
      </c>
      <c r="BC69" s="784">
        <f>'Marks Entry'!BD71</f>
        <v>0.0</v>
      </c>
      <c r="BD69" s="784" t="str">
        <f>'Marks Entry'!BE71</f>
        <v/>
      </c>
      <c r="BE69" s="784" t="str">
        <f>'Marks Entry'!BF71</f>
        <v/>
      </c>
      <c r="BF69" s="785" t="str">
        <f>'Marks Entry'!BG71</f>
        <v/>
      </c>
      <c r="BG69" s="781">
        <f>'Marks Entry'!BH71</f>
        <v>0.0</v>
      </c>
      <c r="BH69" s="782">
        <f>'Marks Entry'!BI71</f>
        <v>0.0</v>
      </c>
      <c r="BI69" s="782">
        <f>'Marks Entry'!BJ71</f>
        <v>0.0</v>
      </c>
      <c r="BJ69" s="783">
        <f>'Marks Entry'!BK71</f>
        <v>0.0</v>
      </c>
      <c r="BK69" s="782">
        <f>'Marks Entry'!BL71</f>
        <v>0.0</v>
      </c>
      <c r="BL69" s="783">
        <f>'Marks Entry'!BM71</f>
        <v>0.0</v>
      </c>
      <c r="BM69" s="782">
        <f>'Marks Entry'!BN71</f>
        <v>0.0</v>
      </c>
      <c r="BN69" s="783">
        <f>'Marks Entry'!BO71</f>
        <v>0.0</v>
      </c>
      <c r="BO69" s="784">
        <f>'Marks Entry'!BP71</f>
        <v>0.0</v>
      </c>
      <c r="BP69" s="784" t="str">
        <f>'Marks Entry'!BQ71</f>
        <v/>
      </c>
      <c r="BQ69" s="784" t="str">
        <f>'Marks Entry'!BR71</f>
        <v/>
      </c>
      <c r="BR69" s="785" t="str">
        <f>'Marks Entry'!BS71</f>
        <v/>
      </c>
      <c r="BS69" s="781">
        <f>'Marks Entry'!BT71</f>
        <v>0.0</v>
      </c>
      <c r="BT69" s="782">
        <f>'Marks Entry'!BU71</f>
        <v>0.0</v>
      </c>
      <c r="BU69" s="782">
        <f>'Marks Entry'!BV71</f>
        <v>0.0</v>
      </c>
      <c r="BV69" s="783">
        <f>'Marks Entry'!BW71</f>
        <v>0.0</v>
      </c>
      <c r="BW69" s="782">
        <f>'Marks Entry'!BX71</f>
        <v>0.0</v>
      </c>
      <c r="BX69" s="783">
        <f>'Marks Entry'!BY71</f>
        <v>0.0</v>
      </c>
      <c r="BY69" s="782">
        <f>'Marks Entry'!BZ71</f>
        <v>0.0</v>
      </c>
      <c r="BZ69" s="783">
        <f>'Marks Entry'!CA71</f>
        <v>0.0</v>
      </c>
      <c r="CA69" s="784">
        <f>'Marks Entry'!CB71</f>
        <v>0.0</v>
      </c>
      <c r="CB69" s="784" t="str">
        <f>'Marks Entry'!CC71</f>
        <v/>
      </c>
      <c r="CC69" s="784" t="str">
        <f>'Marks Entry'!CD71</f>
        <v/>
      </c>
      <c r="CD69" s="785" t="str">
        <f>'Marks Entry'!CE71</f>
        <v/>
      </c>
      <c r="CE69" s="781">
        <f>'Marks Entry'!CF71</f>
        <v>0.0</v>
      </c>
      <c r="CF69" s="782">
        <f>'Marks Entry'!CG71</f>
        <v>0.0</v>
      </c>
      <c r="CG69" s="782">
        <f>'Marks Entry'!CH71</f>
        <v>0.0</v>
      </c>
      <c r="CH69" s="783">
        <f>'Marks Entry'!CI71</f>
        <v>0.0</v>
      </c>
      <c r="CI69" s="782">
        <f>'Marks Entry'!CJ71</f>
        <v>0.0</v>
      </c>
      <c r="CJ69" s="783">
        <f>'Marks Entry'!CK71</f>
        <v>0.0</v>
      </c>
      <c r="CK69" s="782">
        <f>'Marks Entry'!CL71</f>
        <v>0.0</v>
      </c>
      <c r="CL69" s="783">
        <f>'Marks Entry'!CM71</f>
        <v>0.0</v>
      </c>
      <c r="CM69" s="784">
        <f>'Marks Entry'!CN71</f>
        <v>0.0</v>
      </c>
      <c r="CN69" s="784" t="str">
        <f>'Marks Entry'!CO71</f>
        <v/>
      </c>
      <c r="CO69" s="784" t="str">
        <f>'Marks Entry'!CP71</f>
        <v/>
      </c>
      <c r="CP69" s="785" t="str">
        <f>'Marks Entry'!CQ71</f>
        <v/>
      </c>
      <c r="CQ69" s="786">
        <f>'Marks Entry'!CR71</f>
        <v>0.0</v>
      </c>
      <c r="CR69" s="787">
        <f>'Marks Entry'!CS71</f>
        <v>0.0</v>
      </c>
      <c r="CS69" s="787">
        <f>'Marks Entry'!CT71</f>
        <v>0.0</v>
      </c>
      <c r="CT69" s="783">
        <f>'Marks Entry'!CU71</f>
        <v>0.0</v>
      </c>
      <c r="CU69" s="787">
        <f>'Marks Entry'!CV71</f>
        <v>0.0</v>
      </c>
      <c r="CV69" s="788">
        <f>'Marks Entry'!CW71</f>
        <v>0.0</v>
      </c>
      <c r="CW69" s="789">
        <f>'Marks Entry'!CX71</f>
        <v>0.0</v>
      </c>
      <c r="CX69" s="788">
        <f>'Marks Entry'!CY71</f>
        <v>0.0</v>
      </c>
      <c r="CY69" s="787">
        <f>'Marks Entry'!CZ71</f>
        <v>0.0</v>
      </c>
      <c r="CZ69" s="789">
        <f>'Marks Entry'!DA71</f>
        <v>0.0</v>
      </c>
      <c r="DA69" s="790">
        <f>'Marks Entry'!DB71</f>
        <v>0.0</v>
      </c>
      <c r="DB69" s="784">
        <f>'Marks Entry'!DC71</f>
        <v>0.0</v>
      </c>
      <c r="DC69" s="785" t="str">
        <f>'Marks Entry'!DD71</f>
        <v/>
      </c>
      <c r="DD69" s="786">
        <f>'Marks Entry'!DE71</f>
        <v>0.0</v>
      </c>
      <c r="DE69" s="787">
        <f>'Marks Entry'!DF71</f>
        <v>0.0</v>
      </c>
      <c r="DF69" s="791">
        <f>'Marks Entry'!DG71</f>
        <v>0.0</v>
      </c>
      <c r="DG69" s="787">
        <f>'Marks Entry'!DH71</f>
        <v>0.0</v>
      </c>
      <c r="DH69" s="787">
        <f>'Marks Entry'!DI71</f>
        <v>0.0</v>
      </c>
      <c r="DI69" s="791">
        <f>'Marks Entry'!DJ71</f>
        <v>0.0</v>
      </c>
      <c r="DJ69" s="787">
        <f>'Marks Entry'!DK71</f>
        <v>0.0</v>
      </c>
      <c r="DK69" s="787">
        <f>'Marks Entry'!DL71</f>
        <v>0.0</v>
      </c>
      <c r="DL69" s="791" t="str">
        <f>'Marks Entry'!DM71</f>
        <v/>
      </c>
      <c r="DM69" s="791">
        <f>'Marks Entry'!DN71</f>
        <v>0.0</v>
      </c>
      <c r="DN69" s="791">
        <f>'Marks Entry'!DO71</f>
        <v>0.0</v>
      </c>
      <c r="DO69" s="792">
        <f>'Marks Entry'!DP71</f>
        <v>0.0</v>
      </c>
      <c r="DP69" s="787">
        <f>'Marks Entry'!DQ71</f>
        <v>0.0</v>
      </c>
      <c r="DQ69" s="788">
        <f>'Marks Entry'!DR71</f>
        <v>0.0</v>
      </c>
      <c r="DR69" s="791">
        <f>'Marks Entry'!DS71</f>
        <v>0.0</v>
      </c>
      <c r="DS69" s="788">
        <f>'Marks Entry'!DT71</f>
        <v>0.0</v>
      </c>
      <c r="DT69" s="787">
        <f>'Marks Entry'!DU71</f>
        <v>0.0</v>
      </c>
      <c r="DU69" s="789">
        <f>'Marks Entry'!DV71</f>
        <v>0.0</v>
      </c>
      <c r="DV69" s="789">
        <f>'Marks Entry'!DW71</f>
        <v>0.0</v>
      </c>
      <c r="DW69" s="789">
        <f>'Marks Entry'!DX71</f>
        <v>0.0</v>
      </c>
      <c r="DX69" s="793">
        <f>'Marks Entry'!DY71</f>
        <v>0.0</v>
      </c>
      <c r="DY69" s="784">
        <f>'Marks Entry'!DZ71</f>
        <v>0.0</v>
      </c>
      <c r="DZ69" s="785" t="str">
        <f>'Marks Entry'!EA71</f>
        <v/>
      </c>
      <c r="EA69" s="786">
        <f>'Marks Entry'!EB71</f>
        <v>0.0</v>
      </c>
      <c r="EB69" s="787">
        <f>'Marks Entry'!EC71</f>
        <v>0.0</v>
      </c>
      <c r="EC69" s="787">
        <f>'Marks Entry'!ED71</f>
        <v>0.0</v>
      </c>
      <c r="ED69" s="790">
        <f>'Marks Entry'!EE71</f>
        <v>0.0</v>
      </c>
      <c r="EE69" s="794">
        <f>'Marks Entry'!EF71</f>
        <v>0.0</v>
      </c>
      <c r="EF69" s="795" t="str">
        <f>'Marks Entry'!EG71</f>
        <v/>
      </c>
      <c r="EG69" s="786">
        <f>'Marks Entry'!EH71</f>
        <v>0.0</v>
      </c>
      <c r="EH69" s="787">
        <f>'Marks Entry'!EI71</f>
        <v>0.0</v>
      </c>
      <c r="EI69" s="787">
        <f>'Marks Entry'!EJ71</f>
        <v>0.0</v>
      </c>
      <c r="EJ69" s="790">
        <f>'Marks Entry'!EK71</f>
        <v>0.0</v>
      </c>
      <c r="EK69" s="794">
        <f>'Marks Entry'!EL71</f>
        <v>0.0</v>
      </c>
      <c r="EL69" s="795" t="str">
        <f>'Marks Entry'!EM71</f>
        <v/>
      </c>
      <c r="EM69" s="786">
        <f>'Marks Entry'!EN71</f>
        <v>0.0</v>
      </c>
      <c r="EN69" s="787">
        <f>'Marks Entry'!EO71</f>
        <v>0.0</v>
      </c>
      <c r="EO69" s="788">
        <f>'Marks Entry'!EP71</f>
        <v>0.0</v>
      </c>
      <c r="EP69" s="791">
        <f>'Marks Entry'!EQ71</f>
        <v>0.0</v>
      </c>
      <c r="EQ69" s="788">
        <f>'Marks Entry'!ER71</f>
        <v>0.0</v>
      </c>
      <c r="ER69" s="791">
        <f>'Marks Entry'!ES71</f>
        <v>0.0</v>
      </c>
      <c r="ES69" s="788">
        <f>'Marks Entry'!ET71</f>
        <v>0.0</v>
      </c>
      <c r="ET69" s="796">
        <f>'Marks Entry'!EU71</f>
        <v>0.0</v>
      </c>
      <c r="EU69" s="784">
        <f>'Marks Entry'!EV71</f>
        <v>0.0</v>
      </c>
      <c r="EV69" s="785" t="str">
        <f>'Marks Entry'!EW71</f>
        <v/>
      </c>
      <c r="EW69" s="797">
        <f>'Marks Entry'!EX71</f>
        <v>0.0</v>
      </c>
      <c r="EX69" s="784">
        <f>'Marks Entry'!EY71</f>
        <v>0.0</v>
      </c>
      <c r="EY69" s="798" t="str">
        <f>'Marks Entry'!EZ71</f>
        <v/>
      </c>
      <c r="EZ69" s="797" t="str">
        <f>'Marks Entry'!FA71</f>
        <v/>
      </c>
      <c r="FA69" s="784" t="str">
        <f>'Marks Entry'!FB71</f>
        <v/>
      </c>
      <c r="FB69" s="799" t="str">
        <f>'Marks Entry'!FC71</f>
        <v/>
      </c>
      <c r="FC69" s="800" t="str">
        <f>'Marks Entry'!FD71</f>
        <v/>
      </c>
      <c r="FD69" s="800" t="str">
        <f>'Marks Entry'!FE71</f>
        <v/>
      </c>
      <c r="FE69" s="784" t="str">
        <f>'Marks Entry'!FF71</f>
        <v/>
      </c>
      <c r="FF69" s="784" t="str">
        <f>'Marks Entry'!FG71</f>
        <v/>
      </c>
      <c r="FG69" s="785" t="str">
        <f>'Marks Entry'!FH71</f>
        <v/>
      </c>
    </row>
    <row r="70" spans="8:8" s="757" ht="17.25" customFormat="1" customHeight="1">
      <c r="A70" s="801"/>
      <c r="B70" s="758">
        <f t="shared" si="1"/>
        <v>0.0</v>
      </c>
      <c r="C70" s="759">
        <f>'Marks Entry'!D72</f>
        <v>0.0</v>
      </c>
      <c r="D70" s="759">
        <f>'Marks Entry'!E72</f>
        <v>0.0</v>
      </c>
      <c r="E70" s="759">
        <f>'Marks Entry'!F72</f>
        <v>0.0</v>
      </c>
      <c r="F70" s="759">
        <f>'Marks Entry'!$G72</f>
        <v>0.0</v>
      </c>
      <c r="G70" s="759">
        <f>'Marks Entry'!$H72</f>
        <v>0.0</v>
      </c>
      <c r="H70" s="759">
        <f>'Marks Entry'!I72</f>
        <v>0.0</v>
      </c>
      <c r="I70" s="759">
        <f>'Marks Entry'!J72</f>
        <v>0.0</v>
      </c>
      <c r="J70" s="760">
        <f>'Marks Entry'!K72</f>
        <v>0.0</v>
      </c>
      <c r="K70" s="781">
        <f>'Marks Entry'!L72</f>
        <v>0.0</v>
      </c>
      <c r="L70" s="782">
        <f>'Marks Entry'!M72</f>
        <v>0.0</v>
      </c>
      <c r="M70" s="782">
        <f>'Marks Entry'!N72</f>
        <v>0.0</v>
      </c>
      <c r="N70" s="783">
        <f>'Marks Entry'!O72</f>
        <v>0.0</v>
      </c>
      <c r="O70" s="782">
        <f>'Marks Entry'!P72</f>
        <v>0.0</v>
      </c>
      <c r="P70" s="783">
        <f>'Marks Entry'!Q72</f>
        <v>0.0</v>
      </c>
      <c r="Q70" s="782">
        <f>'Marks Entry'!R72</f>
        <v>0.0</v>
      </c>
      <c r="R70" s="783">
        <f>'Marks Entry'!S72</f>
        <v>0.0</v>
      </c>
      <c r="S70" s="784">
        <f>'Marks Entry'!T72</f>
        <v>0.0</v>
      </c>
      <c r="T70" s="784" t="str">
        <f>'Marks Entry'!U72</f>
        <v/>
      </c>
      <c r="U70" s="784" t="str">
        <f>'Marks Entry'!V72</f>
        <v/>
      </c>
      <c r="V70" s="785" t="str">
        <f>'Marks Entry'!W72</f>
        <v/>
      </c>
      <c r="W70" s="781">
        <f>'Marks Entry'!X72</f>
        <v>0.0</v>
      </c>
      <c r="X70" s="782">
        <f>'Marks Entry'!Y72</f>
        <v>0.0</v>
      </c>
      <c r="Y70" s="782">
        <f>'Marks Entry'!Z72</f>
        <v>0.0</v>
      </c>
      <c r="Z70" s="783">
        <f>'Marks Entry'!AA72</f>
        <v>0.0</v>
      </c>
      <c r="AA70" s="782">
        <f>'Marks Entry'!AB72</f>
        <v>0.0</v>
      </c>
      <c r="AB70" s="783">
        <f>'Marks Entry'!AC72</f>
        <v>0.0</v>
      </c>
      <c r="AC70" s="782">
        <f>'Marks Entry'!AD72</f>
        <v>0.0</v>
      </c>
      <c r="AD70" s="783">
        <f>'Marks Entry'!AE72</f>
        <v>0.0</v>
      </c>
      <c r="AE70" s="784">
        <f>'Marks Entry'!AF72</f>
        <v>0.0</v>
      </c>
      <c r="AF70" s="784" t="str">
        <f>'Marks Entry'!AG72</f>
        <v/>
      </c>
      <c r="AG70" s="784" t="str">
        <f>'Marks Entry'!AH72</f>
        <v/>
      </c>
      <c r="AH70" s="785" t="str">
        <f>'Marks Entry'!AI72</f>
        <v/>
      </c>
      <c r="AI70" s="781">
        <f>'Marks Entry'!AJ72</f>
        <v>0.0</v>
      </c>
      <c r="AJ70" s="782">
        <f>'Marks Entry'!AK72</f>
        <v>0.0</v>
      </c>
      <c r="AK70" s="782">
        <f>'Marks Entry'!AL72</f>
        <v>0.0</v>
      </c>
      <c r="AL70" s="783">
        <f>'Marks Entry'!AM72</f>
        <v>0.0</v>
      </c>
      <c r="AM70" s="782">
        <f>'Marks Entry'!AN72</f>
        <v>0.0</v>
      </c>
      <c r="AN70" s="783">
        <f>'Marks Entry'!AO72</f>
        <v>0.0</v>
      </c>
      <c r="AO70" s="782">
        <f>'Marks Entry'!AP72</f>
        <v>0.0</v>
      </c>
      <c r="AP70" s="783">
        <f>'Marks Entry'!AQ72</f>
        <v>0.0</v>
      </c>
      <c r="AQ70" s="784">
        <f>'Marks Entry'!AR72</f>
        <v>0.0</v>
      </c>
      <c r="AR70" s="784" t="str">
        <f>'Marks Entry'!AS72</f>
        <v/>
      </c>
      <c r="AS70" s="784" t="str">
        <f>'Marks Entry'!AT72</f>
        <v/>
      </c>
      <c r="AT70" s="785" t="str">
        <f>'Marks Entry'!AU72</f>
        <v/>
      </c>
      <c r="AU70" s="781">
        <f>'Marks Entry'!AV72</f>
        <v>0.0</v>
      </c>
      <c r="AV70" s="782">
        <f>'Marks Entry'!AW72</f>
        <v>0.0</v>
      </c>
      <c r="AW70" s="782">
        <f>'Marks Entry'!AX72</f>
        <v>0.0</v>
      </c>
      <c r="AX70" s="783">
        <f>'Marks Entry'!AY72</f>
        <v>0.0</v>
      </c>
      <c r="AY70" s="782">
        <f>'Marks Entry'!AZ72</f>
        <v>0.0</v>
      </c>
      <c r="AZ70" s="783">
        <f>'Marks Entry'!BA72</f>
        <v>0.0</v>
      </c>
      <c r="BA70" s="782">
        <f>'Marks Entry'!BB72</f>
        <v>0.0</v>
      </c>
      <c r="BB70" s="783">
        <f>'Marks Entry'!BC72</f>
        <v>0.0</v>
      </c>
      <c r="BC70" s="784">
        <f>'Marks Entry'!BD72</f>
        <v>0.0</v>
      </c>
      <c r="BD70" s="784" t="str">
        <f>'Marks Entry'!BE72</f>
        <v/>
      </c>
      <c r="BE70" s="784" t="str">
        <f>'Marks Entry'!BF72</f>
        <v/>
      </c>
      <c r="BF70" s="785" t="str">
        <f>'Marks Entry'!BG72</f>
        <v/>
      </c>
      <c r="BG70" s="781">
        <f>'Marks Entry'!BH72</f>
        <v>0.0</v>
      </c>
      <c r="BH70" s="782">
        <f>'Marks Entry'!BI72</f>
        <v>0.0</v>
      </c>
      <c r="BI70" s="782">
        <f>'Marks Entry'!BJ72</f>
        <v>0.0</v>
      </c>
      <c r="BJ70" s="783">
        <f>'Marks Entry'!BK72</f>
        <v>0.0</v>
      </c>
      <c r="BK70" s="782">
        <f>'Marks Entry'!BL72</f>
        <v>0.0</v>
      </c>
      <c r="BL70" s="783">
        <f>'Marks Entry'!BM72</f>
        <v>0.0</v>
      </c>
      <c r="BM70" s="782">
        <f>'Marks Entry'!BN72</f>
        <v>0.0</v>
      </c>
      <c r="BN70" s="783">
        <f>'Marks Entry'!BO72</f>
        <v>0.0</v>
      </c>
      <c r="BO70" s="784">
        <f>'Marks Entry'!BP72</f>
        <v>0.0</v>
      </c>
      <c r="BP70" s="784" t="str">
        <f>'Marks Entry'!BQ72</f>
        <v/>
      </c>
      <c r="BQ70" s="784" t="str">
        <f>'Marks Entry'!BR72</f>
        <v/>
      </c>
      <c r="BR70" s="785" t="str">
        <f>'Marks Entry'!BS72</f>
        <v/>
      </c>
      <c r="BS70" s="781">
        <f>'Marks Entry'!BT72</f>
        <v>0.0</v>
      </c>
      <c r="BT70" s="782">
        <f>'Marks Entry'!BU72</f>
        <v>0.0</v>
      </c>
      <c r="BU70" s="782">
        <f>'Marks Entry'!BV72</f>
        <v>0.0</v>
      </c>
      <c r="BV70" s="783">
        <f>'Marks Entry'!BW72</f>
        <v>0.0</v>
      </c>
      <c r="BW70" s="782">
        <f>'Marks Entry'!BX72</f>
        <v>0.0</v>
      </c>
      <c r="BX70" s="783">
        <f>'Marks Entry'!BY72</f>
        <v>0.0</v>
      </c>
      <c r="BY70" s="782">
        <f>'Marks Entry'!BZ72</f>
        <v>0.0</v>
      </c>
      <c r="BZ70" s="783">
        <f>'Marks Entry'!CA72</f>
        <v>0.0</v>
      </c>
      <c r="CA70" s="784">
        <f>'Marks Entry'!CB72</f>
        <v>0.0</v>
      </c>
      <c r="CB70" s="784" t="str">
        <f>'Marks Entry'!CC72</f>
        <v/>
      </c>
      <c r="CC70" s="784" t="str">
        <f>'Marks Entry'!CD72</f>
        <v/>
      </c>
      <c r="CD70" s="785" t="str">
        <f>'Marks Entry'!CE72</f>
        <v/>
      </c>
      <c r="CE70" s="781">
        <f>'Marks Entry'!CF72</f>
        <v>0.0</v>
      </c>
      <c r="CF70" s="782">
        <f>'Marks Entry'!CG72</f>
        <v>0.0</v>
      </c>
      <c r="CG70" s="782">
        <f>'Marks Entry'!CH72</f>
        <v>0.0</v>
      </c>
      <c r="CH70" s="783">
        <f>'Marks Entry'!CI72</f>
        <v>0.0</v>
      </c>
      <c r="CI70" s="782">
        <f>'Marks Entry'!CJ72</f>
        <v>0.0</v>
      </c>
      <c r="CJ70" s="783">
        <f>'Marks Entry'!CK72</f>
        <v>0.0</v>
      </c>
      <c r="CK70" s="782">
        <f>'Marks Entry'!CL72</f>
        <v>0.0</v>
      </c>
      <c r="CL70" s="783">
        <f>'Marks Entry'!CM72</f>
        <v>0.0</v>
      </c>
      <c r="CM70" s="784">
        <f>'Marks Entry'!CN72</f>
        <v>0.0</v>
      </c>
      <c r="CN70" s="784" t="str">
        <f>'Marks Entry'!CO72</f>
        <v/>
      </c>
      <c r="CO70" s="784" t="str">
        <f>'Marks Entry'!CP72</f>
        <v/>
      </c>
      <c r="CP70" s="785" t="str">
        <f>'Marks Entry'!CQ72</f>
        <v/>
      </c>
      <c r="CQ70" s="786">
        <f>'Marks Entry'!CR72</f>
        <v>0.0</v>
      </c>
      <c r="CR70" s="787">
        <f>'Marks Entry'!CS72</f>
        <v>0.0</v>
      </c>
      <c r="CS70" s="787">
        <f>'Marks Entry'!CT72</f>
        <v>0.0</v>
      </c>
      <c r="CT70" s="783">
        <f>'Marks Entry'!CU72</f>
        <v>0.0</v>
      </c>
      <c r="CU70" s="787">
        <f>'Marks Entry'!CV72</f>
        <v>0.0</v>
      </c>
      <c r="CV70" s="788">
        <f>'Marks Entry'!CW72</f>
        <v>0.0</v>
      </c>
      <c r="CW70" s="789">
        <f>'Marks Entry'!CX72</f>
        <v>0.0</v>
      </c>
      <c r="CX70" s="788">
        <f>'Marks Entry'!CY72</f>
        <v>0.0</v>
      </c>
      <c r="CY70" s="787">
        <f>'Marks Entry'!CZ72</f>
        <v>0.0</v>
      </c>
      <c r="CZ70" s="789">
        <f>'Marks Entry'!DA72</f>
        <v>0.0</v>
      </c>
      <c r="DA70" s="790">
        <f>'Marks Entry'!DB72</f>
        <v>0.0</v>
      </c>
      <c r="DB70" s="784">
        <f>'Marks Entry'!DC72</f>
        <v>0.0</v>
      </c>
      <c r="DC70" s="785" t="str">
        <f>'Marks Entry'!DD72</f>
        <v/>
      </c>
      <c r="DD70" s="786">
        <f>'Marks Entry'!DE72</f>
        <v>0.0</v>
      </c>
      <c r="DE70" s="787">
        <f>'Marks Entry'!DF72</f>
        <v>0.0</v>
      </c>
      <c r="DF70" s="791">
        <f>'Marks Entry'!DG72</f>
        <v>0.0</v>
      </c>
      <c r="DG70" s="787">
        <f>'Marks Entry'!DH72</f>
        <v>0.0</v>
      </c>
      <c r="DH70" s="787">
        <f>'Marks Entry'!DI72</f>
        <v>0.0</v>
      </c>
      <c r="DI70" s="791">
        <f>'Marks Entry'!DJ72</f>
        <v>0.0</v>
      </c>
      <c r="DJ70" s="787">
        <f>'Marks Entry'!DK72</f>
        <v>0.0</v>
      </c>
      <c r="DK70" s="787">
        <f>'Marks Entry'!DL72</f>
        <v>0.0</v>
      </c>
      <c r="DL70" s="791" t="str">
        <f>'Marks Entry'!DM72</f>
        <v/>
      </c>
      <c r="DM70" s="791">
        <f>'Marks Entry'!DN72</f>
        <v>0.0</v>
      </c>
      <c r="DN70" s="791">
        <f>'Marks Entry'!DO72</f>
        <v>0.0</v>
      </c>
      <c r="DO70" s="792">
        <f>'Marks Entry'!DP72</f>
        <v>0.0</v>
      </c>
      <c r="DP70" s="787">
        <f>'Marks Entry'!DQ72</f>
        <v>0.0</v>
      </c>
      <c r="DQ70" s="788">
        <f>'Marks Entry'!DR72</f>
        <v>0.0</v>
      </c>
      <c r="DR70" s="791">
        <f>'Marks Entry'!DS72</f>
        <v>0.0</v>
      </c>
      <c r="DS70" s="788">
        <f>'Marks Entry'!DT72</f>
        <v>0.0</v>
      </c>
      <c r="DT70" s="787">
        <f>'Marks Entry'!DU72</f>
        <v>0.0</v>
      </c>
      <c r="DU70" s="789">
        <f>'Marks Entry'!DV72</f>
        <v>0.0</v>
      </c>
      <c r="DV70" s="789">
        <f>'Marks Entry'!DW72</f>
        <v>0.0</v>
      </c>
      <c r="DW70" s="789">
        <f>'Marks Entry'!DX72</f>
        <v>0.0</v>
      </c>
      <c r="DX70" s="793">
        <f>'Marks Entry'!DY72</f>
        <v>0.0</v>
      </c>
      <c r="DY70" s="784">
        <f>'Marks Entry'!DZ72</f>
        <v>0.0</v>
      </c>
      <c r="DZ70" s="785" t="str">
        <f>'Marks Entry'!EA72</f>
        <v/>
      </c>
      <c r="EA70" s="786">
        <f>'Marks Entry'!EB72</f>
        <v>0.0</v>
      </c>
      <c r="EB70" s="787">
        <f>'Marks Entry'!EC72</f>
        <v>0.0</v>
      </c>
      <c r="EC70" s="787">
        <f>'Marks Entry'!ED72</f>
        <v>0.0</v>
      </c>
      <c r="ED70" s="790">
        <f>'Marks Entry'!EE72</f>
        <v>0.0</v>
      </c>
      <c r="EE70" s="794">
        <f>'Marks Entry'!EF72</f>
        <v>0.0</v>
      </c>
      <c r="EF70" s="795" t="str">
        <f>'Marks Entry'!EG72</f>
        <v/>
      </c>
      <c r="EG70" s="786">
        <f>'Marks Entry'!EH72</f>
        <v>0.0</v>
      </c>
      <c r="EH70" s="787">
        <f>'Marks Entry'!EI72</f>
        <v>0.0</v>
      </c>
      <c r="EI70" s="787">
        <f>'Marks Entry'!EJ72</f>
        <v>0.0</v>
      </c>
      <c r="EJ70" s="790">
        <f>'Marks Entry'!EK72</f>
        <v>0.0</v>
      </c>
      <c r="EK70" s="794">
        <f>'Marks Entry'!EL72</f>
        <v>0.0</v>
      </c>
      <c r="EL70" s="795" t="str">
        <f>'Marks Entry'!EM72</f>
        <v/>
      </c>
      <c r="EM70" s="786">
        <f>'Marks Entry'!EN72</f>
        <v>0.0</v>
      </c>
      <c r="EN70" s="787">
        <f>'Marks Entry'!EO72</f>
        <v>0.0</v>
      </c>
      <c r="EO70" s="788">
        <f>'Marks Entry'!EP72</f>
        <v>0.0</v>
      </c>
      <c r="EP70" s="791">
        <f>'Marks Entry'!EQ72</f>
        <v>0.0</v>
      </c>
      <c r="EQ70" s="788">
        <f>'Marks Entry'!ER72</f>
        <v>0.0</v>
      </c>
      <c r="ER70" s="791">
        <f>'Marks Entry'!ES72</f>
        <v>0.0</v>
      </c>
      <c r="ES70" s="788">
        <f>'Marks Entry'!ET72</f>
        <v>0.0</v>
      </c>
      <c r="ET70" s="796">
        <f>'Marks Entry'!EU72</f>
        <v>0.0</v>
      </c>
      <c r="EU70" s="784">
        <f>'Marks Entry'!EV72</f>
        <v>0.0</v>
      </c>
      <c r="EV70" s="785" t="str">
        <f>'Marks Entry'!EW72</f>
        <v/>
      </c>
      <c r="EW70" s="797">
        <f>'Marks Entry'!EX72</f>
        <v>0.0</v>
      </c>
      <c r="EX70" s="784">
        <f>'Marks Entry'!EY72</f>
        <v>0.0</v>
      </c>
      <c r="EY70" s="798" t="str">
        <f>'Marks Entry'!EZ72</f>
        <v/>
      </c>
      <c r="EZ70" s="797" t="str">
        <f>'Marks Entry'!FA72</f>
        <v/>
      </c>
      <c r="FA70" s="784" t="str">
        <f>'Marks Entry'!FB72</f>
        <v/>
      </c>
      <c r="FB70" s="799" t="str">
        <f>'Marks Entry'!FC72</f>
        <v/>
      </c>
      <c r="FC70" s="784" t="str">
        <f>'Marks Entry'!FD72</f>
        <v/>
      </c>
      <c r="FD70" s="784" t="str">
        <f>'Marks Entry'!FE72</f>
        <v/>
      </c>
      <c r="FE70" s="784" t="str">
        <f>'Marks Entry'!FF72</f>
        <v/>
      </c>
      <c r="FF70" s="784" t="str">
        <f>'Marks Entry'!FG72</f>
        <v/>
      </c>
      <c r="FG70" s="785" t="str">
        <f>'Marks Entry'!FH72</f>
        <v/>
      </c>
    </row>
    <row r="71" spans="8:8" s="757" ht="17.25" customFormat="1" customHeight="1">
      <c r="A71" s="801"/>
      <c r="B71" s="758">
        <f t="shared" si="1"/>
        <v>0.0</v>
      </c>
      <c r="C71" s="759">
        <f>'Marks Entry'!D73</f>
        <v>0.0</v>
      </c>
      <c r="D71" s="759">
        <f>'Marks Entry'!E73</f>
        <v>0.0</v>
      </c>
      <c r="E71" s="759">
        <f>'Marks Entry'!F73</f>
        <v>0.0</v>
      </c>
      <c r="F71" s="759">
        <f>'Marks Entry'!$G73</f>
        <v>0.0</v>
      </c>
      <c r="G71" s="759">
        <f>'Marks Entry'!$H73</f>
        <v>0.0</v>
      </c>
      <c r="H71" s="759">
        <f>'Marks Entry'!I73</f>
        <v>0.0</v>
      </c>
      <c r="I71" s="759">
        <f>'Marks Entry'!J73</f>
        <v>0.0</v>
      </c>
      <c r="J71" s="760">
        <f>'Marks Entry'!K73</f>
        <v>0.0</v>
      </c>
      <c r="K71" s="781">
        <f>'Marks Entry'!L73</f>
        <v>0.0</v>
      </c>
      <c r="L71" s="782">
        <f>'Marks Entry'!M73</f>
        <v>0.0</v>
      </c>
      <c r="M71" s="782">
        <f>'Marks Entry'!N73</f>
        <v>0.0</v>
      </c>
      <c r="N71" s="783">
        <f>'Marks Entry'!O73</f>
        <v>0.0</v>
      </c>
      <c r="O71" s="782">
        <f>'Marks Entry'!P73</f>
        <v>0.0</v>
      </c>
      <c r="P71" s="783">
        <f>'Marks Entry'!Q73</f>
        <v>0.0</v>
      </c>
      <c r="Q71" s="782">
        <f>'Marks Entry'!R73</f>
        <v>0.0</v>
      </c>
      <c r="R71" s="783">
        <f>'Marks Entry'!S73</f>
        <v>0.0</v>
      </c>
      <c r="S71" s="784">
        <f>'Marks Entry'!T73</f>
        <v>0.0</v>
      </c>
      <c r="T71" s="784" t="str">
        <f>'Marks Entry'!U73</f>
        <v/>
      </c>
      <c r="U71" s="784" t="str">
        <f>'Marks Entry'!V73</f>
        <v/>
      </c>
      <c r="V71" s="785" t="str">
        <f>'Marks Entry'!W73</f>
        <v/>
      </c>
      <c r="W71" s="781">
        <f>'Marks Entry'!X73</f>
        <v>0.0</v>
      </c>
      <c r="X71" s="782">
        <f>'Marks Entry'!Y73</f>
        <v>0.0</v>
      </c>
      <c r="Y71" s="782">
        <f>'Marks Entry'!Z73</f>
        <v>0.0</v>
      </c>
      <c r="Z71" s="783">
        <f>'Marks Entry'!AA73</f>
        <v>0.0</v>
      </c>
      <c r="AA71" s="782">
        <f>'Marks Entry'!AB73</f>
        <v>0.0</v>
      </c>
      <c r="AB71" s="783">
        <f>'Marks Entry'!AC73</f>
        <v>0.0</v>
      </c>
      <c r="AC71" s="782">
        <f>'Marks Entry'!AD73</f>
        <v>0.0</v>
      </c>
      <c r="AD71" s="783">
        <f>'Marks Entry'!AE73</f>
        <v>0.0</v>
      </c>
      <c r="AE71" s="784">
        <f>'Marks Entry'!AF73</f>
        <v>0.0</v>
      </c>
      <c r="AF71" s="784" t="str">
        <f>'Marks Entry'!AG73</f>
        <v/>
      </c>
      <c r="AG71" s="784" t="str">
        <f>'Marks Entry'!AH73</f>
        <v/>
      </c>
      <c r="AH71" s="785" t="str">
        <f>'Marks Entry'!AI73</f>
        <v/>
      </c>
      <c r="AI71" s="781">
        <f>'Marks Entry'!AJ73</f>
        <v>0.0</v>
      </c>
      <c r="AJ71" s="782">
        <f>'Marks Entry'!AK73</f>
        <v>0.0</v>
      </c>
      <c r="AK71" s="782">
        <f>'Marks Entry'!AL73</f>
        <v>0.0</v>
      </c>
      <c r="AL71" s="783">
        <f>'Marks Entry'!AM73</f>
        <v>0.0</v>
      </c>
      <c r="AM71" s="782">
        <f>'Marks Entry'!AN73</f>
        <v>0.0</v>
      </c>
      <c r="AN71" s="783">
        <f>'Marks Entry'!AO73</f>
        <v>0.0</v>
      </c>
      <c r="AO71" s="782">
        <f>'Marks Entry'!AP73</f>
        <v>0.0</v>
      </c>
      <c r="AP71" s="783">
        <f>'Marks Entry'!AQ73</f>
        <v>0.0</v>
      </c>
      <c r="AQ71" s="784">
        <f>'Marks Entry'!AR73</f>
        <v>0.0</v>
      </c>
      <c r="AR71" s="784" t="str">
        <f>'Marks Entry'!AS73</f>
        <v/>
      </c>
      <c r="AS71" s="784" t="str">
        <f>'Marks Entry'!AT73</f>
        <v/>
      </c>
      <c r="AT71" s="785" t="str">
        <f>'Marks Entry'!AU73</f>
        <v/>
      </c>
      <c r="AU71" s="781">
        <f>'Marks Entry'!AV73</f>
        <v>0.0</v>
      </c>
      <c r="AV71" s="782">
        <f>'Marks Entry'!AW73</f>
        <v>0.0</v>
      </c>
      <c r="AW71" s="782">
        <f>'Marks Entry'!AX73</f>
        <v>0.0</v>
      </c>
      <c r="AX71" s="783">
        <f>'Marks Entry'!AY73</f>
        <v>0.0</v>
      </c>
      <c r="AY71" s="782">
        <f>'Marks Entry'!AZ73</f>
        <v>0.0</v>
      </c>
      <c r="AZ71" s="783">
        <f>'Marks Entry'!BA73</f>
        <v>0.0</v>
      </c>
      <c r="BA71" s="782">
        <f>'Marks Entry'!BB73</f>
        <v>0.0</v>
      </c>
      <c r="BB71" s="783">
        <f>'Marks Entry'!BC73</f>
        <v>0.0</v>
      </c>
      <c r="BC71" s="784">
        <f>'Marks Entry'!BD73</f>
        <v>0.0</v>
      </c>
      <c r="BD71" s="784" t="str">
        <f>'Marks Entry'!BE73</f>
        <v/>
      </c>
      <c r="BE71" s="784" t="str">
        <f>'Marks Entry'!BF73</f>
        <v/>
      </c>
      <c r="BF71" s="785" t="str">
        <f>'Marks Entry'!BG73</f>
        <v/>
      </c>
      <c r="BG71" s="781">
        <f>'Marks Entry'!BH73</f>
        <v>0.0</v>
      </c>
      <c r="BH71" s="782">
        <f>'Marks Entry'!BI73</f>
        <v>0.0</v>
      </c>
      <c r="BI71" s="782">
        <f>'Marks Entry'!BJ73</f>
        <v>0.0</v>
      </c>
      <c r="BJ71" s="783">
        <f>'Marks Entry'!BK73</f>
        <v>0.0</v>
      </c>
      <c r="BK71" s="782">
        <f>'Marks Entry'!BL73</f>
        <v>0.0</v>
      </c>
      <c r="BL71" s="783">
        <f>'Marks Entry'!BM73</f>
        <v>0.0</v>
      </c>
      <c r="BM71" s="782">
        <f>'Marks Entry'!BN73</f>
        <v>0.0</v>
      </c>
      <c r="BN71" s="783">
        <f>'Marks Entry'!BO73</f>
        <v>0.0</v>
      </c>
      <c r="BO71" s="784">
        <f>'Marks Entry'!BP73</f>
        <v>0.0</v>
      </c>
      <c r="BP71" s="784" t="str">
        <f>'Marks Entry'!BQ73</f>
        <v/>
      </c>
      <c r="BQ71" s="784" t="str">
        <f>'Marks Entry'!BR73</f>
        <v/>
      </c>
      <c r="BR71" s="785" t="str">
        <f>'Marks Entry'!BS73</f>
        <v/>
      </c>
      <c r="BS71" s="781">
        <f>'Marks Entry'!BT73</f>
        <v>0.0</v>
      </c>
      <c r="BT71" s="782">
        <f>'Marks Entry'!BU73</f>
        <v>0.0</v>
      </c>
      <c r="BU71" s="782">
        <f>'Marks Entry'!BV73</f>
        <v>0.0</v>
      </c>
      <c r="BV71" s="783">
        <f>'Marks Entry'!BW73</f>
        <v>0.0</v>
      </c>
      <c r="BW71" s="782">
        <f>'Marks Entry'!BX73</f>
        <v>0.0</v>
      </c>
      <c r="BX71" s="783">
        <f>'Marks Entry'!BY73</f>
        <v>0.0</v>
      </c>
      <c r="BY71" s="782">
        <f>'Marks Entry'!BZ73</f>
        <v>0.0</v>
      </c>
      <c r="BZ71" s="783">
        <f>'Marks Entry'!CA73</f>
        <v>0.0</v>
      </c>
      <c r="CA71" s="784">
        <f>'Marks Entry'!CB73</f>
        <v>0.0</v>
      </c>
      <c r="CB71" s="784" t="str">
        <f>'Marks Entry'!CC73</f>
        <v/>
      </c>
      <c r="CC71" s="784" t="str">
        <f>'Marks Entry'!CD73</f>
        <v/>
      </c>
      <c r="CD71" s="785" t="str">
        <f>'Marks Entry'!CE73</f>
        <v/>
      </c>
      <c r="CE71" s="781">
        <f>'Marks Entry'!CF73</f>
        <v>0.0</v>
      </c>
      <c r="CF71" s="782">
        <f>'Marks Entry'!CG73</f>
        <v>0.0</v>
      </c>
      <c r="CG71" s="782">
        <f>'Marks Entry'!CH73</f>
        <v>0.0</v>
      </c>
      <c r="CH71" s="783">
        <f>'Marks Entry'!CI73</f>
        <v>0.0</v>
      </c>
      <c r="CI71" s="782">
        <f>'Marks Entry'!CJ73</f>
        <v>0.0</v>
      </c>
      <c r="CJ71" s="783">
        <f>'Marks Entry'!CK73</f>
        <v>0.0</v>
      </c>
      <c r="CK71" s="782">
        <f>'Marks Entry'!CL73</f>
        <v>0.0</v>
      </c>
      <c r="CL71" s="783">
        <f>'Marks Entry'!CM73</f>
        <v>0.0</v>
      </c>
      <c r="CM71" s="784">
        <f>'Marks Entry'!CN73</f>
        <v>0.0</v>
      </c>
      <c r="CN71" s="784" t="str">
        <f>'Marks Entry'!CO73</f>
        <v/>
      </c>
      <c r="CO71" s="784" t="str">
        <f>'Marks Entry'!CP73</f>
        <v/>
      </c>
      <c r="CP71" s="785" t="str">
        <f>'Marks Entry'!CQ73</f>
        <v/>
      </c>
      <c r="CQ71" s="786">
        <f>'Marks Entry'!CR73</f>
        <v>0.0</v>
      </c>
      <c r="CR71" s="787">
        <f>'Marks Entry'!CS73</f>
        <v>0.0</v>
      </c>
      <c r="CS71" s="787">
        <f>'Marks Entry'!CT73</f>
        <v>0.0</v>
      </c>
      <c r="CT71" s="783">
        <f>'Marks Entry'!CU73</f>
        <v>0.0</v>
      </c>
      <c r="CU71" s="787">
        <f>'Marks Entry'!CV73</f>
        <v>0.0</v>
      </c>
      <c r="CV71" s="788">
        <f>'Marks Entry'!CW73</f>
        <v>0.0</v>
      </c>
      <c r="CW71" s="789">
        <f>'Marks Entry'!CX73</f>
        <v>0.0</v>
      </c>
      <c r="CX71" s="788">
        <f>'Marks Entry'!CY73</f>
        <v>0.0</v>
      </c>
      <c r="CY71" s="787">
        <f>'Marks Entry'!CZ73</f>
        <v>0.0</v>
      </c>
      <c r="CZ71" s="789">
        <f>'Marks Entry'!DA73</f>
        <v>0.0</v>
      </c>
      <c r="DA71" s="790">
        <f>'Marks Entry'!DB73</f>
        <v>0.0</v>
      </c>
      <c r="DB71" s="784">
        <f>'Marks Entry'!DC73</f>
        <v>0.0</v>
      </c>
      <c r="DC71" s="785" t="str">
        <f>'Marks Entry'!DD73</f>
        <v/>
      </c>
      <c r="DD71" s="786">
        <f>'Marks Entry'!DE73</f>
        <v>0.0</v>
      </c>
      <c r="DE71" s="787">
        <f>'Marks Entry'!DF73</f>
        <v>0.0</v>
      </c>
      <c r="DF71" s="791">
        <f>'Marks Entry'!DG73</f>
        <v>0.0</v>
      </c>
      <c r="DG71" s="787">
        <f>'Marks Entry'!DH73</f>
        <v>0.0</v>
      </c>
      <c r="DH71" s="787">
        <f>'Marks Entry'!DI73</f>
        <v>0.0</v>
      </c>
      <c r="DI71" s="791">
        <f>'Marks Entry'!DJ73</f>
        <v>0.0</v>
      </c>
      <c r="DJ71" s="787">
        <f>'Marks Entry'!DK73</f>
        <v>0.0</v>
      </c>
      <c r="DK71" s="787">
        <f>'Marks Entry'!DL73</f>
        <v>0.0</v>
      </c>
      <c r="DL71" s="791" t="str">
        <f>'Marks Entry'!DM73</f>
        <v/>
      </c>
      <c r="DM71" s="791">
        <f>'Marks Entry'!DN73</f>
        <v>0.0</v>
      </c>
      <c r="DN71" s="791">
        <f>'Marks Entry'!DO73</f>
        <v>0.0</v>
      </c>
      <c r="DO71" s="792">
        <f>'Marks Entry'!DP73</f>
        <v>0.0</v>
      </c>
      <c r="DP71" s="787">
        <f>'Marks Entry'!DQ73</f>
        <v>0.0</v>
      </c>
      <c r="DQ71" s="788">
        <f>'Marks Entry'!DR73</f>
        <v>0.0</v>
      </c>
      <c r="DR71" s="791">
        <f>'Marks Entry'!DS73</f>
        <v>0.0</v>
      </c>
      <c r="DS71" s="788">
        <f>'Marks Entry'!DT73</f>
        <v>0.0</v>
      </c>
      <c r="DT71" s="787">
        <f>'Marks Entry'!DU73</f>
        <v>0.0</v>
      </c>
      <c r="DU71" s="789">
        <f>'Marks Entry'!DV73</f>
        <v>0.0</v>
      </c>
      <c r="DV71" s="789">
        <f>'Marks Entry'!DW73</f>
        <v>0.0</v>
      </c>
      <c r="DW71" s="789">
        <f>'Marks Entry'!DX73</f>
        <v>0.0</v>
      </c>
      <c r="DX71" s="793">
        <f>'Marks Entry'!DY73</f>
        <v>0.0</v>
      </c>
      <c r="DY71" s="784">
        <f>'Marks Entry'!DZ73</f>
        <v>0.0</v>
      </c>
      <c r="DZ71" s="785" t="str">
        <f>'Marks Entry'!EA73</f>
        <v/>
      </c>
      <c r="EA71" s="786">
        <f>'Marks Entry'!EB73</f>
        <v>0.0</v>
      </c>
      <c r="EB71" s="787">
        <f>'Marks Entry'!EC73</f>
        <v>0.0</v>
      </c>
      <c r="EC71" s="787">
        <f>'Marks Entry'!ED73</f>
        <v>0.0</v>
      </c>
      <c r="ED71" s="790">
        <f>'Marks Entry'!EE73</f>
        <v>0.0</v>
      </c>
      <c r="EE71" s="794">
        <f>'Marks Entry'!EF73</f>
        <v>0.0</v>
      </c>
      <c r="EF71" s="795" t="str">
        <f>'Marks Entry'!EG73</f>
        <v/>
      </c>
      <c r="EG71" s="786">
        <f>'Marks Entry'!EH73</f>
        <v>0.0</v>
      </c>
      <c r="EH71" s="787">
        <f>'Marks Entry'!EI73</f>
        <v>0.0</v>
      </c>
      <c r="EI71" s="787">
        <f>'Marks Entry'!EJ73</f>
        <v>0.0</v>
      </c>
      <c r="EJ71" s="790">
        <f>'Marks Entry'!EK73</f>
        <v>0.0</v>
      </c>
      <c r="EK71" s="794">
        <f>'Marks Entry'!EL73</f>
        <v>0.0</v>
      </c>
      <c r="EL71" s="795" t="str">
        <f>'Marks Entry'!EM73</f>
        <v/>
      </c>
      <c r="EM71" s="786">
        <f>'Marks Entry'!EN73</f>
        <v>0.0</v>
      </c>
      <c r="EN71" s="787">
        <f>'Marks Entry'!EO73</f>
        <v>0.0</v>
      </c>
      <c r="EO71" s="788">
        <f>'Marks Entry'!EP73</f>
        <v>0.0</v>
      </c>
      <c r="EP71" s="791">
        <f>'Marks Entry'!EQ73</f>
        <v>0.0</v>
      </c>
      <c r="EQ71" s="788">
        <f>'Marks Entry'!ER73</f>
        <v>0.0</v>
      </c>
      <c r="ER71" s="791">
        <f>'Marks Entry'!ES73</f>
        <v>0.0</v>
      </c>
      <c r="ES71" s="788">
        <f>'Marks Entry'!ET73</f>
        <v>0.0</v>
      </c>
      <c r="ET71" s="796">
        <f>'Marks Entry'!EU73</f>
        <v>0.0</v>
      </c>
      <c r="EU71" s="784">
        <f>'Marks Entry'!EV73</f>
        <v>0.0</v>
      </c>
      <c r="EV71" s="785" t="str">
        <f>'Marks Entry'!EW73</f>
        <v/>
      </c>
      <c r="EW71" s="797">
        <f>'Marks Entry'!EX73</f>
        <v>0.0</v>
      </c>
      <c r="EX71" s="784">
        <f>'Marks Entry'!EY73</f>
        <v>0.0</v>
      </c>
      <c r="EY71" s="798" t="str">
        <f>'Marks Entry'!EZ73</f>
        <v/>
      </c>
      <c r="EZ71" s="797" t="str">
        <f>'Marks Entry'!FA73</f>
        <v/>
      </c>
      <c r="FA71" s="784" t="str">
        <f>'Marks Entry'!FB73</f>
        <v/>
      </c>
      <c r="FB71" s="799" t="str">
        <f>'Marks Entry'!FC73</f>
        <v/>
      </c>
      <c r="FC71" s="800" t="str">
        <f>'Marks Entry'!FD73</f>
        <v/>
      </c>
      <c r="FD71" s="800" t="str">
        <f>'Marks Entry'!FE73</f>
        <v/>
      </c>
      <c r="FE71" s="784" t="str">
        <f>'Marks Entry'!FF73</f>
        <v/>
      </c>
      <c r="FF71" s="784" t="str">
        <f>'Marks Entry'!FG73</f>
        <v/>
      </c>
      <c r="FG71" s="785" t="str">
        <f>'Marks Entry'!FH73</f>
        <v/>
      </c>
    </row>
    <row r="72" spans="8:8" s="757" ht="17.25" customFormat="1" customHeight="1">
      <c r="A72" s="801"/>
      <c r="B72" s="758">
        <f t="shared" si="1"/>
        <v>0.0</v>
      </c>
      <c r="C72" s="759">
        <f>'Marks Entry'!D74</f>
        <v>0.0</v>
      </c>
      <c r="D72" s="759">
        <f>'Marks Entry'!E74</f>
        <v>0.0</v>
      </c>
      <c r="E72" s="759">
        <f>'Marks Entry'!F74</f>
        <v>0.0</v>
      </c>
      <c r="F72" s="759">
        <f>'Marks Entry'!$G74</f>
        <v>0.0</v>
      </c>
      <c r="G72" s="759">
        <f>'Marks Entry'!$H74</f>
        <v>0.0</v>
      </c>
      <c r="H72" s="759">
        <f>'Marks Entry'!I74</f>
        <v>0.0</v>
      </c>
      <c r="I72" s="759">
        <f>'Marks Entry'!J74</f>
        <v>0.0</v>
      </c>
      <c r="J72" s="760">
        <f>'Marks Entry'!K74</f>
        <v>0.0</v>
      </c>
      <c r="K72" s="781">
        <f>'Marks Entry'!L74</f>
        <v>0.0</v>
      </c>
      <c r="L72" s="782">
        <f>'Marks Entry'!M74</f>
        <v>0.0</v>
      </c>
      <c r="M72" s="782">
        <f>'Marks Entry'!N74</f>
        <v>0.0</v>
      </c>
      <c r="N72" s="783">
        <f>'Marks Entry'!O74</f>
        <v>0.0</v>
      </c>
      <c r="O72" s="782">
        <f>'Marks Entry'!P74</f>
        <v>0.0</v>
      </c>
      <c r="P72" s="783">
        <f>'Marks Entry'!Q74</f>
        <v>0.0</v>
      </c>
      <c r="Q72" s="782">
        <f>'Marks Entry'!R74</f>
        <v>0.0</v>
      </c>
      <c r="R72" s="783">
        <f>'Marks Entry'!S74</f>
        <v>0.0</v>
      </c>
      <c r="S72" s="784">
        <f>'Marks Entry'!T74</f>
        <v>0.0</v>
      </c>
      <c r="T72" s="784" t="str">
        <f>'Marks Entry'!U74</f>
        <v/>
      </c>
      <c r="U72" s="784" t="str">
        <f>'Marks Entry'!V74</f>
        <v/>
      </c>
      <c r="V72" s="785" t="str">
        <f>'Marks Entry'!W74</f>
        <v/>
      </c>
      <c r="W72" s="781">
        <f>'Marks Entry'!X74</f>
        <v>0.0</v>
      </c>
      <c r="X72" s="782">
        <f>'Marks Entry'!Y74</f>
        <v>0.0</v>
      </c>
      <c r="Y72" s="782">
        <f>'Marks Entry'!Z74</f>
        <v>0.0</v>
      </c>
      <c r="Z72" s="783">
        <f>'Marks Entry'!AA74</f>
        <v>0.0</v>
      </c>
      <c r="AA72" s="782">
        <f>'Marks Entry'!AB74</f>
        <v>0.0</v>
      </c>
      <c r="AB72" s="783">
        <f>'Marks Entry'!AC74</f>
        <v>0.0</v>
      </c>
      <c r="AC72" s="782">
        <f>'Marks Entry'!AD74</f>
        <v>0.0</v>
      </c>
      <c r="AD72" s="783">
        <f>'Marks Entry'!AE74</f>
        <v>0.0</v>
      </c>
      <c r="AE72" s="784">
        <f>'Marks Entry'!AF74</f>
        <v>0.0</v>
      </c>
      <c r="AF72" s="784" t="str">
        <f>'Marks Entry'!AG74</f>
        <v/>
      </c>
      <c r="AG72" s="784" t="str">
        <f>'Marks Entry'!AH74</f>
        <v/>
      </c>
      <c r="AH72" s="785" t="str">
        <f>'Marks Entry'!AI74</f>
        <v/>
      </c>
      <c r="AI72" s="781">
        <f>'Marks Entry'!AJ74</f>
        <v>0.0</v>
      </c>
      <c r="AJ72" s="782">
        <f>'Marks Entry'!AK74</f>
        <v>0.0</v>
      </c>
      <c r="AK72" s="782">
        <f>'Marks Entry'!AL74</f>
        <v>0.0</v>
      </c>
      <c r="AL72" s="783">
        <f>'Marks Entry'!AM74</f>
        <v>0.0</v>
      </c>
      <c r="AM72" s="782">
        <f>'Marks Entry'!AN74</f>
        <v>0.0</v>
      </c>
      <c r="AN72" s="783">
        <f>'Marks Entry'!AO74</f>
        <v>0.0</v>
      </c>
      <c r="AO72" s="782">
        <f>'Marks Entry'!AP74</f>
        <v>0.0</v>
      </c>
      <c r="AP72" s="783">
        <f>'Marks Entry'!AQ74</f>
        <v>0.0</v>
      </c>
      <c r="AQ72" s="784">
        <f>'Marks Entry'!AR74</f>
        <v>0.0</v>
      </c>
      <c r="AR72" s="784" t="str">
        <f>'Marks Entry'!AS74</f>
        <v/>
      </c>
      <c r="AS72" s="784" t="str">
        <f>'Marks Entry'!AT74</f>
        <v/>
      </c>
      <c r="AT72" s="785" t="str">
        <f>'Marks Entry'!AU74</f>
        <v/>
      </c>
      <c r="AU72" s="781">
        <f>'Marks Entry'!AV74</f>
        <v>0.0</v>
      </c>
      <c r="AV72" s="782">
        <f>'Marks Entry'!AW74</f>
        <v>0.0</v>
      </c>
      <c r="AW72" s="782">
        <f>'Marks Entry'!AX74</f>
        <v>0.0</v>
      </c>
      <c r="AX72" s="783">
        <f>'Marks Entry'!AY74</f>
        <v>0.0</v>
      </c>
      <c r="AY72" s="782">
        <f>'Marks Entry'!AZ74</f>
        <v>0.0</v>
      </c>
      <c r="AZ72" s="783">
        <f>'Marks Entry'!BA74</f>
        <v>0.0</v>
      </c>
      <c r="BA72" s="782">
        <f>'Marks Entry'!BB74</f>
        <v>0.0</v>
      </c>
      <c r="BB72" s="783">
        <f>'Marks Entry'!BC74</f>
        <v>0.0</v>
      </c>
      <c r="BC72" s="784">
        <f>'Marks Entry'!BD74</f>
        <v>0.0</v>
      </c>
      <c r="BD72" s="784" t="str">
        <f>'Marks Entry'!BE74</f>
        <v/>
      </c>
      <c r="BE72" s="784" t="str">
        <f>'Marks Entry'!BF74</f>
        <v/>
      </c>
      <c r="BF72" s="785" t="str">
        <f>'Marks Entry'!BG74</f>
        <v/>
      </c>
      <c r="BG72" s="781">
        <f>'Marks Entry'!BH74</f>
        <v>0.0</v>
      </c>
      <c r="BH72" s="782">
        <f>'Marks Entry'!BI74</f>
        <v>0.0</v>
      </c>
      <c r="BI72" s="782">
        <f>'Marks Entry'!BJ74</f>
        <v>0.0</v>
      </c>
      <c r="BJ72" s="783">
        <f>'Marks Entry'!BK74</f>
        <v>0.0</v>
      </c>
      <c r="BK72" s="782">
        <f>'Marks Entry'!BL74</f>
        <v>0.0</v>
      </c>
      <c r="BL72" s="783">
        <f>'Marks Entry'!BM74</f>
        <v>0.0</v>
      </c>
      <c r="BM72" s="782">
        <f>'Marks Entry'!BN74</f>
        <v>0.0</v>
      </c>
      <c r="BN72" s="783">
        <f>'Marks Entry'!BO74</f>
        <v>0.0</v>
      </c>
      <c r="BO72" s="784">
        <f>'Marks Entry'!BP74</f>
        <v>0.0</v>
      </c>
      <c r="BP72" s="784" t="str">
        <f>'Marks Entry'!BQ74</f>
        <v/>
      </c>
      <c r="BQ72" s="784" t="str">
        <f>'Marks Entry'!BR74</f>
        <v/>
      </c>
      <c r="BR72" s="785" t="str">
        <f>'Marks Entry'!BS74</f>
        <v/>
      </c>
      <c r="BS72" s="781">
        <f>'Marks Entry'!BT74</f>
        <v>0.0</v>
      </c>
      <c r="BT72" s="782">
        <f>'Marks Entry'!BU74</f>
        <v>0.0</v>
      </c>
      <c r="BU72" s="782">
        <f>'Marks Entry'!BV74</f>
        <v>0.0</v>
      </c>
      <c r="BV72" s="783">
        <f>'Marks Entry'!BW74</f>
        <v>0.0</v>
      </c>
      <c r="BW72" s="782">
        <f>'Marks Entry'!BX74</f>
        <v>0.0</v>
      </c>
      <c r="BX72" s="783">
        <f>'Marks Entry'!BY74</f>
        <v>0.0</v>
      </c>
      <c r="BY72" s="782">
        <f>'Marks Entry'!BZ74</f>
        <v>0.0</v>
      </c>
      <c r="BZ72" s="783">
        <f>'Marks Entry'!CA74</f>
        <v>0.0</v>
      </c>
      <c r="CA72" s="784">
        <f>'Marks Entry'!CB74</f>
        <v>0.0</v>
      </c>
      <c r="CB72" s="784" t="str">
        <f>'Marks Entry'!CC74</f>
        <v/>
      </c>
      <c r="CC72" s="784" t="str">
        <f>'Marks Entry'!CD74</f>
        <v/>
      </c>
      <c r="CD72" s="785" t="str">
        <f>'Marks Entry'!CE74</f>
        <v/>
      </c>
      <c r="CE72" s="781">
        <f>'Marks Entry'!CF74</f>
        <v>0.0</v>
      </c>
      <c r="CF72" s="782">
        <f>'Marks Entry'!CG74</f>
        <v>0.0</v>
      </c>
      <c r="CG72" s="782">
        <f>'Marks Entry'!CH74</f>
        <v>0.0</v>
      </c>
      <c r="CH72" s="783">
        <f>'Marks Entry'!CI74</f>
        <v>0.0</v>
      </c>
      <c r="CI72" s="782">
        <f>'Marks Entry'!CJ74</f>
        <v>0.0</v>
      </c>
      <c r="CJ72" s="783">
        <f>'Marks Entry'!CK74</f>
        <v>0.0</v>
      </c>
      <c r="CK72" s="782">
        <f>'Marks Entry'!CL74</f>
        <v>0.0</v>
      </c>
      <c r="CL72" s="783">
        <f>'Marks Entry'!CM74</f>
        <v>0.0</v>
      </c>
      <c r="CM72" s="784">
        <f>'Marks Entry'!CN74</f>
        <v>0.0</v>
      </c>
      <c r="CN72" s="784" t="str">
        <f>'Marks Entry'!CO74</f>
        <v/>
      </c>
      <c r="CO72" s="784" t="str">
        <f>'Marks Entry'!CP74</f>
        <v/>
      </c>
      <c r="CP72" s="785" t="str">
        <f>'Marks Entry'!CQ74</f>
        <v/>
      </c>
      <c r="CQ72" s="786">
        <f>'Marks Entry'!CR74</f>
        <v>0.0</v>
      </c>
      <c r="CR72" s="787">
        <f>'Marks Entry'!CS74</f>
        <v>0.0</v>
      </c>
      <c r="CS72" s="787">
        <f>'Marks Entry'!CT74</f>
        <v>0.0</v>
      </c>
      <c r="CT72" s="783">
        <f>'Marks Entry'!CU74</f>
        <v>0.0</v>
      </c>
      <c r="CU72" s="787">
        <f>'Marks Entry'!CV74</f>
        <v>0.0</v>
      </c>
      <c r="CV72" s="788">
        <f>'Marks Entry'!CW74</f>
        <v>0.0</v>
      </c>
      <c r="CW72" s="789">
        <f>'Marks Entry'!CX74</f>
        <v>0.0</v>
      </c>
      <c r="CX72" s="788">
        <f>'Marks Entry'!CY74</f>
        <v>0.0</v>
      </c>
      <c r="CY72" s="787">
        <f>'Marks Entry'!CZ74</f>
        <v>0.0</v>
      </c>
      <c r="CZ72" s="789">
        <f>'Marks Entry'!DA74</f>
        <v>0.0</v>
      </c>
      <c r="DA72" s="790">
        <f>'Marks Entry'!DB74</f>
        <v>0.0</v>
      </c>
      <c r="DB72" s="784">
        <f>'Marks Entry'!DC74</f>
        <v>0.0</v>
      </c>
      <c r="DC72" s="785" t="str">
        <f>'Marks Entry'!DD74</f>
        <v/>
      </c>
      <c r="DD72" s="786">
        <f>'Marks Entry'!DE74</f>
        <v>0.0</v>
      </c>
      <c r="DE72" s="787">
        <f>'Marks Entry'!DF74</f>
        <v>0.0</v>
      </c>
      <c r="DF72" s="791">
        <f>'Marks Entry'!DG74</f>
        <v>0.0</v>
      </c>
      <c r="DG72" s="787">
        <f>'Marks Entry'!DH74</f>
        <v>0.0</v>
      </c>
      <c r="DH72" s="787">
        <f>'Marks Entry'!DI74</f>
        <v>0.0</v>
      </c>
      <c r="DI72" s="791">
        <f>'Marks Entry'!DJ74</f>
        <v>0.0</v>
      </c>
      <c r="DJ72" s="787">
        <f>'Marks Entry'!DK74</f>
        <v>0.0</v>
      </c>
      <c r="DK72" s="787">
        <f>'Marks Entry'!DL74</f>
        <v>0.0</v>
      </c>
      <c r="DL72" s="791" t="str">
        <f>'Marks Entry'!DM74</f>
        <v/>
      </c>
      <c r="DM72" s="791">
        <f>'Marks Entry'!DN74</f>
        <v>0.0</v>
      </c>
      <c r="DN72" s="791">
        <f>'Marks Entry'!DO74</f>
        <v>0.0</v>
      </c>
      <c r="DO72" s="792">
        <f>'Marks Entry'!DP74</f>
        <v>0.0</v>
      </c>
      <c r="DP72" s="787">
        <f>'Marks Entry'!DQ74</f>
        <v>0.0</v>
      </c>
      <c r="DQ72" s="788">
        <f>'Marks Entry'!DR74</f>
        <v>0.0</v>
      </c>
      <c r="DR72" s="791">
        <f>'Marks Entry'!DS74</f>
        <v>0.0</v>
      </c>
      <c r="DS72" s="788">
        <f>'Marks Entry'!DT74</f>
        <v>0.0</v>
      </c>
      <c r="DT72" s="787">
        <f>'Marks Entry'!DU74</f>
        <v>0.0</v>
      </c>
      <c r="DU72" s="789">
        <f>'Marks Entry'!DV74</f>
        <v>0.0</v>
      </c>
      <c r="DV72" s="789">
        <f>'Marks Entry'!DW74</f>
        <v>0.0</v>
      </c>
      <c r="DW72" s="789">
        <f>'Marks Entry'!DX74</f>
        <v>0.0</v>
      </c>
      <c r="DX72" s="793">
        <f>'Marks Entry'!DY74</f>
        <v>0.0</v>
      </c>
      <c r="DY72" s="784">
        <f>'Marks Entry'!DZ74</f>
        <v>0.0</v>
      </c>
      <c r="DZ72" s="785" t="str">
        <f>'Marks Entry'!EA74</f>
        <v/>
      </c>
      <c r="EA72" s="786">
        <f>'Marks Entry'!EB74</f>
        <v>0.0</v>
      </c>
      <c r="EB72" s="787">
        <f>'Marks Entry'!EC74</f>
        <v>0.0</v>
      </c>
      <c r="EC72" s="787">
        <f>'Marks Entry'!ED74</f>
        <v>0.0</v>
      </c>
      <c r="ED72" s="790">
        <f>'Marks Entry'!EE74</f>
        <v>0.0</v>
      </c>
      <c r="EE72" s="794">
        <f>'Marks Entry'!EF74</f>
        <v>0.0</v>
      </c>
      <c r="EF72" s="795" t="str">
        <f>'Marks Entry'!EG74</f>
        <v/>
      </c>
      <c r="EG72" s="786">
        <f>'Marks Entry'!EH74</f>
        <v>0.0</v>
      </c>
      <c r="EH72" s="787">
        <f>'Marks Entry'!EI74</f>
        <v>0.0</v>
      </c>
      <c r="EI72" s="787">
        <f>'Marks Entry'!EJ74</f>
        <v>0.0</v>
      </c>
      <c r="EJ72" s="790">
        <f>'Marks Entry'!EK74</f>
        <v>0.0</v>
      </c>
      <c r="EK72" s="794">
        <f>'Marks Entry'!EL74</f>
        <v>0.0</v>
      </c>
      <c r="EL72" s="795" t="str">
        <f>'Marks Entry'!EM74</f>
        <v/>
      </c>
      <c r="EM72" s="786">
        <f>'Marks Entry'!EN74</f>
        <v>0.0</v>
      </c>
      <c r="EN72" s="787">
        <f>'Marks Entry'!EO74</f>
        <v>0.0</v>
      </c>
      <c r="EO72" s="788">
        <f>'Marks Entry'!EP74</f>
        <v>0.0</v>
      </c>
      <c r="EP72" s="791">
        <f>'Marks Entry'!EQ74</f>
        <v>0.0</v>
      </c>
      <c r="EQ72" s="788">
        <f>'Marks Entry'!ER74</f>
        <v>0.0</v>
      </c>
      <c r="ER72" s="791">
        <f>'Marks Entry'!ES74</f>
        <v>0.0</v>
      </c>
      <c r="ES72" s="788">
        <f>'Marks Entry'!ET74</f>
        <v>0.0</v>
      </c>
      <c r="ET72" s="796">
        <f>'Marks Entry'!EU74</f>
        <v>0.0</v>
      </c>
      <c r="EU72" s="784">
        <f>'Marks Entry'!EV74</f>
        <v>0.0</v>
      </c>
      <c r="EV72" s="785" t="str">
        <f>'Marks Entry'!EW74</f>
        <v/>
      </c>
      <c r="EW72" s="797">
        <f>'Marks Entry'!EX74</f>
        <v>0.0</v>
      </c>
      <c r="EX72" s="784">
        <f>'Marks Entry'!EY74</f>
        <v>0.0</v>
      </c>
      <c r="EY72" s="798" t="str">
        <f>'Marks Entry'!EZ74</f>
        <v/>
      </c>
      <c r="EZ72" s="797" t="str">
        <f>'Marks Entry'!FA74</f>
        <v/>
      </c>
      <c r="FA72" s="784" t="str">
        <f>'Marks Entry'!FB74</f>
        <v/>
      </c>
      <c r="FB72" s="799" t="str">
        <f>'Marks Entry'!FC74</f>
        <v/>
      </c>
      <c r="FC72" s="800" t="str">
        <f>'Marks Entry'!FD74</f>
        <v/>
      </c>
      <c r="FD72" s="800" t="str">
        <f>'Marks Entry'!FE74</f>
        <v/>
      </c>
      <c r="FE72" s="784" t="str">
        <f>'Marks Entry'!FF74</f>
        <v/>
      </c>
      <c r="FF72" s="784" t="str">
        <f>'Marks Entry'!FG74</f>
        <v/>
      </c>
      <c r="FG72" s="785" t="str">
        <f>'Marks Entry'!FH74</f>
        <v/>
      </c>
    </row>
    <row r="73" spans="8:8" s="757" ht="17.25" customFormat="1" customHeight="1">
      <c r="A73" s="801"/>
      <c r="B73" s="758">
        <f t="shared" si="2" ref="B73:B106">IF(F73&gt;0,B72+1,0)</f>
        <v>0.0</v>
      </c>
      <c r="C73" s="759">
        <f>'Marks Entry'!D75</f>
        <v>0.0</v>
      </c>
      <c r="D73" s="759">
        <f>'Marks Entry'!E75</f>
        <v>0.0</v>
      </c>
      <c r="E73" s="759">
        <f>'Marks Entry'!F75</f>
        <v>0.0</v>
      </c>
      <c r="F73" s="759">
        <f>'Marks Entry'!$G75</f>
        <v>0.0</v>
      </c>
      <c r="G73" s="759">
        <f>'Marks Entry'!$H75</f>
        <v>0.0</v>
      </c>
      <c r="H73" s="759">
        <f>'Marks Entry'!I75</f>
        <v>0.0</v>
      </c>
      <c r="I73" s="759">
        <f>'Marks Entry'!J75</f>
        <v>0.0</v>
      </c>
      <c r="J73" s="760">
        <f>'Marks Entry'!K75</f>
        <v>0.0</v>
      </c>
      <c r="K73" s="781">
        <f>'Marks Entry'!L75</f>
        <v>0.0</v>
      </c>
      <c r="L73" s="782">
        <f>'Marks Entry'!M75</f>
        <v>0.0</v>
      </c>
      <c r="M73" s="782">
        <f>'Marks Entry'!N75</f>
        <v>0.0</v>
      </c>
      <c r="N73" s="783">
        <f>'Marks Entry'!O75</f>
        <v>0.0</v>
      </c>
      <c r="O73" s="782">
        <f>'Marks Entry'!P75</f>
        <v>0.0</v>
      </c>
      <c r="P73" s="783">
        <f>'Marks Entry'!Q75</f>
        <v>0.0</v>
      </c>
      <c r="Q73" s="782">
        <f>'Marks Entry'!R75</f>
        <v>0.0</v>
      </c>
      <c r="R73" s="783">
        <f>'Marks Entry'!S75</f>
        <v>0.0</v>
      </c>
      <c r="S73" s="784">
        <f>'Marks Entry'!T75</f>
        <v>0.0</v>
      </c>
      <c r="T73" s="784" t="str">
        <f>'Marks Entry'!U75</f>
        <v/>
      </c>
      <c r="U73" s="784" t="str">
        <f>'Marks Entry'!V75</f>
        <v/>
      </c>
      <c r="V73" s="785" t="str">
        <f>'Marks Entry'!W75</f>
        <v/>
      </c>
      <c r="W73" s="781">
        <f>'Marks Entry'!X75</f>
        <v>0.0</v>
      </c>
      <c r="X73" s="782">
        <f>'Marks Entry'!Y75</f>
        <v>0.0</v>
      </c>
      <c r="Y73" s="782">
        <f>'Marks Entry'!Z75</f>
        <v>0.0</v>
      </c>
      <c r="Z73" s="783">
        <f>'Marks Entry'!AA75</f>
        <v>0.0</v>
      </c>
      <c r="AA73" s="782">
        <f>'Marks Entry'!AB75</f>
        <v>0.0</v>
      </c>
      <c r="AB73" s="783">
        <f>'Marks Entry'!AC75</f>
        <v>0.0</v>
      </c>
      <c r="AC73" s="782">
        <f>'Marks Entry'!AD75</f>
        <v>0.0</v>
      </c>
      <c r="AD73" s="783">
        <f>'Marks Entry'!AE75</f>
        <v>0.0</v>
      </c>
      <c r="AE73" s="784">
        <f>'Marks Entry'!AF75</f>
        <v>0.0</v>
      </c>
      <c r="AF73" s="784" t="str">
        <f>'Marks Entry'!AG75</f>
        <v/>
      </c>
      <c r="AG73" s="784" t="str">
        <f>'Marks Entry'!AH75</f>
        <v/>
      </c>
      <c r="AH73" s="785" t="str">
        <f>'Marks Entry'!AI75</f>
        <v/>
      </c>
      <c r="AI73" s="781">
        <f>'Marks Entry'!AJ75</f>
        <v>0.0</v>
      </c>
      <c r="AJ73" s="782">
        <f>'Marks Entry'!AK75</f>
        <v>0.0</v>
      </c>
      <c r="AK73" s="782">
        <f>'Marks Entry'!AL75</f>
        <v>0.0</v>
      </c>
      <c r="AL73" s="783">
        <f>'Marks Entry'!AM75</f>
        <v>0.0</v>
      </c>
      <c r="AM73" s="782">
        <f>'Marks Entry'!AN75</f>
        <v>0.0</v>
      </c>
      <c r="AN73" s="783">
        <f>'Marks Entry'!AO75</f>
        <v>0.0</v>
      </c>
      <c r="AO73" s="782">
        <f>'Marks Entry'!AP75</f>
        <v>0.0</v>
      </c>
      <c r="AP73" s="783">
        <f>'Marks Entry'!AQ75</f>
        <v>0.0</v>
      </c>
      <c r="AQ73" s="784">
        <f>'Marks Entry'!AR75</f>
        <v>0.0</v>
      </c>
      <c r="AR73" s="784" t="str">
        <f>'Marks Entry'!AS75</f>
        <v/>
      </c>
      <c r="AS73" s="784" t="str">
        <f>'Marks Entry'!AT75</f>
        <v/>
      </c>
      <c r="AT73" s="785" t="str">
        <f>'Marks Entry'!AU75</f>
        <v/>
      </c>
      <c r="AU73" s="781">
        <f>'Marks Entry'!AV75</f>
        <v>0.0</v>
      </c>
      <c r="AV73" s="782">
        <f>'Marks Entry'!AW75</f>
        <v>0.0</v>
      </c>
      <c r="AW73" s="782">
        <f>'Marks Entry'!AX75</f>
        <v>0.0</v>
      </c>
      <c r="AX73" s="783">
        <f>'Marks Entry'!AY75</f>
        <v>0.0</v>
      </c>
      <c r="AY73" s="782">
        <f>'Marks Entry'!AZ75</f>
        <v>0.0</v>
      </c>
      <c r="AZ73" s="783">
        <f>'Marks Entry'!BA75</f>
        <v>0.0</v>
      </c>
      <c r="BA73" s="782">
        <f>'Marks Entry'!BB75</f>
        <v>0.0</v>
      </c>
      <c r="BB73" s="783">
        <f>'Marks Entry'!BC75</f>
        <v>0.0</v>
      </c>
      <c r="BC73" s="784">
        <f>'Marks Entry'!BD75</f>
        <v>0.0</v>
      </c>
      <c r="BD73" s="784" t="str">
        <f>'Marks Entry'!BE75</f>
        <v/>
      </c>
      <c r="BE73" s="784" t="str">
        <f>'Marks Entry'!BF75</f>
        <v/>
      </c>
      <c r="BF73" s="785" t="str">
        <f>'Marks Entry'!BG75</f>
        <v/>
      </c>
      <c r="BG73" s="781">
        <f>'Marks Entry'!BH75</f>
        <v>0.0</v>
      </c>
      <c r="BH73" s="782">
        <f>'Marks Entry'!BI75</f>
        <v>0.0</v>
      </c>
      <c r="BI73" s="782">
        <f>'Marks Entry'!BJ75</f>
        <v>0.0</v>
      </c>
      <c r="BJ73" s="783">
        <f>'Marks Entry'!BK75</f>
        <v>0.0</v>
      </c>
      <c r="BK73" s="782">
        <f>'Marks Entry'!BL75</f>
        <v>0.0</v>
      </c>
      <c r="BL73" s="783">
        <f>'Marks Entry'!BM75</f>
        <v>0.0</v>
      </c>
      <c r="BM73" s="782">
        <f>'Marks Entry'!BN75</f>
        <v>0.0</v>
      </c>
      <c r="BN73" s="783">
        <f>'Marks Entry'!BO75</f>
        <v>0.0</v>
      </c>
      <c r="BO73" s="784">
        <f>'Marks Entry'!BP75</f>
        <v>0.0</v>
      </c>
      <c r="BP73" s="784" t="str">
        <f>'Marks Entry'!BQ75</f>
        <v/>
      </c>
      <c r="BQ73" s="784" t="str">
        <f>'Marks Entry'!BR75</f>
        <v/>
      </c>
      <c r="BR73" s="785" t="str">
        <f>'Marks Entry'!BS75</f>
        <v/>
      </c>
      <c r="BS73" s="781">
        <f>'Marks Entry'!BT75</f>
        <v>0.0</v>
      </c>
      <c r="BT73" s="782">
        <f>'Marks Entry'!BU75</f>
        <v>0.0</v>
      </c>
      <c r="BU73" s="782">
        <f>'Marks Entry'!BV75</f>
        <v>0.0</v>
      </c>
      <c r="BV73" s="783">
        <f>'Marks Entry'!BW75</f>
        <v>0.0</v>
      </c>
      <c r="BW73" s="782">
        <f>'Marks Entry'!BX75</f>
        <v>0.0</v>
      </c>
      <c r="BX73" s="783">
        <f>'Marks Entry'!BY75</f>
        <v>0.0</v>
      </c>
      <c r="BY73" s="782">
        <f>'Marks Entry'!BZ75</f>
        <v>0.0</v>
      </c>
      <c r="BZ73" s="783">
        <f>'Marks Entry'!CA75</f>
        <v>0.0</v>
      </c>
      <c r="CA73" s="784">
        <f>'Marks Entry'!CB75</f>
        <v>0.0</v>
      </c>
      <c r="CB73" s="784" t="str">
        <f>'Marks Entry'!CC75</f>
        <v/>
      </c>
      <c r="CC73" s="784" t="str">
        <f>'Marks Entry'!CD75</f>
        <v/>
      </c>
      <c r="CD73" s="785" t="str">
        <f>'Marks Entry'!CE75</f>
        <v/>
      </c>
      <c r="CE73" s="781">
        <f>'Marks Entry'!CF75</f>
        <v>0.0</v>
      </c>
      <c r="CF73" s="782">
        <f>'Marks Entry'!CG75</f>
        <v>0.0</v>
      </c>
      <c r="CG73" s="782">
        <f>'Marks Entry'!CH75</f>
        <v>0.0</v>
      </c>
      <c r="CH73" s="783">
        <f>'Marks Entry'!CI75</f>
        <v>0.0</v>
      </c>
      <c r="CI73" s="782">
        <f>'Marks Entry'!CJ75</f>
        <v>0.0</v>
      </c>
      <c r="CJ73" s="783">
        <f>'Marks Entry'!CK75</f>
        <v>0.0</v>
      </c>
      <c r="CK73" s="782">
        <f>'Marks Entry'!CL75</f>
        <v>0.0</v>
      </c>
      <c r="CL73" s="783">
        <f>'Marks Entry'!CM75</f>
        <v>0.0</v>
      </c>
      <c r="CM73" s="784">
        <f>'Marks Entry'!CN75</f>
        <v>0.0</v>
      </c>
      <c r="CN73" s="784" t="str">
        <f>'Marks Entry'!CO75</f>
        <v/>
      </c>
      <c r="CO73" s="784" t="str">
        <f>'Marks Entry'!CP75</f>
        <v/>
      </c>
      <c r="CP73" s="785" t="str">
        <f>'Marks Entry'!CQ75</f>
        <v/>
      </c>
      <c r="CQ73" s="786">
        <f>'Marks Entry'!CR75</f>
        <v>0.0</v>
      </c>
      <c r="CR73" s="787">
        <f>'Marks Entry'!CS75</f>
        <v>0.0</v>
      </c>
      <c r="CS73" s="787">
        <f>'Marks Entry'!CT75</f>
        <v>0.0</v>
      </c>
      <c r="CT73" s="783">
        <f>'Marks Entry'!CU75</f>
        <v>0.0</v>
      </c>
      <c r="CU73" s="787">
        <f>'Marks Entry'!CV75</f>
        <v>0.0</v>
      </c>
      <c r="CV73" s="788">
        <f>'Marks Entry'!CW75</f>
        <v>0.0</v>
      </c>
      <c r="CW73" s="789">
        <f>'Marks Entry'!CX75</f>
        <v>0.0</v>
      </c>
      <c r="CX73" s="788">
        <f>'Marks Entry'!CY75</f>
        <v>0.0</v>
      </c>
      <c r="CY73" s="787">
        <f>'Marks Entry'!CZ75</f>
        <v>0.0</v>
      </c>
      <c r="CZ73" s="789">
        <f>'Marks Entry'!DA75</f>
        <v>0.0</v>
      </c>
      <c r="DA73" s="790">
        <f>'Marks Entry'!DB75</f>
        <v>0.0</v>
      </c>
      <c r="DB73" s="784">
        <f>'Marks Entry'!DC75</f>
        <v>0.0</v>
      </c>
      <c r="DC73" s="785" t="str">
        <f>'Marks Entry'!DD75</f>
        <v/>
      </c>
      <c r="DD73" s="786">
        <f>'Marks Entry'!DE75</f>
        <v>0.0</v>
      </c>
      <c r="DE73" s="787">
        <f>'Marks Entry'!DF75</f>
        <v>0.0</v>
      </c>
      <c r="DF73" s="791">
        <f>'Marks Entry'!DG75</f>
        <v>0.0</v>
      </c>
      <c r="DG73" s="787">
        <f>'Marks Entry'!DH75</f>
        <v>0.0</v>
      </c>
      <c r="DH73" s="787">
        <f>'Marks Entry'!DI75</f>
        <v>0.0</v>
      </c>
      <c r="DI73" s="791">
        <f>'Marks Entry'!DJ75</f>
        <v>0.0</v>
      </c>
      <c r="DJ73" s="787">
        <f>'Marks Entry'!DK75</f>
        <v>0.0</v>
      </c>
      <c r="DK73" s="787">
        <f>'Marks Entry'!DL75</f>
        <v>0.0</v>
      </c>
      <c r="DL73" s="791" t="str">
        <f>'Marks Entry'!DM75</f>
        <v/>
      </c>
      <c r="DM73" s="791">
        <f>'Marks Entry'!DN75</f>
        <v>0.0</v>
      </c>
      <c r="DN73" s="791">
        <f>'Marks Entry'!DO75</f>
        <v>0.0</v>
      </c>
      <c r="DO73" s="792">
        <f>'Marks Entry'!DP75</f>
        <v>0.0</v>
      </c>
      <c r="DP73" s="787">
        <f>'Marks Entry'!DQ75</f>
        <v>0.0</v>
      </c>
      <c r="DQ73" s="788">
        <f>'Marks Entry'!DR75</f>
        <v>0.0</v>
      </c>
      <c r="DR73" s="791">
        <f>'Marks Entry'!DS75</f>
        <v>0.0</v>
      </c>
      <c r="DS73" s="788">
        <f>'Marks Entry'!DT75</f>
        <v>0.0</v>
      </c>
      <c r="DT73" s="787">
        <f>'Marks Entry'!DU75</f>
        <v>0.0</v>
      </c>
      <c r="DU73" s="789">
        <f>'Marks Entry'!DV75</f>
        <v>0.0</v>
      </c>
      <c r="DV73" s="789">
        <f>'Marks Entry'!DW75</f>
        <v>0.0</v>
      </c>
      <c r="DW73" s="789">
        <f>'Marks Entry'!DX75</f>
        <v>0.0</v>
      </c>
      <c r="DX73" s="793">
        <f>'Marks Entry'!DY75</f>
        <v>0.0</v>
      </c>
      <c r="DY73" s="784">
        <f>'Marks Entry'!DZ75</f>
        <v>0.0</v>
      </c>
      <c r="DZ73" s="785" t="str">
        <f>'Marks Entry'!EA75</f>
        <v/>
      </c>
      <c r="EA73" s="786">
        <f>'Marks Entry'!EB75</f>
        <v>0.0</v>
      </c>
      <c r="EB73" s="787">
        <f>'Marks Entry'!EC75</f>
        <v>0.0</v>
      </c>
      <c r="EC73" s="787">
        <f>'Marks Entry'!ED75</f>
        <v>0.0</v>
      </c>
      <c r="ED73" s="790">
        <f>'Marks Entry'!EE75</f>
        <v>0.0</v>
      </c>
      <c r="EE73" s="794">
        <f>'Marks Entry'!EF75</f>
        <v>0.0</v>
      </c>
      <c r="EF73" s="795" t="str">
        <f>'Marks Entry'!EG75</f>
        <v/>
      </c>
      <c r="EG73" s="786">
        <f>'Marks Entry'!EH75</f>
        <v>0.0</v>
      </c>
      <c r="EH73" s="787">
        <f>'Marks Entry'!EI75</f>
        <v>0.0</v>
      </c>
      <c r="EI73" s="787">
        <f>'Marks Entry'!EJ75</f>
        <v>0.0</v>
      </c>
      <c r="EJ73" s="790">
        <f>'Marks Entry'!EK75</f>
        <v>0.0</v>
      </c>
      <c r="EK73" s="794">
        <f>'Marks Entry'!EL75</f>
        <v>0.0</v>
      </c>
      <c r="EL73" s="795" t="str">
        <f>'Marks Entry'!EM75</f>
        <v/>
      </c>
      <c r="EM73" s="786">
        <f>'Marks Entry'!EN75</f>
        <v>0.0</v>
      </c>
      <c r="EN73" s="787">
        <f>'Marks Entry'!EO75</f>
        <v>0.0</v>
      </c>
      <c r="EO73" s="788">
        <f>'Marks Entry'!EP75</f>
        <v>0.0</v>
      </c>
      <c r="EP73" s="791">
        <f>'Marks Entry'!EQ75</f>
        <v>0.0</v>
      </c>
      <c r="EQ73" s="788">
        <f>'Marks Entry'!ER75</f>
        <v>0.0</v>
      </c>
      <c r="ER73" s="791">
        <f>'Marks Entry'!ES75</f>
        <v>0.0</v>
      </c>
      <c r="ES73" s="788">
        <f>'Marks Entry'!ET75</f>
        <v>0.0</v>
      </c>
      <c r="ET73" s="796">
        <f>'Marks Entry'!EU75</f>
        <v>0.0</v>
      </c>
      <c r="EU73" s="784">
        <f>'Marks Entry'!EV75</f>
        <v>0.0</v>
      </c>
      <c r="EV73" s="785" t="str">
        <f>'Marks Entry'!EW75</f>
        <v/>
      </c>
      <c r="EW73" s="797">
        <f>'Marks Entry'!EX75</f>
        <v>0.0</v>
      </c>
      <c r="EX73" s="784">
        <f>'Marks Entry'!EY75</f>
        <v>0.0</v>
      </c>
      <c r="EY73" s="798" t="str">
        <f>'Marks Entry'!EZ75</f>
        <v/>
      </c>
      <c r="EZ73" s="797" t="str">
        <f>'Marks Entry'!FA75</f>
        <v/>
      </c>
      <c r="FA73" s="784" t="str">
        <f>'Marks Entry'!FB75</f>
        <v/>
      </c>
      <c r="FB73" s="799" t="str">
        <f>'Marks Entry'!FC75</f>
        <v/>
      </c>
      <c r="FC73" s="784" t="str">
        <f>'Marks Entry'!FD75</f>
        <v/>
      </c>
      <c r="FD73" s="784" t="str">
        <f>'Marks Entry'!FE75</f>
        <v/>
      </c>
      <c r="FE73" s="784" t="str">
        <f>'Marks Entry'!FF75</f>
        <v/>
      </c>
      <c r="FF73" s="784" t="str">
        <f>'Marks Entry'!FG75</f>
        <v/>
      </c>
      <c r="FG73" s="785" t="str">
        <f>'Marks Entry'!FH75</f>
        <v/>
      </c>
    </row>
    <row r="74" spans="8:8" s="757" ht="17.25" customFormat="1" customHeight="1">
      <c r="A74" s="801"/>
      <c r="B74" s="758">
        <f t="shared" si="2"/>
        <v>0.0</v>
      </c>
      <c r="C74" s="759">
        <f>'Marks Entry'!D76</f>
        <v>0.0</v>
      </c>
      <c r="D74" s="759">
        <f>'Marks Entry'!E76</f>
        <v>0.0</v>
      </c>
      <c r="E74" s="759">
        <f>'Marks Entry'!F76</f>
        <v>0.0</v>
      </c>
      <c r="F74" s="759">
        <f>'Marks Entry'!$G76</f>
        <v>0.0</v>
      </c>
      <c r="G74" s="759">
        <f>'Marks Entry'!$H76</f>
        <v>0.0</v>
      </c>
      <c r="H74" s="759">
        <f>'Marks Entry'!I76</f>
        <v>0.0</v>
      </c>
      <c r="I74" s="759">
        <f>'Marks Entry'!J76</f>
        <v>0.0</v>
      </c>
      <c r="J74" s="760">
        <f>'Marks Entry'!K76</f>
        <v>0.0</v>
      </c>
      <c r="K74" s="781">
        <f>'Marks Entry'!L76</f>
        <v>0.0</v>
      </c>
      <c r="L74" s="782">
        <f>'Marks Entry'!M76</f>
        <v>0.0</v>
      </c>
      <c r="M74" s="782">
        <f>'Marks Entry'!N76</f>
        <v>0.0</v>
      </c>
      <c r="N74" s="783">
        <f>'Marks Entry'!O76</f>
        <v>0.0</v>
      </c>
      <c r="O74" s="782">
        <f>'Marks Entry'!P76</f>
        <v>0.0</v>
      </c>
      <c r="P74" s="783">
        <f>'Marks Entry'!Q76</f>
        <v>0.0</v>
      </c>
      <c r="Q74" s="782">
        <f>'Marks Entry'!R76</f>
        <v>0.0</v>
      </c>
      <c r="R74" s="783">
        <f>'Marks Entry'!S76</f>
        <v>0.0</v>
      </c>
      <c r="S74" s="784">
        <f>'Marks Entry'!T76</f>
        <v>0.0</v>
      </c>
      <c r="T74" s="784" t="str">
        <f>'Marks Entry'!U76</f>
        <v/>
      </c>
      <c r="U74" s="784" t="str">
        <f>'Marks Entry'!V76</f>
        <v/>
      </c>
      <c r="V74" s="785" t="str">
        <f>'Marks Entry'!W76</f>
        <v/>
      </c>
      <c r="W74" s="781">
        <f>'Marks Entry'!X76</f>
        <v>0.0</v>
      </c>
      <c r="X74" s="782">
        <f>'Marks Entry'!Y76</f>
        <v>0.0</v>
      </c>
      <c r="Y74" s="782">
        <f>'Marks Entry'!Z76</f>
        <v>0.0</v>
      </c>
      <c r="Z74" s="783">
        <f>'Marks Entry'!AA76</f>
        <v>0.0</v>
      </c>
      <c r="AA74" s="782">
        <f>'Marks Entry'!AB76</f>
        <v>0.0</v>
      </c>
      <c r="AB74" s="783">
        <f>'Marks Entry'!AC76</f>
        <v>0.0</v>
      </c>
      <c r="AC74" s="782">
        <f>'Marks Entry'!AD76</f>
        <v>0.0</v>
      </c>
      <c r="AD74" s="783">
        <f>'Marks Entry'!AE76</f>
        <v>0.0</v>
      </c>
      <c r="AE74" s="784">
        <f>'Marks Entry'!AF76</f>
        <v>0.0</v>
      </c>
      <c r="AF74" s="784" t="str">
        <f>'Marks Entry'!AG76</f>
        <v/>
      </c>
      <c r="AG74" s="784" t="str">
        <f>'Marks Entry'!AH76</f>
        <v/>
      </c>
      <c r="AH74" s="785" t="str">
        <f>'Marks Entry'!AI76</f>
        <v/>
      </c>
      <c r="AI74" s="781">
        <f>'Marks Entry'!AJ76</f>
        <v>0.0</v>
      </c>
      <c r="AJ74" s="782">
        <f>'Marks Entry'!AK76</f>
        <v>0.0</v>
      </c>
      <c r="AK74" s="782">
        <f>'Marks Entry'!AL76</f>
        <v>0.0</v>
      </c>
      <c r="AL74" s="783">
        <f>'Marks Entry'!AM76</f>
        <v>0.0</v>
      </c>
      <c r="AM74" s="782">
        <f>'Marks Entry'!AN76</f>
        <v>0.0</v>
      </c>
      <c r="AN74" s="783">
        <f>'Marks Entry'!AO76</f>
        <v>0.0</v>
      </c>
      <c r="AO74" s="782">
        <f>'Marks Entry'!AP76</f>
        <v>0.0</v>
      </c>
      <c r="AP74" s="783">
        <f>'Marks Entry'!AQ76</f>
        <v>0.0</v>
      </c>
      <c r="AQ74" s="784">
        <f>'Marks Entry'!AR76</f>
        <v>0.0</v>
      </c>
      <c r="AR74" s="784" t="str">
        <f>'Marks Entry'!AS76</f>
        <v/>
      </c>
      <c r="AS74" s="784" t="str">
        <f>'Marks Entry'!AT76</f>
        <v/>
      </c>
      <c r="AT74" s="785" t="str">
        <f>'Marks Entry'!AU76</f>
        <v/>
      </c>
      <c r="AU74" s="781">
        <f>'Marks Entry'!AV76</f>
        <v>0.0</v>
      </c>
      <c r="AV74" s="782">
        <f>'Marks Entry'!AW76</f>
        <v>0.0</v>
      </c>
      <c r="AW74" s="782">
        <f>'Marks Entry'!AX76</f>
        <v>0.0</v>
      </c>
      <c r="AX74" s="783">
        <f>'Marks Entry'!AY76</f>
        <v>0.0</v>
      </c>
      <c r="AY74" s="782">
        <f>'Marks Entry'!AZ76</f>
        <v>0.0</v>
      </c>
      <c r="AZ74" s="783">
        <f>'Marks Entry'!BA76</f>
        <v>0.0</v>
      </c>
      <c r="BA74" s="782">
        <f>'Marks Entry'!BB76</f>
        <v>0.0</v>
      </c>
      <c r="BB74" s="783">
        <f>'Marks Entry'!BC76</f>
        <v>0.0</v>
      </c>
      <c r="BC74" s="784">
        <f>'Marks Entry'!BD76</f>
        <v>0.0</v>
      </c>
      <c r="BD74" s="784" t="str">
        <f>'Marks Entry'!BE76</f>
        <v/>
      </c>
      <c r="BE74" s="784" t="str">
        <f>'Marks Entry'!BF76</f>
        <v/>
      </c>
      <c r="BF74" s="785" t="str">
        <f>'Marks Entry'!BG76</f>
        <v/>
      </c>
      <c r="BG74" s="781">
        <f>'Marks Entry'!BH76</f>
        <v>0.0</v>
      </c>
      <c r="BH74" s="782">
        <f>'Marks Entry'!BI76</f>
        <v>0.0</v>
      </c>
      <c r="BI74" s="782">
        <f>'Marks Entry'!BJ76</f>
        <v>0.0</v>
      </c>
      <c r="BJ74" s="783">
        <f>'Marks Entry'!BK76</f>
        <v>0.0</v>
      </c>
      <c r="BK74" s="782">
        <f>'Marks Entry'!BL76</f>
        <v>0.0</v>
      </c>
      <c r="BL74" s="783">
        <f>'Marks Entry'!BM76</f>
        <v>0.0</v>
      </c>
      <c r="BM74" s="782">
        <f>'Marks Entry'!BN76</f>
        <v>0.0</v>
      </c>
      <c r="BN74" s="783">
        <f>'Marks Entry'!BO76</f>
        <v>0.0</v>
      </c>
      <c r="BO74" s="784">
        <f>'Marks Entry'!BP76</f>
        <v>0.0</v>
      </c>
      <c r="BP74" s="784" t="str">
        <f>'Marks Entry'!BQ76</f>
        <v/>
      </c>
      <c r="BQ74" s="784" t="str">
        <f>'Marks Entry'!BR76</f>
        <v/>
      </c>
      <c r="BR74" s="785" t="str">
        <f>'Marks Entry'!BS76</f>
        <v/>
      </c>
      <c r="BS74" s="781">
        <f>'Marks Entry'!BT76</f>
        <v>0.0</v>
      </c>
      <c r="BT74" s="782">
        <f>'Marks Entry'!BU76</f>
        <v>0.0</v>
      </c>
      <c r="BU74" s="782">
        <f>'Marks Entry'!BV76</f>
        <v>0.0</v>
      </c>
      <c r="BV74" s="783">
        <f>'Marks Entry'!BW76</f>
        <v>0.0</v>
      </c>
      <c r="BW74" s="782">
        <f>'Marks Entry'!BX76</f>
        <v>0.0</v>
      </c>
      <c r="BX74" s="783">
        <f>'Marks Entry'!BY76</f>
        <v>0.0</v>
      </c>
      <c r="BY74" s="782">
        <f>'Marks Entry'!BZ76</f>
        <v>0.0</v>
      </c>
      <c r="BZ74" s="783">
        <f>'Marks Entry'!CA76</f>
        <v>0.0</v>
      </c>
      <c r="CA74" s="784">
        <f>'Marks Entry'!CB76</f>
        <v>0.0</v>
      </c>
      <c r="CB74" s="784" t="str">
        <f>'Marks Entry'!CC76</f>
        <v/>
      </c>
      <c r="CC74" s="784" t="str">
        <f>'Marks Entry'!CD76</f>
        <v/>
      </c>
      <c r="CD74" s="785" t="str">
        <f>'Marks Entry'!CE76</f>
        <v/>
      </c>
      <c r="CE74" s="781">
        <f>'Marks Entry'!CF76</f>
        <v>0.0</v>
      </c>
      <c r="CF74" s="782">
        <f>'Marks Entry'!CG76</f>
        <v>0.0</v>
      </c>
      <c r="CG74" s="782">
        <f>'Marks Entry'!CH76</f>
        <v>0.0</v>
      </c>
      <c r="CH74" s="783">
        <f>'Marks Entry'!CI76</f>
        <v>0.0</v>
      </c>
      <c r="CI74" s="782">
        <f>'Marks Entry'!CJ76</f>
        <v>0.0</v>
      </c>
      <c r="CJ74" s="783">
        <f>'Marks Entry'!CK76</f>
        <v>0.0</v>
      </c>
      <c r="CK74" s="782">
        <f>'Marks Entry'!CL76</f>
        <v>0.0</v>
      </c>
      <c r="CL74" s="783">
        <f>'Marks Entry'!CM76</f>
        <v>0.0</v>
      </c>
      <c r="CM74" s="784">
        <f>'Marks Entry'!CN76</f>
        <v>0.0</v>
      </c>
      <c r="CN74" s="784" t="str">
        <f>'Marks Entry'!CO76</f>
        <v/>
      </c>
      <c r="CO74" s="784" t="str">
        <f>'Marks Entry'!CP76</f>
        <v/>
      </c>
      <c r="CP74" s="785" t="str">
        <f>'Marks Entry'!CQ76</f>
        <v/>
      </c>
      <c r="CQ74" s="786">
        <f>'Marks Entry'!CR76</f>
        <v>0.0</v>
      </c>
      <c r="CR74" s="787">
        <f>'Marks Entry'!CS76</f>
        <v>0.0</v>
      </c>
      <c r="CS74" s="787">
        <f>'Marks Entry'!CT76</f>
        <v>0.0</v>
      </c>
      <c r="CT74" s="783">
        <f>'Marks Entry'!CU76</f>
        <v>0.0</v>
      </c>
      <c r="CU74" s="787">
        <f>'Marks Entry'!CV76</f>
        <v>0.0</v>
      </c>
      <c r="CV74" s="788">
        <f>'Marks Entry'!CW76</f>
        <v>0.0</v>
      </c>
      <c r="CW74" s="789">
        <f>'Marks Entry'!CX76</f>
        <v>0.0</v>
      </c>
      <c r="CX74" s="788">
        <f>'Marks Entry'!CY76</f>
        <v>0.0</v>
      </c>
      <c r="CY74" s="787">
        <f>'Marks Entry'!CZ76</f>
        <v>0.0</v>
      </c>
      <c r="CZ74" s="789">
        <f>'Marks Entry'!DA76</f>
        <v>0.0</v>
      </c>
      <c r="DA74" s="790">
        <f>'Marks Entry'!DB76</f>
        <v>0.0</v>
      </c>
      <c r="DB74" s="784">
        <f>'Marks Entry'!DC76</f>
        <v>0.0</v>
      </c>
      <c r="DC74" s="785" t="str">
        <f>'Marks Entry'!DD76</f>
        <v/>
      </c>
      <c r="DD74" s="786">
        <f>'Marks Entry'!DE76</f>
        <v>0.0</v>
      </c>
      <c r="DE74" s="787">
        <f>'Marks Entry'!DF76</f>
        <v>0.0</v>
      </c>
      <c r="DF74" s="791">
        <f>'Marks Entry'!DG76</f>
        <v>0.0</v>
      </c>
      <c r="DG74" s="787">
        <f>'Marks Entry'!DH76</f>
        <v>0.0</v>
      </c>
      <c r="DH74" s="787">
        <f>'Marks Entry'!DI76</f>
        <v>0.0</v>
      </c>
      <c r="DI74" s="791">
        <f>'Marks Entry'!DJ76</f>
        <v>0.0</v>
      </c>
      <c r="DJ74" s="787">
        <f>'Marks Entry'!DK76</f>
        <v>0.0</v>
      </c>
      <c r="DK74" s="787">
        <f>'Marks Entry'!DL76</f>
        <v>0.0</v>
      </c>
      <c r="DL74" s="791" t="str">
        <f>'Marks Entry'!DM76</f>
        <v/>
      </c>
      <c r="DM74" s="791">
        <f>'Marks Entry'!DN76</f>
        <v>0.0</v>
      </c>
      <c r="DN74" s="791">
        <f>'Marks Entry'!DO76</f>
        <v>0.0</v>
      </c>
      <c r="DO74" s="792">
        <f>'Marks Entry'!DP76</f>
        <v>0.0</v>
      </c>
      <c r="DP74" s="787">
        <f>'Marks Entry'!DQ76</f>
        <v>0.0</v>
      </c>
      <c r="DQ74" s="788">
        <f>'Marks Entry'!DR76</f>
        <v>0.0</v>
      </c>
      <c r="DR74" s="791">
        <f>'Marks Entry'!DS76</f>
        <v>0.0</v>
      </c>
      <c r="DS74" s="788">
        <f>'Marks Entry'!DT76</f>
        <v>0.0</v>
      </c>
      <c r="DT74" s="787">
        <f>'Marks Entry'!DU76</f>
        <v>0.0</v>
      </c>
      <c r="DU74" s="789">
        <f>'Marks Entry'!DV76</f>
        <v>0.0</v>
      </c>
      <c r="DV74" s="789">
        <f>'Marks Entry'!DW76</f>
        <v>0.0</v>
      </c>
      <c r="DW74" s="789">
        <f>'Marks Entry'!DX76</f>
        <v>0.0</v>
      </c>
      <c r="DX74" s="793">
        <f>'Marks Entry'!DY76</f>
        <v>0.0</v>
      </c>
      <c r="DY74" s="784">
        <f>'Marks Entry'!DZ76</f>
        <v>0.0</v>
      </c>
      <c r="DZ74" s="785" t="str">
        <f>'Marks Entry'!EA76</f>
        <v/>
      </c>
      <c r="EA74" s="786">
        <f>'Marks Entry'!EB76</f>
        <v>0.0</v>
      </c>
      <c r="EB74" s="787">
        <f>'Marks Entry'!EC76</f>
        <v>0.0</v>
      </c>
      <c r="EC74" s="787">
        <f>'Marks Entry'!ED76</f>
        <v>0.0</v>
      </c>
      <c r="ED74" s="790">
        <f>'Marks Entry'!EE76</f>
        <v>0.0</v>
      </c>
      <c r="EE74" s="794">
        <f>'Marks Entry'!EF76</f>
        <v>0.0</v>
      </c>
      <c r="EF74" s="795" t="str">
        <f>'Marks Entry'!EG76</f>
        <v/>
      </c>
      <c r="EG74" s="786">
        <f>'Marks Entry'!EH76</f>
        <v>0.0</v>
      </c>
      <c r="EH74" s="787">
        <f>'Marks Entry'!EI76</f>
        <v>0.0</v>
      </c>
      <c r="EI74" s="787">
        <f>'Marks Entry'!EJ76</f>
        <v>0.0</v>
      </c>
      <c r="EJ74" s="790">
        <f>'Marks Entry'!EK76</f>
        <v>0.0</v>
      </c>
      <c r="EK74" s="794">
        <f>'Marks Entry'!EL76</f>
        <v>0.0</v>
      </c>
      <c r="EL74" s="795" t="str">
        <f>'Marks Entry'!EM76</f>
        <v/>
      </c>
      <c r="EM74" s="786">
        <f>'Marks Entry'!EN76</f>
        <v>0.0</v>
      </c>
      <c r="EN74" s="787">
        <f>'Marks Entry'!EO76</f>
        <v>0.0</v>
      </c>
      <c r="EO74" s="788">
        <f>'Marks Entry'!EP76</f>
        <v>0.0</v>
      </c>
      <c r="EP74" s="791">
        <f>'Marks Entry'!EQ76</f>
        <v>0.0</v>
      </c>
      <c r="EQ74" s="788">
        <f>'Marks Entry'!ER76</f>
        <v>0.0</v>
      </c>
      <c r="ER74" s="791">
        <f>'Marks Entry'!ES76</f>
        <v>0.0</v>
      </c>
      <c r="ES74" s="788">
        <f>'Marks Entry'!ET76</f>
        <v>0.0</v>
      </c>
      <c r="ET74" s="796">
        <f>'Marks Entry'!EU76</f>
        <v>0.0</v>
      </c>
      <c r="EU74" s="784">
        <f>'Marks Entry'!EV76</f>
        <v>0.0</v>
      </c>
      <c r="EV74" s="785" t="str">
        <f>'Marks Entry'!EW76</f>
        <v/>
      </c>
      <c r="EW74" s="797">
        <f>'Marks Entry'!EX76</f>
        <v>0.0</v>
      </c>
      <c r="EX74" s="784">
        <f>'Marks Entry'!EY76</f>
        <v>0.0</v>
      </c>
      <c r="EY74" s="798" t="str">
        <f>'Marks Entry'!EZ76</f>
        <v/>
      </c>
      <c r="EZ74" s="797" t="str">
        <f>'Marks Entry'!FA76</f>
        <v/>
      </c>
      <c r="FA74" s="784" t="str">
        <f>'Marks Entry'!FB76</f>
        <v/>
      </c>
      <c r="FB74" s="799" t="str">
        <f>'Marks Entry'!FC76</f>
        <v/>
      </c>
      <c r="FC74" s="800" t="str">
        <f>'Marks Entry'!FD76</f>
        <v/>
      </c>
      <c r="FD74" s="800" t="str">
        <f>'Marks Entry'!FE76</f>
        <v/>
      </c>
      <c r="FE74" s="784" t="str">
        <f>'Marks Entry'!FF76</f>
        <v/>
      </c>
      <c r="FF74" s="784" t="str">
        <f>'Marks Entry'!FG76</f>
        <v/>
      </c>
      <c r="FG74" s="785" t="str">
        <f>'Marks Entry'!FH76</f>
        <v/>
      </c>
    </row>
    <row r="75" spans="8:8" s="757" ht="17.25" customFormat="1" customHeight="1">
      <c r="A75" s="801"/>
      <c r="B75" s="758">
        <f t="shared" si="2"/>
        <v>0.0</v>
      </c>
      <c r="C75" s="759">
        <f>'Marks Entry'!D77</f>
        <v>0.0</v>
      </c>
      <c r="D75" s="759">
        <f>'Marks Entry'!E77</f>
        <v>0.0</v>
      </c>
      <c r="E75" s="759">
        <f>'Marks Entry'!F77</f>
        <v>0.0</v>
      </c>
      <c r="F75" s="759">
        <f>'Marks Entry'!G77</f>
        <v>0.0</v>
      </c>
      <c r="G75" s="759">
        <f>'Marks Entry'!H77</f>
        <v>0.0</v>
      </c>
      <c r="H75" s="759">
        <f>'Marks Entry'!I77</f>
        <v>0.0</v>
      </c>
      <c r="I75" s="759">
        <f>'Marks Entry'!J77</f>
        <v>0.0</v>
      </c>
      <c r="J75" s="760">
        <f>'Marks Entry'!K77</f>
        <v>0.0</v>
      </c>
      <c r="K75" s="781">
        <f>'Marks Entry'!L77</f>
        <v>0.0</v>
      </c>
      <c r="L75" s="782">
        <f>'Marks Entry'!M77</f>
        <v>0.0</v>
      </c>
      <c r="M75" s="782">
        <f>'Marks Entry'!N77</f>
        <v>0.0</v>
      </c>
      <c r="N75" s="783">
        <f>'Marks Entry'!O77</f>
        <v>0.0</v>
      </c>
      <c r="O75" s="782">
        <f>'Marks Entry'!P77</f>
        <v>0.0</v>
      </c>
      <c r="P75" s="783">
        <f>'Marks Entry'!Q77</f>
        <v>0.0</v>
      </c>
      <c r="Q75" s="782">
        <f>'Marks Entry'!R77</f>
        <v>0.0</v>
      </c>
      <c r="R75" s="783">
        <f>'Marks Entry'!S77</f>
        <v>0.0</v>
      </c>
      <c r="S75" s="784">
        <f>'Marks Entry'!T77</f>
        <v>0.0</v>
      </c>
      <c r="T75" s="784" t="str">
        <f>'Marks Entry'!U77</f>
        <v/>
      </c>
      <c r="U75" s="784" t="str">
        <f>'Marks Entry'!V77</f>
        <v/>
      </c>
      <c r="V75" s="785" t="str">
        <f>'Marks Entry'!W77</f>
        <v/>
      </c>
      <c r="W75" s="781">
        <f>'Marks Entry'!X77</f>
        <v>0.0</v>
      </c>
      <c r="X75" s="782">
        <f>'Marks Entry'!Y77</f>
        <v>0.0</v>
      </c>
      <c r="Y75" s="782">
        <f>'Marks Entry'!Z77</f>
        <v>0.0</v>
      </c>
      <c r="Z75" s="783">
        <f>'Marks Entry'!AA77</f>
        <v>0.0</v>
      </c>
      <c r="AA75" s="782">
        <f>'Marks Entry'!AB77</f>
        <v>0.0</v>
      </c>
      <c r="AB75" s="783">
        <f>'Marks Entry'!AC77</f>
        <v>0.0</v>
      </c>
      <c r="AC75" s="782">
        <f>'Marks Entry'!AD77</f>
        <v>0.0</v>
      </c>
      <c r="AD75" s="783">
        <f>'Marks Entry'!AE77</f>
        <v>0.0</v>
      </c>
      <c r="AE75" s="784">
        <f>'Marks Entry'!AF77</f>
        <v>0.0</v>
      </c>
      <c r="AF75" s="784" t="str">
        <f>'Marks Entry'!AG77</f>
        <v/>
      </c>
      <c r="AG75" s="784" t="str">
        <f>'Marks Entry'!AH77</f>
        <v/>
      </c>
      <c r="AH75" s="785" t="str">
        <f>'Marks Entry'!AI77</f>
        <v/>
      </c>
      <c r="AI75" s="781">
        <f>'Marks Entry'!AJ77</f>
        <v>0.0</v>
      </c>
      <c r="AJ75" s="782">
        <f>'Marks Entry'!AK77</f>
        <v>0.0</v>
      </c>
      <c r="AK75" s="782">
        <f>'Marks Entry'!AL77</f>
        <v>0.0</v>
      </c>
      <c r="AL75" s="783">
        <f>'Marks Entry'!AM77</f>
        <v>0.0</v>
      </c>
      <c r="AM75" s="782">
        <f>'Marks Entry'!AN77</f>
        <v>0.0</v>
      </c>
      <c r="AN75" s="783">
        <f>'Marks Entry'!AO77</f>
        <v>0.0</v>
      </c>
      <c r="AO75" s="782">
        <f>'Marks Entry'!AP77</f>
        <v>0.0</v>
      </c>
      <c r="AP75" s="783">
        <f>'Marks Entry'!AQ77</f>
        <v>0.0</v>
      </c>
      <c r="AQ75" s="784">
        <f>'Marks Entry'!AR77</f>
        <v>0.0</v>
      </c>
      <c r="AR75" s="784" t="str">
        <f>'Marks Entry'!AS77</f>
        <v/>
      </c>
      <c r="AS75" s="784" t="str">
        <f>'Marks Entry'!AT77</f>
        <v/>
      </c>
      <c r="AT75" s="785" t="str">
        <f>'Marks Entry'!AU77</f>
        <v/>
      </c>
      <c r="AU75" s="781">
        <f>'Marks Entry'!AV77</f>
        <v>0.0</v>
      </c>
      <c r="AV75" s="782">
        <f>'Marks Entry'!AW77</f>
        <v>0.0</v>
      </c>
      <c r="AW75" s="782">
        <f>'Marks Entry'!AX77</f>
        <v>0.0</v>
      </c>
      <c r="AX75" s="783">
        <f>'Marks Entry'!AY77</f>
        <v>0.0</v>
      </c>
      <c r="AY75" s="782">
        <f>'Marks Entry'!AZ77</f>
        <v>0.0</v>
      </c>
      <c r="AZ75" s="783">
        <f>'Marks Entry'!BA77</f>
        <v>0.0</v>
      </c>
      <c r="BA75" s="782">
        <f>'Marks Entry'!BB77</f>
        <v>0.0</v>
      </c>
      <c r="BB75" s="783">
        <f>'Marks Entry'!BC77</f>
        <v>0.0</v>
      </c>
      <c r="BC75" s="784">
        <f>'Marks Entry'!BD77</f>
        <v>0.0</v>
      </c>
      <c r="BD75" s="784" t="str">
        <f>'Marks Entry'!BE77</f>
        <v/>
      </c>
      <c r="BE75" s="784" t="str">
        <f>'Marks Entry'!BF77</f>
        <v/>
      </c>
      <c r="BF75" s="785" t="str">
        <f>'Marks Entry'!BG77</f>
        <v/>
      </c>
      <c r="BG75" s="781">
        <f>'Marks Entry'!BH77</f>
        <v>0.0</v>
      </c>
      <c r="BH75" s="782">
        <f>'Marks Entry'!BI77</f>
        <v>0.0</v>
      </c>
      <c r="BI75" s="782">
        <f>'Marks Entry'!BJ77</f>
        <v>0.0</v>
      </c>
      <c r="BJ75" s="783">
        <f>'Marks Entry'!BK77</f>
        <v>0.0</v>
      </c>
      <c r="BK75" s="782">
        <f>'Marks Entry'!BL77</f>
        <v>0.0</v>
      </c>
      <c r="BL75" s="783">
        <f>'Marks Entry'!BM77</f>
        <v>0.0</v>
      </c>
      <c r="BM75" s="782">
        <f>'Marks Entry'!BN77</f>
        <v>0.0</v>
      </c>
      <c r="BN75" s="783">
        <f>'Marks Entry'!BO77</f>
        <v>0.0</v>
      </c>
      <c r="BO75" s="784">
        <f>'Marks Entry'!BP77</f>
        <v>0.0</v>
      </c>
      <c r="BP75" s="784" t="str">
        <f>'Marks Entry'!BQ77</f>
        <v/>
      </c>
      <c r="BQ75" s="784" t="str">
        <f>'Marks Entry'!BR77</f>
        <v/>
      </c>
      <c r="BR75" s="785" t="str">
        <f>'Marks Entry'!BS77</f>
        <v/>
      </c>
      <c r="BS75" s="781">
        <f>'Marks Entry'!BT77</f>
        <v>0.0</v>
      </c>
      <c r="BT75" s="782">
        <f>'Marks Entry'!BU77</f>
        <v>0.0</v>
      </c>
      <c r="BU75" s="782">
        <f>'Marks Entry'!BV77</f>
        <v>0.0</v>
      </c>
      <c r="BV75" s="783">
        <f>'Marks Entry'!BW77</f>
        <v>0.0</v>
      </c>
      <c r="BW75" s="782">
        <f>'Marks Entry'!BX77</f>
        <v>0.0</v>
      </c>
      <c r="BX75" s="783">
        <f>'Marks Entry'!BY77</f>
        <v>0.0</v>
      </c>
      <c r="BY75" s="782">
        <f>'Marks Entry'!BZ77</f>
        <v>0.0</v>
      </c>
      <c r="BZ75" s="783">
        <f>'Marks Entry'!CA77</f>
        <v>0.0</v>
      </c>
      <c r="CA75" s="784">
        <f>'Marks Entry'!CB77</f>
        <v>0.0</v>
      </c>
      <c r="CB75" s="784" t="str">
        <f>'Marks Entry'!CC77</f>
        <v/>
      </c>
      <c r="CC75" s="784" t="str">
        <f>'Marks Entry'!CD77</f>
        <v/>
      </c>
      <c r="CD75" s="785" t="str">
        <f>'Marks Entry'!CE77</f>
        <v/>
      </c>
      <c r="CE75" s="781">
        <f>'Marks Entry'!CF77</f>
        <v>0.0</v>
      </c>
      <c r="CF75" s="782">
        <f>'Marks Entry'!CG77</f>
        <v>0.0</v>
      </c>
      <c r="CG75" s="782">
        <f>'Marks Entry'!CH77</f>
        <v>0.0</v>
      </c>
      <c r="CH75" s="783">
        <f>'Marks Entry'!CI77</f>
        <v>0.0</v>
      </c>
      <c r="CI75" s="782">
        <f>'Marks Entry'!CJ77</f>
        <v>0.0</v>
      </c>
      <c r="CJ75" s="783">
        <f>'Marks Entry'!CK77</f>
        <v>0.0</v>
      </c>
      <c r="CK75" s="782">
        <f>'Marks Entry'!CL77</f>
        <v>0.0</v>
      </c>
      <c r="CL75" s="783">
        <f>'Marks Entry'!CM77</f>
        <v>0.0</v>
      </c>
      <c r="CM75" s="784">
        <f>'Marks Entry'!CN77</f>
        <v>0.0</v>
      </c>
      <c r="CN75" s="784" t="str">
        <f>'Marks Entry'!CO77</f>
        <v/>
      </c>
      <c r="CO75" s="784" t="str">
        <f>'Marks Entry'!CP77</f>
        <v/>
      </c>
      <c r="CP75" s="785" t="str">
        <f>'Marks Entry'!CQ77</f>
        <v/>
      </c>
      <c r="CQ75" s="786">
        <f>'Marks Entry'!CR77</f>
        <v>0.0</v>
      </c>
      <c r="CR75" s="787">
        <f>'Marks Entry'!CS77</f>
        <v>0.0</v>
      </c>
      <c r="CS75" s="787">
        <f>'Marks Entry'!CT77</f>
        <v>0.0</v>
      </c>
      <c r="CT75" s="783">
        <f>'Marks Entry'!CU77</f>
        <v>0.0</v>
      </c>
      <c r="CU75" s="787">
        <f>'Marks Entry'!CV77</f>
        <v>0.0</v>
      </c>
      <c r="CV75" s="788">
        <f>'Marks Entry'!CW77</f>
        <v>0.0</v>
      </c>
      <c r="CW75" s="789">
        <f>'Marks Entry'!CX77</f>
        <v>0.0</v>
      </c>
      <c r="CX75" s="788">
        <f>'Marks Entry'!CY77</f>
        <v>0.0</v>
      </c>
      <c r="CY75" s="787">
        <f>'Marks Entry'!CZ77</f>
        <v>0.0</v>
      </c>
      <c r="CZ75" s="789">
        <f>'Marks Entry'!DA77</f>
        <v>0.0</v>
      </c>
      <c r="DA75" s="790">
        <f>'Marks Entry'!DB77</f>
        <v>0.0</v>
      </c>
      <c r="DB75" s="784">
        <f>'Marks Entry'!DC77</f>
        <v>0.0</v>
      </c>
      <c r="DC75" s="785" t="str">
        <f>'Marks Entry'!DD77</f>
        <v/>
      </c>
      <c r="DD75" s="786">
        <f>'Marks Entry'!DE77</f>
        <v>0.0</v>
      </c>
      <c r="DE75" s="787">
        <f>'Marks Entry'!DF77</f>
        <v>0.0</v>
      </c>
      <c r="DF75" s="791">
        <f>'Marks Entry'!DG77</f>
        <v>0.0</v>
      </c>
      <c r="DG75" s="787">
        <f>'Marks Entry'!DH77</f>
        <v>0.0</v>
      </c>
      <c r="DH75" s="787">
        <f>'Marks Entry'!DI77</f>
        <v>0.0</v>
      </c>
      <c r="DI75" s="791">
        <f>'Marks Entry'!DJ77</f>
        <v>0.0</v>
      </c>
      <c r="DJ75" s="787">
        <f>'Marks Entry'!DK77</f>
        <v>0.0</v>
      </c>
      <c r="DK75" s="787">
        <f>'Marks Entry'!DL77</f>
        <v>0.0</v>
      </c>
      <c r="DL75" s="791" t="str">
        <f>'Marks Entry'!DM77</f>
        <v/>
      </c>
      <c r="DM75" s="791">
        <f>'Marks Entry'!DN77</f>
        <v>0.0</v>
      </c>
      <c r="DN75" s="791">
        <f>'Marks Entry'!DO77</f>
        <v>0.0</v>
      </c>
      <c r="DO75" s="792">
        <f>'Marks Entry'!DP77</f>
        <v>0.0</v>
      </c>
      <c r="DP75" s="787">
        <f>'Marks Entry'!DQ77</f>
        <v>0.0</v>
      </c>
      <c r="DQ75" s="788">
        <f>'Marks Entry'!DR77</f>
        <v>0.0</v>
      </c>
      <c r="DR75" s="791">
        <f>'Marks Entry'!DS77</f>
        <v>0.0</v>
      </c>
      <c r="DS75" s="788">
        <f>'Marks Entry'!DT77</f>
        <v>0.0</v>
      </c>
      <c r="DT75" s="787">
        <f>'Marks Entry'!DU77</f>
        <v>0.0</v>
      </c>
      <c r="DU75" s="789">
        <f>'Marks Entry'!DV77</f>
        <v>0.0</v>
      </c>
      <c r="DV75" s="789">
        <f>'Marks Entry'!DW77</f>
        <v>0.0</v>
      </c>
      <c r="DW75" s="789">
        <f>'Marks Entry'!DX77</f>
        <v>0.0</v>
      </c>
      <c r="DX75" s="793">
        <f>'Marks Entry'!DY77</f>
        <v>0.0</v>
      </c>
      <c r="DY75" s="784">
        <f>'Marks Entry'!DZ77</f>
        <v>0.0</v>
      </c>
      <c r="DZ75" s="785" t="str">
        <f>'Marks Entry'!EA77</f>
        <v/>
      </c>
      <c r="EA75" s="786">
        <f>'Marks Entry'!EB77</f>
        <v>0.0</v>
      </c>
      <c r="EB75" s="787">
        <f>'Marks Entry'!EC77</f>
        <v>0.0</v>
      </c>
      <c r="EC75" s="787">
        <f>'Marks Entry'!ED77</f>
        <v>0.0</v>
      </c>
      <c r="ED75" s="790">
        <f>'Marks Entry'!EE77</f>
        <v>0.0</v>
      </c>
      <c r="EE75" s="794">
        <f>'Marks Entry'!EF77</f>
        <v>0.0</v>
      </c>
      <c r="EF75" s="795" t="str">
        <f>'Marks Entry'!EG77</f>
        <v/>
      </c>
      <c r="EG75" s="786">
        <f>'Marks Entry'!EH77</f>
        <v>0.0</v>
      </c>
      <c r="EH75" s="787">
        <f>'Marks Entry'!EI77</f>
        <v>0.0</v>
      </c>
      <c r="EI75" s="787">
        <f>'Marks Entry'!EJ77</f>
        <v>0.0</v>
      </c>
      <c r="EJ75" s="790">
        <f>'Marks Entry'!EK77</f>
        <v>0.0</v>
      </c>
      <c r="EK75" s="794">
        <f>'Marks Entry'!EL77</f>
        <v>0.0</v>
      </c>
      <c r="EL75" s="795" t="str">
        <f>'Marks Entry'!EM77</f>
        <v/>
      </c>
      <c r="EM75" s="786">
        <f>'Marks Entry'!EN77</f>
        <v>0.0</v>
      </c>
      <c r="EN75" s="787">
        <f>'Marks Entry'!EO77</f>
        <v>0.0</v>
      </c>
      <c r="EO75" s="788">
        <f>'Marks Entry'!EP77</f>
        <v>0.0</v>
      </c>
      <c r="EP75" s="791">
        <f>'Marks Entry'!EQ77</f>
        <v>0.0</v>
      </c>
      <c r="EQ75" s="788">
        <f>'Marks Entry'!ER77</f>
        <v>0.0</v>
      </c>
      <c r="ER75" s="791">
        <f>'Marks Entry'!ES77</f>
        <v>0.0</v>
      </c>
      <c r="ES75" s="788">
        <f>'Marks Entry'!ET77</f>
        <v>0.0</v>
      </c>
      <c r="ET75" s="796">
        <f>'Marks Entry'!EU77</f>
        <v>0.0</v>
      </c>
      <c r="EU75" s="784">
        <f>'Marks Entry'!EV77</f>
        <v>0.0</v>
      </c>
      <c r="EV75" s="785" t="str">
        <f>'Marks Entry'!EW77</f>
        <v/>
      </c>
      <c r="EW75" s="797">
        <f>'Marks Entry'!EX77</f>
        <v>0.0</v>
      </c>
      <c r="EX75" s="784">
        <f>'Marks Entry'!EY77</f>
        <v>0.0</v>
      </c>
      <c r="EY75" s="798" t="str">
        <f>'Marks Entry'!EZ77</f>
        <v/>
      </c>
      <c r="EZ75" s="797" t="str">
        <f>'Marks Entry'!FA77</f>
        <v/>
      </c>
      <c r="FA75" s="784" t="str">
        <f>'Marks Entry'!FB77</f>
        <v/>
      </c>
      <c r="FB75" s="799" t="str">
        <f>'Marks Entry'!FC77</f>
        <v/>
      </c>
      <c r="FC75" s="800" t="str">
        <f>'Marks Entry'!FD77</f>
        <v/>
      </c>
      <c r="FD75" s="800" t="str">
        <f>'Marks Entry'!FE77</f>
        <v/>
      </c>
      <c r="FE75" s="784" t="str">
        <f>'Marks Entry'!FF77</f>
        <v/>
      </c>
      <c r="FF75" s="784" t="str">
        <f>'Marks Entry'!FG77</f>
        <v/>
      </c>
      <c r="FG75" s="785" t="str">
        <f>'Marks Entry'!FH77</f>
        <v/>
      </c>
    </row>
    <row r="76" spans="8:8" s="757" ht="17.25" customFormat="1" customHeight="1">
      <c r="A76" s="801"/>
      <c r="B76" s="758">
        <f t="shared" si="2"/>
        <v>0.0</v>
      </c>
      <c r="C76" s="759">
        <f>'Marks Entry'!D78</f>
        <v>0.0</v>
      </c>
      <c r="D76" s="759">
        <f>'Marks Entry'!E78</f>
        <v>0.0</v>
      </c>
      <c r="E76" s="759">
        <f>'Marks Entry'!F78</f>
        <v>0.0</v>
      </c>
      <c r="F76" s="759">
        <f>'Marks Entry'!G78</f>
        <v>0.0</v>
      </c>
      <c r="G76" s="759">
        <f>'Marks Entry'!H78</f>
        <v>0.0</v>
      </c>
      <c r="H76" s="759">
        <f>'Marks Entry'!I78</f>
        <v>0.0</v>
      </c>
      <c r="I76" s="759">
        <f>'Marks Entry'!J78</f>
        <v>0.0</v>
      </c>
      <c r="J76" s="760">
        <f>'Marks Entry'!K78</f>
        <v>0.0</v>
      </c>
      <c r="K76" s="781">
        <f>'Marks Entry'!L78</f>
        <v>0.0</v>
      </c>
      <c r="L76" s="782">
        <f>'Marks Entry'!M78</f>
        <v>0.0</v>
      </c>
      <c r="M76" s="782">
        <f>'Marks Entry'!N78</f>
        <v>0.0</v>
      </c>
      <c r="N76" s="783">
        <f>'Marks Entry'!O78</f>
        <v>0.0</v>
      </c>
      <c r="O76" s="782">
        <f>'Marks Entry'!P78</f>
        <v>0.0</v>
      </c>
      <c r="P76" s="783">
        <f>'Marks Entry'!Q78</f>
        <v>0.0</v>
      </c>
      <c r="Q76" s="782">
        <f>'Marks Entry'!R78</f>
        <v>0.0</v>
      </c>
      <c r="R76" s="783">
        <f>'Marks Entry'!S78</f>
        <v>0.0</v>
      </c>
      <c r="S76" s="784">
        <f>'Marks Entry'!T78</f>
        <v>0.0</v>
      </c>
      <c r="T76" s="784" t="str">
        <f>'Marks Entry'!U78</f>
        <v/>
      </c>
      <c r="U76" s="784" t="str">
        <f>'Marks Entry'!V78</f>
        <v/>
      </c>
      <c r="V76" s="785" t="str">
        <f>'Marks Entry'!W78</f>
        <v/>
      </c>
      <c r="W76" s="781">
        <f>'Marks Entry'!X78</f>
        <v>0.0</v>
      </c>
      <c r="X76" s="782">
        <f>'Marks Entry'!Y78</f>
        <v>0.0</v>
      </c>
      <c r="Y76" s="782">
        <f>'Marks Entry'!Z78</f>
        <v>0.0</v>
      </c>
      <c r="Z76" s="783">
        <f>'Marks Entry'!AA78</f>
        <v>0.0</v>
      </c>
      <c r="AA76" s="782">
        <f>'Marks Entry'!AB78</f>
        <v>0.0</v>
      </c>
      <c r="AB76" s="783">
        <f>'Marks Entry'!AC78</f>
        <v>0.0</v>
      </c>
      <c r="AC76" s="782">
        <f>'Marks Entry'!AD78</f>
        <v>0.0</v>
      </c>
      <c r="AD76" s="783">
        <f>'Marks Entry'!AE78</f>
        <v>0.0</v>
      </c>
      <c r="AE76" s="784">
        <f>'Marks Entry'!AF78</f>
        <v>0.0</v>
      </c>
      <c r="AF76" s="784" t="str">
        <f>'Marks Entry'!AG78</f>
        <v/>
      </c>
      <c r="AG76" s="784" t="str">
        <f>'Marks Entry'!AH78</f>
        <v/>
      </c>
      <c r="AH76" s="785" t="str">
        <f>'Marks Entry'!AI78</f>
        <v/>
      </c>
      <c r="AI76" s="781">
        <f>'Marks Entry'!AJ78</f>
        <v>0.0</v>
      </c>
      <c r="AJ76" s="782">
        <f>'Marks Entry'!AK78</f>
        <v>0.0</v>
      </c>
      <c r="AK76" s="782">
        <f>'Marks Entry'!AL78</f>
        <v>0.0</v>
      </c>
      <c r="AL76" s="783">
        <f>'Marks Entry'!AM78</f>
        <v>0.0</v>
      </c>
      <c r="AM76" s="782">
        <f>'Marks Entry'!AN78</f>
        <v>0.0</v>
      </c>
      <c r="AN76" s="783">
        <f>'Marks Entry'!AO78</f>
        <v>0.0</v>
      </c>
      <c r="AO76" s="782">
        <f>'Marks Entry'!AP78</f>
        <v>0.0</v>
      </c>
      <c r="AP76" s="783">
        <f>'Marks Entry'!AQ78</f>
        <v>0.0</v>
      </c>
      <c r="AQ76" s="784">
        <f>'Marks Entry'!AR78</f>
        <v>0.0</v>
      </c>
      <c r="AR76" s="784" t="str">
        <f>'Marks Entry'!AS78</f>
        <v/>
      </c>
      <c r="AS76" s="784" t="str">
        <f>'Marks Entry'!AT78</f>
        <v/>
      </c>
      <c r="AT76" s="785" t="str">
        <f>'Marks Entry'!AU78</f>
        <v/>
      </c>
      <c r="AU76" s="781">
        <f>'Marks Entry'!AV78</f>
        <v>0.0</v>
      </c>
      <c r="AV76" s="782">
        <f>'Marks Entry'!AW78</f>
        <v>0.0</v>
      </c>
      <c r="AW76" s="782">
        <f>'Marks Entry'!AX78</f>
        <v>0.0</v>
      </c>
      <c r="AX76" s="783">
        <f>'Marks Entry'!AY78</f>
        <v>0.0</v>
      </c>
      <c r="AY76" s="782">
        <f>'Marks Entry'!AZ78</f>
        <v>0.0</v>
      </c>
      <c r="AZ76" s="783">
        <f>'Marks Entry'!BA78</f>
        <v>0.0</v>
      </c>
      <c r="BA76" s="782">
        <f>'Marks Entry'!BB78</f>
        <v>0.0</v>
      </c>
      <c r="BB76" s="783">
        <f>'Marks Entry'!BC78</f>
        <v>0.0</v>
      </c>
      <c r="BC76" s="784">
        <f>'Marks Entry'!BD78</f>
        <v>0.0</v>
      </c>
      <c r="BD76" s="784" t="str">
        <f>'Marks Entry'!BE78</f>
        <v/>
      </c>
      <c r="BE76" s="784" t="str">
        <f>'Marks Entry'!BF78</f>
        <v/>
      </c>
      <c r="BF76" s="785" t="str">
        <f>'Marks Entry'!BG78</f>
        <v/>
      </c>
      <c r="BG76" s="781">
        <f>'Marks Entry'!BH78</f>
        <v>0.0</v>
      </c>
      <c r="BH76" s="782">
        <f>'Marks Entry'!BI78</f>
        <v>0.0</v>
      </c>
      <c r="BI76" s="782">
        <f>'Marks Entry'!BJ78</f>
        <v>0.0</v>
      </c>
      <c r="BJ76" s="783">
        <f>'Marks Entry'!BK78</f>
        <v>0.0</v>
      </c>
      <c r="BK76" s="782">
        <f>'Marks Entry'!BL78</f>
        <v>0.0</v>
      </c>
      <c r="BL76" s="783">
        <f>'Marks Entry'!BM78</f>
        <v>0.0</v>
      </c>
      <c r="BM76" s="782">
        <f>'Marks Entry'!BN78</f>
        <v>0.0</v>
      </c>
      <c r="BN76" s="783">
        <f>'Marks Entry'!BO78</f>
        <v>0.0</v>
      </c>
      <c r="BO76" s="784">
        <f>'Marks Entry'!BP78</f>
        <v>0.0</v>
      </c>
      <c r="BP76" s="784" t="str">
        <f>'Marks Entry'!BQ78</f>
        <v/>
      </c>
      <c r="BQ76" s="784" t="str">
        <f>'Marks Entry'!BR78</f>
        <v/>
      </c>
      <c r="BR76" s="785" t="str">
        <f>'Marks Entry'!BS78</f>
        <v/>
      </c>
      <c r="BS76" s="781">
        <f>'Marks Entry'!BT78</f>
        <v>0.0</v>
      </c>
      <c r="BT76" s="782">
        <f>'Marks Entry'!BU78</f>
        <v>0.0</v>
      </c>
      <c r="BU76" s="782">
        <f>'Marks Entry'!BV78</f>
        <v>0.0</v>
      </c>
      <c r="BV76" s="783">
        <f>'Marks Entry'!BW78</f>
        <v>0.0</v>
      </c>
      <c r="BW76" s="782">
        <f>'Marks Entry'!BX78</f>
        <v>0.0</v>
      </c>
      <c r="BX76" s="783">
        <f>'Marks Entry'!BY78</f>
        <v>0.0</v>
      </c>
      <c r="BY76" s="782">
        <f>'Marks Entry'!BZ78</f>
        <v>0.0</v>
      </c>
      <c r="BZ76" s="783">
        <f>'Marks Entry'!CA78</f>
        <v>0.0</v>
      </c>
      <c r="CA76" s="784">
        <f>'Marks Entry'!CB78</f>
        <v>0.0</v>
      </c>
      <c r="CB76" s="784" t="str">
        <f>'Marks Entry'!CC78</f>
        <v/>
      </c>
      <c r="CC76" s="784" t="str">
        <f>'Marks Entry'!CD78</f>
        <v/>
      </c>
      <c r="CD76" s="785" t="str">
        <f>'Marks Entry'!CE78</f>
        <v/>
      </c>
      <c r="CE76" s="781">
        <f>'Marks Entry'!CF78</f>
        <v>0.0</v>
      </c>
      <c r="CF76" s="782">
        <f>'Marks Entry'!CG78</f>
        <v>0.0</v>
      </c>
      <c r="CG76" s="782">
        <f>'Marks Entry'!CH78</f>
        <v>0.0</v>
      </c>
      <c r="CH76" s="783">
        <f>'Marks Entry'!CI78</f>
        <v>0.0</v>
      </c>
      <c r="CI76" s="782">
        <f>'Marks Entry'!CJ78</f>
        <v>0.0</v>
      </c>
      <c r="CJ76" s="783">
        <f>'Marks Entry'!CK78</f>
        <v>0.0</v>
      </c>
      <c r="CK76" s="782">
        <f>'Marks Entry'!CL78</f>
        <v>0.0</v>
      </c>
      <c r="CL76" s="783">
        <f>'Marks Entry'!CM78</f>
        <v>0.0</v>
      </c>
      <c r="CM76" s="784">
        <f>'Marks Entry'!CN78</f>
        <v>0.0</v>
      </c>
      <c r="CN76" s="784" t="str">
        <f>'Marks Entry'!CO78</f>
        <v/>
      </c>
      <c r="CO76" s="784" t="str">
        <f>'Marks Entry'!CP78</f>
        <v/>
      </c>
      <c r="CP76" s="785" t="str">
        <f>'Marks Entry'!CQ78</f>
        <v/>
      </c>
      <c r="CQ76" s="786">
        <f>'Marks Entry'!CR78</f>
        <v>0.0</v>
      </c>
      <c r="CR76" s="787">
        <f>'Marks Entry'!CS78</f>
        <v>0.0</v>
      </c>
      <c r="CS76" s="787">
        <f>'Marks Entry'!CT78</f>
        <v>0.0</v>
      </c>
      <c r="CT76" s="783">
        <f>'Marks Entry'!CU78</f>
        <v>0.0</v>
      </c>
      <c r="CU76" s="787">
        <f>'Marks Entry'!CV78</f>
        <v>0.0</v>
      </c>
      <c r="CV76" s="788">
        <f>'Marks Entry'!CW78</f>
        <v>0.0</v>
      </c>
      <c r="CW76" s="789">
        <f>'Marks Entry'!CX78</f>
        <v>0.0</v>
      </c>
      <c r="CX76" s="788">
        <f>'Marks Entry'!CY78</f>
        <v>0.0</v>
      </c>
      <c r="CY76" s="787">
        <f>'Marks Entry'!CZ78</f>
        <v>0.0</v>
      </c>
      <c r="CZ76" s="789">
        <f>'Marks Entry'!DA78</f>
        <v>0.0</v>
      </c>
      <c r="DA76" s="790">
        <f>'Marks Entry'!DB78</f>
        <v>0.0</v>
      </c>
      <c r="DB76" s="784">
        <f>'Marks Entry'!DC78</f>
        <v>0.0</v>
      </c>
      <c r="DC76" s="785" t="str">
        <f>'Marks Entry'!DD78</f>
        <v/>
      </c>
      <c r="DD76" s="786">
        <f>'Marks Entry'!DE78</f>
        <v>0.0</v>
      </c>
      <c r="DE76" s="787">
        <f>'Marks Entry'!DF78</f>
        <v>0.0</v>
      </c>
      <c r="DF76" s="791">
        <f>'Marks Entry'!DG78</f>
        <v>0.0</v>
      </c>
      <c r="DG76" s="787">
        <f>'Marks Entry'!DH78</f>
        <v>0.0</v>
      </c>
      <c r="DH76" s="787">
        <f>'Marks Entry'!DI78</f>
        <v>0.0</v>
      </c>
      <c r="DI76" s="791">
        <f>'Marks Entry'!DJ78</f>
        <v>0.0</v>
      </c>
      <c r="DJ76" s="787">
        <f>'Marks Entry'!DK78</f>
        <v>0.0</v>
      </c>
      <c r="DK76" s="787">
        <f>'Marks Entry'!DL78</f>
        <v>0.0</v>
      </c>
      <c r="DL76" s="791" t="str">
        <f>'Marks Entry'!DM78</f>
        <v/>
      </c>
      <c r="DM76" s="791">
        <f>'Marks Entry'!DN78</f>
        <v>0.0</v>
      </c>
      <c r="DN76" s="791">
        <f>'Marks Entry'!DO78</f>
        <v>0.0</v>
      </c>
      <c r="DO76" s="792">
        <f>'Marks Entry'!DP78</f>
        <v>0.0</v>
      </c>
      <c r="DP76" s="787">
        <f>'Marks Entry'!DQ78</f>
        <v>0.0</v>
      </c>
      <c r="DQ76" s="788">
        <f>'Marks Entry'!DR78</f>
        <v>0.0</v>
      </c>
      <c r="DR76" s="791">
        <f>'Marks Entry'!DS78</f>
        <v>0.0</v>
      </c>
      <c r="DS76" s="788">
        <f>'Marks Entry'!DT78</f>
        <v>0.0</v>
      </c>
      <c r="DT76" s="787">
        <f>'Marks Entry'!DU78</f>
        <v>0.0</v>
      </c>
      <c r="DU76" s="789">
        <f>'Marks Entry'!DV78</f>
        <v>0.0</v>
      </c>
      <c r="DV76" s="789">
        <f>'Marks Entry'!DW78</f>
        <v>0.0</v>
      </c>
      <c r="DW76" s="789">
        <f>'Marks Entry'!DX78</f>
        <v>0.0</v>
      </c>
      <c r="DX76" s="793">
        <f>'Marks Entry'!DY78</f>
        <v>0.0</v>
      </c>
      <c r="DY76" s="784">
        <f>'Marks Entry'!DZ78</f>
        <v>0.0</v>
      </c>
      <c r="DZ76" s="785" t="str">
        <f>'Marks Entry'!EA78</f>
        <v/>
      </c>
      <c r="EA76" s="786">
        <f>'Marks Entry'!EB78</f>
        <v>0.0</v>
      </c>
      <c r="EB76" s="787">
        <f>'Marks Entry'!EC78</f>
        <v>0.0</v>
      </c>
      <c r="EC76" s="787">
        <f>'Marks Entry'!ED78</f>
        <v>0.0</v>
      </c>
      <c r="ED76" s="790">
        <f>'Marks Entry'!EE78</f>
        <v>0.0</v>
      </c>
      <c r="EE76" s="794">
        <f>'Marks Entry'!EF78</f>
        <v>0.0</v>
      </c>
      <c r="EF76" s="795" t="str">
        <f>'Marks Entry'!EG78</f>
        <v/>
      </c>
      <c r="EG76" s="786">
        <f>'Marks Entry'!EH78</f>
        <v>0.0</v>
      </c>
      <c r="EH76" s="787">
        <f>'Marks Entry'!EI78</f>
        <v>0.0</v>
      </c>
      <c r="EI76" s="787">
        <f>'Marks Entry'!EJ78</f>
        <v>0.0</v>
      </c>
      <c r="EJ76" s="790">
        <f>'Marks Entry'!EK78</f>
        <v>0.0</v>
      </c>
      <c r="EK76" s="794">
        <f>'Marks Entry'!EL78</f>
        <v>0.0</v>
      </c>
      <c r="EL76" s="795" t="str">
        <f>'Marks Entry'!EM78</f>
        <v/>
      </c>
      <c r="EM76" s="786">
        <f>'Marks Entry'!EN78</f>
        <v>0.0</v>
      </c>
      <c r="EN76" s="787">
        <f>'Marks Entry'!EO78</f>
        <v>0.0</v>
      </c>
      <c r="EO76" s="788">
        <f>'Marks Entry'!EP78</f>
        <v>0.0</v>
      </c>
      <c r="EP76" s="791">
        <f>'Marks Entry'!EQ78</f>
        <v>0.0</v>
      </c>
      <c r="EQ76" s="788">
        <f>'Marks Entry'!ER78</f>
        <v>0.0</v>
      </c>
      <c r="ER76" s="791">
        <f>'Marks Entry'!ES78</f>
        <v>0.0</v>
      </c>
      <c r="ES76" s="788">
        <f>'Marks Entry'!ET78</f>
        <v>0.0</v>
      </c>
      <c r="ET76" s="796">
        <f>'Marks Entry'!EU78</f>
        <v>0.0</v>
      </c>
      <c r="EU76" s="784">
        <f>'Marks Entry'!EV78</f>
        <v>0.0</v>
      </c>
      <c r="EV76" s="785" t="str">
        <f>'Marks Entry'!EW78</f>
        <v/>
      </c>
      <c r="EW76" s="797">
        <f>'Marks Entry'!EX78</f>
        <v>0.0</v>
      </c>
      <c r="EX76" s="784">
        <f>'Marks Entry'!EY78</f>
        <v>0.0</v>
      </c>
      <c r="EY76" s="798" t="str">
        <f>'Marks Entry'!EZ78</f>
        <v/>
      </c>
      <c r="EZ76" s="797" t="str">
        <f>'Marks Entry'!FA78</f>
        <v/>
      </c>
      <c r="FA76" s="784" t="str">
        <f>'Marks Entry'!FB78</f>
        <v/>
      </c>
      <c r="FB76" s="799" t="str">
        <f>'Marks Entry'!FC78</f>
        <v/>
      </c>
      <c r="FC76" s="784" t="str">
        <f>'Marks Entry'!FD78</f>
        <v/>
      </c>
      <c r="FD76" s="784" t="str">
        <f>'Marks Entry'!FE78</f>
        <v/>
      </c>
      <c r="FE76" s="784" t="str">
        <f>'Marks Entry'!FF78</f>
        <v/>
      </c>
      <c r="FF76" s="784" t="str">
        <f>'Marks Entry'!FG78</f>
        <v/>
      </c>
      <c r="FG76" s="785" t="str">
        <f>'Marks Entry'!FH78</f>
        <v/>
      </c>
    </row>
    <row r="77" spans="8:8" s="757" ht="17.25" customFormat="1" customHeight="1">
      <c r="A77" s="801"/>
      <c r="B77" s="758">
        <f t="shared" si="2"/>
        <v>0.0</v>
      </c>
      <c r="C77" s="759">
        <f>'Marks Entry'!D79</f>
        <v>0.0</v>
      </c>
      <c r="D77" s="759">
        <f>'Marks Entry'!E79</f>
        <v>0.0</v>
      </c>
      <c r="E77" s="759">
        <f>'Marks Entry'!F79</f>
        <v>0.0</v>
      </c>
      <c r="F77" s="759">
        <f>'Marks Entry'!G79</f>
        <v>0.0</v>
      </c>
      <c r="G77" s="759">
        <f>'Marks Entry'!H79</f>
        <v>0.0</v>
      </c>
      <c r="H77" s="759">
        <f>'Marks Entry'!I79</f>
        <v>0.0</v>
      </c>
      <c r="I77" s="759">
        <f>'Marks Entry'!J79</f>
        <v>0.0</v>
      </c>
      <c r="J77" s="760">
        <f>'Marks Entry'!K79</f>
        <v>0.0</v>
      </c>
      <c r="K77" s="781">
        <f>'Marks Entry'!L79</f>
        <v>0.0</v>
      </c>
      <c r="L77" s="782">
        <f>'Marks Entry'!M79</f>
        <v>0.0</v>
      </c>
      <c r="M77" s="782">
        <f>'Marks Entry'!N79</f>
        <v>0.0</v>
      </c>
      <c r="N77" s="783">
        <f>'Marks Entry'!O79</f>
        <v>0.0</v>
      </c>
      <c r="O77" s="782">
        <f>'Marks Entry'!P79</f>
        <v>0.0</v>
      </c>
      <c r="P77" s="783">
        <f>'Marks Entry'!Q79</f>
        <v>0.0</v>
      </c>
      <c r="Q77" s="782">
        <f>'Marks Entry'!R79</f>
        <v>0.0</v>
      </c>
      <c r="R77" s="783">
        <f>'Marks Entry'!S79</f>
        <v>0.0</v>
      </c>
      <c r="S77" s="784">
        <f>'Marks Entry'!T79</f>
        <v>0.0</v>
      </c>
      <c r="T77" s="784" t="str">
        <f>'Marks Entry'!U79</f>
        <v/>
      </c>
      <c r="U77" s="784" t="str">
        <f>'Marks Entry'!V79</f>
        <v/>
      </c>
      <c r="V77" s="785" t="str">
        <f>'Marks Entry'!W79</f>
        <v/>
      </c>
      <c r="W77" s="781">
        <f>'Marks Entry'!X79</f>
        <v>0.0</v>
      </c>
      <c r="X77" s="782">
        <f>'Marks Entry'!Y79</f>
        <v>0.0</v>
      </c>
      <c r="Y77" s="782">
        <f>'Marks Entry'!Z79</f>
        <v>0.0</v>
      </c>
      <c r="Z77" s="783">
        <f>'Marks Entry'!AA79</f>
        <v>0.0</v>
      </c>
      <c r="AA77" s="782">
        <f>'Marks Entry'!AB79</f>
        <v>0.0</v>
      </c>
      <c r="AB77" s="783">
        <f>'Marks Entry'!AC79</f>
        <v>0.0</v>
      </c>
      <c r="AC77" s="782">
        <f>'Marks Entry'!AD79</f>
        <v>0.0</v>
      </c>
      <c r="AD77" s="783">
        <f>'Marks Entry'!AE79</f>
        <v>0.0</v>
      </c>
      <c r="AE77" s="784">
        <f>'Marks Entry'!AF79</f>
        <v>0.0</v>
      </c>
      <c r="AF77" s="784" t="str">
        <f>'Marks Entry'!AG79</f>
        <v/>
      </c>
      <c r="AG77" s="784" t="str">
        <f>'Marks Entry'!AH79</f>
        <v/>
      </c>
      <c r="AH77" s="785" t="str">
        <f>'Marks Entry'!AI79</f>
        <v/>
      </c>
      <c r="AI77" s="781">
        <f>'Marks Entry'!AJ79</f>
        <v>0.0</v>
      </c>
      <c r="AJ77" s="782">
        <f>'Marks Entry'!AK79</f>
        <v>0.0</v>
      </c>
      <c r="AK77" s="782">
        <f>'Marks Entry'!AL79</f>
        <v>0.0</v>
      </c>
      <c r="AL77" s="783">
        <f>'Marks Entry'!AM79</f>
        <v>0.0</v>
      </c>
      <c r="AM77" s="782">
        <f>'Marks Entry'!AN79</f>
        <v>0.0</v>
      </c>
      <c r="AN77" s="783">
        <f>'Marks Entry'!AO79</f>
        <v>0.0</v>
      </c>
      <c r="AO77" s="782">
        <f>'Marks Entry'!AP79</f>
        <v>0.0</v>
      </c>
      <c r="AP77" s="783">
        <f>'Marks Entry'!AQ79</f>
        <v>0.0</v>
      </c>
      <c r="AQ77" s="784">
        <f>'Marks Entry'!AR79</f>
        <v>0.0</v>
      </c>
      <c r="AR77" s="784" t="str">
        <f>'Marks Entry'!AS79</f>
        <v/>
      </c>
      <c r="AS77" s="784" t="str">
        <f>'Marks Entry'!AT79</f>
        <v/>
      </c>
      <c r="AT77" s="785" t="str">
        <f>'Marks Entry'!AU79</f>
        <v/>
      </c>
      <c r="AU77" s="781">
        <f>'Marks Entry'!AV79</f>
        <v>0.0</v>
      </c>
      <c r="AV77" s="782">
        <f>'Marks Entry'!AW79</f>
        <v>0.0</v>
      </c>
      <c r="AW77" s="782">
        <f>'Marks Entry'!AX79</f>
        <v>0.0</v>
      </c>
      <c r="AX77" s="783">
        <f>'Marks Entry'!AY79</f>
        <v>0.0</v>
      </c>
      <c r="AY77" s="782">
        <f>'Marks Entry'!AZ79</f>
        <v>0.0</v>
      </c>
      <c r="AZ77" s="783">
        <f>'Marks Entry'!BA79</f>
        <v>0.0</v>
      </c>
      <c r="BA77" s="782">
        <f>'Marks Entry'!BB79</f>
        <v>0.0</v>
      </c>
      <c r="BB77" s="783">
        <f>'Marks Entry'!BC79</f>
        <v>0.0</v>
      </c>
      <c r="BC77" s="784">
        <f>'Marks Entry'!BD79</f>
        <v>0.0</v>
      </c>
      <c r="BD77" s="784" t="str">
        <f>'Marks Entry'!BE79</f>
        <v/>
      </c>
      <c r="BE77" s="784" t="str">
        <f>'Marks Entry'!BF79</f>
        <v/>
      </c>
      <c r="BF77" s="785" t="str">
        <f>'Marks Entry'!BG79</f>
        <v/>
      </c>
      <c r="BG77" s="781">
        <f>'Marks Entry'!BH79</f>
        <v>0.0</v>
      </c>
      <c r="BH77" s="782">
        <f>'Marks Entry'!BI79</f>
        <v>0.0</v>
      </c>
      <c r="BI77" s="782">
        <f>'Marks Entry'!BJ79</f>
        <v>0.0</v>
      </c>
      <c r="BJ77" s="783">
        <f>'Marks Entry'!BK79</f>
        <v>0.0</v>
      </c>
      <c r="BK77" s="782">
        <f>'Marks Entry'!BL79</f>
        <v>0.0</v>
      </c>
      <c r="BL77" s="783">
        <f>'Marks Entry'!BM79</f>
        <v>0.0</v>
      </c>
      <c r="BM77" s="782">
        <f>'Marks Entry'!BN79</f>
        <v>0.0</v>
      </c>
      <c r="BN77" s="783">
        <f>'Marks Entry'!BO79</f>
        <v>0.0</v>
      </c>
      <c r="BO77" s="784">
        <f>'Marks Entry'!BP79</f>
        <v>0.0</v>
      </c>
      <c r="BP77" s="784" t="str">
        <f>'Marks Entry'!BQ79</f>
        <v/>
      </c>
      <c r="BQ77" s="784" t="str">
        <f>'Marks Entry'!BR79</f>
        <v/>
      </c>
      <c r="BR77" s="785" t="str">
        <f>'Marks Entry'!BS79</f>
        <v/>
      </c>
      <c r="BS77" s="781">
        <f>'Marks Entry'!BT79</f>
        <v>0.0</v>
      </c>
      <c r="BT77" s="782">
        <f>'Marks Entry'!BU79</f>
        <v>0.0</v>
      </c>
      <c r="BU77" s="782">
        <f>'Marks Entry'!BV79</f>
        <v>0.0</v>
      </c>
      <c r="BV77" s="783">
        <f>'Marks Entry'!BW79</f>
        <v>0.0</v>
      </c>
      <c r="BW77" s="782">
        <f>'Marks Entry'!BX79</f>
        <v>0.0</v>
      </c>
      <c r="BX77" s="783">
        <f>'Marks Entry'!BY79</f>
        <v>0.0</v>
      </c>
      <c r="BY77" s="782">
        <f>'Marks Entry'!BZ79</f>
        <v>0.0</v>
      </c>
      <c r="BZ77" s="783">
        <f>'Marks Entry'!CA79</f>
        <v>0.0</v>
      </c>
      <c r="CA77" s="784">
        <f>'Marks Entry'!CB79</f>
        <v>0.0</v>
      </c>
      <c r="CB77" s="784" t="str">
        <f>'Marks Entry'!CC79</f>
        <v/>
      </c>
      <c r="CC77" s="784" t="str">
        <f>'Marks Entry'!CD79</f>
        <v/>
      </c>
      <c r="CD77" s="785" t="str">
        <f>'Marks Entry'!CE79</f>
        <v/>
      </c>
      <c r="CE77" s="781">
        <f>'Marks Entry'!CF79</f>
        <v>0.0</v>
      </c>
      <c r="CF77" s="782">
        <f>'Marks Entry'!CG79</f>
        <v>0.0</v>
      </c>
      <c r="CG77" s="782">
        <f>'Marks Entry'!CH79</f>
        <v>0.0</v>
      </c>
      <c r="CH77" s="783">
        <f>'Marks Entry'!CI79</f>
        <v>0.0</v>
      </c>
      <c r="CI77" s="782">
        <f>'Marks Entry'!CJ79</f>
        <v>0.0</v>
      </c>
      <c r="CJ77" s="783">
        <f>'Marks Entry'!CK79</f>
        <v>0.0</v>
      </c>
      <c r="CK77" s="782">
        <f>'Marks Entry'!CL79</f>
        <v>0.0</v>
      </c>
      <c r="CL77" s="783">
        <f>'Marks Entry'!CM79</f>
        <v>0.0</v>
      </c>
      <c r="CM77" s="784">
        <f>'Marks Entry'!CN79</f>
        <v>0.0</v>
      </c>
      <c r="CN77" s="784" t="str">
        <f>'Marks Entry'!CO79</f>
        <v/>
      </c>
      <c r="CO77" s="784" t="str">
        <f>'Marks Entry'!CP79</f>
        <v/>
      </c>
      <c r="CP77" s="785" t="str">
        <f>'Marks Entry'!CQ79</f>
        <v/>
      </c>
      <c r="CQ77" s="786">
        <f>'Marks Entry'!CR79</f>
        <v>0.0</v>
      </c>
      <c r="CR77" s="787">
        <f>'Marks Entry'!CS79</f>
        <v>0.0</v>
      </c>
      <c r="CS77" s="787">
        <f>'Marks Entry'!CT79</f>
        <v>0.0</v>
      </c>
      <c r="CT77" s="783">
        <f>'Marks Entry'!CU79</f>
        <v>0.0</v>
      </c>
      <c r="CU77" s="787">
        <f>'Marks Entry'!CV79</f>
        <v>0.0</v>
      </c>
      <c r="CV77" s="788">
        <f>'Marks Entry'!CW79</f>
        <v>0.0</v>
      </c>
      <c r="CW77" s="789">
        <f>'Marks Entry'!CX79</f>
        <v>0.0</v>
      </c>
      <c r="CX77" s="788">
        <f>'Marks Entry'!CY79</f>
        <v>0.0</v>
      </c>
      <c r="CY77" s="787">
        <f>'Marks Entry'!CZ79</f>
        <v>0.0</v>
      </c>
      <c r="CZ77" s="789">
        <f>'Marks Entry'!DA79</f>
        <v>0.0</v>
      </c>
      <c r="DA77" s="790">
        <f>'Marks Entry'!DB79</f>
        <v>0.0</v>
      </c>
      <c r="DB77" s="784">
        <f>'Marks Entry'!DC79</f>
        <v>0.0</v>
      </c>
      <c r="DC77" s="785" t="str">
        <f>'Marks Entry'!DD79</f>
        <v/>
      </c>
      <c r="DD77" s="786">
        <f>'Marks Entry'!DE79</f>
        <v>0.0</v>
      </c>
      <c r="DE77" s="787">
        <f>'Marks Entry'!DF79</f>
        <v>0.0</v>
      </c>
      <c r="DF77" s="791">
        <f>'Marks Entry'!DG79</f>
        <v>0.0</v>
      </c>
      <c r="DG77" s="787">
        <f>'Marks Entry'!DH79</f>
        <v>0.0</v>
      </c>
      <c r="DH77" s="787">
        <f>'Marks Entry'!DI79</f>
        <v>0.0</v>
      </c>
      <c r="DI77" s="791">
        <f>'Marks Entry'!DJ79</f>
        <v>0.0</v>
      </c>
      <c r="DJ77" s="787">
        <f>'Marks Entry'!DK79</f>
        <v>0.0</v>
      </c>
      <c r="DK77" s="787">
        <f>'Marks Entry'!DL79</f>
        <v>0.0</v>
      </c>
      <c r="DL77" s="791" t="str">
        <f>'Marks Entry'!DM79</f>
        <v/>
      </c>
      <c r="DM77" s="791">
        <f>'Marks Entry'!DN79</f>
        <v>0.0</v>
      </c>
      <c r="DN77" s="791">
        <f>'Marks Entry'!DO79</f>
        <v>0.0</v>
      </c>
      <c r="DO77" s="792">
        <f>'Marks Entry'!DP79</f>
        <v>0.0</v>
      </c>
      <c r="DP77" s="787">
        <f>'Marks Entry'!DQ79</f>
        <v>0.0</v>
      </c>
      <c r="DQ77" s="788">
        <f>'Marks Entry'!DR79</f>
        <v>0.0</v>
      </c>
      <c r="DR77" s="791">
        <f>'Marks Entry'!DS79</f>
        <v>0.0</v>
      </c>
      <c r="DS77" s="788">
        <f>'Marks Entry'!DT79</f>
        <v>0.0</v>
      </c>
      <c r="DT77" s="787">
        <f>'Marks Entry'!DU79</f>
        <v>0.0</v>
      </c>
      <c r="DU77" s="789">
        <f>'Marks Entry'!DV79</f>
        <v>0.0</v>
      </c>
      <c r="DV77" s="789">
        <f>'Marks Entry'!DW79</f>
        <v>0.0</v>
      </c>
      <c r="DW77" s="789">
        <f>'Marks Entry'!DX79</f>
        <v>0.0</v>
      </c>
      <c r="DX77" s="793">
        <f>'Marks Entry'!DY79</f>
        <v>0.0</v>
      </c>
      <c r="DY77" s="784">
        <f>'Marks Entry'!DZ79</f>
        <v>0.0</v>
      </c>
      <c r="DZ77" s="785" t="str">
        <f>'Marks Entry'!EA79</f>
        <v/>
      </c>
      <c r="EA77" s="786">
        <f>'Marks Entry'!EB79</f>
        <v>0.0</v>
      </c>
      <c r="EB77" s="787">
        <f>'Marks Entry'!EC79</f>
        <v>0.0</v>
      </c>
      <c r="EC77" s="787">
        <f>'Marks Entry'!ED79</f>
        <v>0.0</v>
      </c>
      <c r="ED77" s="790">
        <f>'Marks Entry'!EE79</f>
        <v>0.0</v>
      </c>
      <c r="EE77" s="794">
        <f>'Marks Entry'!EF79</f>
        <v>0.0</v>
      </c>
      <c r="EF77" s="795" t="str">
        <f>'Marks Entry'!EG79</f>
        <v/>
      </c>
      <c r="EG77" s="786">
        <f>'Marks Entry'!EH79</f>
        <v>0.0</v>
      </c>
      <c r="EH77" s="787">
        <f>'Marks Entry'!EI79</f>
        <v>0.0</v>
      </c>
      <c r="EI77" s="787">
        <f>'Marks Entry'!EJ79</f>
        <v>0.0</v>
      </c>
      <c r="EJ77" s="790">
        <f>'Marks Entry'!EK79</f>
        <v>0.0</v>
      </c>
      <c r="EK77" s="794">
        <f>'Marks Entry'!EL79</f>
        <v>0.0</v>
      </c>
      <c r="EL77" s="795" t="str">
        <f>'Marks Entry'!EM79</f>
        <v/>
      </c>
      <c r="EM77" s="786">
        <f>'Marks Entry'!EN79</f>
        <v>0.0</v>
      </c>
      <c r="EN77" s="787">
        <f>'Marks Entry'!EO79</f>
        <v>0.0</v>
      </c>
      <c r="EO77" s="788">
        <f>'Marks Entry'!EP79</f>
        <v>0.0</v>
      </c>
      <c r="EP77" s="791">
        <f>'Marks Entry'!EQ79</f>
        <v>0.0</v>
      </c>
      <c r="EQ77" s="788">
        <f>'Marks Entry'!ER79</f>
        <v>0.0</v>
      </c>
      <c r="ER77" s="791">
        <f>'Marks Entry'!ES79</f>
        <v>0.0</v>
      </c>
      <c r="ES77" s="788">
        <f>'Marks Entry'!ET79</f>
        <v>0.0</v>
      </c>
      <c r="ET77" s="796">
        <f>'Marks Entry'!EU79</f>
        <v>0.0</v>
      </c>
      <c r="EU77" s="784">
        <f>'Marks Entry'!EV79</f>
        <v>0.0</v>
      </c>
      <c r="EV77" s="785" t="str">
        <f>'Marks Entry'!EW79</f>
        <v/>
      </c>
      <c r="EW77" s="797">
        <f>'Marks Entry'!EX79</f>
        <v>0.0</v>
      </c>
      <c r="EX77" s="784">
        <f>'Marks Entry'!EY79</f>
        <v>0.0</v>
      </c>
      <c r="EY77" s="798" t="str">
        <f>'Marks Entry'!EZ79</f>
        <v/>
      </c>
      <c r="EZ77" s="797" t="str">
        <f>'Marks Entry'!FA79</f>
        <v/>
      </c>
      <c r="FA77" s="784" t="str">
        <f>'Marks Entry'!FB79</f>
        <v/>
      </c>
      <c r="FB77" s="799" t="str">
        <f>'Marks Entry'!FC79</f>
        <v/>
      </c>
      <c r="FC77" s="784" t="str">
        <f>'Marks Entry'!FD79</f>
        <v/>
      </c>
      <c r="FD77" s="784" t="str">
        <f>'Marks Entry'!FE79</f>
        <v/>
      </c>
      <c r="FE77" s="784" t="str">
        <f>'Marks Entry'!FF79</f>
        <v/>
      </c>
      <c r="FF77" s="784" t="str">
        <f>'Marks Entry'!FG79</f>
        <v/>
      </c>
      <c r="FG77" s="785" t="str">
        <f>'Marks Entry'!FH79</f>
        <v/>
      </c>
    </row>
    <row r="78" spans="8:8" s="757" ht="17.25" customFormat="1" customHeight="1">
      <c r="A78" s="801"/>
      <c r="B78" s="758">
        <f t="shared" si="2"/>
        <v>0.0</v>
      </c>
      <c r="C78" s="759">
        <f>'Marks Entry'!D80</f>
        <v>0.0</v>
      </c>
      <c r="D78" s="759">
        <f>'Marks Entry'!E80</f>
        <v>0.0</v>
      </c>
      <c r="E78" s="759">
        <f>'Marks Entry'!F80</f>
        <v>0.0</v>
      </c>
      <c r="F78" s="759">
        <f>'Marks Entry'!G80</f>
        <v>0.0</v>
      </c>
      <c r="G78" s="759">
        <f>'Marks Entry'!H80</f>
        <v>0.0</v>
      </c>
      <c r="H78" s="759">
        <f>'Marks Entry'!I80</f>
        <v>0.0</v>
      </c>
      <c r="I78" s="759">
        <f>'Marks Entry'!J80</f>
        <v>0.0</v>
      </c>
      <c r="J78" s="760">
        <f>'Marks Entry'!K80</f>
        <v>0.0</v>
      </c>
      <c r="K78" s="781">
        <f>'Marks Entry'!L80</f>
        <v>0.0</v>
      </c>
      <c r="L78" s="782">
        <f>'Marks Entry'!M80</f>
        <v>0.0</v>
      </c>
      <c r="M78" s="782">
        <f>'Marks Entry'!N80</f>
        <v>0.0</v>
      </c>
      <c r="N78" s="783">
        <f>'Marks Entry'!O80</f>
        <v>0.0</v>
      </c>
      <c r="O78" s="782">
        <f>'Marks Entry'!P80</f>
        <v>0.0</v>
      </c>
      <c r="P78" s="783">
        <f>'Marks Entry'!Q80</f>
        <v>0.0</v>
      </c>
      <c r="Q78" s="782">
        <f>'Marks Entry'!R80</f>
        <v>0.0</v>
      </c>
      <c r="R78" s="783">
        <f>'Marks Entry'!S80</f>
        <v>0.0</v>
      </c>
      <c r="S78" s="784">
        <f>'Marks Entry'!T80</f>
        <v>0.0</v>
      </c>
      <c r="T78" s="784" t="str">
        <f>'Marks Entry'!U80</f>
        <v/>
      </c>
      <c r="U78" s="784" t="str">
        <f>'Marks Entry'!V80</f>
        <v/>
      </c>
      <c r="V78" s="785" t="str">
        <f>'Marks Entry'!W80</f>
        <v/>
      </c>
      <c r="W78" s="781">
        <f>'Marks Entry'!X80</f>
        <v>0.0</v>
      </c>
      <c r="X78" s="782">
        <f>'Marks Entry'!Y80</f>
        <v>0.0</v>
      </c>
      <c r="Y78" s="782">
        <f>'Marks Entry'!Z80</f>
        <v>0.0</v>
      </c>
      <c r="Z78" s="783">
        <f>'Marks Entry'!AA80</f>
        <v>0.0</v>
      </c>
      <c r="AA78" s="782">
        <f>'Marks Entry'!AB80</f>
        <v>0.0</v>
      </c>
      <c r="AB78" s="783">
        <f>'Marks Entry'!AC80</f>
        <v>0.0</v>
      </c>
      <c r="AC78" s="782">
        <f>'Marks Entry'!AD80</f>
        <v>0.0</v>
      </c>
      <c r="AD78" s="783">
        <f>'Marks Entry'!AE80</f>
        <v>0.0</v>
      </c>
      <c r="AE78" s="784">
        <f>'Marks Entry'!AF80</f>
        <v>0.0</v>
      </c>
      <c r="AF78" s="784" t="str">
        <f>'Marks Entry'!AG80</f>
        <v/>
      </c>
      <c r="AG78" s="784" t="str">
        <f>'Marks Entry'!AH80</f>
        <v/>
      </c>
      <c r="AH78" s="785" t="str">
        <f>'Marks Entry'!AI80</f>
        <v/>
      </c>
      <c r="AI78" s="781">
        <f>'Marks Entry'!AJ80</f>
        <v>0.0</v>
      </c>
      <c r="AJ78" s="782">
        <f>'Marks Entry'!AK80</f>
        <v>0.0</v>
      </c>
      <c r="AK78" s="782">
        <f>'Marks Entry'!AL80</f>
        <v>0.0</v>
      </c>
      <c r="AL78" s="783">
        <f>'Marks Entry'!AM80</f>
        <v>0.0</v>
      </c>
      <c r="AM78" s="782">
        <f>'Marks Entry'!AN80</f>
        <v>0.0</v>
      </c>
      <c r="AN78" s="783">
        <f>'Marks Entry'!AO80</f>
        <v>0.0</v>
      </c>
      <c r="AO78" s="782">
        <f>'Marks Entry'!AP80</f>
        <v>0.0</v>
      </c>
      <c r="AP78" s="783">
        <f>'Marks Entry'!AQ80</f>
        <v>0.0</v>
      </c>
      <c r="AQ78" s="784">
        <f>'Marks Entry'!AR80</f>
        <v>0.0</v>
      </c>
      <c r="AR78" s="784" t="str">
        <f>'Marks Entry'!AS80</f>
        <v/>
      </c>
      <c r="AS78" s="784" t="str">
        <f>'Marks Entry'!AT80</f>
        <v/>
      </c>
      <c r="AT78" s="785" t="str">
        <f>'Marks Entry'!AU80</f>
        <v/>
      </c>
      <c r="AU78" s="781">
        <f>'Marks Entry'!AV80</f>
        <v>0.0</v>
      </c>
      <c r="AV78" s="782">
        <f>'Marks Entry'!AW80</f>
        <v>0.0</v>
      </c>
      <c r="AW78" s="782">
        <f>'Marks Entry'!AX80</f>
        <v>0.0</v>
      </c>
      <c r="AX78" s="783">
        <f>'Marks Entry'!AY80</f>
        <v>0.0</v>
      </c>
      <c r="AY78" s="782">
        <f>'Marks Entry'!AZ80</f>
        <v>0.0</v>
      </c>
      <c r="AZ78" s="783">
        <f>'Marks Entry'!BA80</f>
        <v>0.0</v>
      </c>
      <c r="BA78" s="782">
        <f>'Marks Entry'!BB80</f>
        <v>0.0</v>
      </c>
      <c r="BB78" s="783">
        <f>'Marks Entry'!BC80</f>
        <v>0.0</v>
      </c>
      <c r="BC78" s="784">
        <f>'Marks Entry'!BD80</f>
        <v>0.0</v>
      </c>
      <c r="BD78" s="784" t="str">
        <f>'Marks Entry'!BE80</f>
        <v/>
      </c>
      <c r="BE78" s="784" t="str">
        <f>'Marks Entry'!BF80</f>
        <v/>
      </c>
      <c r="BF78" s="785" t="str">
        <f>'Marks Entry'!BG80</f>
        <v/>
      </c>
      <c r="BG78" s="781">
        <f>'Marks Entry'!BH80</f>
        <v>0.0</v>
      </c>
      <c r="BH78" s="782">
        <f>'Marks Entry'!BI80</f>
        <v>0.0</v>
      </c>
      <c r="BI78" s="782">
        <f>'Marks Entry'!BJ80</f>
        <v>0.0</v>
      </c>
      <c r="BJ78" s="783">
        <f>'Marks Entry'!BK80</f>
        <v>0.0</v>
      </c>
      <c r="BK78" s="782">
        <f>'Marks Entry'!BL80</f>
        <v>0.0</v>
      </c>
      <c r="BL78" s="783">
        <f>'Marks Entry'!BM80</f>
        <v>0.0</v>
      </c>
      <c r="BM78" s="782">
        <f>'Marks Entry'!BN80</f>
        <v>0.0</v>
      </c>
      <c r="BN78" s="783">
        <f>'Marks Entry'!BO80</f>
        <v>0.0</v>
      </c>
      <c r="BO78" s="784">
        <f>'Marks Entry'!BP80</f>
        <v>0.0</v>
      </c>
      <c r="BP78" s="784" t="str">
        <f>'Marks Entry'!BQ80</f>
        <v/>
      </c>
      <c r="BQ78" s="784" t="str">
        <f>'Marks Entry'!BR80</f>
        <v/>
      </c>
      <c r="BR78" s="785" t="str">
        <f>'Marks Entry'!BS80</f>
        <v/>
      </c>
      <c r="BS78" s="781">
        <f>'Marks Entry'!BT80</f>
        <v>0.0</v>
      </c>
      <c r="BT78" s="782">
        <f>'Marks Entry'!BU80</f>
        <v>0.0</v>
      </c>
      <c r="BU78" s="782">
        <f>'Marks Entry'!BV80</f>
        <v>0.0</v>
      </c>
      <c r="BV78" s="783">
        <f>'Marks Entry'!BW80</f>
        <v>0.0</v>
      </c>
      <c r="BW78" s="782">
        <f>'Marks Entry'!BX80</f>
        <v>0.0</v>
      </c>
      <c r="BX78" s="783">
        <f>'Marks Entry'!BY80</f>
        <v>0.0</v>
      </c>
      <c r="BY78" s="782">
        <f>'Marks Entry'!BZ80</f>
        <v>0.0</v>
      </c>
      <c r="BZ78" s="783">
        <f>'Marks Entry'!CA80</f>
        <v>0.0</v>
      </c>
      <c r="CA78" s="784">
        <f>'Marks Entry'!CB80</f>
        <v>0.0</v>
      </c>
      <c r="CB78" s="784" t="str">
        <f>'Marks Entry'!CC80</f>
        <v/>
      </c>
      <c r="CC78" s="784" t="str">
        <f>'Marks Entry'!CD80</f>
        <v/>
      </c>
      <c r="CD78" s="785" t="str">
        <f>'Marks Entry'!CE80</f>
        <v/>
      </c>
      <c r="CE78" s="781">
        <f>'Marks Entry'!CF80</f>
        <v>0.0</v>
      </c>
      <c r="CF78" s="782">
        <f>'Marks Entry'!CG80</f>
        <v>0.0</v>
      </c>
      <c r="CG78" s="782">
        <f>'Marks Entry'!CH80</f>
        <v>0.0</v>
      </c>
      <c r="CH78" s="783">
        <f>'Marks Entry'!CI80</f>
        <v>0.0</v>
      </c>
      <c r="CI78" s="782">
        <f>'Marks Entry'!CJ80</f>
        <v>0.0</v>
      </c>
      <c r="CJ78" s="783">
        <f>'Marks Entry'!CK80</f>
        <v>0.0</v>
      </c>
      <c r="CK78" s="782">
        <f>'Marks Entry'!CL80</f>
        <v>0.0</v>
      </c>
      <c r="CL78" s="783">
        <f>'Marks Entry'!CM80</f>
        <v>0.0</v>
      </c>
      <c r="CM78" s="784">
        <f>'Marks Entry'!CN80</f>
        <v>0.0</v>
      </c>
      <c r="CN78" s="784" t="str">
        <f>'Marks Entry'!CO80</f>
        <v/>
      </c>
      <c r="CO78" s="784" t="str">
        <f>'Marks Entry'!CP80</f>
        <v/>
      </c>
      <c r="CP78" s="785" t="str">
        <f>'Marks Entry'!CQ80</f>
        <v/>
      </c>
      <c r="CQ78" s="786">
        <f>'Marks Entry'!CR80</f>
        <v>0.0</v>
      </c>
      <c r="CR78" s="787">
        <f>'Marks Entry'!CS80</f>
        <v>0.0</v>
      </c>
      <c r="CS78" s="787">
        <f>'Marks Entry'!CT80</f>
        <v>0.0</v>
      </c>
      <c r="CT78" s="783">
        <f>'Marks Entry'!CU80</f>
        <v>0.0</v>
      </c>
      <c r="CU78" s="787">
        <f>'Marks Entry'!CV80</f>
        <v>0.0</v>
      </c>
      <c r="CV78" s="788">
        <f>'Marks Entry'!CW80</f>
        <v>0.0</v>
      </c>
      <c r="CW78" s="789">
        <f>'Marks Entry'!CX80</f>
        <v>0.0</v>
      </c>
      <c r="CX78" s="788">
        <f>'Marks Entry'!CY80</f>
        <v>0.0</v>
      </c>
      <c r="CY78" s="787">
        <f>'Marks Entry'!CZ80</f>
        <v>0.0</v>
      </c>
      <c r="CZ78" s="789">
        <f>'Marks Entry'!DA80</f>
        <v>0.0</v>
      </c>
      <c r="DA78" s="790">
        <f>'Marks Entry'!DB80</f>
        <v>0.0</v>
      </c>
      <c r="DB78" s="784">
        <f>'Marks Entry'!DC80</f>
        <v>0.0</v>
      </c>
      <c r="DC78" s="785" t="str">
        <f>'Marks Entry'!DD80</f>
        <v/>
      </c>
      <c r="DD78" s="786">
        <f>'Marks Entry'!DE80</f>
        <v>0.0</v>
      </c>
      <c r="DE78" s="787">
        <f>'Marks Entry'!DF80</f>
        <v>0.0</v>
      </c>
      <c r="DF78" s="791">
        <f>'Marks Entry'!DG80</f>
        <v>0.0</v>
      </c>
      <c r="DG78" s="787">
        <f>'Marks Entry'!DH80</f>
        <v>0.0</v>
      </c>
      <c r="DH78" s="787">
        <f>'Marks Entry'!DI80</f>
        <v>0.0</v>
      </c>
      <c r="DI78" s="791">
        <f>'Marks Entry'!DJ80</f>
        <v>0.0</v>
      </c>
      <c r="DJ78" s="787">
        <f>'Marks Entry'!DK80</f>
        <v>0.0</v>
      </c>
      <c r="DK78" s="787">
        <f>'Marks Entry'!DL80</f>
        <v>0.0</v>
      </c>
      <c r="DL78" s="791" t="str">
        <f>'Marks Entry'!DM80</f>
        <v/>
      </c>
      <c r="DM78" s="791">
        <f>'Marks Entry'!DN80</f>
        <v>0.0</v>
      </c>
      <c r="DN78" s="791">
        <f>'Marks Entry'!DO80</f>
        <v>0.0</v>
      </c>
      <c r="DO78" s="792">
        <f>'Marks Entry'!DP80</f>
        <v>0.0</v>
      </c>
      <c r="DP78" s="787">
        <f>'Marks Entry'!DQ80</f>
        <v>0.0</v>
      </c>
      <c r="DQ78" s="788">
        <f>'Marks Entry'!DR80</f>
        <v>0.0</v>
      </c>
      <c r="DR78" s="791">
        <f>'Marks Entry'!DS80</f>
        <v>0.0</v>
      </c>
      <c r="DS78" s="788">
        <f>'Marks Entry'!DT80</f>
        <v>0.0</v>
      </c>
      <c r="DT78" s="787">
        <f>'Marks Entry'!DU80</f>
        <v>0.0</v>
      </c>
      <c r="DU78" s="789">
        <f>'Marks Entry'!DV80</f>
        <v>0.0</v>
      </c>
      <c r="DV78" s="789">
        <f>'Marks Entry'!DW80</f>
        <v>0.0</v>
      </c>
      <c r="DW78" s="789">
        <f>'Marks Entry'!DX80</f>
        <v>0.0</v>
      </c>
      <c r="DX78" s="793">
        <f>'Marks Entry'!DY80</f>
        <v>0.0</v>
      </c>
      <c r="DY78" s="784">
        <f>'Marks Entry'!DZ80</f>
        <v>0.0</v>
      </c>
      <c r="DZ78" s="785" t="str">
        <f>'Marks Entry'!EA80</f>
        <v/>
      </c>
      <c r="EA78" s="786">
        <f>'Marks Entry'!EB80</f>
        <v>0.0</v>
      </c>
      <c r="EB78" s="787">
        <f>'Marks Entry'!EC80</f>
        <v>0.0</v>
      </c>
      <c r="EC78" s="787">
        <f>'Marks Entry'!ED80</f>
        <v>0.0</v>
      </c>
      <c r="ED78" s="790">
        <f>'Marks Entry'!EE80</f>
        <v>0.0</v>
      </c>
      <c r="EE78" s="794">
        <f>'Marks Entry'!EF80</f>
        <v>0.0</v>
      </c>
      <c r="EF78" s="795" t="str">
        <f>'Marks Entry'!EG80</f>
        <v/>
      </c>
      <c r="EG78" s="786">
        <f>'Marks Entry'!EH80</f>
        <v>0.0</v>
      </c>
      <c r="EH78" s="787">
        <f>'Marks Entry'!EI80</f>
        <v>0.0</v>
      </c>
      <c r="EI78" s="787">
        <f>'Marks Entry'!EJ80</f>
        <v>0.0</v>
      </c>
      <c r="EJ78" s="790">
        <f>'Marks Entry'!EK80</f>
        <v>0.0</v>
      </c>
      <c r="EK78" s="794">
        <f>'Marks Entry'!EL80</f>
        <v>0.0</v>
      </c>
      <c r="EL78" s="795" t="str">
        <f>'Marks Entry'!EM80</f>
        <v/>
      </c>
      <c r="EM78" s="786">
        <f>'Marks Entry'!EN80</f>
        <v>0.0</v>
      </c>
      <c r="EN78" s="787">
        <f>'Marks Entry'!EO80</f>
        <v>0.0</v>
      </c>
      <c r="EO78" s="788">
        <f>'Marks Entry'!EP80</f>
        <v>0.0</v>
      </c>
      <c r="EP78" s="791">
        <f>'Marks Entry'!EQ80</f>
        <v>0.0</v>
      </c>
      <c r="EQ78" s="788">
        <f>'Marks Entry'!ER80</f>
        <v>0.0</v>
      </c>
      <c r="ER78" s="791">
        <f>'Marks Entry'!ES80</f>
        <v>0.0</v>
      </c>
      <c r="ES78" s="788">
        <f>'Marks Entry'!ET80</f>
        <v>0.0</v>
      </c>
      <c r="ET78" s="796">
        <f>'Marks Entry'!EU80</f>
        <v>0.0</v>
      </c>
      <c r="EU78" s="784">
        <f>'Marks Entry'!EV80</f>
        <v>0.0</v>
      </c>
      <c r="EV78" s="785" t="str">
        <f>'Marks Entry'!EW80</f>
        <v/>
      </c>
      <c r="EW78" s="797">
        <f>'Marks Entry'!EX80</f>
        <v>0.0</v>
      </c>
      <c r="EX78" s="784">
        <f>'Marks Entry'!EY80</f>
        <v>0.0</v>
      </c>
      <c r="EY78" s="798" t="str">
        <f>'Marks Entry'!EZ80</f>
        <v/>
      </c>
      <c r="EZ78" s="797" t="str">
        <f>'Marks Entry'!FA80</f>
        <v/>
      </c>
      <c r="FA78" s="784" t="str">
        <f>'Marks Entry'!FB80</f>
        <v/>
      </c>
      <c r="FB78" s="799" t="str">
        <f>'Marks Entry'!FC80</f>
        <v/>
      </c>
      <c r="FC78" s="800" t="str">
        <f>'Marks Entry'!FD80</f>
        <v/>
      </c>
      <c r="FD78" s="800" t="str">
        <f>'Marks Entry'!FE80</f>
        <v/>
      </c>
      <c r="FE78" s="784" t="str">
        <f>'Marks Entry'!FF80</f>
        <v/>
      </c>
      <c r="FF78" s="784" t="str">
        <f>'Marks Entry'!FG80</f>
        <v/>
      </c>
      <c r="FG78" s="785" t="str">
        <f>'Marks Entry'!FH80</f>
        <v/>
      </c>
    </row>
    <row r="79" spans="8:8" s="757" ht="17.25" customFormat="1" customHeight="1">
      <c r="A79" s="801"/>
      <c r="B79" s="758">
        <f t="shared" si="2"/>
        <v>0.0</v>
      </c>
      <c r="C79" s="759">
        <f>'Marks Entry'!D81</f>
        <v>0.0</v>
      </c>
      <c r="D79" s="759">
        <f>'Marks Entry'!E81</f>
        <v>0.0</v>
      </c>
      <c r="E79" s="759">
        <f>'Marks Entry'!F81</f>
        <v>0.0</v>
      </c>
      <c r="F79" s="759">
        <f>'Marks Entry'!G81</f>
        <v>0.0</v>
      </c>
      <c r="G79" s="759">
        <f>'Marks Entry'!H81</f>
        <v>0.0</v>
      </c>
      <c r="H79" s="759">
        <f>'Marks Entry'!I81</f>
        <v>0.0</v>
      </c>
      <c r="I79" s="759">
        <f>'Marks Entry'!J81</f>
        <v>0.0</v>
      </c>
      <c r="J79" s="760">
        <f>'Marks Entry'!K81</f>
        <v>0.0</v>
      </c>
      <c r="K79" s="781">
        <f>'Marks Entry'!L81</f>
        <v>0.0</v>
      </c>
      <c r="L79" s="782">
        <f>'Marks Entry'!M81</f>
        <v>0.0</v>
      </c>
      <c r="M79" s="782">
        <f>'Marks Entry'!N81</f>
        <v>0.0</v>
      </c>
      <c r="N79" s="783">
        <f>'Marks Entry'!O81</f>
        <v>0.0</v>
      </c>
      <c r="O79" s="782">
        <f>'Marks Entry'!P81</f>
        <v>0.0</v>
      </c>
      <c r="P79" s="783">
        <f>'Marks Entry'!Q81</f>
        <v>0.0</v>
      </c>
      <c r="Q79" s="782">
        <f>'Marks Entry'!R81</f>
        <v>0.0</v>
      </c>
      <c r="R79" s="783">
        <f>'Marks Entry'!S81</f>
        <v>0.0</v>
      </c>
      <c r="S79" s="784">
        <f>'Marks Entry'!T81</f>
        <v>0.0</v>
      </c>
      <c r="T79" s="784" t="str">
        <f>'Marks Entry'!U81</f>
        <v/>
      </c>
      <c r="U79" s="784" t="str">
        <f>'Marks Entry'!V81</f>
        <v/>
      </c>
      <c r="V79" s="785" t="str">
        <f>'Marks Entry'!W81</f>
        <v/>
      </c>
      <c r="W79" s="781">
        <f>'Marks Entry'!X81</f>
        <v>0.0</v>
      </c>
      <c r="X79" s="782">
        <f>'Marks Entry'!Y81</f>
        <v>0.0</v>
      </c>
      <c r="Y79" s="782">
        <f>'Marks Entry'!Z81</f>
        <v>0.0</v>
      </c>
      <c r="Z79" s="783">
        <f>'Marks Entry'!AA81</f>
        <v>0.0</v>
      </c>
      <c r="AA79" s="782">
        <f>'Marks Entry'!AB81</f>
        <v>0.0</v>
      </c>
      <c r="AB79" s="783">
        <f>'Marks Entry'!AC81</f>
        <v>0.0</v>
      </c>
      <c r="AC79" s="782">
        <f>'Marks Entry'!AD81</f>
        <v>0.0</v>
      </c>
      <c r="AD79" s="783">
        <f>'Marks Entry'!AE81</f>
        <v>0.0</v>
      </c>
      <c r="AE79" s="784">
        <f>'Marks Entry'!AF81</f>
        <v>0.0</v>
      </c>
      <c r="AF79" s="784" t="str">
        <f>'Marks Entry'!AG81</f>
        <v/>
      </c>
      <c r="AG79" s="784" t="str">
        <f>'Marks Entry'!AH81</f>
        <v/>
      </c>
      <c r="AH79" s="785" t="str">
        <f>'Marks Entry'!AI81</f>
        <v/>
      </c>
      <c r="AI79" s="781">
        <f>'Marks Entry'!AJ81</f>
        <v>0.0</v>
      </c>
      <c r="AJ79" s="782">
        <f>'Marks Entry'!AK81</f>
        <v>0.0</v>
      </c>
      <c r="AK79" s="782">
        <f>'Marks Entry'!AL81</f>
        <v>0.0</v>
      </c>
      <c r="AL79" s="783">
        <f>'Marks Entry'!AM81</f>
        <v>0.0</v>
      </c>
      <c r="AM79" s="782">
        <f>'Marks Entry'!AN81</f>
        <v>0.0</v>
      </c>
      <c r="AN79" s="783">
        <f>'Marks Entry'!AO81</f>
        <v>0.0</v>
      </c>
      <c r="AO79" s="782">
        <f>'Marks Entry'!AP81</f>
        <v>0.0</v>
      </c>
      <c r="AP79" s="783">
        <f>'Marks Entry'!AQ81</f>
        <v>0.0</v>
      </c>
      <c r="AQ79" s="784">
        <f>'Marks Entry'!AR81</f>
        <v>0.0</v>
      </c>
      <c r="AR79" s="784" t="str">
        <f>'Marks Entry'!AS81</f>
        <v/>
      </c>
      <c r="AS79" s="784" t="str">
        <f>'Marks Entry'!AT81</f>
        <v/>
      </c>
      <c r="AT79" s="785" t="str">
        <f>'Marks Entry'!AU81</f>
        <v/>
      </c>
      <c r="AU79" s="781">
        <f>'Marks Entry'!AV81</f>
        <v>0.0</v>
      </c>
      <c r="AV79" s="782">
        <f>'Marks Entry'!AW81</f>
        <v>0.0</v>
      </c>
      <c r="AW79" s="782">
        <f>'Marks Entry'!AX81</f>
        <v>0.0</v>
      </c>
      <c r="AX79" s="783">
        <f>'Marks Entry'!AY81</f>
        <v>0.0</v>
      </c>
      <c r="AY79" s="782">
        <f>'Marks Entry'!AZ81</f>
        <v>0.0</v>
      </c>
      <c r="AZ79" s="783">
        <f>'Marks Entry'!BA81</f>
        <v>0.0</v>
      </c>
      <c r="BA79" s="782">
        <f>'Marks Entry'!BB81</f>
        <v>0.0</v>
      </c>
      <c r="BB79" s="783">
        <f>'Marks Entry'!BC81</f>
        <v>0.0</v>
      </c>
      <c r="BC79" s="784">
        <f>'Marks Entry'!BD81</f>
        <v>0.0</v>
      </c>
      <c r="BD79" s="784" t="str">
        <f>'Marks Entry'!BE81</f>
        <v/>
      </c>
      <c r="BE79" s="784" t="str">
        <f>'Marks Entry'!BF81</f>
        <v/>
      </c>
      <c r="BF79" s="785" t="str">
        <f>'Marks Entry'!BG81</f>
        <v/>
      </c>
      <c r="BG79" s="781">
        <f>'Marks Entry'!BH81</f>
        <v>0.0</v>
      </c>
      <c r="BH79" s="782">
        <f>'Marks Entry'!BI81</f>
        <v>0.0</v>
      </c>
      <c r="BI79" s="782">
        <f>'Marks Entry'!BJ81</f>
        <v>0.0</v>
      </c>
      <c r="BJ79" s="783">
        <f>'Marks Entry'!BK81</f>
        <v>0.0</v>
      </c>
      <c r="BK79" s="782">
        <f>'Marks Entry'!BL81</f>
        <v>0.0</v>
      </c>
      <c r="BL79" s="783">
        <f>'Marks Entry'!BM81</f>
        <v>0.0</v>
      </c>
      <c r="BM79" s="782">
        <f>'Marks Entry'!BN81</f>
        <v>0.0</v>
      </c>
      <c r="BN79" s="783">
        <f>'Marks Entry'!BO81</f>
        <v>0.0</v>
      </c>
      <c r="BO79" s="784">
        <f>'Marks Entry'!BP81</f>
        <v>0.0</v>
      </c>
      <c r="BP79" s="784" t="str">
        <f>'Marks Entry'!BQ81</f>
        <v/>
      </c>
      <c r="BQ79" s="784" t="str">
        <f>'Marks Entry'!BR81</f>
        <v/>
      </c>
      <c r="BR79" s="785" t="str">
        <f>'Marks Entry'!BS81</f>
        <v/>
      </c>
      <c r="BS79" s="781">
        <f>'Marks Entry'!BT81</f>
        <v>0.0</v>
      </c>
      <c r="BT79" s="782">
        <f>'Marks Entry'!BU81</f>
        <v>0.0</v>
      </c>
      <c r="BU79" s="782">
        <f>'Marks Entry'!BV81</f>
        <v>0.0</v>
      </c>
      <c r="BV79" s="783">
        <f>'Marks Entry'!BW81</f>
        <v>0.0</v>
      </c>
      <c r="BW79" s="782">
        <f>'Marks Entry'!BX81</f>
        <v>0.0</v>
      </c>
      <c r="BX79" s="783">
        <f>'Marks Entry'!BY81</f>
        <v>0.0</v>
      </c>
      <c r="BY79" s="782">
        <f>'Marks Entry'!BZ81</f>
        <v>0.0</v>
      </c>
      <c r="BZ79" s="783">
        <f>'Marks Entry'!CA81</f>
        <v>0.0</v>
      </c>
      <c r="CA79" s="784">
        <f>'Marks Entry'!CB81</f>
        <v>0.0</v>
      </c>
      <c r="CB79" s="784" t="str">
        <f>'Marks Entry'!CC81</f>
        <v/>
      </c>
      <c r="CC79" s="784" t="str">
        <f>'Marks Entry'!CD81</f>
        <v/>
      </c>
      <c r="CD79" s="785" t="str">
        <f>'Marks Entry'!CE81</f>
        <v/>
      </c>
      <c r="CE79" s="781">
        <f>'Marks Entry'!CF81</f>
        <v>0.0</v>
      </c>
      <c r="CF79" s="782">
        <f>'Marks Entry'!CG81</f>
        <v>0.0</v>
      </c>
      <c r="CG79" s="782">
        <f>'Marks Entry'!CH81</f>
        <v>0.0</v>
      </c>
      <c r="CH79" s="783">
        <f>'Marks Entry'!CI81</f>
        <v>0.0</v>
      </c>
      <c r="CI79" s="782">
        <f>'Marks Entry'!CJ81</f>
        <v>0.0</v>
      </c>
      <c r="CJ79" s="783">
        <f>'Marks Entry'!CK81</f>
        <v>0.0</v>
      </c>
      <c r="CK79" s="782">
        <f>'Marks Entry'!CL81</f>
        <v>0.0</v>
      </c>
      <c r="CL79" s="783">
        <f>'Marks Entry'!CM81</f>
        <v>0.0</v>
      </c>
      <c r="CM79" s="784">
        <f>'Marks Entry'!CN81</f>
        <v>0.0</v>
      </c>
      <c r="CN79" s="784" t="str">
        <f>'Marks Entry'!CO81</f>
        <v/>
      </c>
      <c r="CO79" s="784" t="str">
        <f>'Marks Entry'!CP81</f>
        <v/>
      </c>
      <c r="CP79" s="785" t="str">
        <f>'Marks Entry'!CQ81</f>
        <v/>
      </c>
      <c r="CQ79" s="786">
        <f>'Marks Entry'!CR81</f>
        <v>0.0</v>
      </c>
      <c r="CR79" s="787">
        <f>'Marks Entry'!CS81</f>
        <v>0.0</v>
      </c>
      <c r="CS79" s="787">
        <f>'Marks Entry'!CT81</f>
        <v>0.0</v>
      </c>
      <c r="CT79" s="783">
        <f>'Marks Entry'!CU81</f>
        <v>0.0</v>
      </c>
      <c r="CU79" s="787">
        <f>'Marks Entry'!CV81</f>
        <v>0.0</v>
      </c>
      <c r="CV79" s="788">
        <f>'Marks Entry'!CW81</f>
        <v>0.0</v>
      </c>
      <c r="CW79" s="789">
        <f>'Marks Entry'!CX81</f>
        <v>0.0</v>
      </c>
      <c r="CX79" s="788">
        <f>'Marks Entry'!CY81</f>
        <v>0.0</v>
      </c>
      <c r="CY79" s="787">
        <f>'Marks Entry'!CZ81</f>
        <v>0.0</v>
      </c>
      <c r="CZ79" s="789">
        <f>'Marks Entry'!DA81</f>
        <v>0.0</v>
      </c>
      <c r="DA79" s="790">
        <f>'Marks Entry'!DB81</f>
        <v>0.0</v>
      </c>
      <c r="DB79" s="784">
        <f>'Marks Entry'!DC81</f>
        <v>0.0</v>
      </c>
      <c r="DC79" s="785" t="str">
        <f>'Marks Entry'!DD81</f>
        <v/>
      </c>
      <c r="DD79" s="786">
        <f>'Marks Entry'!DE81</f>
        <v>0.0</v>
      </c>
      <c r="DE79" s="787">
        <f>'Marks Entry'!DF81</f>
        <v>0.0</v>
      </c>
      <c r="DF79" s="791">
        <f>'Marks Entry'!DG81</f>
        <v>0.0</v>
      </c>
      <c r="DG79" s="787">
        <f>'Marks Entry'!DH81</f>
        <v>0.0</v>
      </c>
      <c r="DH79" s="787">
        <f>'Marks Entry'!DI81</f>
        <v>0.0</v>
      </c>
      <c r="DI79" s="791">
        <f>'Marks Entry'!DJ81</f>
        <v>0.0</v>
      </c>
      <c r="DJ79" s="787">
        <f>'Marks Entry'!DK81</f>
        <v>0.0</v>
      </c>
      <c r="DK79" s="787">
        <f>'Marks Entry'!DL81</f>
        <v>0.0</v>
      </c>
      <c r="DL79" s="791" t="str">
        <f>'Marks Entry'!DM81</f>
        <v/>
      </c>
      <c r="DM79" s="791">
        <f>'Marks Entry'!DN81</f>
        <v>0.0</v>
      </c>
      <c r="DN79" s="791">
        <f>'Marks Entry'!DO81</f>
        <v>0.0</v>
      </c>
      <c r="DO79" s="792">
        <f>'Marks Entry'!DP81</f>
        <v>0.0</v>
      </c>
      <c r="DP79" s="787">
        <f>'Marks Entry'!DQ81</f>
        <v>0.0</v>
      </c>
      <c r="DQ79" s="788">
        <f>'Marks Entry'!DR81</f>
        <v>0.0</v>
      </c>
      <c r="DR79" s="791">
        <f>'Marks Entry'!DS81</f>
        <v>0.0</v>
      </c>
      <c r="DS79" s="788">
        <f>'Marks Entry'!DT81</f>
        <v>0.0</v>
      </c>
      <c r="DT79" s="787">
        <f>'Marks Entry'!DU81</f>
        <v>0.0</v>
      </c>
      <c r="DU79" s="789">
        <f>'Marks Entry'!DV81</f>
        <v>0.0</v>
      </c>
      <c r="DV79" s="789">
        <f>'Marks Entry'!DW81</f>
        <v>0.0</v>
      </c>
      <c r="DW79" s="789">
        <f>'Marks Entry'!DX81</f>
        <v>0.0</v>
      </c>
      <c r="DX79" s="793">
        <f>'Marks Entry'!DY81</f>
        <v>0.0</v>
      </c>
      <c r="DY79" s="784">
        <f>'Marks Entry'!DZ81</f>
        <v>0.0</v>
      </c>
      <c r="DZ79" s="785" t="str">
        <f>'Marks Entry'!EA81</f>
        <v/>
      </c>
      <c r="EA79" s="786">
        <f>'Marks Entry'!EB81</f>
        <v>0.0</v>
      </c>
      <c r="EB79" s="787">
        <f>'Marks Entry'!EC81</f>
        <v>0.0</v>
      </c>
      <c r="EC79" s="787">
        <f>'Marks Entry'!ED81</f>
        <v>0.0</v>
      </c>
      <c r="ED79" s="790">
        <f>'Marks Entry'!EE81</f>
        <v>0.0</v>
      </c>
      <c r="EE79" s="794">
        <f>'Marks Entry'!EF81</f>
        <v>0.0</v>
      </c>
      <c r="EF79" s="795" t="str">
        <f>'Marks Entry'!EG81</f>
        <v/>
      </c>
      <c r="EG79" s="786">
        <f>'Marks Entry'!EH81</f>
        <v>0.0</v>
      </c>
      <c r="EH79" s="787">
        <f>'Marks Entry'!EI81</f>
        <v>0.0</v>
      </c>
      <c r="EI79" s="787">
        <f>'Marks Entry'!EJ81</f>
        <v>0.0</v>
      </c>
      <c r="EJ79" s="790">
        <f>'Marks Entry'!EK81</f>
        <v>0.0</v>
      </c>
      <c r="EK79" s="794">
        <f>'Marks Entry'!EL81</f>
        <v>0.0</v>
      </c>
      <c r="EL79" s="795" t="str">
        <f>'Marks Entry'!EM81</f>
        <v/>
      </c>
      <c r="EM79" s="786">
        <f>'Marks Entry'!EN81</f>
        <v>0.0</v>
      </c>
      <c r="EN79" s="787">
        <f>'Marks Entry'!EO81</f>
        <v>0.0</v>
      </c>
      <c r="EO79" s="788">
        <f>'Marks Entry'!EP81</f>
        <v>0.0</v>
      </c>
      <c r="EP79" s="791">
        <f>'Marks Entry'!EQ81</f>
        <v>0.0</v>
      </c>
      <c r="EQ79" s="788">
        <f>'Marks Entry'!ER81</f>
        <v>0.0</v>
      </c>
      <c r="ER79" s="791">
        <f>'Marks Entry'!ES81</f>
        <v>0.0</v>
      </c>
      <c r="ES79" s="788">
        <f>'Marks Entry'!ET81</f>
        <v>0.0</v>
      </c>
      <c r="ET79" s="796">
        <f>'Marks Entry'!EU81</f>
        <v>0.0</v>
      </c>
      <c r="EU79" s="784">
        <f>'Marks Entry'!EV81</f>
        <v>0.0</v>
      </c>
      <c r="EV79" s="785" t="str">
        <f>'Marks Entry'!EW81</f>
        <v/>
      </c>
      <c r="EW79" s="797">
        <f>'Marks Entry'!EX81</f>
        <v>0.0</v>
      </c>
      <c r="EX79" s="784">
        <f>'Marks Entry'!EY81</f>
        <v>0.0</v>
      </c>
      <c r="EY79" s="798" t="str">
        <f>'Marks Entry'!EZ81</f>
        <v/>
      </c>
      <c r="EZ79" s="797" t="str">
        <f>'Marks Entry'!FA81</f>
        <v/>
      </c>
      <c r="FA79" s="784" t="str">
        <f>'Marks Entry'!FB81</f>
        <v/>
      </c>
      <c r="FB79" s="799" t="str">
        <f>'Marks Entry'!FC81</f>
        <v/>
      </c>
      <c r="FC79" s="800" t="str">
        <f>'Marks Entry'!FD81</f>
        <v/>
      </c>
      <c r="FD79" s="800" t="str">
        <f>'Marks Entry'!FE81</f>
        <v/>
      </c>
      <c r="FE79" s="784" t="str">
        <f>'Marks Entry'!FF81</f>
        <v/>
      </c>
      <c r="FF79" s="784" t="str">
        <f>'Marks Entry'!FG81</f>
        <v/>
      </c>
      <c r="FG79" s="785" t="str">
        <f>'Marks Entry'!FH81</f>
        <v/>
      </c>
    </row>
    <row r="80" spans="8:8" s="757" ht="17.25" customFormat="1" customHeight="1">
      <c r="A80" s="801"/>
      <c r="B80" s="758">
        <f t="shared" si="2"/>
        <v>0.0</v>
      </c>
      <c r="C80" s="759">
        <f>'Marks Entry'!D82</f>
        <v>0.0</v>
      </c>
      <c r="D80" s="759">
        <f>'Marks Entry'!E82</f>
        <v>0.0</v>
      </c>
      <c r="E80" s="759">
        <f>'Marks Entry'!F82</f>
        <v>0.0</v>
      </c>
      <c r="F80" s="759">
        <f>'Marks Entry'!G82</f>
        <v>0.0</v>
      </c>
      <c r="G80" s="759">
        <f>'Marks Entry'!H82</f>
        <v>0.0</v>
      </c>
      <c r="H80" s="759">
        <f>'Marks Entry'!I82</f>
        <v>0.0</v>
      </c>
      <c r="I80" s="759">
        <f>'Marks Entry'!J82</f>
        <v>0.0</v>
      </c>
      <c r="J80" s="760">
        <f>'Marks Entry'!K82</f>
        <v>0.0</v>
      </c>
      <c r="K80" s="781">
        <f>'Marks Entry'!L82</f>
        <v>0.0</v>
      </c>
      <c r="L80" s="782">
        <f>'Marks Entry'!M82</f>
        <v>0.0</v>
      </c>
      <c r="M80" s="782">
        <f>'Marks Entry'!N82</f>
        <v>0.0</v>
      </c>
      <c r="N80" s="783">
        <f>'Marks Entry'!O82</f>
        <v>0.0</v>
      </c>
      <c r="O80" s="782">
        <f>'Marks Entry'!P82</f>
        <v>0.0</v>
      </c>
      <c r="P80" s="783">
        <f>'Marks Entry'!Q82</f>
        <v>0.0</v>
      </c>
      <c r="Q80" s="782">
        <f>'Marks Entry'!R82</f>
        <v>0.0</v>
      </c>
      <c r="R80" s="783">
        <f>'Marks Entry'!S82</f>
        <v>0.0</v>
      </c>
      <c r="S80" s="784">
        <f>'Marks Entry'!T82</f>
        <v>0.0</v>
      </c>
      <c r="T80" s="784" t="str">
        <f>'Marks Entry'!U82</f>
        <v/>
      </c>
      <c r="U80" s="784" t="str">
        <f>'Marks Entry'!V82</f>
        <v/>
      </c>
      <c r="V80" s="785" t="str">
        <f>'Marks Entry'!W82</f>
        <v/>
      </c>
      <c r="W80" s="781">
        <f>'Marks Entry'!X82</f>
        <v>0.0</v>
      </c>
      <c r="X80" s="782">
        <f>'Marks Entry'!Y82</f>
        <v>0.0</v>
      </c>
      <c r="Y80" s="782">
        <f>'Marks Entry'!Z82</f>
        <v>0.0</v>
      </c>
      <c r="Z80" s="783">
        <f>'Marks Entry'!AA82</f>
        <v>0.0</v>
      </c>
      <c r="AA80" s="782">
        <f>'Marks Entry'!AB82</f>
        <v>0.0</v>
      </c>
      <c r="AB80" s="783">
        <f>'Marks Entry'!AC82</f>
        <v>0.0</v>
      </c>
      <c r="AC80" s="782">
        <f>'Marks Entry'!AD82</f>
        <v>0.0</v>
      </c>
      <c r="AD80" s="783">
        <f>'Marks Entry'!AE82</f>
        <v>0.0</v>
      </c>
      <c r="AE80" s="784">
        <f>'Marks Entry'!AF82</f>
        <v>0.0</v>
      </c>
      <c r="AF80" s="784" t="str">
        <f>'Marks Entry'!AG82</f>
        <v/>
      </c>
      <c r="AG80" s="784" t="str">
        <f>'Marks Entry'!AH82</f>
        <v/>
      </c>
      <c r="AH80" s="785" t="str">
        <f>'Marks Entry'!AI82</f>
        <v/>
      </c>
      <c r="AI80" s="781">
        <f>'Marks Entry'!AJ82</f>
        <v>0.0</v>
      </c>
      <c r="AJ80" s="782">
        <f>'Marks Entry'!AK82</f>
        <v>0.0</v>
      </c>
      <c r="AK80" s="782">
        <f>'Marks Entry'!AL82</f>
        <v>0.0</v>
      </c>
      <c r="AL80" s="783">
        <f>'Marks Entry'!AM82</f>
        <v>0.0</v>
      </c>
      <c r="AM80" s="782">
        <f>'Marks Entry'!AN82</f>
        <v>0.0</v>
      </c>
      <c r="AN80" s="783">
        <f>'Marks Entry'!AO82</f>
        <v>0.0</v>
      </c>
      <c r="AO80" s="782">
        <f>'Marks Entry'!AP82</f>
        <v>0.0</v>
      </c>
      <c r="AP80" s="783">
        <f>'Marks Entry'!AQ82</f>
        <v>0.0</v>
      </c>
      <c r="AQ80" s="784">
        <f>'Marks Entry'!AR82</f>
        <v>0.0</v>
      </c>
      <c r="AR80" s="784" t="str">
        <f>'Marks Entry'!AS82</f>
        <v/>
      </c>
      <c r="AS80" s="784" t="str">
        <f>'Marks Entry'!AT82</f>
        <v/>
      </c>
      <c r="AT80" s="785" t="str">
        <f>'Marks Entry'!AU82</f>
        <v/>
      </c>
      <c r="AU80" s="781">
        <f>'Marks Entry'!AV82</f>
        <v>0.0</v>
      </c>
      <c r="AV80" s="782">
        <f>'Marks Entry'!AW82</f>
        <v>0.0</v>
      </c>
      <c r="AW80" s="782">
        <f>'Marks Entry'!AX82</f>
        <v>0.0</v>
      </c>
      <c r="AX80" s="783">
        <f>'Marks Entry'!AY82</f>
        <v>0.0</v>
      </c>
      <c r="AY80" s="782">
        <f>'Marks Entry'!AZ82</f>
        <v>0.0</v>
      </c>
      <c r="AZ80" s="783">
        <f>'Marks Entry'!BA82</f>
        <v>0.0</v>
      </c>
      <c r="BA80" s="782">
        <f>'Marks Entry'!BB82</f>
        <v>0.0</v>
      </c>
      <c r="BB80" s="783">
        <f>'Marks Entry'!BC82</f>
        <v>0.0</v>
      </c>
      <c r="BC80" s="784">
        <f>'Marks Entry'!BD82</f>
        <v>0.0</v>
      </c>
      <c r="BD80" s="784" t="str">
        <f>'Marks Entry'!BE82</f>
        <v/>
      </c>
      <c r="BE80" s="784" t="str">
        <f>'Marks Entry'!BF82</f>
        <v/>
      </c>
      <c r="BF80" s="785" t="str">
        <f>'Marks Entry'!BG82</f>
        <v/>
      </c>
      <c r="BG80" s="781">
        <f>'Marks Entry'!BH82</f>
        <v>0.0</v>
      </c>
      <c r="BH80" s="782">
        <f>'Marks Entry'!BI82</f>
        <v>0.0</v>
      </c>
      <c r="BI80" s="782">
        <f>'Marks Entry'!BJ82</f>
        <v>0.0</v>
      </c>
      <c r="BJ80" s="783">
        <f>'Marks Entry'!BK82</f>
        <v>0.0</v>
      </c>
      <c r="BK80" s="782">
        <f>'Marks Entry'!BL82</f>
        <v>0.0</v>
      </c>
      <c r="BL80" s="783">
        <f>'Marks Entry'!BM82</f>
        <v>0.0</v>
      </c>
      <c r="BM80" s="782">
        <f>'Marks Entry'!BN82</f>
        <v>0.0</v>
      </c>
      <c r="BN80" s="783">
        <f>'Marks Entry'!BO82</f>
        <v>0.0</v>
      </c>
      <c r="BO80" s="784">
        <f>'Marks Entry'!BP82</f>
        <v>0.0</v>
      </c>
      <c r="BP80" s="784" t="str">
        <f>'Marks Entry'!BQ82</f>
        <v/>
      </c>
      <c r="BQ80" s="784" t="str">
        <f>'Marks Entry'!BR82</f>
        <v/>
      </c>
      <c r="BR80" s="785" t="str">
        <f>'Marks Entry'!BS82</f>
        <v/>
      </c>
      <c r="BS80" s="781">
        <f>'Marks Entry'!BT82</f>
        <v>0.0</v>
      </c>
      <c r="BT80" s="782">
        <f>'Marks Entry'!BU82</f>
        <v>0.0</v>
      </c>
      <c r="BU80" s="782">
        <f>'Marks Entry'!BV82</f>
        <v>0.0</v>
      </c>
      <c r="BV80" s="783">
        <f>'Marks Entry'!BW82</f>
        <v>0.0</v>
      </c>
      <c r="BW80" s="782">
        <f>'Marks Entry'!BX82</f>
        <v>0.0</v>
      </c>
      <c r="BX80" s="783">
        <f>'Marks Entry'!BY82</f>
        <v>0.0</v>
      </c>
      <c r="BY80" s="782">
        <f>'Marks Entry'!BZ82</f>
        <v>0.0</v>
      </c>
      <c r="BZ80" s="783">
        <f>'Marks Entry'!CA82</f>
        <v>0.0</v>
      </c>
      <c r="CA80" s="784">
        <f>'Marks Entry'!CB82</f>
        <v>0.0</v>
      </c>
      <c r="CB80" s="784" t="str">
        <f>'Marks Entry'!CC82</f>
        <v/>
      </c>
      <c r="CC80" s="784" t="str">
        <f>'Marks Entry'!CD82</f>
        <v/>
      </c>
      <c r="CD80" s="785" t="str">
        <f>'Marks Entry'!CE82</f>
        <v/>
      </c>
      <c r="CE80" s="781">
        <f>'Marks Entry'!CF82</f>
        <v>0.0</v>
      </c>
      <c r="CF80" s="782">
        <f>'Marks Entry'!CG82</f>
        <v>0.0</v>
      </c>
      <c r="CG80" s="782">
        <f>'Marks Entry'!CH82</f>
        <v>0.0</v>
      </c>
      <c r="CH80" s="783">
        <f>'Marks Entry'!CI82</f>
        <v>0.0</v>
      </c>
      <c r="CI80" s="782">
        <f>'Marks Entry'!CJ82</f>
        <v>0.0</v>
      </c>
      <c r="CJ80" s="783">
        <f>'Marks Entry'!CK82</f>
        <v>0.0</v>
      </c>
      <c r="CK80" s="782">
        <f>'Marks Entry'!CL82</f>
        <v>0.0</v>
      </c>
      <c r="CL80" s="783">
        <f>'Marks Entry'!CM82</f>
        <v>0.0</v>
      </c>
      <c r="CM80" s="784">
        <f>'Marks Entry'!CN82</f>
        <v>0.0</v>
      </c>
      <c r="CN80" s="784" t="str">
        <f>'Marks Entry'!CO82</f>
        <v/>
      </c>
      <c r="CO80" s="784" t="str">
        <f>'Marks Entry'!CP82</f>
        <v/>
      </c>
      <c r="CP80" s="785" t="str">
        <f>'Marks Entry'!CQ82</f>
        <v/>
      </c>
      <c r="CQ80" s="786">
        <f>'Marks Entry'!CR82</f>
        <v>0.0</v>
      </c>
      <c r="CR80" s="787">
        <f>'Marks Entry'!CS82</f>
        <v>0.0</v>
      </c>
      <c r="CS80" s="787">
        <f>'Marks Entry'!CT82</f>
        <v>0.0</v>
      </c>
      <c r="CT80" s="783">
        <f>'Marks Entry'!CU82</f>
        <v>0.0</v>
      </c>
      <c r="CU80" s="787">
        <f>'Marks Entry'!CV82</f>
        <v>0.0</v>
      </c>
      <c r="CV80" s="788">
        <f>'Marks Entry'!CW82</f>
        <v>0.0</v>
      </c>
      <c r="CW80" s="789">
        <f>'Marks Entry'!CX82</f>
        <v>0.0</v>
      </c>
      <c r="CX80" s="788">
        <f>'Marks Entry'!CY82</f>
        <v>0.0</v>
      </c>
      <c r="CY80" s="787">
        <f>'Marks Entry'!CZ82</f>
        <v>0.0</v>
      </c>
      <c r="CZ80" s="789">
        <f>'Marks Entry'!DA82</f>
        <v>0.0</v>
      </c>
      <c r="DA80" s="790">
        <f>'Marks Entry'!DB82</f>
        <v>0.0</v>
      </c>
      <c r="DB80" s="784">
        <f>'Marks Entry'!DC82</f>
        <v>0.0</v>
      </c>
      <c r="DC80" s="785" t="str">
        <f>'Marks Entry'!DD82</f>
        <v/>
      </c>
      <c r="DD80" s="786">
        <f>'Marks Entry'!DE82</f>
        <v>0.0</v>
      </c>
      <c r="DE80" s="787">
        <f>'Marks Entry'!DF82</f>
        <v>0.0</v>
      </c>
      <c r="DF80" s="791">
        <f>'Marks Entry'!DG82</f>
        <v>0.0</v>
      </c>
      <c r="DG80" s="787">
        <f>'Marks Entry'!DH82</f>
        <v>0.0</v>
      </c>
      <c r="DH80" s="787">
        <f>'Marks Entry'!DI82</f>
        <v>0.0</v>
      </c>
      <c r="DI80" s="791">
        <f>'Marks Entry'!DJ82</f>
        <v>0.0</v>
      </c>
      <c r="DJ80" s="787">
        <f>'Marks Entry'!DK82</f>
        <v>0.0</v>
      </c>
      <c r="DK80" s="787">
        <f>'Marks Entry'!DL82</f>
        <v>0.0</v>
      </c>
      <c r="DL80" s="791" t="str">
        <f>'Marks Entry'!DM82</f>
        <v/>
      </c>
      <c r="DM80" s="791">
        <f>'Marks Entry'!DN82</f>
        <v>0.0</v>
      </c>
      <c r="DN80" s="791">
        <f>'Marks Entry'!DO82</f>
        <v>0.0</v>
      </c>
      <c r="DO80" s="792">
        <f>'Marks Entry'!DP82</f>
        <v>0.0</v>
      </c>
      <c r="DP80" s="787">
        <f>'Marks Entry'!DQ82</f>
        <v>0.0</v>
      </c>
      <c r="DQ80" s="788">
        <f>'Marks Entry'!DR82</f>
        <v>0.0</v>
      </c>
      <c r="DR80" s="791">
        <f>'Marks Entry'!DS82</f>
        <v>0.0</v>
      </c>
      <c r="DS80" s="788">
        <f>'Marks Entry'!DT82</f>
        <v>0.0</v>
      </c>
      <c r="DT80" s="787">
        <f>'Marks Entry'!DU82</f>
        <v>0.0</v>
      </c>
      <c r="DU80" s="789">
        <f>'Marks Entry'!DV82</f>
        <v>0.0</v>
      </c>
      <c r="DV80" s="789">
        <f>'Marks Entry'!DW82</f>
        <v>0.0</v>
      </c>
      <c r="DW80" s="789">
        <f>'Marks Entry'!DX82</f>
        <v>0.0</v>
      </c>
      <c r="DX80" s="793">
        <f>'Marks Entry'!DY82</f>
        <v>0.0</v>
      </c>
      <c r="DY80" s="784">
        <f>'Marks Entry'!DZ82</f>
        <v>0.0</v>
      </c>
      <c r="DZ80" s="785" t="str">
        <f>'Marks Entry'!EA82</f>
        <v/>
      </c>
      <c r="EA80" s="786">
        <f>'Marks Entry'!EB82</f>
        <v>0.0</v>
      </c>
      <c r="EB80" s="787">
        <f>'Marks Entry'!EC82</f>
        <v>0.0</v>
      </c>
      <c r="EC80" s="787">
        <f>'Marks Entry'!ED82</f>
        <v>0.0</v>
      </c>
      <c r="ED80" s="790">
        <f>'Marks Entry'!EE82</f>
        <v>0.0</v>
      </c>
      <c r="EE80" s="794">
        <f>'Marks Entry'!EF82</f>
        <v>0.0</v>
      </c>
      <c r="EF80" s="795" t="str">
        <f>'Marks Entry'!EG82</f>
        <v/>
      </c>
      <c r="EG80" s="786">
        <f>'Marks Entry'!EH82</f>
        <v>0.0</v>
      </c>
      <c r="EH80" s="787">
        <f>'Marks Entry'!EI82</f>
        <v>0.0</v>
      </c>
      <c r="EI80" s="787">
        <f>'Marks Entry'!EJ82</f>
        <v>0.0</v>
      </c>
      <c r="EJ80" s="790">
        <f>'Marks Entry'!EK82</f>
        <v>0.0</v>
      </c>
      <c r="EK80" s="794">
        <f>'Marks Entry'!EL82</f>
        <v>0.0</v>
      </c>
      <c r="EL80" s="795" t="str">
        <f>'Marks Entry'!EM82</f>
        <v/>
      </c>
      <c r="EM80" s="786">
        <f>'Marks Entry'!EN82</f>
        <v>0.0</v>
      </c>
      <c r="EN80" s="787">
        <f>'Marks Entry'!EO82</f>
        <v>0.0</v>
      </c>
      <c r="EO80" s="788">
        <f>'Marks Entry'!EP82</f>
        <v>0.0</v>
      </c>
      <c r="EP80" s="791">
        <f>'Marks Entry'!EQ82</f>
        <v>0.0</v>
      </c>
      <c r="EQ80" s="788">
        <f>'Marks Entry'!ER82</f>
        <v>0.0</v>
      </c>
      <c r="ER80" s="791">
        <f>'Marks Entry'!ES82</f>
        <v>0.0</v>
      </c>
      <c r="ES80" s="788">
        <f>'Marks Entry'!ET82</f>
        <v>0.0</v>
      </c>
      <c r="ET80" s="796">
        <f>'Marks Entry'!EU82</f>
        <v>0.0</v>
      </c>
      <c r="EU80" s="784">
        <f>'Marks Entry'!EV82</f>
        <v>0.0</v>
      </c>
      <c r="EV80" s="785" t="str">
        <f>'Marks Entry'!EW82</f>
        <v/>
      </c>
      <c r="EW80" s="797">
        <f>'Marks Entry'!EX82</f>
        <v>0.0</v>
      </c>
      <c r="EX80" s="784">
        <f>'Marks Entry'!EY82</f>
        <v>0.0</v>
      </c>
      <c r="EY80" s="798" t="str">
        <f>'Marks Entry'!EZ82</f>
        <v/>
      </c>
      <c r="EZ80" s="797" t="str">
        <f>'Marks Entry'!FA82</f>
        <v/>
      </c>
      <c r="FA80" s="784" t="str">
        <f>'Marks Entry'!FB82</f>
        <v/>
      </c>
      <c r="FB80" s="799" t="str">
        <f>'Marks Entry'!FC82</f>
        <v/>
      </c>
      <c r="FC80" s="784" t="str">
        <f>'Marks Entry'!FD82</f>
        <v/>
      </c>
      <c r="FD80" s="784" t="str">
        <f>'Marks Entry'!FE82</f>
        <v/>
      </c>
      <c r="FE80" s="784" t="str">
        <f>'Marks Entry'!FF82</f>
        <v/>
      </c>
      <c r="FF80" s="784" t="str">
        <f>'Marks Entry'!FG82</f>
        <v/>
      </c>
      <c r="FG80" s="785" t="str">
        <f>'Marks Entry'!FH82</f>
        <v/>
      </c>
    </row>
    <row r="81" spans="8:8" s="757" ht="17.25" customFormat="1" customHeight="1">
      <c r="A81" s="801"/>
      <c r="B81" s="758">
        <f t="shared" si="2"/>
        <v>0.0</v>
      </c>
      <c r="C81" s="759">
        <f>'Marks Entry'!D83</f>
        <v>0.0</v>
      </c>
      <c r="D81" s="759">
        <f>'Marks Entry'!E83</f>
        <v>0.0</v>
      </c>
      <c r="E81" s="759">
        <f>'Marks Entry'!F83</f>
        <v>0.0</v>
      </c>
      <c r="F81" s="759">
        <f>'Marks Entry'!G83</f>
        <v>0.0</v>
      </c>
      <c r="G81" s="759">
        <f>'Marks Entry'!H83</f>
        <v>0.0</v>
      </c>
      <c r="H81" s="759">
        <f>'Marks Entry'!I83</f>
        <v>0.0</v>
      </c>
      <c r="I81" s="759">
        <f>'Marks Entry'!J83</f>
        <v>0.0</v>
      </c>
      <c r="J81" s="760">
        <f>'Marks Entry'!K83</f>
        <v>0.0</v>
      </c>
      <c r="K81" s="781">
        <f>'Marks Entry'!L83</f>
        <v>0.0</v>
      </c>
      <c r="L81" s="782">
        <f>'Marks Entry'!M83</f>
        <v>0.0</v>
      </c>
      <c r="M81" s="782">
        <f>'Marks Entry'!N83</f>
        <v>0.0</v>
      </c>
      <c r="N81" s="783">
        <f>'Marks Entry'!O83</f>
        <v>0.0</v>
      </c>
      <c r="O81" s="782">
        <f>'Marks Entry'!P83</f>
        <v>0.0</v>
      </c>
      <c r="P81" s="783">
        <f>'Marks Entry'!Q83</f>
        <v>0.0</v>
      </c>
      <c r="Q81" s="782">
        <f>'Marks Entry'!R83</f>
        <v>0.0</v>
      </c>
      <c r="R81" s="783">
        <f>'Marks Entry'!S83</f>
        <v>0.0</v>
      </c>
      <c r="S81" s="784">
        <f>'Marks Entry'!T83</f>
        <v>0.0</v>
      </c>
      <c r="T81" s="784" t="str">
        <f>'Marks Entry'!U83</f>
        <v/>
      </c>
      <c r="U81" s="784" t="str">
        <f>'Marks Entry'!V83</f>
        <v/>
      </c>
      <c r="V81" s="785" t="str">
        <f>'Marks Entry'!W83</f>
        <v/>
      </c>
      <c r="W81" s="781">
        <f>'Marks Entry'!X83</f>
        <v>0.0</v>
      </c>
      <c r="X81" s="782">
        <f>'Marks Entry'!Y83</f>
        <v>0.0</v>
      </c>
      <c r="Y81" s="782">
        <f>'Marks Entry'!Z83</f>
        <v>0.0</v>
      </c>
      <c r="Z81" s="783">
        <f>'Marks Entry'!AA83</f>
        <v>0.0</v>
      </c>
      <c r="AA81" s="782">
        <f>'Marks Entry'!AB83</f>
        <v>0.0</v>
      </c>
      <c r="AB81" s="783">
        <f>'Marks Entry'!AC83</f>
        <v>0.0</v>
      </c>
      <c r="AC81" s="782">
        <f>'Marks Entry'!AD83</f>
        <v>0.0</v>
      </c>
      <c r="AD81" s="783">
        <f>'Marks Entry'!AE83</f>
        <v>0.0</v>
      </c>
      <c r="AE81" s="784">
        <f>'Marks Entry'!AF83</f>
        <v>0.0</v>
      </c>
      <c r="AF81" s="784" t="str">
        <f>'Marks Entry'!AG83</f>
        <v/>
      </c>
      <c r="AG81" s="784" t="str">
        <f>'Marks Entry'!AH83</f>
        <v/>
      </c>
      <c r="AH81" s="785" t="str">
        <f>'Marks Entry'!AI83</f>
        <v/>
      </c>
      <c r="AI81" s="781">
        <f>'Marks Entry'!AJ83</f>
        <v>0.0</v>
      </c>
      <c r="AJ81" s="782">
        <f>'Marks Entry'!AK83</f>
        <v>0.0</v>
      </c>
      <c r="AK81" s="782">
        <f>'Marks Entry'!AL83</f>
        <v>0.0</v>
      </c>
      <c r="AL81" s="783">
        <f>'Marks Entry'!AM83</f>
        <v>0.0</v>
      </c>
      <c r="AM81" s="782">
        <f>'Marks Entry'!AN83</f>
        <v>0.0</v>
      </c>
      <c r="AN81" s="783">
        <f>'Marks Entry'!AO83</f>
        <v>0.0</v>
      </c>
      <c r="AO81" s="782">
        <f>'Marks Entry'!AP83</f>
        <v>0.0</v>
      </c>
      <c r="AP81" s="783">
        <f>'Marks Entry'!AQ83</f>
        <v>0.0</v>
      </c>
      <c r="AQ81" s="784">
        <f>'Marks Entry'!AR83</f>
        <v>0.0</v>
      </c>
      <c r="AR81" s="784" t="str">
        <f>'Marks Entry'!AS83</f>
        <v/>
      </c>
      <c r="AS81" s="784" t="str">
        <f>'Marks Entry'!AT83</f>
        <v/>
      </c>
      <c r="AT81" s="785" t="str">
        <f>'Marks Entry'!AU83</f>
        <v/>
      </c>
      <c r="AU81" s="781">
        <f>'Marks Entry'!AV83</f>
        <v>0.0</v>
      </c>
      <c r="AV81" s="782">
        <f>'Marks Entry'!AW83</f>
        <v>0.0</v>
      </c>
      <c r="AW81" s="782">
        <f>'Marks Entry'!AX83</f>
        <v>0.0</v>
      </c>
      <c r="AX81" s="783">
        <f>'Marks Entry'!AY83</f>
        <v>0.0</v>
      </c>
      <c r="AY81" s="782">
        <f>'Marks Entry'!AZ83</f>
        <v>0.0</v>
      </c>
      <c r="AZ81" s="783">
        <f>'Marks Entry'!BA83</f>
        <v>0.0</v>
      </c>
      <c r="BA81" s="782">
        <f>'Marks Entry'!BB83</f>
        <v>0.0</v>
      </c>
      <c r="BB81" s="783">
        <f>'Marks Entry'!BC83</f>
        <v>0.0</v>
      </c>
      <c r="BC81" s="784">
        <f>'Marks Entry'!BD83</f>
        <v>0.0</v>
      </c>
      <c r="BD81" s="784" t="str">
        <f>'Marks Entry'!BE83</f>
        <v/>
      </c>
      <c r="BE81" s="784" t="str">
        <f>'Marks Entry'!BF83</f>
        <v/>
      </c>
      <c r="BF81" s="785" t="str">
        <f>'Marks Entry'!BG83</f>
        <v/>
      </c>
      <c r="BG81" s="781">
        <f>'Marks Entry'!BH83</f>
        <v>0.0</v>
      </c>
      <c r="BH81" s="782">
        <f>'Marks Entry'!BI83</f>
        <v>0.0</v>
      </c>
      <c r="BI81" s="782">
        <f>'Marks Entry'!BJ83</f>
        <v>0.0</v>
      </c>
      <c r="BJ81" s="783">
        <f>'Marks Entry'!BK83</f>
        <v>0.0</v>
      </c>
      <c r="BK81" s="782">
        <f>'Marks Entry'!BL83</f>
        <v>0.0</v>
      </c>
      <c r="BL81" s="783">
        <f>'Marks Entry'!BM83</f>
        <v>0.0</v>
      </c>
      <c r="BM81" s="782">
        <f>'Marks Entry'!BN83</f>
        <v>0.0</v>
      </c>
      <c r="BN81" s="783">
        <f>'Marks Entry'!BO83</f>
        <v>0.0</v>
      </c>
      <c r="BO81" s="784">
        <f>'Marks Entry'!BP83</f>
        <v>0.0</v>
      </c>
      <c r="BP81" s="784" t="str">
        <f>'Marks Entry'!BQ83</f>
        <v/>
      </c>
      <c r="BQ81" s="784" t="str">
        <f>'Marks Entry'!BR83</f>
        <v/>
      </c>
      <c r="BR81" s="785" t="str">
        <f>'Marks Entry'!BS83</f>
        <v/>
      </c>
      <c r="BS81" s="781">
        <f>'Marks Entry'!BT83</f>
        <v>0.0</v>
      </c>
      <c r="BT81" s="782">
        <f>'Marks Entry'!BU83</f>
        <v>0.0</v>
      </c>
      <c r="BU81" s="782">
        <f>'Marks Entry'!BV83</f>
        <v>0.0</v>
      </c>
      <c r="BV81" s="783">
        <f>'Marks Entry'!BW83</f>
        <v>0.0</v>
      </c>
      <c r="BW81" s="782">
        <f>'Marks Entry'!BX83</f>
        <v>0.0</v>
      </c>
      <c r="BX81" s="783">
        <f>'Marks Entry'!BY83</f>
        <v>0.0</v>
      </c>
      <c r="BY81" s="782">
        <f>'Marks Entry'!BZ83</f>
        <v>0.0</v>
      </c>
      <c r="BZ81" s="783">
        <f>'Marks Entry'!CA83</f>
        <v>0.0</v>
      </c>
      <c r="CA81" s="784">
        <f>'Marks Entry'!CB83</f>
        <v>0.0</v>
      </c>
      <c r="CB81" s="784" t="str">
        <f>'Marks Entry'!CC83</f>
        <v/>
      </c>
      <c r="CC81" s="784" t="str">
        <f>'Marks Entry'!CD83</f>
        <v/>
      </c>
      <c r="CD81" s="785" t="str">
        <f>'Marks Entry'!CE83</f>
        <v/>
      </c>
      <c r="CE81" s="781">
        <f>'Marks Entry'!CF83</f>
        <v>0.0</v>
      </c>
      <c r="CF81" s="782">
        <f>'Marks Entry'!CG83</f>
        <v>0.0</v>
      </c>
      <c r="CG81" s="782">
        <f>'Marks Entry'!CH83</f>
        <v>0.0</v>
      </c>
      <c r="CH81" s="783">
        <f>'Marks Entry'!CI83</f>
        <v>0.0</v>
      </c>
      <c r="CI81" s="782">
        <f>'Marks Entry'!CJ83</f>
        <v>0.0</v>
      </c>
      <c r="CJ81" s="783">
        <f>'Marks Entry'!CK83</f>
        <v>0.0</v>
      </c>
      <c r="CK81" s="782">
        <f>'Marks Entry'!CL83</f>
        <v>0.0</v>
      </c>
      <c r="CL81" s="783">
        <f>'Marks Entry'!CM83</f>
        <v>0.0</v>
      </c>
      <c r="CM81" s="784">
        <f>'Marks Entry'!CN83</f>
        <v>0.0</v>
      </c>
      <c r="CN81" s="784" t="str">
        <f>'Marks Entry'!CO83</f>
        <v/>
      </c>
      <c r="CO81" s="784" t="str">
        <f>'Marks Entry'!CP83</f>
        <v/>
      </c>
      <c r="CP81" s="785" t="str">
        <f>'Marks Entry'!CQ83</f>
        <v/>
      </c>
      <c r="CQ81" s="786">
        <f>'Marks Entry'!CR83</f>
        <v>0.0</v>
      </c>
      <c r="CR81" s="787">
        <f>'Marks Entry'!CS83</f>
        <v>0.0</v>
      </c>
      <c r="CS81" s="787">
        <f>'Marks Entry'!CT83</f>
        <v>0.0</v>
      </c>
      <c r="CT81" s="783">
        <f>'Marks Entry'!CU83</f>
        <v>0.0</v>
      </c>
      <c r="CU81" s="787">
        <f>'Marks Entry'!CV83</f>
        <v>0.0</v>
      </c>
      <c r="CV81" s="788">
        <f>'Marks Entry'!CW83</f>
        <v>0.0</v>
      </c>
      <c r="CW81" s="789">
        <f>'Marks Entry'!CX83</f>
        <v>0.0</v>
      </c>
      <c r="CX81" s="788">
        <f>'Marks Entry'!CY83</f>
        <v>0.0</v>
      </c>
      <c r="CY81" s="787">
        <f>'Marks Entry'!CZ83</f>
        <v>0.0</v>
      </c>
      <c r="CZ81" s="789">
        <f>'Marks Entry'!DA83</f>
        <v>0.0</v>
      </c>
      <c r="DA81" s="790">
        <f>'Marks Entry'!DB83</f>
        <v>0.0</v>
      </c>
      <c r="DB81" s="784">
        <f>'Marks Entry'!DC83</f>
        <v>0.0</v>
      </c>
      <c r="DC81" s="785" t="str">
        <f>'Marks Entry'!DD83</f>
        <v/>
      </c>
      <c r="DD81" s="786">
        <f>'Marks Entry'!DE83</f>
        <v>0.0</v>
      </c>
      <c r="DE81" s="787">
        <f>'Marks Entry'!DF83</f>
        <v>0.0</v>
      </c>
      <c r="DF81" s="791">
        <f>'Marks Entry'!DG83</f>
        <v>0.0</v>
      </c>
      <c r="DG81" s="787">
        <f>'Marks Entry'!DH83</f>
        <v>0.0</v>
      </c>
      <c r="DH81" s="787">
        <f>'Marks Entry'!DI83</f>
        <v>0.0</v>
      </c>
      <c r="DI81" s="791">
        <f>'Marks Entry'!DJ83</f>
        <v>0.0</v>
      </c>
      <c r="DJ81" s="787">
        <f>'Marks Entry'!DK83</f>
        <v>0.0</v>
      </c>
      <c r="DK81" s="787">
        <f>'Marks Entry'!DL83</f>
        <v>0.0</v>
      </c>
      <c r="DL81" s="791" t="str">
        <f>'Marks Entry'!DM83</f>
        <v/>
      </c>
      <c r="DM81" s="791">
        <f>'Marks Entry'!DN83</f>
        <v>0.0</v>
      </c>
      <c r="DN81" s="791">
        <f>'Marks Entry'!DO83</f>
        <v>0.0</v>
      </c>
      <c r="DO81" s="792">
        <f>'Marks Entry'!DP83</f>
        <v>0.0</v>
      </c>
      <c r="DP81" s="787">
        <f>'Marks Entry'!DQ83</f>
        <v>0.0</v>
      </c>
      <c r="DQ81" s="788">
        <f>'Marks Entry'!DR83</f>
        <v>0.0</v>
      </c>
      <c r="DR81" s="791">
        <f>'Marks Entry'!DS83</f>
        <v>0.0</v>
      </c>
      <c r="DS81" s="788">
        <f>'Marks Entry'!DT83</f>
        <v>0.0</v>
      </c>
      <c r="DT81" s="787">
        <f>'Marks Entry'!DU83</f>
        <v>0.0</v>
      </c>
      <c r="DU81" s="789">
        <f>'Marks Entry'!DV83</f>
        <v>0.0</v>
      </c>
      <c r="DV81" s="789">
        <f>'Marks Entry'!DW83</f>
        <v>0.0</v>
      </c>
      <c r="DW81" s="789">
        <f>'Marks Entry'!DX83</f>
        <v>0.0</v>
      </c>
      <c r="DX81" s="793">
        <f>'Marks Entry'!DY83</f>
        <v>0.0</v>
      </c>
      <c r="DY81" s="784">
        <f>'Marks Entry'!DZ83</f>
        <v>0.0</v>
      </c>
      <c r="DZ81" s="785" t="str">
        <f>'Marks Entry'!EA83</f>
        <v/>
      </c>
      <c r="EA81" s="786">
        <f>'Marks Entry'!EB83</f>
        <v>0.0</v>
      </c>
      <c r="EB81" s="787">
        <f>'Marks Entry'!EC83</f>
        <v>0.0</v>
      </c>
      <c r="EC81" s="787">
        <f>'Marks Entry'!ED83</f>
        <v>0.0</v>
      </c>
      <c r="ED81" s="790">
        <f>'Marks Entry'!EE83</f>
        <v>0.0</v>
      </c>
      <c r="EE81" s="794">
        <f>'Marks Entry'!EF83</f>
        <v>0.0</v>
      </c>
      <c r="EF81" s="795" t="str">
        <f>'Marks Entry'!EG83</f>
        <v/>
      </c>
      <c r="EG81" s="786">
        <f>'Marks Entry'!EH83</f>
        <v>0.0</v>
      </c>
      <c r="EH81" s="787">
        <f>'Marks Entry'!EI83</f>
        <v>0.0</v>
      </c>
      <c r="EI81" s="787">
        <f>'Marks Entry'!EJ83</f>
        <v>0.0</v>
      </c>
      <c r="EJ81" s="790">
        <f>'Marks Entry'!EK83</f>
        <v>0.0</v>
      </c>
      <c r="EK81" s="794">
        <f>'Marks Entry'!EL83</f>
        <v>0.0</v>
      </c>
      <c r="EL81" s="795" t="str">
        <f>'Marks Entry'!EM83</f>
        <v/>
      </c>
      <c r="EM81" s="786">
        <f>'Marks Entry'!EN83</f>
        <v>0.0</v>
      </c>
      <c r="EN81" s="787">
        <f>'Marks Entry'!EO83</f>
        <v>0.0</v>
      </c>
      <c r="EO81" s="788">
        <f>'Marks Entry'!EP83</f>
        <v>0.0</v>
      </c>
      <c r="EP81" s="791">
        <f>'Marks Entry'!EQ83</f>
        <v>0.0</v>
      </c>
      <c r="EQ81" s="788">
        <f>'Marks Entry'!ER83</f>
        <v>0.0</v>
      </c>
      <c r="ER81" s="791">
        <f>'Marks Entry'!ES83</f>
        <v>0.0</v>
      </c>
      <c r="ES81" s="788">
        <f>'Marks Entry'!ET83</f>
        <v>0.0</v>
      </c>
      <c r="ET81" s="796">
        <f>'Marks Entry'!EU83</f>
        <v>0.0</v>
      </c>
      <c r="EU81" s="784">
        <f>'Marks Entry'!EV83</f>
        <v>0.0</v>
      </c>
      <c r="EV81" s="785" t="str">
        <f>'Marks Entry'!EW83</f>
        <v/>
      </c>
      <c r="EW81" s="797">
        <f>'Marks Entry'!EX83</f>
        <v>0.0</v>
      </c>
      <c r="EX81" s="784">
        <f>'Marks Entry'!EY83</f>
        <v>0.0</v>
      </c>
      <c r="EY81" s="798" t="str">
        <f>'Marks Entry'!EZ83</f>
        <v/>
      </c>
      <c r="EZ81" s="797" t="str">
        <f>'Marks Entry'!FA83</f>
        <v/>
      </c>
      <c r="FA81" s="784" t="str">
        <f>'Marks Entry'!FB83</f>
        <v/>
      </c>
      <c r="FB81" s="799" t="str">
        <f>'Marks Entry'!FC83</f>
        <v/>
      </c>
      <c r="FC81" s="800" t="str">
        <f>'Marks Entry'!FD83</f>
        <v/>
      </c>
      <c r="FD81" s="800" t="str">
        <f>'Marks Entry'!FE83</f>
        <v/>
      </c>
      <c r="FE81" s="784" t="str">
        <f>'Marks Entry'!FF83</f>
        <v/>
      </c>
      <c r="FF81" s="784" t="str">
        <f>'Marks Entry'!FG83</f>
        <v/>
      </c>
      <c r="FG81" s="785" t="str">
        <f>'Marks Entry'!FH83</f>
        <v/>
      </c>
    </row>
    <row r="82" spans="8:8" s="757" ht="17.25" customFormat="1" customHeight="1">
      <c r="A82" s="801"/>
      <c r="B82" s="758">
        <f t="shared" si="2"/>
        <v>0.0</v>
      </c>
      <c r="C82" s="759">
        <f>'Marks Entry'!D84</f>
        <v>0.0</v>
      </c>
      <c r="D82" s="759">
        <f>'Marks Entry'!E84</f>
        <v>0.0</v>
      </c>
      <c r="E82" s="759">
        <f>'Marks Entry'!F84</f>
        <v>0.0</v>
      </c>
      <c r="F82" s="759">
        <f>'Marks Entry'!G84</f>
        <v>0.0</v>
      </c>
      <c r="G82" s="759">
        <f>'Marks Entry'!H84</f>
        <v>0.0</v>
      </c>
      <c r="H82" s="759">
        <f>'Marks Entry'!I84</f>
        <v>0.0</v>
      </c>
      <c r="I82" s="759">
        <f>'Marks Entry'!J84</f>
        <v>0.0</v>
      </c>
      <c r="J82" s="760">
        <f>'Marks Entry'!K84</f>
        <v>0.0</v>
      </c>
      <c r="K82" s="781">
        <f>'Marks Entry'!L84</f>
        <v>0.0</v>
      </c>
      <c r="L82" s="782">
        <f>'Marks Entry'!M84</f>
        <v>0.0</v>
      </c>
      <c r="M82" s="782">
        <f>'Marks Entry'!N84</f>
        <v>0.0</v>
      </c>
      <c r="N82" s="783">
        <f>'Marks Entry'!O84</f>
        <v>0.0</v>
      </c>
      <c r="O82" s="782">
        <f>'Marks Entry'!P84</f>
        <v>0.0</v>
      </c>
      <c r="P82" s="783">
        <f>'Marks Entry'!Q84</f>
        <v>0.0</v>
      </c>
      <c r="Q82" s="782">
        <f>'Marks Entry'!R84</f>
        <v>0.0</v>
      </c>
      <c r="R82" s="783">
        <f>'Marks Entry'!S84</f>
        <v>0.0</v>
      </c>
      <c r="S82" s="784">
        <f>'Marks Entry'!T84</f>
        <v>0.0</v>
      </c>
      <c r="T82" s="784" t="str">
        <f>'Marks Entry'!U84</f>
        <v/>
      </c>
      <c r="U82" s="784" t="str">
        <f>'Marks Entry'!V84</f>
        <v/>
      </c>
      <c r="V82" s="785" t="str">
        <f>'Marks Entry'!W84</f>
        <v/>
      </c>
      <c r="W82" s="781">
        <f>'Marks Entry'!X84</f>
        <v>0.0</v>
      </c>
      <c r="X82" s="782">
        <f>'Marks Entry'!Y84</f>
        <v>0.0</v>
      </c>
      <c r="Y82" s="782">
        <f>'Marks Entry'!Z84</f>
        <v>0.0</v>
      </c>
      <c r="Z82" s="783">
        <f>'Marks Entry'!AA84</f>
        <v>0.0</v>
      </c>
      <c r="AA82" s="782">
        <f>'Marks Entry'!AB84</f>
        <v>0.0</v>
      </c>
      <c r="AB82" s="783">
        <f>'Marks Entry'!AC84</f>
        <v>0.0</v>
      </c>
      <c r="AC82" s="782">
        <f>'Marks Entry'!AD84</f>
        <v>0.0</v>
      </c>
      <c r="AD82" s="783">
        <f>'Marks Entry'!AE84</f>
        <v>0.0</v>
      </c>
      <c r="AE82" s="784">
        <f>'Marks Entry'!AF84</f>
        <v>0.0</v>
      </c>
      <c r="AF82" s="784" t="str">
        <f>'Marks Entry'!AG84</f>
        <v/>
      </c>
      <c r="AG82" s="784" t="str">
        <f>'Marks Entry'!AH84</f>
        <v/>
      </c>
      <c r="AH82" s="785" t="str">
        <f>'Marks Entry'!AI84</f>
        <v/>
      </c>
      <c r="AI82" s="781">
        <f>'Marks Entry'!AJ84</f>
        <v>0.0</v>
      </c>
      <c r="AJ82" s="782">
        <f>'Marks Entry'!AK84</f>
        <v>0.0</v>
      </c>
      <c r="AK82" s="782">
        <f>'Marks Entry'!AL84</f>
        <v>0.0</v>
      </c>
      <c r="AL82" s="783">
        <f>'Marks Entry'!AM84</f>
        <v>0.0</v>
      </c>
      <c r="AM82" s="782">
        <f>'Marks Entry'!AN84</f>
        <v>0.0</v>
      </c>
      <c r="AN82" s="783">
        <f>'Marks Entry'!AO84</f>
        <v>0.0</v>
      </c>
      <c r="AO82" s="782">
        <f>'Marks Entry'!AP84</f>
        <v>0.0</v>
      </c>
      <c r="AP82" s="783">
        <f>'Marks Entry'!AQ84</f>
        <v>0.0</v>
      </c>
      <c r="AQ82" s="784">
        <f>'Marks Entry'!AR84</f>
        <v>0.0</v>
      </c>
      <c r="AR82" s="784" t="str">
        <f>'Marks Entry'!AS84</f>
        <v/>
      </c>
      <c r="AS82" s="784" t="str">
        <f>'Marks Entry'!AT84</f>
        <v/>
      </c>
      <c r="AT82" s="785" t="str">
        <f>'Marks Entry'!AU84</f>
        <v/>
      </c>
      <c r="AU82" s="781">
        <f>'Marks Entry'!AV84</f>
        <v>0.0</v>
      </c>
      <c r="AV82" s="782">
        <f>'Marks Entry'!AW84</f>
        <v>0.0</v>
      </c>
      <c r="AW82" s="782">
        <f>'Marks Entry'!AX84</f>
        <v>0.0</v>
      </c>
      <c r="AX82" s="783">
        <f>'Marks Entry'!AY84</f>
        <v>0.0</v>
      </c>
      <c r="AY82" s="782">
        <f>'Marks Entry'!AZ84</f>
        <v>0.0</v>
      </c>
      <c r="AZ82" s="783">
        <f>'Marks Entry'!BA84</f>
        <v>0.0</v>
      </c>
      <c r="BA82" s="782">
        <f>'Marks Entry'!BB84</f>
        <v>0.0</v>
      </c>
      <c r="BB82" s="783">
        <f>'Marks Entry'!BC84</f>
        <v>0.0</v>
      </c>
      <c r="BC82" s="784">
        <f>'Marks Entry'!BD84</f>
        <v>0.0</v>
      </c>
      <c r="BD82" s="784" t="str">
        <f>'Marks Entry'!BE84</f>
        <v/>
      </c>
      <c r="BE82" s="784" t="str">
        <f>'Marks Entry'!BF84</f>
        <v/>
      </c>
      <c r="BF82" s="785" t="str">
        <f>'Marks Entry'!BG84</f>
        <v/>
      </c>
      <c r="BG82" s="781">
        <f>'Marks Entry'!BH84</f>
        <v>0.0</v>
      </c>
      <c r="BH82" s="782">
        <f>'Marks Entry'!BI84</f>
        <v>0.0</v>
      </c>
      <c r="BI82" s="782">
        <f>'Marks Entry'!BJ84</f>
        <v>0.0</v>
      </c>
      <c r="BJ82" s="783">
        <f>'Marks Entry'!BK84</f>
        <v>0.0</v>
      </c>
      <c r="BK82" s="782">
        <f>'Marks Entry'!BL84</f>
        <v>0.0</v>
      </c>
      <c r="BL82" s="783">
        <f>'Marks Entry'!BM84</f>
        <v>0.0</v>
      </c>
      <c r="BM82" s="782">
        <f>'Marks Entry'!BN84</f>
        <v>0.0</v>
      </c>
      <c r="BN82" s="783">
        <f>'Marks Entry'!BO84</f>
        <v>0.0</v>
      </c>
      <c r="BO82" s="784">
        <f>'Marks Entry'!BP84</f>
        <v>0.0</v>
      </c>
      <c r="BP82" s="784" t="str">
        <f>'Marks Entry'!BQ84</f>
        <v/>
      </c>
      <c r="BQ82" s="784" t="str">
        <f>'Marks Entry'!BR84</f>
        <v/>
      </c>
      <c r="BR82" s="785" t="str">
        <f>'Marks Entry'!BS84</f>
        <v/>
      </c>
      <c r="BS82" s="781">
        <f>'Marks Entry'!BT84</f>
        <v>0.0</v>
      </c>
      <c r="BT82" s="782">
        <f>'Marks Entry'!BU84</f>
        <v>0.0</v>
      </c>
      <c r="BU82" s="782">
        <f>'Marks Entry'!BV84</f>
        <v>0.0</v>
      </c>
      <c r="BV82" s="783">
        <f>'Marks Entry'!BW84</f>
        <v>0.0</v>
      </c>
      <c r="BW82" s="782">
        <f>'Marks Entry'!BX84</f>
        <v>0.0</v>
      </c>
      <c r="BX82" s="783">
        <f>'Marks Entry'!BY84</f>
        <v>0.0</v>
      </c>
      <c r="BY82" s="782">
        <f>'Marks Entry'!BZ84</f>
        <v>0.0</v>
      </c>
      <c r="BZ82" s="783">
        <f>'Marks Entry'!CA84</f>
        <v>0.0</v>
      </c>
      <c r="CA82" s="784">
        <f>'Marks Entry'!CB84</f>
        <v>0.0</v>
      </c>
      <c r="CB82" s="784" t="str">
        <f>'Marks Entry'!CC84</f>
        <v/>
      </c>
      <c r="CC82" s="784" t="str">
        <f>'Marks Entry'!CD84</f>
        <v/>
      </c>
      <c r="CD82" s="785" t="str">
        <f>'Marks Entry'!CE84</f>
        <v/>
      </c>
      <c r="CE82" s="781">
        <f>'Marks Entry'!CF84</f>
        <v>0.0</v>
      </c>
      <c r="CF82" s="782">
        <f>'Marks Entry'!CG84</f>
        <v>0.0</v>
      </c>
      <c r="CG82" s="782">
        <f>'Marks Entry'!CH84</f>
        <v>0.0</v>
      </c>
      <c r="CH82" s="783">
        <f>'Marks Entry'!CI84</f>
        <v>0.0</v>
      </c>
      <c r="CI82" s="782">
        <f>'Marks Entry'!CJ84</f>
        <v>0.0</v>
      </c>
      <c r="CJ82" s="783">
        <f>'Marks Entry'!CK84</f>
        <v>0.0</v>
      </c>
      <c r="CK82" s="782">
        <f>'Marks Entry'!CL84</f>
        <v>0.0</v>
      </c>
      <c r="CL82" s="783">
        <f>'Marks Entry'!CM84</f>
        <v>0.0</v>
      </c>
      <c r="CM82" s="784">
        <f>'Marks Entry'!CN84</f>
        <v>0.0</v>
      </c>
      <c r="CN82" s="784" t="str">
        <f>'Marks Entry'!CO84</f>
        <v/>
      </c>
      <c r="CO82" s="784" t="str">
        <f>'Marks Entry'!CP84</f>
        <v/>
      </c>
      <c r="CP82" s="785" t="str">
        <f>'Marks Entry'!CQ84</f>
        <v/>
      </c>
      <c r="CQ82" s="786">
        <f>'Marks Entry'!CR84</f>
        <v>0.0</v>
      </c>
      <c r="CR82" s="787">
        <f>'Marks Entry'!CS84</f>
        <v>0.0</v>
      </c>
      <c r="CS82" s="787">
        <f>'Marks Entry'!CT84</f>
        <v>0.0</v>
      </c>
      <c r="CT82" s="783">
        <f>'Marks Entry'!CU84</f>
        <v>0.0</v>
      </c>
      <c r="CU82" s="787">
        <f>'Marks Entry'!CV84</f>
        <v>0.0</v>
      </c>
      <c r="CV82" s="788">
        <f>'Marks Entry'!CW84</f>
        <v>0.0</v>
      </c>
      <c r="CW82" s="789">
        <f>'Marks Entry'!CX84</f>
        <v>0.0</v>
      </c>
      <c r="CX82" s="788">
        <f>'Marks Entry'!CY84</f>
        <v>0.0</v>
      </c>
      <c r="CY82" s="787">
        <f>'Marks Entry'!CZ84</f>
        <v>0.0</v>
      </c>
      <c r="CZ82" s="789">
        <f>'Marks Entry'!DA84</f>
        <v>0.0</v>
      </c>
      <c r="DA82" s="790">
        <f>'Marks Entry'!DB84</f>
        <v>0.0</v>
      </c>
      <c r="DB82" s="784">
        <f>'Marks Entry'!DC84</f>
        <v>0.0</v>
      </c>
      <c r="DC82" s="785" t="str">
        <f>'Marks Entry'!DD84</f>
        <v/>
      </c>
      <c r="DD82" s="786">
        <f>'Marks Entry'!DE84</f>
        <v>0.0</v>
      </c>
      <c r="DE82" s="787">
        <f>'Marks Entry'!DF84</f>
        <v>0.0</v>
      </c>
      <c r="DF82" s="791">
        <f>'Marks Entry'!DG84</f>
        <v>0.0</v>
      </c>
      <c r="DG82" s="787">
        <f>'Marks Entry'!DH84</f>
        <v>0.0</v>
      </c>
      <c r="DH82" s="787">
        <f>'Marks Entry'!DI84</f>
        <v>0.0</v>
      </c>
      <c r="DI82" s="791">
        <f>'Marks Entry'!DJ84</f>
        <v>0.0</v>
      </c>
      <c r="DJ82" s="787">
        <f>'Marks Entry'!DK84</f>
        <v>0.0</v>
      </c>
      <c r="DK82" s="787">
        <f>'Marks Entry'!DL84</f>
        <v>0.0</v>
      </c>
      <c r="DL82" s="791" t="str">
        <f>'Marks Entry'!DM84</f>
        <v/>
      </c>
      <c r="DM82" s="791">
        <f>'Marks Entry'!DN84</f>
        <v>0.0</v>
      </c>
      <c r="DN82" s="791">
        <f>'Marks Entry'!DO84</f>
        <v>0.0</v>
      </c>
      <c r="DO82" s="792">
        <f>'Marks Entry'!DP84</f>
        <v>0.0</v>
      </c>
      <c r="DP82" s="787">
        <f>'Marks Entry'!DQ84</f>
        <v>0.0</v>
      </c>
      <c r="DQ82" s="788">
        <f>'Marks Entry'!DR84</f>
        <v>0.0</v>
      </c>
      <c r="DR82" s="791">
        <f>'Marks Entry'!DS84</f>
        <v>0.0</v>
      </c>
      <c r="DS82" s="788">
        <f>'Marks Entry'!DT84</f>
        <v>0.0</v>
      </c>
      <c r="DT82" s="787">
        <f>'Marks Entry'!DU84</f>
        <v>0.0</v>
      </c>
      <c r="DU82" s="789">
        <f>'Marks Entry'!DV84</f>
        <v>0.0</v>
      </c>
      <c r="DV82" s="789">
        <f>'Marks Entry'!DW84</f>
        <v>0.0</v>
      </c>
      <c r="DW82" s="789">
        <f>'Marks Entry'!DX84</f>
        <v>0.0</v>
      </c>
      <c r="DX82" s="793">
        <f>'Marks Entry'!DY84</f>
        <v>0.0</v>
      </c>
      <c r="DY82" s="784">
        <f>'Marks Entry'!DZ84</f>
        <v>0.0</v>
      </c>
      <c r="DZ82" s="785" t="str">
        <f>'Marks Entry'!EA84</f>
        <v/>
      </c>
      <c r="EA82" s="786">
        <f>'Marks Entry'!EB84</f>
        <v>0.0</v>
      </c>
      <c r="EB82" s="787">
        <f>'Marks Entry'!EC84</f>
        <v>0.0</v>
      </c>
      <c r="EC82" s="787">
        <f>'Marks Entry'!ED84</f>
        <v>0.0</v>
      </c>
      <c r="ED82" s="790">
        <f>'Marks Entry'!EE84</f>
        <v>0.0</v>
      </c>
      <c r="EE82" s="794">
        <f>'Marks Entry'!EF84</f>
        <v>0.0</v>
      </c>
      <c r="EF82" s="795" t="str">
        <f>'Marks Entry'!EG84</f>
        <v/>
      </c>
      <c r="EG82" s="786">
        <f>'Marks Entry'!EH84</f>
        <v>0.0</v>
      </c>
      <c r="EH82" s="787">
        <f>'Marks Entry'!EI84</f>
        <v>0.0</v>
      </c>
      <c r="EI82" s="787">
        <f>'Marks Entry'!EJ84</f>
        <v>0.0</v>
      </c>
      <c r="EJ82" s="790">
        <f>'Marks Entry'!EK84</f>
        <v>0.0</v>
      </c>
      <c r="EK82" s="794">
        <f>'Marks Entry'!EL84</f>
        <v>0.0</v>
      </c>
      <c r="EL82" s="795" t="str">
        <f>'Marks Entry'!EM84</f>
        <v/>
      </c>
      <c r="EM82" s="786">
        <f>'Marks Entry'!EN84</f>
        <v>0.0</v>
      </c>
      <c r="EN82" s="787">
        <f>'Marks Entry'!EO84</f>
        <v>0.0</v>
      </c>
      <c r="EO82" s="788">
        <f>'Marks Entry'!EP84</f>
        <v>0.0</v>
      </c>
      <c r="EP82" s="791">
        <f>'Marks Entry'!EQ84</f>
        <v>0.0</v>
      </c>
      <c r="EQ82" s="788">
        <f>'Marks Entry'!ER84</f>
        <v>0.0</v>
      </c>
      <c r="ER82" s="791">
        <f>'Marks Entry'!ES84</f>
        <v>0.0</v>
      </c>
      <c r="ES82" s="788">
        <f>'Marks Entry'!ET84</f>
        <v>0.0</v>
      </c>
      <c r="ET82" s="796">
        <f>'Marks Entry'!EU84</f>
        <v>0.0</v>
      </c>
      <c r="EU82" s="784">
        <f>'Marks Entry'!EV84</f>
        <v>0.0</v>
      </c>
      <c r="EV82" s="785" t="str">
        <f>'Marks Entry'!EW84</f>
        <v/>
      </c>
      <c r="EW82" s="797">
        <f>'Marks Entry'!EX84</f>
        <v>0.0</v>
      </c>
      <c r="EX82" s="784">
        <f>'Marks Entry'!EY84</f>
        <v>0.0</v>
      </c>
      <c r="EY82" s="798" t="str">
        <f>'Marks Entry'!EZ84</f>
        <v/>
      </c>
      <c r="EZ82" s="797" t="str">
        <f>'Marks Entry'!FA84</f>
        <v/>
      </c>
      <c r="FA82" s="784" t="str">
        <f>'Marks Entry'!FB84</f>
        <v/>
      </c>
      <c r="FB82" s="799" t="str">
        <f>'Marks Entry'!FC84</f>
        <v/>
      </c>
      <c r="FC82" s="800" t="str">
        <f>'Marks Entry'!FD84</f>
        <v/>
      </c>
      <c r="FD82" s="800" t="str">
        <f>'Marks Entry'!FE84</f>
        <v/>
      </c>
      <c r="FE82" s="784" t="str">
        <f>'Marks Entry'!FF84</f>
        <v/>
      </c>
      <c r="FF82" s="784" t="str">
        <f>'Marks Entry'!FG84</f>
        <v/>
      </c>
      <c r="FG82" s="785" t="str">
        <f>'Marks Entry'!FH84</f>
        <v/>
      </c>
    </row>
    <row r="83" spans="8:8" s="757" ht="17.25" customFormat="1" customHeight="1">
      <c r="A83" s="801"/>
      <c r="B83" s="758">
        <f t="shared" si="2"/>
        <v>0.0</v>
      </c>
      <c r="C83" s="759">
        <f>'Marks Entry'!D85</f>
        <v>0.0</v>
      </c>
      <c r="D83" s="759">
        <f>'Marks Entry'!E85</f>
        <v>0.0</v>
      </c>
      <c r="E83" s="759">
        <f>'Marks Entry'!F85</f>
        <v>0.0</v>
      </c>
      <c r="F83" s="759">
        <f>'Marks Entry'!G85</f>
        <v>0.0</v>
      </c>
      <c r="G83" s="759">
        <f>'Marks Entry'!H85</f>
        <v>0.0</v>
      </c>
      <c r="H83" s="759">
        <f>'Marks Entry'!I85</f>
        <v>0.0</v>
      </c>
      <c r="I83" s="759">
        <f>'Marks Entry'!J85</f>
        <v>0.0</v>
      </c>
      <c r="J83" s="760">
        <f>'Marks Entry'!K85</f>
        <v>0.0</v>
      </c>
      <c r="K83" s="781">
        <f>'Marks Entry'!L85</f>
        <v>0.0</v>
      </c>
      <c r="L83" s="782">
        <f>'Marks Entry'!M85</f>
        <v>0.0</v>
      </c>
      <c r="M83" s="782">
        <f>'Marks Entry'!N85</f>
        <v>0.0</v>
      </c>
      <c r="N83" s="783">
        <f>'Marks Entry'!O85</f>
        <v>0.0</v>
      </c>
      <c r="O83" s="782">
        <f>'Marks Entry'!P85</f>
        <v>0.0</v>
      </c>
      <c r="P83" s="783">
        <f>'Marks Entry'!Q85</f>
        <v>0.0</v>
      </c>
      <c r="Q83" s="782">
        <f>'Marks Entry'!R85</f>
        <v>0.0</v>
      </c>
      <c r="R83" s="783">
        <f>'Marks Entry'!S85</f>
        <v>0.0</v>
      </c>
      <c r="S83" s="784">
        <f>'Marks Entry'!T85</f>
        <v>0.0</v>
      </c>
      <c r="T83" s="784" t="str">
        <f>'Marks Entry'!U85</f>
        <v/>
      </c>
      <c r="U83" s="784" t="str">
        <f>'Marks Entry'!V85</f>
        <v/>
      </c>
      <c r="V83" s="785" t="str">
        <f>'Marks Entry'!W85</f>
        <v/>
      </c>
      <c r="W83" s="781">
        <f>'Marks Entry'!X85</f>
        <v>0.0</v>
      </c>
      <c r="X83" s="782">
        <f>'Marks Entry'!Y85</f>
        <v>0.0</v>
      </c>
      <c r="Y83" s="782">
        <f>'Marks Entry'!Z85</f>
        <v>0.0</v>
      </c>
      <c r="Z83" s="783">
        <f>'Marks Entry'!AA85</f>
        <v>0.0</v>
      </c>
      <c r="AA83" s="782">
        <f>'Marks Entry'!AB85</f>
        <v>0.0</v>
      </c>
      <c r="AB83" s="783">
        <f>'Marks Entry'!AC85</f>
        <v>0.0</v>
      </c>
      <c r="AC83" s="782">
        <f>'Marks Entry'!AD85</f>
        <v>0.0</v>
      </c>
      <c r="AD83" s="783">
        <f>'Marks Entry'!AE85</f>
        <v>0.0</v>
      </c>
      <c r="AE83" s="784">
        <f>'Marks Entry'!AF85</f>
        <v>0.0</v>
      </c>
      <c r="AF83" s="784" t="str">
        <f>'Marks Entry'!AG85</f>
        <v/>
      </c>
      <c r="AG83" s="784" t="str">
        <f>'Marks Entry'!AH85</f>
        <v/>
      </c>
      <c r="AH83" s="785" t="str">
        <f>'Marks Entry'!AI85</f>
        <v/>
      </c>
      <c r="AI83" s="781">
        <f>'Marks Entry'!AJ85</f>
        <v>0.0</v>
      </c>
      <c r="AJ83" s="782">
        <f>'Marks Entry'!AK85</f>
        <v>0.0</v>
      </c>
      <c r="AK83" s="782">
        <f>'Marks Entry'!AL85</f>
        <v>0.0</v>
      </c>
      <c r="AL83" s="783">
        <f>'Marks Entry'!AM85</f>
        <v>0.0</v>
      </c>
      <c r="AM83" s="782">
        <f>'Marks Entry'!AN85</f>
        <v>0.0</v>
      </c>
      <c r="AN83" s="783">
        <f>'Marks Entry'!AO85</f>
        <v>0.0</v>
      </c>
      <c r="AO83" s="782">
        <f>'Marks Entry'!AP85</f>
        <v>0.0</v>
      </c>
      <c r="AP83" s="783">
        <f>'Marks Entry'!AQ85</f>
        <v>0.0</v>
      </c>
      <c r="AQ83" s="784">
        <f>'Marks Entry'!AR85</f>
        <v>0.0</v>
      </c>
      <c r="AR83" s="784" t="str">
        <f>'Marks Entry'!AS85</f>
        <v/>
      </c>
      <c r="AS83" s="784" t="str">
        <f>'Marks Entry'!AT85</f>
        <v/>
      </c>
      <c r="AT83" s="785" t="str">
        <f>'Marks Entry'!AU85</f>
        <v/>
      </c>
      <c r="AU83" s="781">
        <f>'Marks Entry'!AV85</f>
        <v>0.0</v>
      </c>
      <c r="AV83" s="782">
        <f>'Marks Entry'!AW85</f>
        <v>0.0</v>
      </c>
      <c r="AW83" s="782">
        <f>'Marks Entry'!AX85</f>
        <v>0.0</v>
      </c>
      <c r="AX83" s="783">
        <f>'Marks Entry'!AY85</f>
        <v>0.0</v>
      </c>
      <c r="AY83" s="782">
        <f>'Marks Entry'!AZ85</f>
        <v>0.0</v>
      </c>
      <c r="AZ83" s="783">
        <f>'Marks Entry'!BA85</f>
        <v>0.0</v>
      </c>
      <c r="BA83" s="782">
        <f>'Marks Entry'!BB85</f>
        <v>0.0</v>
      </c>
      <c r="BB83" s="783">
        <f>'Marks Entry'!BC85</f>
        <v>0.0</v>
      </c>
      <c r="BC83" s="784">
        <f>'Marks Entry'!BD85</f>
        <v>0.0</v>
      </c>
      <c r="BD83" s="784" t="str">
        <f>'Marks Entry'!BE85</f>
        <v/>
      </c>
      <c r="BE83" s="784" t="str">
        <f>'Marks Entry'!BF85</f>
        <v/>
      </c>
      <c r="BF83" s="785" t="str">
        <f>'Marks Entry'!BG85</f>
        <v/>
      </c>
      <c r="BG83" s="781">
        <f>'Marks Entry'!BH85</f>
        <v>0.0</v>
      </c>
      <c r="BH83" s="782">
        <f>'Marks Entry'!BI85</f>
        <v>0.0</v>
      </c>
      <c r="BI83" s="782">
        <f>'Marks Entry'!BJ85</f>
        <v>0.0</v>
      </c>
      <c r="BJ83" s="783">
        <f>'Marks Entry'!BK85</f>
        <v>0.0</v>
      </c>
      <c r="BK83" s="782">
        <f>'Marks Entry'!BL85</f>
        <v>0.0</v>
      </c>
      <c r="BL83" s="783">
        <f>'Marks Entry'!BM85</f>
        <v>0.0</v>
      </c>
      <c r="BM83" s="782">
        <f>'Marks Entry'!BN85</f>
        <v>0.0</v>
      </c>
      <c r="BN83" s="783">
        <f>'Marks Entry'!BO85</f>
        <v>0.0</v>
      </c>
      <c r="BO83" s="784">
        <f>'Marks Entry'!BP85</f>
        <v>0.0</v>
      </c>
      <c r="BP83" s="784" t="str">
        <f>'Marks Entry'!BQ85</f>
        <v/>
      </c>
      <c r="BQ83" s="784" t="str">
        <f>'Marks Entry'!BR85</f>
        <v/>
      </c>
      <c r="BR83" s="785" t="str">
        <f>'Marks Entry'!BS85</f>
        <v/>
      </c>
      <c r="BS83" s="781">
        <f>'Marks Entry'!BT85</f>
        <v>0.0</v>
      </c>
      <c r="BT83" s="782">
        <f>'Marks Entry'!BU85</f>
        <v>0.0</v>
      </c>
      <c r="BU83" s="782">
        <f>'Marks Entry'!BV85</f>
        <v>0.0</v>
      </c>
      <c r="BV83" s="783">
        <f>'Marks Entry'!BW85</f>
        <v>0.0</v>
      </c>
      <c r="BW83" s="782">
        <f>'Marks Entry'!BX85</f>
        <v>0.0</v>
      </c>
      <c r="BX83" s="783">
        <f>'Marks Entry'!BY85</f>
        <v>0.0</v>
      </c>
      <c r="BY83" s="782">
        <f>'Marks Entry'!BZ85</f>
        <v>0.0</v>
      </c>
      <c r="BZ83" s="783">
        <f>'Marks Entry'!CA85</f>
        <v>0.0</v>
      </c>
      <c r="CA83" s="784">
        <f>'Marks Entry'!CB85</f>
        <v>0.0</v>
      </c>
      <c r="CB83" s="784" t="str">
        <f>'Marks Entry'!CC85</f>
        <v/>
      </c>
      <c r="CC83" s="784" t="str">
        <f>'Marks Entry'!CD85</f>
        <v/>
      </c>
      <c r="CD83" s="785" t="str">
        <f>'Marks Entry'!CE85</f>
        <v/>
      </c>
      <c r="CE83" s="781">
        <f>'Marks Entry'!CF85</f>
        <v>0.0</v>
      </c>
      <c r="CF83" s="782">
        <f>'Marks Entry'!CG85</f>
        <v>0.0</v>
      </c>
      <c r="CG83" s="782">
        <f>'Marks Entry'!CH85</f>
        <v>0.0</v>
      </c>
      <c r="CH83" s="783">
        <f>'Marks Entry'!CI85</f>
        <v>0.0</v>
      </c>
      <c r="CI83" s="782">
        <f>'Marks Entry'!CJ85</f>
        <v>0.0</v>
      </c>
      <c r="CJ83" s="783">
        <f>'Marks Entry'!CK85</f>
        <v>0.0</v>
      </c>
      <c r="CK83" s="782">
        <f>'Marks Entry'!CL85</f>
        <v>0.0</v>
      </c>
      <c r="CL83" s="783">
        <f>'Marks Entry'!CM85</f>
        <v>0.0</v>
      </c>
      <c r="CM83" s="784">
        <f>'Marks Entry'!CN85</f>
        <v>0.0</v>
      </c>
      <c r="CN83" s="784" t="str">
        <f>'Marks Entry'!CO85</f>
        <v/>
      </c>
      <c r="CO83" s="784" t="str">
        <f>'Marks Entry'!CP85</f>
        <v/>
      </c>
      <c r="CP83" s="785" t="str">
        <f>'Marks Entry'!CQ85</f>
        <v/>
      </c>
      <c r="CQ83" s="786">
        <f>'Marks Entry'!CR85</f>
        <v>0.0</v>
      </c>
      <c r="CR83" s="787">
        <f>'Marks Entry'!CS85</f>
        <v>0.0</v>
      </c>
      <c r="CS83" s="787">
        <f>'Marks Entry'!CT85</f>
        <v>0.0</v>
      </c>
      <c r="CT83" s="783">
        <f>'Marks Entry'!CU85</f>
        <v>0.0</v>
      </c>
      <c r="CU83" s="787">
        <f>'Marks Entry'!CV85</f>
        <v>0.0</v>
      </c>
      <c r="CV83" s="788">
        <f>'Marks Entry'!CW85</f>
        <v>0.0</v>
      </c>
      <c r="CW83" s="789">
        <f>'Marks Entry'!CX85</f>
        <v>0.0</v>
      </c>
      <c r="CX83" s="788">
        <f>'Marks Entry'!CY85</f>
        <v>0.0</v>
      </c>
      <c r="CY83" s="787">
        <f>'Marks Entry'!CZ85</f>
        <v>0.0</v>
      </c>
      <c r="CZ83" s="789">
        <f>'Marks Entry'!DA85</f>
        <v>0.0</v>
      </c>
      <c r="DA83" s="790">
        <f>'Marks Entry'!DB85</f>
        <v>0.0</v>
      </c>
      <c r="DB83" s="784">
        <f>'Marks Entry'!DC85</f>
        <v>0.0</v>
      </c>
      <c r="DC83" s="785" t="str">
        <f>'Marks Entry'!DD85</f>
        <v/>
      </c>
      <c r="DD83" s="786">
        <f>'Marks Entry'!DE85</f>
        <v>0.0</v>
      </c>
      <c r="DE83" s="787">
        <f>'Marks Entry'!DF85</f>
        <v>0.0</v>
      </c>
      <c r="DF83" s="791">
        <f>'Marks Entry'!DG85</f>
        <v>0.0</v>
      </c>
      <c r="DG83" s="787">
        <f>'Marks Entry'!DH85</f>
        <v>0.0</v>
      </c>
      <c r="DH83" s="787">
        <f>'Marks Entry'!DI85</f>
        <v>0.0</v>
      </c>
      <c r="DI83" s="791">
        <f>'Marks Entry'!DJ85</f>
        <v>0.0</v>
      </c>
      <c r="DJ83" s="787">
        <f>'Marks Entry'!DK85</f>
        <v>0.0</v>
      </c>
      <c r="DK83" s="787">
        <f>'Marks Entry'!DL85</f>
        <v>0.0</v>
      </c>
      <c r="DL83" s="791" t="str">
        <f>'Marks Entry'!DM85</f>
        <v/>
      </c>
      <c r="DM83" s="791">
        <f>'Marks Entry'!DN85</f>
        <v>0.0</v>
      </c>
      <c r="DN83" s="791">
        <f>'Marks Entry'!DO85</f>
        <v>0.0</v>
      </c>
      <c r="DO83" s="792">
        <f>'Marks Entry'!DP85</f>
        <v>0.0</v>
      </c>
      <c r="DP83" s="787">
        <f>'Marks Entry'!DQ85</f>
        <v>0.0</v>
      </c>
      <c r="DQ83" s="788">
        <f>'Marks Entry'!DR85</f>
        <v>0.0</v>
      </c>
      <c r="DR83" s="791">
        <f>'Marks Entry'!DS85</f>
        <v>0.0</v>
      </c>
      <c r="DS83" s="788">
        <f>'Marks Entry'!DT85</f>
        <v>0.0</v>
      </c>
      <c r="DT83" s="787">
        <f>'Marks Entry'!DU85</f>
        <v>0.0</v>
      </c>
      <c r="DU83" s="789">
        <f>'Marks Entry'!DV85</f>
        <v>0.0</v>
      </c>
      <c r="DV83" s="789">
        <f>'Marks Entry'!DW85</f>
        <v>0.0</v>
      </c>
      <c r="DW83" s="789">
        <f>'Marks Entry'!DX85</f>
        <v>0.0</v>
      </c>
      <c r="DX83" s="793">
        <f>'Marks Entry'!DY85</f>
        <v>0.0</v>
      </c>
      <c r="DY83" s="784">
        <f>'Marks Entry'!DZ85</f>
        <v>0.0</v>
      </c>
      <c r="DZ83" s="785" t="str">
        <f>'Marks Entry'!EA85</f>
        <v/>
      </c>
      <c r="EA83" s="786">
        <f>'Marks Entry'!EB85</f>
        <v>0.0</v>
      </c>
      <c r="EB83" s="787">
        <f>'Marks Entry'!EC85</f>
        <v>0.0</v>
      </c>
      <c r="EC83" s="787">
        <f>'Marks Entry'!ED85</f>
        <v>0.0</v>
      </c>
      <c r="ED83" s="790">
        <f>'Marks Entry'!EE85</f>
        <v>0.0</v>
      </c>
      <c r="EE83" s="794">
        <f>'Marks Entry'!EF85</f>
        <v>0.0</v>
      </c>
      <c r="EF83" s="795" t="str">
        <f>'Marks Entry'!EG85</f>
        <v/>
      </c>
      <c r="EG83" s="786">
        <f>'Marks Entry'!EH85</f>
        <v>0.0</v>
      </c>
      <c r="EH83" s="787">
        <f>'Marks Entry'!EI85</f>
        <v>0.0</v>
      </c>
      <c r="EI83" s="787">
        <f>'Marks Entry'!EJ85</f>
        <v>0.0</v>
      </c>
      <c r="EJ83" s="790">
        <f>'Marks Entry'!EK85</f>
        <v>0.0</v>
      </c>
      <c r="EK83" s="794">
        <f>'Marks Entry'!EL85</f>
        <v>0.0</v>
      </c>
      <c r="EL83" s="795" t="str">
        <f>'Marks Entry'!EM85</f>
        <v/>
      </c>
      <c r="EM83" s="786">
        <f>'Marks Entry'!EN85</f>
        <v>0.0</v>
      </c>
      <c r="EN83" s="787">
        <f>'Marks Entry'!EO85</f>
        <v>0.0</v>
      </c>
      <c r="EO83" s="788">
        <f>'Marks Entry'!EP85</f>
        <v>0.0</v>
      </c>
      <c r="EP83" s="791">
        <f>'Marks Entry'!EQ85</f>
        <v>0.0</v>
      </c>
      <c r="EQ83" s="788">
        <f>'Marks Entry'!ER85</f>
        <v>0.0</v>
      </c>
      <c r="ER83" s="791">
        <f>'Marks Entry'!ES85</f>
        <v>0.0</v>
      </c>
      <c r="ES83" s="788">
        <f>'Marks Entry'!ET85</f>
        <v>0.0</v>
      </c>
      <c r="ET83" s="796">
        <f>'Marks Entry'!EU85</f>
        <v>0.0</v>
      </c>
      <c r="EU83" s="784">
        <f>'Marks Entry'!EV85</f>
        <v>0.0</v>
      </c>
      <c r="EV83" s="785" t="str">
        <f>'Marks Entry'!EW85</f>
        <v/>
      </c>
      <c r="EW83" s="797">
        <f>'Marks Entry'!EX85</f>
        <v>0.0</v>
      </c>
      <c r="EX83" s="784">
        <f>'Marks Entry'!EY85</f>
        <v>0.0</v>
      </c>
      <c r="EY83" s="798" t="str">
        <f>'Marks Entry'!EZ85</f>
        <v/>
      </c>
      <c r="EZ83" s="797" t="str">
        <f>'Marks Entry'!FA85</f>
        <v/>
      </c>
      <c r="FA83" s="784" t="str">
        <f>'Marks Entry'!FB85</f>
        <v/>
      </c>
      <c r="FB83" s="799" t="str">
        <f>'Marks Entry'!FC85</f>
        <v/>
      </c>
      <c r="FC83" s="784" t="str">
        <f>'Marks Entry'!FD85</f>
        <v/>
      </c>
      <c r="FD83" s="784" t="str">
        <f>'Marks Entry'!FE85</f>
        <v/>
      </c>
      <c r="FE83" s="784" t="str">
        <f>'Marks Entry'!FF85</f>
        <v/>
      </c>
      <c r="FF83" s="784" t="str">
        <f>'Marks Entry'!FG85</f>
        <v/>
      </c>
      <c r="FG83" s="785" t="str">
        <f>'Marks Entry'!FH85</f>
        <v/>
      </c>
    </row>
    <row r="84" spans="8:8" s="757" ht="17.25" customFormat="1" customHeight="1">
      <c r="A84" s="801"/>
      <c r="B84" s="758">
        <f t="shared" si="2"/>
        <v>0.0</v>
      </c>
      <c r="C84" s="759">
        <f>'Marks Entry'!D86</f>
        <v>0.0</v>
      </c>
      <c r="D84" s="759">
        <f>'Marks Entry'!E86</f>
        <v>0.0</v>
      </c>
      <c r="E84" s="759">
        <f>'Marks Entry'!F86</f>
        <v>0.0</v>
      </c>
      <c r="F84" s="759">
        <f>'Marks Entry'!G86</f>
        <v>0.0</v>
      </c>
      <c r="G84" s="759">
        <f>'Marks Entry'!H86</f>
        <v>0.0</v>
      </c>
      <c r="H84" s="759">
        <f>'Marks Entry'!I86</f>
        <v>0.0</v>
      </c>
      <c r="I84" s="759">
        <f>'Marks Entry'!J86</f>
        <v>0.0</v>
      </c>
      <c r="J84" s="760">
        <f>'Marks Entry'!K86</f>
        <v>0.0</v>
      </c>
      <c r="K84" s="781">
        <f>'Marks Entry'!L86</f>
        <v>0.0</v>
      </c>
      <c r="L84" s="782">
        <f>'Marks Entry'!M86</f>
        <v>0.0</v>
      </c>
      <c r="M84" s="782">
        <f>'Marks Entry'!N86</f>
        <v>0.0</v>
      </c>
      <c r="N84" s="783">
        <f>'Marks Entry'!O86</f>
        <v>0.0</v>
      </c>
      <c r="O84" s="782">
        <f>'Marks Entry'!P86</f>
        <v>0.0</v>
      </c>
      <c r="P84" s="783">
        <f>'Marks Entry'!Q86</f>
        <v>0.0</v>
      </c>
      <c r="Q84" s="782">
        <f>'Marks Entry'!R86</f>
        <v>0.0</v>
      </c>
      <c r="R84" s="783">
        <f>'Marks Entry'!S86</f>
        <v>0.0</v>
      </c>
      <c r="S84" s="784">
        <f>'Marks Entry'!T86</f>
        <v>0.0</v>
      </c>
      <c r="T84" s="784" t="str">
        <f>'Marks Entry'!U86</f>
        <v/>
      </c>
      <c r="U84" s="784" t="str">
        <f>'Marks Entry'!V86</f>
        <v/>
      </c>
      <c r="V84" s="785" t="str">
        <f>'Marks Entry'!W86</f>
        <v/>
      </c>
      <c r="W84" s="781">
        <f>'Marks Entry'!X86</f>
        <v>0.0</v>
      </c>
      <c r="X84" s="782">
        <f>'Marks Entry'!Y86</f>
        <v>0.0</v>
      </c>
      <c r="Y84" s="782">
        <f>'Marks Entry'!Z86</f>
        <v>0.0</v>
      </c>
      <c r="Z84" s="783">
        <f>'Marks Entry'!AA86</f>
        <v>0.0</v>
      </c>
      <c r="AA84" s="782">
        <f>'Marks Entry'!AB86</f>
        <v>0.0</v>
      </c>
      <c r="AB84" s="783">
        <f>'Marks Entry'!AC86</f>
        <v>0.0</v>
      </c>
      <c r="AC84" s="782">
        <f>'Marks Entry'!AD86</f>
        <v>0.0</v>
      </c>
      <c r="AD84" s="783">
        <f>'Marks Entry'!AE86</f>
        <v>0.0</v>
      </c>
      <c r="AE84" s="784">
        <f>'Marks Entry'!AF86</f>
        <v>0.0</v>
      </c>
      <c r="AF84" s="784" t="str">
        <f>'Marks Entry'!AG86</f>
        <v/>
      </c>
      <c r="AG84" s="784" t="str">
        <f>'Marks Entry'!AH86</f>
        <v/>
      </c>
      <c r="AH84" s="785" t="str">
        <f>'Marks Entry'!AI86</f>
        <v/>
      </c>
      <c r="AI84" s="781">
        <f>'Marks Entry'!AJ86</f>
        <v>0.0</v>
      </c>
      <c r="AJ84" s="782">
        <f>'Marks Entry'!AK86</f>
        <v>0.0</v>
      </c>
      <c r="AK84" s="782">
        <f>'Marks Entry'!AL86</f>
        <v>0.0</v>
      </c>
      <c r="AL84" s="783">
        <f>'Marks Entry'!AM86</f>
        <v>0.0</v>
      </c>
      <c r="AM84" s="782">
        <f>'Marks Entry'!AN86</f>
        <v>0.0</v>
      </c>
      <c r="AN84" s="783">
        <f>'Marks Entry'!AO86</f>
        <v>0.0</v>
      </c>
      <c r="AO84" s="782">
        <f>'Marks Entry'!AP86</f>
        <v>0.0</v>
      </c>
      <c r="AP84" s="783">
        <f>'Marks Entry'!AQ86</f>
        <v>0.0</v>
      </c>
      <c r="AQ84" s="784">
        <f>'Marks Entry'!AR86</f>
        <v>0.0</v>
      </c>
      <c r="AR84" s="784" t="str">
        <f>'Marks Entry'!AS86</f>
        <v/>
      </c>
      <c r="AS84" s="784" t="str">
        <f>'Marks Entry'!AT86</f>
        <v/>
      </c>
      <c r="AT84" s="785" t="str">
        <f>'Marks Entry'!AU86</f>
        <v/>
      </c>
      <c r="AU84" s="781">
        <f>'Marks Entry'!AV86</f>
        <v>0.0</v>
      </c>
      <c r="AV84" s="782">
        <f>'Marks Entry'!AW86</f>
        <v>0.0</v>
      </c>
      <c r="AW84" s="782">
        <f>'Marks Entry'!AX86</f>
        <v>0.0</v>
      </c>
      <c r="AX84" s="783">
        <f>'Marks Entry'!AY86</f>
        <v>0.0</v>
      </c>
      <c r="AY84" s="782">
        <f>'Marks Entry'!AZ86</f>
        <v>0.0</v>
      </c>
      <c r="AZ84" s="783">
        <f>'Marks Entry'!BA86</f>
        <v>0.0</v>
      </c>
      <c r="BA84" s="782">
        <f>'Marks Entry'!BB86</f>
        <v>0.0</v>
      </c>
      <c r="BB84" s="783">
        <f>'Marks Entry'!BC86</f>
        <v>0.0</v>
      </c>
      <c r="BC84" s="784">
        <f>'Marks Entry'!BD86</f>
        <v>0.0</v>
      </c>
      <c r="BD84" s="784" t="str">
        <f>'Marks Entry'!BE86</f>
        <v/>
      </c>
      <c r="BE84" s="784" t="str">
        <f>'Marks Entry'!BF86</f>
        <v/>
      </c>
      <c r="BF84" s="785" t="str">
        <f>'Marks Entry'!BG86</f>
        <v/>
      </c>
      <c r="BG84" s="781">
        <f>'Marks Entry'!BH86</f>
        <v>0.0</v>
      </c>
      <c r="BH84" s="782">
        <f>'Marks Entry'!BI86</f>
        <v>0.0</v>
      </c>
      <c r="BI84" s="782">
        <f>'Marks Entry'!BJ86</f>
        <v>0.0</v>
      </c>
      <c r="BJ84" s="783">
        <f>'Marks Entry'!BK86</f>
        <v>0.0</v>
      </c>
      <c r="BK84" s="782">
        <f>'Marks Entry'!BL86</f>
        <v>0.0</v>
      </c>
      <c r="BL84" s="783">
        <f>'Marks Entry'!BM86</f>
        <v>0.0</v>
      </c>
      <c r="BM84" s="782">
        <f>'Marks Entry'!BN86</f>
        <v>0.0</v>
      </c>
      <c r="BN84" s="783">
        <f>'Marks Entry'!BO86</f>
        <v>0.0</v>
      </c>
      <c r="BO84" s="784">
        <f>'Marks Entry'!BP86</f>
        <v>0.0</v>
      </c>
      <c r="BP84" s="784" t="str">
        <f>'Marks Entry'!BQ86</f>
        <v/>
      </c>
      <c r="BQ84" s="784" t="str">
        <f>'Marks Entry'!BR86</f>
        <v/>
      </c>
      <c r="BR84" s="785" t="str">
        <f>'Marks Entry'!BS86</f>
        <v/>
      </c>
      <c r="BS84" s="781">
        <f>'Marks Entry'!BT86</f>
        <v>0.0</v>
      </c>
      <c r="BT84" s="782">
        <f>'Marks Entry'!BU86</f>
        <v>0.0</v>
      </c>
      <c r="BU84" s="782">
        <f>'Marks Entry'!BV86</f>
        <v>0.0</v>
      </c>
      <c r="BV84" s="783">
        <f>'Marks Entry'!BW86</f>
        <v>0.0</v>
      </c>
      <c r="BW84" s="782">
        <f>'Marks Entry'!BX86</f>
        <v>0.0</v>
      </c>
      <c r="BX84" s="783">
        <f>'Marks Entry'!BY86</f>
        <v>0.0</v>
      </c>
      <c r="BY84" s="782">
        <f>'Marks Entry'!BZ86</f>
        <v>0.0</v>
      </c>
      <c r="BZ84" s="783">
        <f>'Marks Entry'!CA86</f>
        <v>0.0</v>
      </c>
      <c r="CA84" s="784">
        <f>'Marks Entry'!CB86</f>
        <v>0.0</v>
      </c>
      <c r="CB84" s="784" t="str">
        <f>'Marks Entry'!CC86</f>
        <v/>
      </c>
      <c r="CC84" s="784" t="str">
        <f>'Marks Entry'!CD86</f>
        <v/>
      </c>
      <c r="CD84" s="785" t="str">
        <f>'Marks Entry'!CE86</f>
        <v/>
      </c>
      <c r="CE84" s="781">
        <f>'Marks Entry'!CF86</f>
        <v>0.0</v>
      </c>
      <c r="CF84" s="782">
        <f>'Marks Entry'!CG86</f>
        <v>0.0</v>
      </c>
      <c r="CG84" s="782">
        <f>'Marks Entry'!CH86</f>
        <v>0.0</v>
      </c>
      <c r="CH84" s="783">
        <f>'Marks Entry'!CI86</f>
        <v>0.0</v>
      </c>
      <c r="CI84" s="782">
        <f>'Marks Entry'!CJ86</f>
        <v>0.0</v>
      </c>
      <c r="CJ84" s="783">
        <f>'Marks Entry'!CK86</f>
        <v>0.0</v>
      </c>
      <c r="CK84" s="782">
        <f>'Marks Entry'!CL86</f>
        <v>0.0</v>
      </c>
      <c r="CL84" s="783">
        <f>'Marks Entry'!CM86</f>
        <v>0.0</v>
      </c>
      <c r="CM84" s="784">
        <f>'Marks Entry'!CN86</f>
        <v>0.0</v>
      </c>
      <c r="CN84" s="784" t="str">
        <f>'Marks Entry'!CO86</f>
        <v/>
      </c>
      <c r="CO84" s="784" t="str">
        <f>'Marks Entry'!CP86</f>
        <v/>
      </c>
      <c r="CP84" s="785" t="str">
        <f>'Marks Entry'!CQ86</f>
        <v/>
      </c>
      <c r="CQ84" s="786">
        <f>'Marks Entry'!CR86</f>
        <v>0.0</v>
      </c>
      <c r="CR84" s="787">
        <f>'Marks Entry'!CS86</f>
        <v>0.0</v>
      </c>
      <c r="CS84" s="787">
        <f>'Marks Entry'!CT86</f>
        <v>0.0</v>
      </c>
      <c r="CT84" s="783">
        <f>'Marks Entry'!CU86</f>
        <v>0.0</v>
      </c>
      <c r="CU84" s="787">
        <f>'Marks Entry'!CV86</f>
        <v>0.0</v>
      </c>
      <c r="CV84" s="788">
        <f>'Marks Entry'!CW86</f>
        <v>0.0</v>
      </c>
      <c r="CW84" s="789">
        <f>'Marks Entry'!CX86</f>
        <v>0.0</v>
      </c>
      <c r="CX84" s="788">
        <f>'Marks Entry'!CY86</f>
        <v>0.0</v>
      </c>
      <c r="CY84" s="787">
        <f>'Marks Entry'!CZ86</f>
        <v>0.0</v>
      </c>
      <c r="CZ84" s="789">
        <f>'Marks Entry'!DA86</f>
        <v>0.0</v>
      </c>
      <c r="DA84" s="790">
        <f>'Marks Entry'!DB86</f>
        <v>0.0</v>
      </c>
      <c r="DB84" s="784">
        <f>'Marks Entry'!DC86</f>
        <v>0.0</v>
      </c>
      <c r="DC84" s="785" t="str">
        <f>'Marks Entry'!DD86</f>
        <v/>
      </c>
      <c r="DD84" s="786">
        <f>'Marks Entry'!DE86</f>
        <v>0.0</v>
      </c>
      <c r="DE84" s="787">
        <f>'Marks Entry'!DF86</f>
        <v>0.0</v>
      </c>
      <c r="DF84" s="791">
        <f>'Marks Entry'!DG86</f>
        <v>0.0</v>
      </c>
      <c r="DG84" s="787">
        <f>'Marks Entry'!DH86</f>
        <v>0.0</v>
      </c>
      <c r="DH84" s="787">
        <f>'Marks Entry'!DI86</f>
        <v>0.0</v>
      </c>
      <c r="DI84" s="791">
        <f>'Marks Entry'!DJ86</f>
        <v>0.0</v>
      </c>
      <c r="DJ84" s="787">
        <f>'Marks Entry'!DK86</f>
        <v>0.0</v>
      </c>
      <c r="DK84" s="787">
        <f>'Marks Entry'!DL86</f>
        <v>0.0</v>
      </c>
      <c r="DL84" s="791" t="str">
        <f>'Marks Entry'!DM86</f>
        <v/>
      </c>
      <c r="DM84" s="791">
        <f>'Marks Entry'!DN86</f>
        <v>0.0</v>
      </c>
      <c r="DN84" s="791">
        <f>'Marks Entry'!DO86</f>
        <v>0.0</v>
      </c>
      <c r="DO84" s="792">
        <f>'Marks Entry'!DP86</f>
        <v>0.0</v>
      </c>
      <c r="DP84" s="787">
        <f>'Marks Entry'!DQ86</f>
        <v>0.0</v>
      </c>
      <c r="DQ84" s="788">
        <f>'Marks Entry'!DR86</f>
        <v>0.0</v>
      </c>
      <c r="DR84" s="791">
        <f>'Marks Entry'!DS86</f>
        <v>0.0</v>
      </c>
      <c r="DS84" s="788">
        <f>'Marks Entry'!DT86</f>
        <v>0.0</v>
      </c>
      <c r="DT84" s="787">
        <f>'Marks Entry'!DU86</f>
        <v>0.0</v>
      </c>
      <c r="DU84" s="789">
        <f>'Marks Entry'!DV86</f>
        <v>0.0</v>
      </c>
      <c r="DV84" s="789">
        <f>'Marks Entry'!DW86</f>
        <v>0.0</v>
      </c>
      <c r="DW84" s="789">
        <f>'Marks Entry'!DX86</f>
        <v>0.0</v>
      </c>
      <c r="DX84" s="793">
        <f>'Marks Entry'!DY86</f>
        <v>0.0</v>
      </c>
      <c r="DY84" s="784">
        <f>'Marks Entry'!DZ86</f>
        <v>0.0</v>
      </c>
      <c r="DZ84" s="785" t="str">
        <f>'Marks Entry'!EA86</f>
        <v/>
      </c>
      <c r="EA84" s="786">
        <f>'Marks Entry'!EB86</f>
        <v>0.0</v>
      </c>
      <c r="EB84" s="787">
        <f>'Marks Entry'!EC86</f>
        <v>0.0</v>
      </c>
      <c r="EC84" s="787">
        <f>'Marks Entry'!ED86</f>
        <v>0.0</v>
      </c>
      <c r="ED84" s="790">
        <f>'Marks Entry'!EE86</f>
        <v>0.0</v>
      </c>
      <c r="EE84" s="794">
        <f>'Marks Entry'!EF86</f>
        <v>0.0</v>
      </c>
      <c r="EF84" s="795" t="str">
        <f>'Marks Entry'!EG86</f>
        <v/>
      </c>
      <c r="EG84" s="786">
        <f>'Marks Entry'!EH86</f>
        <v>0.0</v>
      </c>
      <c r="EH84" s="787">
        <f>'Marks Entry'!EI86</f>
        <v>0.0</v>
      </c>
      <c r="EI84" s="787">
        <f>'Marks Entry'!EJ86</f>
        <v>0.0</v>
      </c>
      <c r="EJ84" s="790">
        <f>'Marks Entry'!EK86</f>
        <v>0.0</v>
      </c>
      <c r="EK84" s="794">
        <f>'Marks Entry'!EL86</f>
        <v>0.0</v>
      </c>
      <c r="EL84" s="795" t="str">
        <f>'Marks Entry'!EM86</f>
        <v/>
      </c>
      <c r="EM84" s="786">
        <f>'Marks Entry'!EN86</f>
        <v>0.0</v>
      </c>
      <c r="EN84" s="787">
        <f>'Marks Entry'!EO86</f>
        <v>0.0</v>
      </c>
      <c r="EO84" s="788">
        <f>'Marks Entry'!EP86</f>
        <v>0.0</v>
      </c>
      <c r="EP84" s="791">
        <f>'Marks Entry'!EQ86</f>
        <v>0.0</v>
      </c>
      <c r="EQ84" s="788">
        <f>'Marks Entry'!ER86</f>
        <v>0.0</v>
      </c>
      <c r="ER84" s="791">
        <f>'Marks Entry'!ES86</f>
        <v>0.0</v>
      </c>
      <c r="ES84" s="788">
        <f>'Marks Entry'!ET86</f>
        <v>0.0</v>
      </c>
      <c r="ET84" s="796">
        <f>'Marks Entry'!EU86</f>
        <v>0.0</v>
      </c>
      <c r="EU84" s="784">
        <f>'Marks Entry'!EV86</f>
        <v>0.0</v>
      </c>
      <c r="EV84" s="785" t="str">
        <f>'Marks Entry'!EW86</f>
        <v/>
      </c>
      <c r="EW84" s="797">
        <f>'Marks Entry'!EX86</f>
        <v>0.0</v>
      </c>
      <c r="EX84" s="784">
        <f>'Marks Entry'!EY86</f>
        <v>0.0</v>
      </c>
      <c r="EY84" s="798" t="str">
        <f>'Marks Entry'!EZ86</f>
        <v/>
      </c>
      <c r="EZ84" s="797" t="str">
        <f>'Marks Entry'!FA86</f>
        <v/>
      </c>
      <c r="FA84" s="784" t="str">
        <f>'Marks Entry'!FB86</f>
        <v/>
      </c>
      <c r="FB84" s="799" t="str">
        <f>'Marks Entry'!FC86</f>
        <v/>
      </c>
      <c r="FC84" s="800" t="str">
        <f>'Marks Entry'!FD86</f>
        <v/>
      </c>
      <c r="FD84" s="800" t="str">
        <f>'Marks Entry'!FE86</f>
        <v/>
      </c>
      <c r="FE84" s="784" t="str">
        <f>'Marks Entry'!FF86</f>
        <v/>
      </c>
      <c r="FF84" s="784" t="str">
        <f>'Marks Entry'!FG86</f>
        <v/>
      </c>
      <c r="FG84" s="785" t="str">
        <f>'Marks Entry'!FH86</f>
        <v/>
      </c>
    </row>
    <row r="85" spans="8:8" s="757" ht="17.25" customFormat="1" customHeight="1">
      <c r="A85" s="801"/>
      <c r="B85" s="758">
        <f t="shared" si="2"/>
        <v>0.0</v>
      </c>
      <c r="C85" s="759">
        <f>'Marks Entry'!D87</f>
        <v>0.0</v>
      </c>
      <c r="D85" s="759">
        <f>'Marks Entry'!E87</f>
        <v>0.0</v>
      </c>
      <c r="E85" s="759">
        <f>'Marks Entry'!F87</f>
        <v>0.0</v>
      </c>
      <c r="F85" s="759">
        <f>'Marks Entry'!G87</f>
        <v>0.0</v>
      </c>
      <c r="G85" s="759">
        <f>'Marks Entry'!H87</f>
        <v>0.0</v>
      </c>
      <c r="H85" s="759">
        <f>'Marks Entry'!I87</f>
        <v>0.0</v>
      </c>
      <c r="I85" s="759">
        <f>'Marks Entry'!J87</f>
        <v>0.0</v>
      </c>
      <c r="J85" s="760">
        <f>'Marks Entry'!K87</f>
        <v>0.0</v>
      </c>
      <c r="K85" s="781">
        <f>'Marks Entry'!L87</f>
        <v>0.0</v>
      </c>
      <c r="L85" s="782">
        <f>'Marks Entry'!M87</f>
        <v>0.0</v>
      </c>
      <c r="M85" s="782">
        <f>'Marks Entry'!N87</f>
        <v>0.0</v>
      </c>
      <c r="N85" s="783">
        <f>'Marks Entry'!O87</f>
        <v>0.0</v>
      </c>
      <c r="O85" s="782">
        <f>'Marks Entry'!P87</f>
        <v>0.0</v>
      </c>
      <c r="P85" s="783">
        <f>'Marks Entry'!Q87</f>
        <v>0.0</v>
      </c>
      <c r="Q85" s="782">
        <f>'Marks Entry'!R87</f>
        <v>0.0</v>
      </c>
      <c r="R85" s="783">
        <f>'Marks Entry'!S87</f>
        <v>0.0</v>
      </c>
      <c r="S85" s="784">
        <f>'Marks Entry'!T87</f>
        <v>0.0</v>
      </c>
      <c r="T85" s="784" t="str">
        <f>'Marks Entry'!U87</f>
        <v/>
      </c>
      <c r="U85" s="784" t="str">
        <f>'Marks Entry'!V87</f>
        <v/>
      </c>
      <c r="V85" s="785" t="str">
        <f>'Marks Entry'!W87</f>
        <v/>
      </c>
      <c r="W85" s="781">
        <f>'Marks Entry'!X87</f>
        <v>0.0</v>
      </c>
      <c r="X85" s="782">
        <f>'Marks Entry'!Y87</f>
        <v>0.0</v>
      </c>
      <c r="Y85" s="782">
        <f>'Marks Entry'!Z87</f>
        <v>0.0</v>
      </c>
      <c r="Z85" s="783">
        <f>'Marks Entry'!AA87</f>
        <v>0.0</v>
      </c>
      <c r="AA85" s="782">
        <f>'Marks Entry'!AB87</f>
        <v>0.0</v>
      </c>
      <c r="AB85" s="783">
        <f>'Marks Entry'!AC87</f>
        <v>0.0</v>
      </c>
      <c r="AC85" s="782">
        <f>'Marks Entry'!AD87</f>
        <v>0.0</v>
      </c>
      <c r="AD85" s="783">
        <f>'Marks Entry'!AE87</f>
        <v>0.0</v>
      </c>
      <c r="AE85" s="784">
        <f>'Marks Entry'!AF87</f>
        <v>0.0</v>
      </c>
      <c r="AF85" s="784" t="str">
        <f>'Marks Entry'!AG87</f>
        <v/>
      </c>
      <c r="AG85" s="784" t="str">
        <f>'Marks Entry'!AH87</f>
        <v/>
      </c>
      <c r="AH85" s="785" t="str">
        <f>'Marks Entry'!AI87</f>
        <v/>
      </c>
      <c r="AI85" s="781">
        <f>'Marks Entry'!AJ87</f>
        <v>0.0</v>
      </c>
      <c r="AJ85" s="782">
        <f>'Marks Entry'!AK87</f>
        <v>0.0</v>
      </c>
      <c r="AK85" s="782">
        <f>'Marks Entry'!AL87</f>
        <v>0.0</v>
      </c>
      <c r="AL85" s="783">
        <f>'Marks Entry'!AM87</f>
        <v>0.0</v>
      </c>
      <c r="AM85" s="782">
        <f>'Marks Entry'!AN87</f>
        <v>0.0</v>
      </c>
      <c r="AN85" s="783">
        <f>'Marks Entry'!AO87</f>
        <v>0.0</v>
      </c>
      <c r="AO85" s="782">
        <f>'Marks Entry'!AP87</f>
        <v>0.0</v>
      </c>
      <c r="AP85" s="783">
        <f>'Marks Entry'!AQ87</f>
        <v>0.0</v>
      </c>
      <c r="AQ85" s="784">
        <f>'Marks Entry'!AR87</f>
        <v>0.0</v>
      </c>
      <c r="AR85" s="784" t="str">
        <f>'Marks Entry'!AS87</f>
        <v/>
      </c>
      <c r="AS85" s="784" t="str">
        <f>'Marks Entry'!AT87</f>
        <v/>
      </c>
      <c r="AT85" s="785" t="str">
        <f>'Marks Entry'!AU87</f>
        <v/>
      </c>
      <c r="AU85" s="781">
        <f>'Marks Entry'!AV87</f>
        <v>0.0</v>
      </c>
      <c r="AV85" s="782">
        <f>'Marks Entry'!AW87</f>
        <v>0.0</v>
      </c>
      <c r="AW85" s="782">
        <f>'Marks Entry'!AX87</f>
        <v>0.0</v>
      </c>
      <c r="AX85" s="783">
        <f>'Marks Entry'!AY87</f>
        <v>0.0</v>
      </c>
      <c r="AY85" s="782">
        <f>'Marks Entry'!AZ87</f>
        <v>0.0</v>
      </c>
      <c r="AZ85" s="783">
        <f>'Marks Entry'!BA87</f>
        <v>0.0</v>
      </c>
      <c r="BA85" s="782">
        <f>'Marks Entry'!BB87</f>
        <v>0.0</v>
      </c>
      <c r="BB85" s="783">
        <f>'Marks Entry'!BC87</f>
        <v>0.0</v>
      </c>
      <c r="BC85" s="784">
        <f>'Marks Entry'!BD87</f>
        <v>0.0</v>
      </c>
      <c r="BD85" s="784" t="str">
        <f>'Marks Entry'!BE87</f>
        <v/>
      </c>
      <c r="BE85" s="784" t="str">
        <f>'Marks Entry'!BF87</f>
        <v/>
      </c>
      <c r="BF85" s="785" t="str">
        <f>'Marks Entry'!BG87</f>
        <v/>
      </c>
      <c r="BG85" s="781">
        <f>'Marks Entry'!BH87</f>
        <v>0.0</v>
      </c>
      <c r="BH85" s="782">
        <f>'Marks Entry'!BI87</f>
        <v>0.0</v>
      </c>
      <c r="BI85" s="782">
        <f>'Marks Entry'!BJ87</f>
        <v>0.0</v>
      </c>
      <c r="BJ85" s="783">
        <f>'Marks Entry'!BK87</f>
        <v>0.0</v>
      </c>
      <c r="BK85" s="782">
        <f>'Marks Entry'!BL87</f>
        <v>0.0</v>
      </c>
      <c r="BL85" s="783">
        <f>'Marks Entry'!BM87</f>
        <v>0.0</v>
      </c>
      <c r="BM85" s="782">
        <f>'Marks Entry'!BN87</f>
        <v>0.0</v>
      </c>
      <c r="BN85" s="783">
        <f>'Marks Entry'!BO87</f>
        <v>0.0</v>
      </c>
      <c r="BO85" s="784">
        <f>'Marks Entry'!BP87</f>
        <v>0.0</v>
      </c>
      <c r="BP85" s="784" t="str">
        <f>'Marks Entry'!BQ87</f>
        <v/>
      </c>
      <c r="BQ85" s="784" t="str">
        <f>'Marks Entry'!BR87</f>
        <v/>
      </c>
      <c r="BR85" s="785" t="str">
        <f>'Marks Entry'!BS87</f>
        <v/>
      </c>
      <c r="BS85" s="781">
        <f>'Marks Entry'!BT87</f>
        <v>0.0</v>
      </c>
      <c r="BT85" s="782">
        <f>'Marks Entry'!BU87</f>
        <v>0.0</v>
      </c>
      <c r="BU85" s="782">
        <f>'Marks Entry'!BV87</f>
        <v>0.0</v>
      </c>
      <c r="BV85" s="783">
        <f>'Marks Entry'!BW87</f>
        <v>0.0</v>
      </c>
      <c r="BW85" s="782">
        <f>'Marks Entry'!BX87</f>
        <v>0.0</v>
      </c>
      <c r="BX85" s="783">
        <f>'Marks Entry'!BY87</f>
        <v>0.0</v>
      </c>
      <c r="BY85" s="782">
        <f>'Marks Entry'!BZ87</f>
        <v>0.0</v>
      </c>
      <c r="BZ85" s="783">
        <f>'Marks Entry'!CA87</f>
        <v>0.0</v>
      </c>
      <c r="CA85" s="784">
        <f>'Marks Entry'!CB87</f>
        <v>0.0</v>
      </c>
      <c r="CB85" s="784" t="str">
        <f>'Marks Entry'!CC87</f>
        <v/>
      </c>
      <c r="CC85" s="784" t="str">
        <f>'Marks Entry'!CD87</f>
        <v/>
      </c>
      <c r="CD85" s="785" t="str">
        <f>'Marks Entry'!CE87</f>
        <v/>
      </c>
      <c r="CE85" s="781">
        <f>'Marks Entry'!CF87</f>
        <v>0.0</v>
      </c>
      <c r="CF85" s="782">
        <f>'Marks Entry'!CG87</f>
        <v>0.0</v>
      </c>
      <c r="CG85" s="782">
        <f>'Marks Entry'!CH87</f>
        <v>0.0</v>
      </c>
      <c r="CH85" s="783">
        <f>'Marks Entry'!CI87</f>
        <v>0.0</v>
      </c>
      <c r="CI85" s="782">
        <f>'Marks Entry'!CJ87</f>
        <v>0.0</v>
      </c>
      <c r="CJ85" s="783">
        <f>'Marks Entry'!CK87</f>
        <v>0.0</v>
      </c>
      <c r="CK85" s="782">
        <f>'Marks Entry'!CL87</f>
        <v>0.0</v>
      </c>
      <c r="CL85" s="783">
        <f>'Marks Entry'!CM87</f>
        <v>0.0</v>
      </c>
      <c r="CM85" s="784">
        <f>'Marks Entry'!CN87</f>
        <v>0.0</v>
      </c>
      <c r="CN85" s="784" t="str">
        <f>'Marks Entry'!CO87</f>
        <v/>
      </c>
      <c r="CO85" s="784" t="str">
        <f>'Marks Entry'!CP87</f>
        <v/>
      </c>
      <c r="CP85" s="785" t="str">
        <f>'Marks Entry'!CQ87</f>
        <v/>
      </c>
      <c r="CQ85" s="786">
        <f>'Marks Entry'!CR87</f>
        <v>0.0</v>
      </c>
      <c r="CR85" s="787">
        <f>'Marks Entry'!CS87</f>
        <v>0.0</v>
      </c>
      <c r="CS85" s="787">
        <f>'Marks Entry'!CT87</f>
        <v>0.0</v>
      </c>
      <c r="CT85" s="783">
        <f>'Marks Entry'!CU87</f>
        <v>0.0</v>
      </c>
      <c r="CU85" s="787">
        <f>'Marks Entry'!CV87</f>
        <v>0.0</v>
      </c>
      <c r="CV85" s="788">
        <f>'Marks Entry'!CW87</f>
        <v>0.0</v>
      </c>
      <c r="CW85" s="789">
        <f>'Marks Entry'!CX87</f>
        <v>0.0</v>
      </c>
      <c r="CX85" s="788">
        <f>'Marks Entry'!CY87</f>
        <v>0.0</v>
      </c>
      <c r="CY85" s="787">
        <f>'Marks Entry'!CZ87</f>
        <v>0.0</v>
      </c>
      <c r="CZ85" s="789">
        <f>'Marks Entry'!DA87</f>
        <v>0.0</v>
      </c>
      <c r="DA85" s="790">
        <f>'Marks Entry'!DB87</f>
        <v>0.0</v>
      </c>
      <c r="DB85" s="784">
        <f>'Marks Entry'!DC87</f>
        <v>0.0</v>
      </c>
      <c r="DC85" s="785" t="str">
        <f>'Marks Entry'!DD87</f>
        <v/>
      </c>
      <c r="DD85" s="786">
        <f>'Marks Entry'!DE87</f>
        <v>0.0</v>
      </c>
      <c r="DE85" s="787">
        <f>'Marks Entry'!DF87</f>
        <v>0.0</v>
      </c>
      <c r="DF85" s="791">
        <f>'Marks Entry'!DG87</f>
        <v>0.0</v>
      </c>
      <c r="DG85" s="787">
        <f>'Marks Entry'!DH87</f>
        <v>0.0</v>
      </c>
      <c r="DH85" s="787">
        <f>'Marks Entry'!DI87</f>
        <v>0.0</v>
      </c>
      <c r="DI85" s="791">
        <f>'Marks Entry'!DJ87</f>
        <v>0.0</v>
      </c>
      <c r="DJ85" s="787">
        <f>'Marks Entry'!DK87</f>
        <v>0.0</v>
      </c>
      <c r="DK85" s="787">
        <f>'Marks Entry'!DL87</f>
        <v>0.0</v>
      </c>
      <c r="DL85" s="791" t="str">
        <f>'Marks Entry'!DM87</f>
        <v/>
      </c>
      <c r="DM85" s="791">
        <f>'Marks Entry'!DN87</f>
        <v>0.0</v>
      </c>
      <c r="DN85" s="791">
        <f>'Marks Entry'!DO87</f>
        <v>0.0</v>
      </c>
      <c r="DO85" s="792">
        <f>'Marks Entry'!DP87</f>
        <v>0.0</v>
      </c>
      <c r="DP85" s="787">
        <f>'Marks Entry'!DQ87</f>
        <v>0.0</v>
      </c>
      <c r="DQ85" s="788">
        <f>'Marks Entry'!DR87</f>
        <v>0.0</v>
      </c>
      <c r="DR85" s="791">
        <f>'Marks Entry'!DS87</f>
        <v>0.0</v>
      </c>
      <c r="DS85" s="788">
        <f>'Marks Entry'!DT87</f>
        <v>0.0</v>
      </c>
      <c r="DT85" s="787">
        <f>'Marks Entry'!DU87</f>
        <v>0.0</v>
      </c>
      <c r="DU85" s="789">
        <f>'Marks Entry'!DV87</f>
        <v>0.0</v>
      </c>
      <c r="DV85" s="789">
        <f>'Marks Entry'!DW87</f>
        <v>0.0</v>
      </c>
      <c r="DW85" s="789">
        <f>'Marks Entry'!DX87</f>
        <v>0.0</v>
      </c>
      <c r="DX85" s="793">
        <f>'Marks Entry'!DY87</f>
        <v>0.0</v>
      </c>
      <c r="DY85" s="784">
        <f>'Marks Entry'!DZ87</f>
        <v>0.0</v>
      </c>
      <c r="DZ85" s="785" t="str">
        <f>'Marks Entry'!EA87</f>
        <v/>
      </c>
      <c r="EA85" s="786">
        <f>'Marks Entry'!EB87</f>
        <v>0.0</v>
      </c>
      <c r="EB85" s="787">
        <f>'Marks Entry'!EC87</f>
        <v>0.0</v>
      </c>
      <c r="EC85" s="787">
        <f>'Marks Entry'!ED87</f>
        <v>0.0</v>
      </c>
      <c r="ED85" s="790">
        <f>'Marks Entry'!EE87</f>
        <v>0.0</v>
      </c>
      <c r="EE85" s="794">
        <f>'Marks Entry'!EF87</f>
        <v>0.0</v>
      </c>
      <c r="EF85" s="795" t="str">
        <f>'Marks Entry'!EG87</f>
        <v/>
      </c>
      <c r="EG85" s="786">
        <f>'Marks Entry'!EH87</f>
        <v>0.0</v>
      </c>
      <c r="EH85" s="787">
        <f>'Marks Entry'!EI87</f>
        <v>0.0</v>
      </c>
      <c r="EI85" s="787">
        <f>'Marks Entry'!EJ87</f>
        <v>0.0</v>
      </c>
      <c r="EJ85" s="790">
        <f>'Marks Entry'!EK87</f>
        <v>0.0</v>
      </c>
      <c r="EK85" s="794">
        <f>'Marks Entry'!EL87</f>
        <v>0.0</v>
      </c>
      <c r="EL85" s="795" t="str">
        <f>'Marks Entry'!EM87</f>
        <v/>
      </c>
      <c r="EM85" s="786">
        <f>'Marks Entry'!EN87</f>
        <v>0.0</v>
      </c>
      <c r="EN85" s="787">
        <f>'Marks Entry'!EO87</f>
        <v>0.0</v>
      </c>
      <c r="EO85" s="788">
        <f>'Marks Entry'!EP87</f>
        <v>0.0</v>
      </c>
      <c r="EP85" s="791">
        <f>'Marks Entry'!EQ87</f>
        <v>0.0</v>
      </c>
      <c r="EQ85" s="788">
        <f>'Marks Entry'!ER87</f>
        <v>0.0</v>
      </c>
      <c r="ER85" s="791">
        <f>'Marks Entry'!ES87</f>
        <v>0.0</v>
      </c>
      <c r="ES85" s="788">
        <f>'Marks Entry'!ET87</f>
        <v>0.0</v>
      </c>
      <c r="ET85" s="796">
        <f>'Marks Entry'!EU87</f>
        <v>0.0</v>
      </c>
      <c r="EU85" s="784">
        <f>'Marks Entry'!EV87</f>
        <v>0.0</v>
      </c>
      <c r="EV85" s="785" t="str">
        <f>'Marks Entry'!EW87</f>
        <v/>
      </c>
      <c r="EW85" s="797">
        <f>'Marks Entry'!EX87</f>
        <v>0.0</v>
      </c>
      <c r="EX85" s="784">
        <f>'Marks Entry'!EY87</f>
        <v>0.0</v>
      </c>
      <c r="EY85" s="798" t="str">
        <f>'Marks Entry'!EZ87</f>
        <v/>
      </c>
      <c r="EZ85" s="797" t="str">
        <f>'Marks Entry'!FA87</f>
        <v/>
      </c>
      <c r="FA85" s="784" t="str">
        <f>'Marks Entry'!FB87</f>
        <v/>
      </c>
      <c r="FB85" s="799" t="str">
        <f>'Marks Entry'!FC87</f>
        <v/>
      </c>
      <c r="FC85" s="800" t="str">
        <f>'Marks Entry'!FD87</f>
        <v/>
      </c>
      <c r="FD85" s="800" t="str">
        <f>'Marks Entry'!FE87</f>
        <v/>
      </c>
      <c r="FE85" s="784" t="str">
        <f>'Marks Entry'!FF87</f>
        <v/>
      </c>
      <c r="FF85" s="784" t="str">
        <f>'Marks Entry'!FG87</f>
        <v/>
      </c>
      <c r="FG85" s="785" t="str">
        <f>'Marks Entry'!FH87</f>
        <v/>
      </c>
    </row>
    <row r="86" spans="8:8" s="757" ht="17.25" customFormat="1" customHeight="1">
      <c r="A86" s="801"/>
      <c r="B86" s="758">
        <f t="shared" si="2"/>
        <v>0.0</v>
      </c>
      <c r="C86" s="759">
        <f>'Marks Entry'!D88</f>
        <v>0.0</v>
      </c>
      <c r="D86" s="759">
        <f>'Marks Entry'!E88</f>
        <v>0.0</v>
      </c>
      <c r="E86" s="759">
        <f>'Marks Entry'!F88</f>
        <v>0.0</v>
      </c>
      <c r="F86" s="759">
        <f>'Marks Entry'!G88</f>
        <v>0.0</v>
      </c>
      <c r="G86" s="759">
        <f>'Marks Entry'!H88</f>
        <v>0.0</v>
      </c>
      <c r="H86" s="759">
        <f>'Marks Entry'!I88</f>
        <v>0.0</v>
      </c>
      <c r="I86" s="759">
        <f>'Marks Entry'!J88</f>
        <v>0.0</v>
      </c>
      <c r="J86" s="760">
        <f>'Marks Entry'!K88</f>
        <v>0.0</v>
      </c>
      <c r="K86" s="781">
        <f>'Marks Entry'!L88</f>
        <v>0.0</v>
      </c>
      <c r="L86" s="782">
        <f>'Marks Entry'!M88</f>
        <v>0.0</v>
      </c>
      <c r="M86" s="782">
        <f>'Marks Entry'!N88</f>
        <v>0.0</v>
      </c>
      <c r="N86" s="783">
        <f>'Marks Entry'!O88</f>
        <v>0.0</v>
      </c>
      <c r="O86" s="782">
        <f>'Marks Entry'!P88</f>
        <v>0.0</v>
      </c>
      <c r="P86" s="783">
        <f>'Marks Entry'!Q88</f>
        <v>0.0</v>
      </c>
      <c r="Q86" s="782">
        <f>'Marks Entry'!R88</f>
        <v>0.0</v>
      </c>
      <c r="R86" s="783">
        <f>'Marks Entry'!S88</f>
        <v>0.0</v>
      </c>
      <c r="S86" s="784">
        <f>'Marks Entry'!T88</f>
        <v>0.0</v>
      </c>
      <c r="T86" s="784" t="str">
        <f>'Marks Entry'!U88</f>
        <v/>
      </c>
      <c r="U86" s="784" t="str">
        <f>'Marks Entry'!V88</f>
        <v/>
      </c>
      <c r="V86" s="785" t="str">
        <f>'Marks Entry'!W88</f>
        <v/>
      </c>
      <c r="W86" s="781">
        <f>'Marks Entry'!X88</f>
        <v>0.0</v>
      </c>
      <c r="X86" s="782">
        <f>'Marks Entry'!Y88</f>
        <v>0.0</v>
      </c>
      <c r="Y86" s="782">
        <f>'Marks Entry'!Z88</f>
        <v>0.0</v>
      </c>
      <c r="Z86" s="783">
        <f>'Marks Entry'!AA88</f>
        <v>0.0</v>
      </c>
      <c r="AA86" s="782">
        <f>'Marks Entry'!AB88</f>
        <v>0.0</v>
      </c>
      <c r="AB86" s="783">
        <f>'Marks Entry'!AC88</f>
        <v>0.0</v>
      </c>
      <c r="AC86" s="782">
        <f>'Marks Entry'!AD88</f>
        <v>0.0</v>
      </c>
      <c r="AD86" s="783">
        <f>'Marks Entry'!AE88</f>
        <v>0.0</v>
      </c>
      <c r="AE86" s="784">
        <f>'Marks Entry'!AF88</f>
        <v>0.0</v>
      </c>
      <c r="AF86" s="784" t="str">
        <f>'Marks Entry'!AG88</f>
        <v/>
      </c>
      <c r="AG86" s="784" t="str">
        <f>'Marks Entry'!AH88</f>
        <v/>
      </c>
      <c r="AH86" s="785" t="str">
        <f>'Marks Entry'!AI88</f>
        <v/>
      </c>
      <c r="AI86" s="781">
        <f>'Marks Entry'!AJ88</f>
        <v>0.0</v>
      </c>
      <c r="AJ86" s="782">
        <f>'Marks Entry'!AK88</f>
        <v>0.0</v>
      </c>
      <c r="AK86" s="782">
        <f>'Marks Entry'!AL88</f>
        <v>0.0</v>
      </c>
      <c r="AL86" s="783">
        <f>'Marks Entry'!AM88</f>
        <v>0.0</v>
      </c>
      <c r="AM86" s="782">
        <f>'Marks Entry'!AN88</f>
        <v>0.0</v>
      </c>
      <c r="AN86" s="783">
        <f>'Marks Entry'!AO88</f>
        <v>0.0</v>
      </c>
      <c r="AO86" s="782">
        <f>'Marks Entry'!AP88</f>
        <v>0.0</v>
      </c>
      <c r="AP86" s="783">
        <f>'Marks Entry'!AQ88</f>
        <v>0.0</v>
      </c>
      <c r="AQ86" s="784">
        <f>'Marks Entry'!AR88</f>
        <v>0.0</v>
      </c>
      <c r="AR86" s="784" t="str">
        <f>'Marks Entry'!AS88</f>
        <v/>
      </c>
      <c r="AS86" s="784" t="str">
        <f>'Marks Entry'!AT88</f>
        <v/>
      </c>
      <c r="AT86" s="785" t="str">
        <f>'Marks Entry'!AU88</f>
        <v/>
      </c>
      <c r="AU86" s="781">
        <f>'Marks Entry'!AV88</f>
        <v>0.0</v>
      </c>
      <c r="AV86" s="782">
        <f>'Marks Entry'!AW88</f>
        <v>0.0</v>
      </c>
      <c r="AW86" s="782">
        <f>'Marks Entry'!AX88</f>
        <v>0.0</v>
      </c>
      <c r="AX86" s="783">
        <f>'Marks Entry'!AY88</f>
        <v>0.0</v>
      </c>
      <c r="AY86" s="782">
        <f>'Marks Entry'!AZ88</f>
        <v>0.0</v>
      </c>
      <c r="AZ86" s="783">
        <f>'Marks Entry'!BA88</f>
        <v>0.0</v>
      </c>
      <c r="BA86" s="782">
        <f>'Marks Entry'!BB88</f>
        <v>0.0</v>
      </c>
      <c r="BB86" s="783">
        <f>'Marks Entry'!BC88</f>
        <v>0.0</v>
      </c>
      <c r="BC86" s="784">
        <f>'Marks Entry'!BD88</f>
        <v>0.0</v>
      </c>
      <c r="BD86" s="784" t="str">
        <f>'Marks Entry'!BE88</f>
        <v/>
      </c>
      <c r="BE86" s="784" t="str">
        <f>'Marks Entry'!BF88</f>
        <v/>
      </c>
      <c r="BF86" s="785" t="str">
        <f>'Marks Entry'!BG88</f>
        <v/>
      </c>
      <c r="BG86" s="781">
        <f>'Marks Entry'!BH88</f>
        <v>0.0</v>
      </c>
      <c r="BH86" s="782">
        <f>'Marks Entry'!BI88</f>
        <v>0.0</v>
      </c>
      <c r="BI86" s="782">
        <f>'Marks Entry'!BJ88</f>
        <v>0.0</v>
      </c>
      <c r="BJ86" s="783">
        <f>'Marks Entry'!BK88</f>
        <v>0.0</v>
      </c>
      <c r="BK86" s="782">
        <f>'Marks Entry'!BL88</f>
        <v>0.0</v>
      </c>
      <c r="BL86" s="783">
        <f>'Marks Entry'!BM88</f>
        <v>0.0</v>
      </c>
      <c r="BM86" s="782">
        <f>'Marks Entry'!BN88</f>
        <v>0.0</v>
      </c>
      <c r="BN86" s="783">
        <f>'Marks Entry'!BO88</f>
        <v>0.0</v>
      </c>
      <c r="BO86" s="784">
        <f>'Marks Entry'!BP88</f>
        <v>0.0</v>
      </c>
      <c r="BP86" s="784" t="str">
        <f>'Marks Entry'!BQ88</f>
        <v/>
      </c>
      <c r="BQ86" s="784" t="str">
        <f>'Marks Entry'!BR88</f>
        <v/>
      </c>
      <c r="BR86" s="785" t="str">
        <f>'Marks Entry'!BS88</f>
        <v/>
      </c>
      <c r="BS86" s="781">
        <f>'Marks Entry'!BT88</f>
        <v>0.0</v>
      </c>
      <c r="BT86" s="782">
        <f>'Marks Entry'!BU88</f>
        <v>0.0</v>
      </c>
      <c r="BU86" s="782">
        <f>'Marks Entry'!BV88</f>
        <v>0.0</v>
      </c>
      <c r="BV86" s="783">
        <f>'Marks Entry'!BW88</f>
        <v>0.0</v>
      </c>
      <c r="BW86" s="782">
        <f>'Marks Entry'!BX88</f>
        <v>0.0</v>
      </c>
      <c r="BX86" s="783">
        <f>'Marks Entry'!BY88</f>
        <v>0.0</v>
      </c>
      <c r="BY86" s="782">
        <f>'Marks Entry'!BZ88</f>
        <v>0.0</v>
      </c>
      <c r="BZ86" s="783">
        <f>'Marks Entry'!CA88</f>
        <v>0.0</v>
      </c>
      <c r="CA86" s="784">
        <f>'Marks Entry'!CB88</f>
        <v>0.0</v>
      </c>
      <c r="CB86" s="784" t="str">
        <f>'Marks Entry'!CC88</f>
        <v/>
      </c>
      <c r="CC86" s="784" t="str">
        <f>'Marks Entry'!CD88</f>
        <v/>
      </c>
      <c r="CD86" s="785" t="str">
        <f>'Marks Entry'!CE88</f>
        <v/>
      </c>
      <c r="CE86" s="781">
        <f>'Marks Entry'!CF88</f>
        <v>0.0</v>
      </c>
      <c r="CF86" s="782">
        <f>'Marks Entry'!CG88</f>
        <v>0.0</v>
      </c>
      <c r="CG86" s="782">
        <f>'Marks Entry'!CH88</f>
        <v>0.0</v>
      </c>
      <c r="CH86" s="783">
        <f>'Marks Entry'!CI88</f>
        <v>0.0</v>
      </c>
      <c r="CI86" s="782">
        <f>'Marks Entry'!CJ88</f>
        <v>0.0</v>
      </c>
      <c r="CJ86" s="783">
        <f>'Marks Entry'!CK88</f>
        <v>0.0</v>
      </c>
      <c r="CK86" s="782">
        <f>'Marks Entry'!CL88</f>
        <v>0.0</v>
      </c>
      <c r="CL86" s="783">
        <f>'Marks Entry'!CM88</f>
        <v>0.0</v>
      </c>
      <c r="CM86" s="784">
        <f>'Marks Entry'!CN88</f>
        <v>0.0</v>
      </c>
      <c r="CN86" s="784" t="str">
        <f>'Marks Entry'!CO88</f>
        <v/>
      </c>
      <c r="CO86" s="784" t="str">
        <f>'Marks Entry'!CP88</f>
        <v/>
      </c>
      <c r="CP86" s="785" t="str">
        <f>'Marks Entry'!CQ88</f>
        <v/>
      </c>
      <c r="CQ86" s="786">
        <f>'Marks Entry'!CR88</f>
        <v>0.0</v>
      </c>
      <c r="CR86" s="787">
        <f>'Marks Entry'!CS88</f>
        <v>0.0</v>
      </c>
      <c r="CS86" s="787">
        <f>'Marks Entry'!CT88</f>
        <v>0.0</v>
      </c>
      <c r="CT86" s="783">
        <f>'Marks Entry'!CU88</f>
        <v>0.0</v>
      </c>
      <c r="CU86" s="787">
        <f>'Marks Entry'!CV88</f>
        <v>0.0</v>
      </c>
      <c r="CV86" s="788">
        <f>'Marks Entry'!CW88</f>
        <v>0.0</v>
      </c>
      <c r="CW86" s="789">
        <f>'Marks Entry'!CX88</f>
        <v>0.0</v>
      </c>
      <c r="CX86" s="788">
        <f>'Marks Entry'!CY88</f>
        <v>0.0</v>
      </c>
      <c r="CY86" s="787">
        <f>'Marks Entry'!CZ88</f>
        <v>0.0</v>
      </c>
      <c r="CZ86" s="789">
        <f>'Marks Entry'!DA88</f>
        <v>0.0</v>
      </c>
      <c r="DA86" s="790">
        <f>'Marks Entry'!DB88</f>
        <v>0.0</v>
      </c>
      <c r="DB86" s="784">
        <f>'Marks Entry'!DC88</f>
        <v>0.0</v>
      </c>
      <c r="DC86" s="785" t="str">
        <f>'Marks Entry'!DD88</f>
        <v/>
      </c>
      <c r="DD86" s="786">
        <f>'Marks Entry'!DE88</f>
        <v>0.0</v>
      </c>
      <c r="DE86" s="787">
        <f>'Marks Entry'!DF88</f>
        <v>0.0</v>
      </c>
      <c r="DF86" s="791">
        <f>'Marks Entry'!DG88</f>
        <v>0.0</v>
      </c>
      <c r="DG86" s="787">
        <f>'Marks Entry'!DH88</f>
        <v>0.0</v>
      </c>
      <c r="DH86" s="787">
        <f>'Marks Entry'!DI88</f>
        <v>0.0</v>
      </c>
      <c r="DI86" s="791">
        <f>'Marks Entry'!DJ88</f>
        <v>0.0</v>
      </c>
      <c r="DJ86" s="787">
        <f>'Marks Entry'!DK88</f>
        <v>0.0</v>
      </c>
      <c r="DK86" s="787">
        <f>'Marks Entry'!DL88</f>
        <v>0.0</v>
      </c>
      <c r="DL86" s="791" t="str">
        <f>'Marks Entry'!DM88</f>
        <v/>
      </c>
      <c r="DM86" s="791">
        <f>'Marks Entry'!DN88</f>
        <v>0.0</v>
      </c>
      <c r="DN86" s="791">
        <f>'Marks Entry'!DO88</f>
        <v>0.0</v>
      </c>
      <c r="DO86" s="792">
        <f>'Marks Entry'!DP88</f>
        <v>0.0</v>
      </c>
      <c r="DP86" s="787">
        <f>'Marks Entry'!DQ88</f>
        <v>0.0</v>
      </c>
      <c r="DQ86" s="788">
        <f>'Marks Entry'!DR88</f>
        <v>0.0</v>
      </c>
      <c r="DR86" s="791">
        <f>'Marks Entry'!DS88</f>
        <v>0.0</v>
      </c>
      <c r="DS86" s="788">
        <f>'Marks Entry'!DT88</f>
        <v>0.0</v>
      </c>
      <c r="DT86" s="787">
        <f>'Marks Entry'!DU88</f>
        <v>0.0</v>
      </c>
      <c r="DU86" s="789">
        <f>'Marks Entry'!DV88</f>
        <v>0.0</v>
      </c>
      <c r="DV86" s="789">
        <f>'Marks Entry'!DW88</f>
        <v>0.0</v>
      </c>
      <c r="DW86" s="789">
        <f>'Marks Entry'!DX88</f>
        <v>0.0</v>
      </c>
      <c r="DX86" s="793">
        <f>'Marks Entry'!DY88</f>
        <v>0.0</v>
      </c>
      <c r="DY86" s="784">
        <f>'Marks Entry'!DZ88</f>
        <v>0.0</v>
      </c>
      <c r="DZ86" s="785" t="str">
        <f>'Marks Entry'!EA88</f>
        <v/>
      </c>
      <c r="EA86" s="786">
        <f>'Marks Entry'!EB88</f>
        <v>0.0</v>
      </c>
      <c r="EB86" s="787">
        <f>'Marks Entry'!EC88</f>
        <v>0.0</v>
      </c>
      <c r="EC86" s="787">
        <f>'Marks Entry'!ED88</f>
        <v>0.0</v>
      </c>
      <c r="ED86" s="790">
        <f>'Marks Entry'!EE88</f>
        <v>0.0</v>
      </c>
      <c r="EE86" s="794">
        <f>'Marks Entry'!EF88</f>
        <v>0.0</v>
      </c>
      <c r="EF86" s="795" t="str">
        <f>'Marks Entry'!EG88</f>
        <v/>
      </c>
      <c r="EG86" s="786">
        <f>'Marks Entry'!EH88</f>
        <v>0.0</v>
      </c>
      <c r="EH86" s="787">
        <f>'Marks Entry'!EI88</f>
        <v>0.0</v>
      </c>
      <c r="EI86" s="787">
        <f>'Marks Entry'!EJ88</f>
        <v>0.0</v>
      </c>
      <c r="EJ86" s="790">
        <f>'Marks Entry'!EK88</f>
        <v>0.0</v>
      </c>
      <c r="EK86" s="794">
        <f>'Marks Entry'!EL88</f>
        <v>0.0</v>
      </c>
      <c r="EL86" s="795" t="str">
        <f>'Marks Entry'!EM88</f>
        <v/>
      </c>
      <c r="EM86" s="786">
        <f>'Marks Entry'!EN88</f>
        <v>0.0</v>
      </c>
      <c r="EN86" s="787">
        <f>'Marks Entry'!EO88</f>
        <v>0.0</v>
      </c>
      <c r="EO86" s="788">
        <f>'Marks Entry'!EP88</f>
        <v>0.0</v>
      </c>
      <c r="EP86" s="791">
        <f>'Marks Entry'!EQ88</f>
        <v>0.0</v>
      </c>
      <c r="EQ86" s="788">
        <f>'Marks Entry'!ER88</f>
        <v>0.0</v>
      </c>
      <c r="ER86" s="791">
        <f>'Marks Entry'!ES88</f>
        <v>0.0</v>
      </c>
      <c r="ES86" s="788">
        <f>'Marks Entry'!ET88</f>
        <v>0.0</v>
      </c>
      <c r="ET86" s="796">
        <f>'Marks Entry'!EU88</f>
        <v>0.0</v>
      </c>
      <c r="EU86" s="784">
        <f>'Marks Entry'!EV88</f>
        <v>0.0</v>
      </c>
      <c r="EV86" s="785" t="str">
        <f>'Marks Entry'!EW88</f>
        <v/>
      </c>
      <c r="EW86" s="797">
        <f>'Marks Entry'!EX88</f>
        <v>0.0</v>
      </c>
      <c r="EX86" s="784">
        <f>'Marks Entry'!EY88</f>
        <v>0.0</v>
      </c>
      <c r="EY86" s="798" t="str">
        <f>'Marks Entry'!EZ88</f>
        <v/>
      </c>
      <c r="EZ86" s="797" t="str">
        <f>'Marks Entry'!FA88</f>
        <v/>
      </c>
      <c r="FA86" s="784" t="str">
        <f>'Marks Entry'!FB88</f>
        <v/>
      </c>
      <c r="FB86" s="799" t="str">
        <f>'Marks Entry'!FC88</f>
        <v/>
      </c>
      <c r="FC86" s="784" t="str">
        <f>'Marks Entry'!FD88</f>
        <v/>
      </c>
      <c r="FD86" s="784" t="str">
        <f>'Marks Entry'!FE88</f>
        <v/>
      </c>
      <c r="FE86" s="784" t="str">
        <f>'Marks Entry'!FF88</f>
        <v/>
      </c>
      <c r="FF86" s="784" t="str">
        <f>'Marks Entry'!FG88</f>
        <v/>
      </c>
      <c r="FG86" s="785" t="str">
        <f>'Marks Entry'!FH88</f>
        <v/>
      </c>
    </row>
    <row r="87" spans="8:8" s="757" ht="17.25" customFormat="1" customHeight="1">
      <c r="A87" s="801"/>
      <c r="B87" s="758">
        <f t="shared" si="2"/>
        <v>0.0</v>
      </c>
      <c r="C87" s="759">
        <f>'Marks Entry'!D89</f>
        <v>0.0</v>
      </c>
      <c r="D87" s="759">
        <f>'Marks Entry'!E89</f>
        <v>0.0</v>
      </c>
      <c r="E87" s="759">
        <f>'Marks Entry'!F89</f>
        <v>0.0</v>
      </c>
      <c r="F87" s="759">
        <f>'Marks Entry'!G89</f>
        <v>0.0</v>
      </c>
      <c r="G87" s="759">
        <f>'Marks Entry'!H89</f>
        <v>0.0</v>
      </c>
      <c r="H87" s="759">
        <f>'Marks Entry'!I89</f>
        <v>0.0</v>
      </c>
      <c r="I87" s="759">
        <f>'Marks Entry'!J89</f>
        <v>0.0</v>
      </c>
      <c r="J87" s="760">
        <f>'Marks Entry'!K89</f>
        <v>0.0</v>
      </c>
      <c r="K87" s="781">
        <f>'Marks Entry'!L89</f>
        <v>0.0</v>
      </c>
      <c r="L87" s="782">
        <f>'Marks Entry'!M89</f>
        <v>0.0</v>
      </c>
      <c r="M87" s="782">
        <f>'Marks Entry'!N89</f>
        <v>0.0</v>
      </c>
      <c r="N87" s="783">
        <f>'Marks Entry'!O89</f>
        <v>0.0</v>
      </c>
      <c r="O87" s="782">
        <f>'Marks Entry'!P89</f>
        <v>0.0</v>
      </c>
      <c r="P87" s="783">
        <f>'Marks Entry'!Q89</f>
        <v>0.0</v>
      </c>
      <c r="Q87" s="782">
        <f>'Marks Entry'!R89</f>
        <v>0.0</v>
      </c>
      <c r="R87" s="783">
        <f>'Marks Entry'!S89</f>
        <v>0.0</v>
      </c>
      <c r="S87" s="784">
        <f>'Marks Entry'!T89</f>
        <v>0.0</v>
      </c>
      <c r="T87" s="784" t="str">
        <f>'Marks Entry'!U89</f>
        <v/>
      </c>
      <c r="U87" s="784" t="str">
        <f>'Marks Entry'!V89</f>
        <v/>
      </c>
      <c r="V87" s="785" t="str">
        <f>'Marks Entry'!W89</f>
        <v/>
      </c>
      <c r="W87" s="781">
        <f>'Marks Entry'!X89</f>
        <v>0.0</v>
      </c>
      <c r="X87" s="782">
        <f>'Marks Entry'!Y89</f>
        <v>0.0</v>
      </c>
      <c r="Y87" s="782">
        <f>'Marks Entry'!Z89</f>
        <v>0.0</v>
      </c>
      <c r="Z87" s="783">
        <f>'Marks Entry'!AA89</f>
        <v>0.0</v>
      </c>
      <c r="AA87" s="782">
        <f>'Marks Entry'!AB89</f>
        <v>0.0</v>
      </c>
      <c r="AB87" s="783">
        <f>'Marks Entry'!AC89</f>
        <v>0.0</v>
      </c>
      <c r="AC87" s="782">
        <f>'Marks Entry'!AD89</f>
        <v>0.0</v>
      </c>
      <c r="AD87" s="783">
        <f>'Marks Entry'!AE89</f>
        <v>0.0</v>
      </c>
      <c r="AE87" s="784">
        <f>'Marks Entry'!AF89</f>
        <v>0.0</v>
      </c>
      <c r="AF87" s="784" t="str">
        <f>'Marks Entry'!AG89</f>
        <v/>
      </c>
      <c r="AG87" s="784" t="str">
        <f>'Marks Entry'!AH89</f>
        <v/>
      </c>
      <c r="AH87" s="785" t="str">
        <f>'Marks Entry'!AI89</f>
        <v/>
      </c>
      <c r="AI87" s="781">
        <f>'Marks Entry'!AJ89</f>
        <v>0.0</v>
      </c>
      <c r="AJ87" s="782">
        <f>'Marks Entry'!AK89</f>
        <v>0.0</v>
      </c>
      <c r="AK87" s="782">
        <f>'Marks Entry'!AL89</f>
        <v>0.0</v>
      </c>
      <c r="AL87" s="783">
        <f>'Marks Entry'!AM89</f>
        <v>0.0</v>
      </c>
      <c r="AM87" s="782">
        <f>'Marks Entry'!AN89</f>
        <v>0.0</v>
      </c>
      <c r="AN87" s="783">
        <f>'Marks Entry'!AO89</f>
        <v>0.0</v>
      </c>
      <c r="AO87" s="782">
        <f>'Marks Entry'!AP89</f>
        <v>0.0</v>
      </c>
      <c r="AP87" s="783">
        <f>'Marks Entry'!AQ89</f>
        <v>0.0</v>
      </c>
      <c r="AQ87" s="784">
        <f>'Marks Entry'!AR89</f>
        <v>0.0</v>
      </c>
      <c r="AR87" s="784" t="str">
        <f>'Marks Entry'!AS89</f>
        <v/>
      </c>
      <c r="AS87" s="784" t="str">
        <f>'Marks Entry'!AT89</f>
        <v/>
      </c>
      <c r="AT87" s="785" t="str">
        <f>'Marks Entry'!AU89</f>
        <v/>
      </c>
      <c r="AU87" s="781">
        <f>'Marks Entry'!AV89</f>
        <v>0.0</v>
      </c>
      <c r="AV87" s="782">
        <f>'Marks Entry'!AW89</f>
        <v>0.0</v>
      </c>
      <c r="AW87" s="782">
        <f>'Marks Entry'!AX89</f>
        <v>0.0</v>
      </c>
      <c r="AX87" s="783">
        <f>'Marks Entry'!AY89</f>
        <v>0.0</v>
      </c>
      <c r="AY87" s="782">
        <f>'Marks Entry'!AZ89</f>
        <v>0.0</v>
      </c>
      <c r="AZ87" s="783">
        <f>'Marks Entry'!BA89</f>
        <v>0.0</v>
      </c>
      <c r="BA87" s="782">
        <f>'Marks Entry'!BB89</f>
        <v>0.0</v>
      </c>
      <c r="BB87" s="783">
        <f>'Marks Entry'!BC89</f>
        <v>0.0</v>
      </c>
      <c r="BC87" s="784">
        <f>'Marks Entry'!BD89</f>
        <v>0.0</v>
      </c>
      <c r="BD87" s="784" t="str">
        <f>'Marks Entry'!BE89</f>
        <v/>
      </c>
      <c r="BE87" s="784" t="str">
        <f>'Marks Entry'!BF89</f>
        <v/>
      </c>
      <c r="BF87" s="785" t="str">
        <f>'Marks Entry'!BG89</f>
        <v/>
      </c>
      <c r="BG87" s="781">
        <f>'Marks Entry'!BH89</f>
        <v>0.0</v>
      </c>
      <c r="BH87" s="782">
        <f>'Marks Entry'!BI89</f>
        <v>0.0</v>
      </c>
      <c r="BI87" s="782">
        <f>'Marks Entry'!BJ89</f>
        <v>0.0</v>
      </c>
      <c r="BJ87" s="783">
        <f>'Marks Entry'!BK89</f>
        <v>0.0</v>
      </c>
      <c r="BK87" s="782">
        <f>'Marks Entry'!BL89</f>
        <v>0.0</v>
      </c>
      <c r="BL87" s="783">
        <f>'Marks Entry'!BM89</f>
        <v>0.0</v>
      </c>
      <c r="BM87" s="782">
        <f>'Marks Entry'!BN89</f>
        <v>0.0</v>
      </c>
      <c r="BN87" s="783">
        <f>'Marks Entry'!BO89</f>
        <v>0.0</v>
      </c>
      <c r="BO87" s="784">
        <f>'Marks Entry'!BP89</f>
        <v>0.0</v>
      </c>
      <c r="BP87" s="784" t="str">
        <f>'Marks Entry'!BQ89</f>
        <v/>
      </c>
      <c r="BQ87" s="784" t="str">
        <f>'Marks Entry'!BR89</f>
        <v/>
      </c>
      <c r="BR87" s="785" t="str">
        <f>'Marks Entry'!BS89</f>
        <v/>
      </c>
      <c r="BS87" s="781">
        <f>'Marks Entry'!BT89</f>
        <v>0.0</v>
      </c>
      <c r="BT87" s="782">
        <f>'Marks Entry'!BU89</f>
        <v>0.0</v>
      </c>
      <c r="BU87" s="782">
        <f>'Marks Entry'!BV89</f>
        <v>0.0</v>
      </c>
      <c r="BV87" s="783">
        <f>'Marks Entry'!BW89</f>
        <v>0.0</v>
      </c>
      <c r="BW87" s="782">
        <f>'Marks Entry'!BX89</f>
        <v>0.0</v>
      </c>
      <c r="BX87" s="783">
        <f>'Marks Entry'!BY89</f>
        <v>0.0</v>
      </c>
      <c r="BY87" s="782">
        <f>'Marks Entry'!BZ89</f>
        <v>0.0</v>
      </c>
      <c r="BZ87" s="783">
        <f>'Marks Entry'!CA89</f>
        <v>0.0</v>
      </c>
      <c r="CA87" s="784">
        <f>'Marks Entry'!CB89</f>
        <v>0.0</v>
      </c>
      <c r="CB87" s="784" t="str">
        <f>'Marks Entry'!CC89</f>
        <v/>
      </c>
      <c r="CC87" s="784" t="str">
        <f>'Marks Entry'!CD89</f>
        <v/>
      </c>
      <c r="CD87" s="785" t="str">
        <f>'Marks Entry'!CE89</f>
        <v/>
      </c>
      <c r="CE87" s="781">
        <f>'Marks Entry'!CF89</f>
        <v>0.0</v>
      </c>
      <c r="CF87" s="782">
        <f>'Marks Entry'!CG89</f>
        <v>0.0</v>
      </c>
      <c r="CG87" s="782">
        <f>'Marks Entry'!CH89</f>
        <v>0.0</v>
      </c>
      <c r="CH87" s="783">
        <f>'Marks Entry'!CI89</f>
        <v>0.0</v>
      </c>
      <c r="CI87" s="782">
        <f>'Marks Entry'!CJ89</f>
        <v>0.0</v>
      </c>
      <c r="CJ87" s="783">
        <f>'Marks Entry'!CK89</f>
        <v>0.0</v>
      </c>
      <c r="CK87" s="782">
        <f>'Marks Entry'!CL89</f>
        <v>0.0</v>
      </c>
      <c r="CL87" s="783">
        <f>'Marks Entry'!CM89</f>
        <v>0.0</v>
      </c>
      <c r="CM87" s="784">
        <f>'Marks Entry'!CN89</f>
        <v>0.0</v>
      </c>
      <c r="CN87" s="784" t="str">
        <f>'Marks Entry'!CO89</f>
        <v/>
      </c>
      <c r="CO87" s="784" t="str">
        <f>'Marks Entry'!CP89</f>
        <v/>
      </c>
      <c r="CP87" s="785" t="str">
        <f>'Marks Entry'!CQ89</f>
        <v/>
      </c>
      <c r="CQ87" s="786">
        <f>'Marks Entry'!CR89</f>
        <v>0.0</v>
      </c>
      <c r="CR87" s="787">
        <f>'Marks Entry'!CS89</f>
        <v>0.0</v>
      </c>
      <c r="CS87" s="787">
        <f>'Marks Entry'!CT89</f>
        <v>0.0</v>
      </c>
      <c r="CT87" s="783">
        <f>'Marks Entry'!CU89</f>
        <v>0.0</v>
      </c>
      <c r="CU87" s="787">
        <f>'Marks Entry'!CV89</f>
        <v>0.0</v>
      </c>
      <c r="CV87" s="788">
        <f>'Marks Entry'!CW89</f>
        <v>0.0</v>
      </c>
      <c r="CW87" s="789">
        <f>'Marks Entry'!CX89</f>
        <v>0.0</v>
      </c>
      <c r="CX87" s="788">
        <f>'Marks Entry'!CY89</f>
        <v>0.0</v>
      </c>
      <c r="CY87" s="787">
        <f>'Marks Entry'!CZ89</f>
        <v>0.0</v>
      </c>
      <c r="CZ87" s="789">
        <f>'Marks Entry'!DA89</f>
        <v>0.0</v>
      </c>
      <c r="DA87" s="790">
        <f>'Marks Entry'!DB89</f>
        <v>0.0</v>
      </c>
      <c r="DB87" s="784">
        <f>'Marks Entry'!DC89</f>
        <v>0.0</v>
      </c>
      <c r="DC87" s="785" t="str">
        <f>'Marks Entry'!DD89</f>
        <v/>
      </c>
      <c r="DD87" s="786">
        <f>'Marks Entry'!DE89</f>
        <v>0.0</v>
      </c>
      <c r="DE87" s="787">
        <f>'Marks Entry'!DF89</f>
        <v>0.0</v>
      </c>
      <c r="DF87" s="791">
        <f>'Marks Entry'!DG89</f>
        <v>0.0</v>
      </c>
      <c r="DG87" s="787">
        <f>'Marks Entry'!DH89</f>
        <v>0.0</v>
      </c>
      <c r="DH87" s="787">
        <f>'Marks Entry'!DI89</f>
        <v>0.0</v>
      </c>
      <c r="DI87" s="791">
        <f>'Marks Entry'!DJ89</f>
        <v>0.0</v>
      </c>
      <c r="DJ87" s="787">
        <f>'Marks Entry'!DK89</f>
        <v>0.0</v>
      </c>
      <c r="DK87" s="787">
        <f>'Marks Entry'!DL89</f>
        <v>0.0</v>
      </c>
      <c r="DL87" s="791" t="str">
        <f>'Marks Entry'!DM89</f>
        <v/>
      </c>
      <c r="DM87" s="791">
        <f>'Marks Entry'!DN89</f>
        <v>0.0</v>
      </c>
      <c r="DN87" s="791">
        <f>'Marks Entry'!DO89</f>
        <v>0.0</v>
      </c>
      <c r="DO87" s="792">
        <f>'Marks Entry'!DP89</f>
        <v>0.0</v>
      </c>
      <c r="DP87" s="787">
        <f>'Marks Entry'!DQ89</f>
        <v>0.0</v>
      </c>
      <c r="DQ87" s="788">
        <f>'Marks Entry'!DR89</f>
        <v>0.0</v>
      </c>
      <c r="DR87" s="791">
        <f>'Marks Entry'!DS89</f>
        <v>0.0</v>
      </c>
      <c r="DS87" s="788">
        <f>'Marks Entry'!DT89</f>
        <v>0.0</v>
      </c>
      <c r="DT87" s="787">
        <f>'Marks Entry'!DU89</f>
        <v>0.0</v>
      </c>
      <c r="DU87" s="789">
        <f>'Marks Entry'!DV89</f>
        <v>0.0</v>
      </c>
      <c r="DV87" s="789">
        <f>'Marks Entry'!DW89</f>
        <v>0.0</v>
      </c>
      <c r="DW87" s="789">
        <f>'Marks Entry'!DX89</f>
        <v>0.0</v>
      </c>
      <c r="DX87" s="793">
        <f>'Marks Entry'!DY89</f>
        <v>0.0</v>
      </c>
      <c r="DY87" s="784">
        <f>'Marks Entry'!DZ89</f>
        <v>0.0</v>
      </c>
      <c r="DZ87" s="785" t="str">
        <f>'Marks Entry'!EA89</f>
        <v/>
      </c>
      <c r="EA87" s="786">
        <f>'Marks Entry'!EB89</f>
        <v>0.0</v>
      </c>
      <c r="EB87" s="787">
        <f>'Marks Entry'!EC89</f>
        <v>0.0</v>
      </c>
      <c r="EC87" s="787">
        <f>'Marks Entry'!ED89</f>
        <v>0.0</v>
      </c>
      <c r="ED87" s="790">
        <f>'Marks Entry'!EE89</f>
        <v>0.0</v>
      </c>
      <c r="EE87" s="794">
        <f>'Marks Entry'!EF89</f>
        <v>0.0</v>
      </c>
      <c r="EF87" s="795" t="str">
        <f>'Marks Entry'!EG89</f>
        <v/>
      </c>
      <c r="EG87" s="786">
        <f>'Marks Entry'!EH89</f>
        <v>0.0</v>
      </c>
      <c r="EH87" s="787">
        <f>'Marks Entry'!EI89</f>
        <v>0.0</v>
      </c>
      <c r="EI87" s="787">
        <f>'Marks Entry'!EJ89</f>
        <v>0.0</v>
      </c>
      <c r="EJ87" s="790">
        <f>'Marks Entry'!EK89</f>
        <v>0.0</v>
      </c>
      <c r="EK87" s="794">
        <f>'Marks Entry'!EL89</f>
        <v>0.0</v>
      </c>
      <c r="EL87" s="795" t="str">
        <f>'Marks Entry'!EM89</f>
        <v/>
      </c>
      <c r="EM87" s="786">
        <f>'Marks Entry'!EN89</f>
        <v>0.0</v>
      </c>
      <c r="EN87" s="787">
        <f>'Marks Entry'!EO89</f>
        <v>0.0</v>
      </c>
      <c r="EO87" s="788">
        <f>'Marks Entry'!EP89</f>
        <v>0.0</v>
      </c>
      <c r="EP87" s="791">
        <f>'Marks Entry'!EQ89</f>
        <v>0.0</v>
      </c>
      <c r="EQ87" s="788">
        <f>'Marks Entry'!ER89</f>
        <v>0.0</v>
      </c>
      <c r="ER87" s="791">
        <f>'Marks Entry'!ES89</f>
        <v>0.0</v>
      </c>
      <c r="ES87" s="788">
        <f>'Marks Entry'!ET89</f>
        <v>0.0</v>
      </c>
      <c r="ET87" s="796">
        <f>'Marks Entry'!EU89</f>
        <v>0.0</v>
      </c>
      <c r="EU87" s="784">
        <f>'Marks Entry'!EV89</f>
        <v>0.0</v>
      </c>
      <c r="EV87" s="785" t="str">
        <f>'Marks Entry'!EW89</f>
        <v/>
      </c>
      <c r="EW87" s="797">
        <f>'Marks Entry'!EX89</f>
        <v>0.0</v>
      </c>
      <c r="EX87" s="784">
        <f>'Marks Entry'!EY89</f>
        <v>0.0</v>
      </c>
      <c r="EY87" s="798" t="str">
        <f>'Marks Entry'!EZ89</f>
        <v/>
      </c>
      <c r="EZ87" s="797" t="str">
        <f>'Marks Entry'!FA89</f>
        <v/>
      </c>
      <c r="FA87" s="784" t="str">
        <f>'Marks Entry'!FB89</f>
        <v/>
      </c>
      <c r="FB87" s="799" t="str">
        <f>'Marks Entry'!FC89</f>
        <v/>
      </c>
      <c r="FC87" s="784" t="str">
        <f>'Marks Entry'!FD89</f>
        <v/>
      </c>
      <c r="FD87" s="784" t="str">
        <f>'Marks Entry'!FE89</f>
        <v/>
      </c>
      <c r="FE87" s="784" t="str">
        <f>'Marks Entry'!FF89</f>
        <v/>
      </c>
      <c r="FF87" s="784" t="str">
        <f>'Marks Entry'!FG89</f>
        <v/>
      </c>
      <c r="FG87" s="785" t="str">
        <f>'Marks Entry'!FH89</f>
        <v/>
      </c>
    </row>
    <row r="88" spans="8:8" s="757" ht="17.25" customFormat="1" customHeight="1">
      <c r="A88" s="801"/>
      <c r="B88" s="758">
        <f t="shared" si="2"/>
        <v>0.0</v>
      </c>
      <c r="C88" s="759">
        <f>'Marks Entry'!D90</f>
        <v>0.0</v>
      </c>
      <c r="D88" s="759">
        <f>'Marks Entry'!E90</f>
        <v>0.0</v>
      </c>
      <c r="E88" s="759">
        <f>'Marks Entry'!F90</f>
        <v>0.0</v>
      </c>
      <c r="F88" s="759">
        <f>'Marks Entry'!G90</f>
        <v>0.0</v>
      </c>
      <c r="G88" s="759">
        <f>'Marks Entry'!H90</f>
        <v>0.0</v>
      </c>
      <c r="H88" s="759">
        <f>'Marks Entry'!I90</f>
        <v>0.0</v>
      </c>
      <c r="I88" s="759">
        <f>'Marks Entry'!J90</f>
        <v>0.0</v>
      </c>
      <c r="J88" s="760">
        <f>'Marks Entry'!K90</f>
        <v>0.0</v>
      </c>
      <c r="K88" s="781">
        <f>'Marks Entry'!L90</f>
        <v>0.0</v>
      </c>
      <c r="L88" s="782">
        <f>'Marks Entry'!M90</f>
        <v>0.0</v>
      </c>
      <c r="M88" s="782">
        <f>'Marks Entry'!N90</f>
        <v>0.0</v>
      </c>
      <c r="N88" s="783">
        <f>'Marks Entry'!O90</f>
        <v>0.0</v>
      </c>
      <c r="O88" s="782">
        <f>'Marks Entry'!P90</f>
        <v>0.0</v>
      </c>
      <c r="P88" s="783">
        <f>'Marks Entry'!Q90</f>
        <v>0.0</v>
      </c>
      <c r="Q88" s="782">
        <f>'Marks Entry'!R90</f>
        <v>0.0</v>
      </c>
      <c r="R88" s="783">
        <f>'Marks Entry'!S90</f>
        <v>0.0</v>
      </c>
      <c r="S88" s="784">
        <f>'Marks Entry'!T90</f>
        <v>0.0</v>
      </c>
      <c r="T88" s="784" t="str">
        <f>'Marks Entry'!U90</f>
        <v/>
      </c>
      <c r="U88" s="784" t="str">
        <f>'Marks Entry'!V90</f>
        <v/>
      </c>
      <c r="V88" s="785" t="str">
        <f>'Marks Entry'!W90</f>
        <v/>
      </c>
      <c r="W88" s="781">
        <f>'Marks Entry'!X90</f>
        <v>0.0</v>
      </c>
      <c r="X88" s="782">
        <f>'Marks Entry'!Y90</f>
        <v>0.0</v>
      </c>
      <c r="Y88" s="782">
        <f>'Marks Entry'!Z90</f>
        <v>0.0</v>
      </c>
      <c r="Z88" s="783">
        <f>'Marks Entry'!AA90</f>
        <v>0.0</v>
      </c>
      <c r="AA88" s="782">
        <f>'Marks Entry'!AB90</f>
        <v>0.0</v>
      </c>
      <c r="AB88" s="783">
        <f>'Marks Entry'!AC90</f>
        <v>0.0</v>
      </c>
      <c r="AC88" s="782">
        <f>'Marks Entry'!AD90</f>
        <v>0.0</v>
      </c>
      <c r="AD88" s="783">
        <f>'Marks Entry'!AE90</f>
        <v>0.0</v>
      </c>
      <c r="AE88" s="784">
        <f>'Marks Entry'!AF90</f>
        <v>0.0</v>
      </c>
      <c r="AF88" s="784" t="str">
        <f>'Marks Entry'!AG90</f>
        <v/>
      </c>
      <c r="AG88" s="784" t="str">
        <f>'Marks Entry'!AH90</f>
        <v/>
      </c>
      <c r="AH88" s="785" t="str">
        <f>'Marks Entry'!AI90</f>
        <v/>
      </c>
      <c r="AI88" s="781">
        <f>'Marks Entry'!AJ90</f>
        <v>0.0</v>
      </c>
      <c r="AJ88" s="782">
        <f>'Marks Entry'!AK90</f>
        <v>0.0</v>
      </c>
      <c r="AK88" s="782">
        <f>'Marks Entry'!AL90</f>
        <v>0.0</v>
      </c>
      <c r="AL88" s="783">
        <f>'Marks Entry'!AM90</f>
        <v>0.0</v>
      </c>
      <c r="AM88" s="782">
        <f>'Marks Entry'!AN90</f>
        <v>0.0</v>
      </c>
      <c r="AN88" s="783">
        <f>'Marks Entry'!AO90</f>
        <v>0.0</v>
      </c>
      <c r="AO88" s="782">
        <f>'Marks Entry'!AP90</f>
        <v>0.0</v>
      </c>
      <c r="AP88" s="783">
        <f>'Marks Entry'!AQ90</f>
        <v>0.0</v>
      </c>
      <c r="AQ88" s="784">
        <f>'Marks Entry'!AR90</f>
        <v>0.0</v>
      </c>
      <c r="AR88" s="784" t="str">
        <f>'Marks Entry'!AS90</f>
        <v/>
      </c>
      <c r="AS88" s="784" t="str">
        <f>'Marks Entry'!AT90</f>
        <v/>
      </c>
      <c r="AT88" s="785" t="str">
        <f>'Marks Entry'!AU90</f>
        <v/>
      </c>
      <c r="AU88" s="781">
        <f>'Marks Entry'!AV90</f>
        <v>0.0</v>
      </c>
      <c r="AV88" s="782">
        <f>'Marks Entry'!AW90</f>
        <v>0.0</v>
      </c>
      <c r="AW88" s="782">
        <f>'Marks Entry'!AX90</f>
        <v>0.0</v>
      </c>
      <c r="AX88" s="783">
        <f>'Marks Entry'!AY90</f>
        <v>0.0</v>
      </c>
      <c r="AY88" s="782">
        <f>'Marks Entry'!AZ90</f>
        <v>0.0</v>
      </c>
      <c r="AZ88" s="783">
        <f>'Marks Entry'!BA90</f>
        <v>0.0</v>
      </c>
      <c r="BA88" s="782">
        <f>'Marks Entry'!BB90</f>
        <v>0.0</v>
      </c>
      <c r="BB88" s="783">
        <f>'Marks Entry'!BC90</f>
        <v>0.0</v>
      </c>
      <c r="BC88" s="784">
        <f>'Marks Entry'!BD90</f>
        <v>0.0</v>
      </c>
      <c r="BD88" s="784" t="str">
        <f>'Marks Entry'!BE90</f>
        <v/>
      </c>
      <c r="BE88" s="784" t="str">
        <f>'Marks Entry'!BF90</f>
        <v/>
      </c>
      <c r="BF88" s="785" t="str">
        <f>'Marks Entry'!BG90</f>
        <v/>
      </c>
      <c r="BG88" s="781">
        <f>'Marks Entry'!BH90</f>
        <v>0.0</v>
      </c>
      <c r="BH88" s="782">
        <f>'Marks Entry'!BI90</f>
        <v>0.0</v>
      </c>
      <c r="BI88" s="782">
        <f>'Marks Entry'!BJ90</f>
        <v>0.0</v>
      </c>
      <c r="BJ88" s="783">
        <f>'Marks Entry'!BK90</f>
        <v>0.0</v>
      </c>
      <c r="BK88" s="782">
        <f>'Marks Entry'!BL90</f>
        <v>0.0</v>
      </c>
      <c r="BL88" s="783">
        <f>'Marks Entry'!BM90</f>
        <v>0.0</v>
      </c>
      <c r="BM88" s="782">
        <f>'Marks Entry'!BN90</f>
        <v>0.0</v>
      </c>
      <c r="BN88" s="783">
        <f>'Marks Entry'!BO90</f>
        <v>0.0</v>
      </c>
      <c r="BO88" s="784">
        <f>'Marks Entry'!BP90</f>
        <v>0.0</v>
      </c>
      <c r="BP88" s="784" t="str">
        <f>'Marks Entry'!BQ90</f>
        <v/>
      </c>
      <c r="BQ88" s="784" t="str">
        <f>'Marks Entry'!BR90</f>
        <v/>
      </c>
      <c r="BR88" s="785" t="str">
        <f>'Marks Entry'!BS90</f>
        <v/>
      </c>
      <c r="BS88" s="781">
        <f>'Marks Entry'!BT90</f>
        <v>0.0</v>
      </c>
      <c r="BT88" s="782">
        <f>'Marks Entry'!BU90</f>
        <v>0.0</v>
      </c>
      <c r="BU88" s="782">
        <f>'Marks Entry'!BV90</f>
        <v>0.0</v>
      </c>
      <c r="BV88" s="783">
        <f>'Marks Entry'!BW90</f>
        <v>0.0</v>
      </c>
      <c r="BW88" s="782">
        <f>'Marks Entry'!BX90</f>
        <v>0.0</v>
      </c>
      <c r="BX88" s="783">
        <f>'Marks Entry'!BY90</f>
        <v>0.0</v>
      </c>
      <c r="BY88" s="782">
        <f>'Marks Entry'!BZ90</f>
        <v>0.0</v>
      </c>
      <c r="BZ88" s="783">
        <f>'Marks Entry'!CA90</f>
        <v>0.0</v>
      </c>
      <c r="CA88" s="784">
        <f>'Marks Entry'!CB90</f>
        <v>0.0</v>
      </c>
      <c r="CB88" s="784" t="str">
        <f>'Marks Entry'!CC90</f>
        <v/>
      </c>
      <c r="CC88" s="784" t="str">
        <f>'Marks Entry'!CD90</f>
        <v/>
      </c>
      <c r="CD88" s="785" t="str">
        <f>'Marks Entry'!CE90</f>
        <v/>
      </c>
      <c r="CE88" s="781">
        <f>'Marks Entry'!CF90</f>
        <v>0.0</v>
      </c>
      <c r="CF88" s="782">
        <f>'Marks Entry'!CG90</f>
        <v>0.0</v>
      </c>
      <c r="CG88" s="782">
        <f>'Marks Entry'!CH90</f>
        <v>0.0</v>
      </c>
      <c r="CH88" s="783">
        <f>'Marks Entry'!CI90</f>
        <v>0.0</v>
      </c>
      <c r="CI88" s="782">
        <f>'Marks Entry'!CJ90</f>
        <v>0.0</v>
      </c>
      <c r="CJ88" s="783">
        <f>'Marks Entry'!CK90</f>
        <v>0.0</v>
      </c>
      <c r="CK88" s="782">
        <f>'Marks Entry'!CL90</f>
        <v>0.0</v>
      </c>
      <c r="CL88" s="783">
        <f>'Marks Entry'!CM90</f>
        <v>0.0</v>
      </c>
      <c r="CM88" s="784">
        <f>'Marks Entry'!CN90</f>
        <v>0.0</v>
      </c>
      <c r="CN88" s="784" t="str">
        <f>'Marks Entry'!CO90</f>
        <v/>
      </c>
      <c r="CO88" s="784" t="str">
        <f>'Marks Entry'!CP90</f>
        <v/>
      </c>
      <c r="CP88" s="785" t="str">
        <f>'Marks Entry'!CQ90</f>
        <v/>
      </c>
      <c r="CQ88" s="786">
        <f>'Marks Entry'!CR90</f>
        <v>0.0</v>
      </c>
      <c r="CR88" s="787">
        <f>'Marks Entry'!CS90</f>
        <v>0.0</v>
      </c>
      <c r="CS88" s="787">
        <f>'Marks Entry'!CT90</f>
        <v>0.0</v>
      </c>
      <c r="CT88" s="783">
        <f>'Marks Entry'!CU90</f>
        <v>0.0</v>
      </c>
      <c r="CU88" s="787">
        <f>'Marks Entry'!CV90</f>
        <v>0.0</v>
      </c>
      <c r="CV88" s="788">
        <f>'Marks Entry'!CW90</f>
        <v>0.0</v>
      </c>
      <c r="CW88" s="789">
        <f>'Marks Entry'!CX90</f>
        <v>0.0</v>
      </c>
      <c r="CX88" s="788">
        <f>'Marks Entry'!CY90</f>
        <v>0.0</v>
      </c>
      <c r="CY88" s="787">
        <f>'Marks Entry'!CZ90</f>
        <v>0.0</v>
      </c>
      <c r="CZ88" s="789">
        <f>'Marks Entry'!DA90</f>
        <v>0.0</v>
      </c>
      <c r="DA88" s="790">
        <f>'Marks Entry'!DB90</f>
        <v>0.0</v>
      </c>
      <c r="DB88" s="784">
        <f>'Marks Entry'!DC90</f>
        <v>0.0</v>
      </c>
      <c r="DC88" s="785" t="str">
        <f>'Marks Entry'!DD90</f>
        <v/>
      </c>
      <c r="DD88" s="786">
        <f>'Marks Entry'!DE90</f>
        <v>0.0</v>
      </c>
      <c r="DE88" s="787">
        <f>'Marks Entry'!DF90</f>
        <v>0.0</v>
      </c>
      <c r="DF88" s="791">
        <f>'Marks Entry'!DG90</f>
        <v>0.0</v>
      </c>
      <c r="DG88" s="787">
        <f>'Marks Entry'!DH90</f>
        <v>0.0</v>
      </c>
      <c r="DH88" s="787">
        <f>'Marks Entry'!DI90</f>
        <v>0.0</v>
      </c>
      <c r="DI88" s="791">
        <f>'Marks Entry'!DJ90</f>
        <v>0.0</v>
      </c>
      <c r="DJ88" s="787">
        <f>'Marks Entry'!DK90</f>
        <v>0.0</v>
      </c>
      <c r="DK88" s="787">
        <f>'Marks Entry'!DL90</f>
        <v>0.0</v>
      </c>
      <c r="DL88" s="791" t="str">
        <f>'Marks Entry'!DM90</f>
        <v/>
      </c>
      <c r="DM88" s="791">
        <f>'Marks Entry'!DN90</f>
        <v>0.0</v>
      </c>
      <c r="DN88" s="791">
        <f>'Marks Entry'!DO90</f>
        <v>0.0</v>
      </c>
      <c r="DO88" s="792">
        <f>'Marks Entry'!DP90</f>
        <v>0.0</v>
      </c>
      <c r="DP88" s="787">
        <f>'Marks Entry'!DQ90</f>
        <v>0.0</v>
      </c>
      <c r="DQ88" s="788">
        <f>'Marks Entry'!DR90</f>
        <v>0.0</v>
      </c>
      <c r="DR88" s="791">
        <f>'Marks Entry'!DS90</f>
        <v>0.0</v>
      </c>
      <c r="DS88" s="788">
        <f>'Marks Entry'!DT90</f>
        <v>0.0</v>
      </c>
      <c r="DT88" s="787">
        <f>'Marks Entry'!DU90</f>
        <v>0.0</v>
      </c>
      <c r="DU88" s="789">
        <f>'Marks Entry'!DV90</f>
        <v>0.0</v>
      </c>
      <c r="DV88" s="789">
        <f>'Marks Entry'!DW90</f>
        <v>0.0</v>
      </c>
      <c r="DW88" s="789">
        <f>'Marks Entry'!DX90</f>
        <v>0.0</v>
      </c>
      <c r="DX88" s="793">
        <f>'Marks Entry'!DY90</f>
        <v>0.0</v>
      </c>
      <c r="DY88" s="784">
        <f>'Marks Entry'!DZ90</f>
        <v>0.0</v>
      </c>
      <c r="DZ88" s="785" t="str">
        <f>'Marks Entry'!EA90</f>
        <v/>
      </c>
      <c r="EA88" s="786">
        <f>'Marks Entry'!EB90</f>
        <v>0.0</v>
      </c>
      <c r="EB88" s="787">
        <f>'Marks Entry'!EC90</f>
        <v>0.0</v>
      </c>
      <c r="EC88" s="787">
        <f>'Marks Entry'!ED90</f>
        <v>0.0</v>
      </c>
      <c r="ED88" s="790">
        <f>'Marks Entry'!EE90</f>
        <v>0.0</v>
      </c>
      <c r="EE88" s="794">
        <f>'Marks Entry'!EF90</f>
        <v>0.0</v>
      </c>
      <c r="EF88" s="795" t="str">
        <f>'Marks Entry'!EG90</f>
        <v/>
      </c>
      <c r="EG88" s="786">
        <f>'Marks Entry'!EH90</f>
        <v>0.0</v>
      </c>
      <c r="EH88" s="787">
        <f>'Marks Entry'!EI90</f>
        <v>0.0</v>
      </c>
      <c r="EI88" s="787">
        <f>'Marks Entry'!EJ90</f>
        <v>0.0</v>
      </c>
      <c r="EJ88" s="790">
        <f>'Marks Entry'!EK90</f>
        <v>0.0</v>
      </c>
      <c r="EK88" s="794">
        <f>'Marks Entry'!EL90</f>
        <v>0.0</v>
      </c>
      <c r="EL88" s="795" t="str">
        <f>'Marks Entry'!EM90</f>
        <v/>
      </c>
      <c r="EM88" s="786">
        <f>'Marks Entry'!EN90</f>
        <v>0.0</v>
      </c>
      <c r="EN88" s="787">
        <f>'Marks Entry'!EO90</f>
        <v>0.0</v>
      </c>
      <c r="EO88" s="788">
        <f>'Marks Entry'!EP90</f>
        <v>0.0</v>
      </c>
      <c r="EP88" s="791">
        <f>'Marks Entry'!EQ90</f>
        <v>0.0</v>
      </c>
      <c r="EQ88" s="788">
        <f>'Marks Entry'!ER90</f>
        <v>0.0</v>
      </c>
      <c r="ER88" s="791">
        <f>'Marks Entry'!ES90</f>
        <v>0.0</v>
      </c>
      <c r="ES88" s="788">
        <f>'Marks Entry'!ET90</f>
        <v>0.0</v>
      </c>
      <c r="ET88" s="796">
        <f>'Marks Entry'!EU90</f>
        <v>0.0</v>
      </c>
      <c r="EU88" s="784">
        <f>'Marks Entry'!EV90</f>
        <v>0.0</v>
      </c>
      <c r="EV88" s="785" t="str">
        <f>'Marks Entry'!EW90</f>
        <v/>
      </c>
      <c r="EW88" s="797">
        <f>'Marks Entry'!EX90</f>
        <v>0.0</v>
      </c>
      <c r="EX88" s="784">
        <f>'Marks Entry'!EY90</f>
        <v>0.0</v>
      </c>
      <c r="EY88" s="798" t="str">
        <f>'Marks Entry'!EZ90</f>
        <v/>
      </c>
      <c r="EZ88" s="797" t="str">
        <f>'Marks Entry'!FA90</f>
        <v/>
      </c>
      <c r="FA88" s="784" t="str">
        <f>'Marks Entry'!FB90</f>
        <v/>
      </c>
      <c r="FB88" s="799" t="str">
        <f>'Marks Entry'!FC90</f>
        <v/>
      </c>
      <c r="FC88" s="800" t="str">
        <f>'Marks Entry'!FD90</f>
        <v/>
      </c>
      <c r="FD88" s="800" t="str">
        <f>'Marks Entry'!FE90</f>
        <v/>
      </c>
      <c r="FE88" s="784" t="str">
        <f>'Marks Entry'!FF90</f>
        <v/>
      </c>
      <c r="FF88" s="784" t="str">
        <f>'Marks Entry'!FG90</f>
        <v/>
      </c>
      <c r="FG88" s="785" t="str">
        <f>'Marks Entry'!FH90</f>
        <v/>
      </c>
    </row>
    <row r="89" spans="8:8" s="757" ht="17.25" customFormat="1" customHeight="1">
      <c r="A89" s="801"/>
      <c r="B89" s="758">
        <f t="shared" si="2"/>
        <v>0.0</v>
      </c>
      <c r="C89" s="759">
        <f>'Marks Entry'!D91</f>
        <v>0.0</v>
      </c>
      <c r="D89" s="759">
        <f>'Marks Entry'!E91</f>
        <v>0.0</v>
      </c>
      <c r="E89" s="759">
        <f>'Marks Entry'!F91</f>
        <v>0.0</v>
      </c>
      <c r="F89" s="759">
        <f>'Marks Entry'!G91</f>
        <v>0.0</v>
      </c>
      <c r="G89" s="759">
        <f>'Marks Entry'!H91</f>
        <v>0.0</v>
      </c>
      <c r="H89" s="759">
        <f>'Marks Entry'!I91</f>
        <v>0.0</v>
      </c>
      <c r="I89" s="759">
        <f>'Marks Entry'!J91</f>
        <v>0.0</v>
      </c>
      <c r="J89" s="760">
        <f>'Marks Entry'!K91</f>
        <v>0.0</v>
      </c>
      <c r="K89" s="781">
        <f>'Marks Entry'!L91</f>
        <v>0.0</v>
      </c>
      <c r="L89" s="782">
        <f>'Marks Entry'!M91</f>
        <v>0.0</v>
      </c>
      <c r="M89" s="782">
        <f>'Marks Entry'!N91</f>
        <v>0.0</v>
      </c>
      <c r="N89" s="783">
        <f>'Marks Entry'!O91</f>
        <v>0.0</v>
      </c>
      <c r="O89" s="782">
        <f>'Marks Entry'!P91</f>
        <v>0.0</v>
      </c>
      <c r="P89" s="783">
        <f>'Marks Entry'!Q91</f>
        <v>0.0</v>
      </c>
      <c r="Q89" s="782">
        <f>'Marks Entry'!R91</f>
        <v>0.0</v>
      </c>
      <c r="R89" s="783">
        <f>'Marks Entry'!S91</f>
        <v>0.0</v>
      </c>
      <c r="S89" s="784">
        <f>'Marks Entry'!T91</f>
        <v>0.0</v>
      </c>
      <c r="T89" s="784" t="str">
        <f>'Marks Entry'!U91</f>
        <v/>
      </c>
      <c r="U89" s="784" t="str">
        <f>'Marks Entry'!V91</f>
        <v/>
      </c>
      <c r="V89" s="785" t="str">
        <f>'Marks Entry'!W91</f>
        <v/>
      </c>
      <c r="W89" s="781">
        <f>'Marks Entry'!X91</f>
        <v>0.0</v>
      </c>
      <c r="X89" s="782">
        <f>'Marks Entry'!Y91</f>
        <v>0.0</v>
      </c>
      <c r="Y89" s="782">
        <f>'Marks Entry'!Z91</f>
        <v>0.0</v>
      </c>
      <c r="Z89" s="783">
        <f>'Marks Entry'!AA91</f>
        <v>0.0</v>
      </c>
      <c r="AA89" s="782">
        <f>'Marks Entry'!AB91</f>
        <v>0.0</v>
      </c>
      <c r="AB89" s="783">
        <f>'Marks Entry'!AC91</f>
        <v>0.0</v>
      </c>
      <c r="AC89" s="782">
        <f>'Marks Entry'!AD91</f>
        <v>0.0</v>
      </c>
      <c r="AD89" s="783">
        <f>'Marks Entry'!AE91</f>
        <v>0.0</v>
      </c>
      <c r="AE89" s="784">
        <f>'Marks Entry'!AF91</f>
        <v>0.0</v>
      </c>
      <c r="AF89" s="784" t="str">
        <f>'Marks Entry'!AG91</f>
        <v/>
      </c>
      <c r="AG89" s="784" t="str">
        <f>'Marks Entry'!AH91</f>
        <v/>
      </c>
      <c r="AH89" s="785" t="str">
        <f>'Marks Entry'!AI91</f>
        <v/>
      </c>
      <c r="AI89" s="781">
        <f>'Marks Entry'!AJ91</f>
        <v>0.0</v>
      </c>
      <c r="AJ89" s="782">
        <f>'Marks Entry'!AK91</f>
        <v>0.0</v>
      </c>
      <c r="AK89" s="782">
        <f>'Marks Entry'!AL91</f>
        <v>0.0</v>
      </c>
      <c r="AL89" s="783">
        <f>'Marks Entry'!AM91</f>
        <v>0.0</v>
      </c>
      <c r="AM89" s="782">
        <f>'Marks Entry'!AN91</f>
        <v>0.0</v>
      </c>
      <c r="AN89" s="783">
        <f>'Marks Entry'!AO91</f>
        <v>0.0</v>
      </c>
      <c r="AO89" s="782">
        <f>'Marks Entry'!AP91</f>
        <v>0.0</v>
      </c>
      <c r="AP89" s="783">
        <f>'Marks Entry'!AQ91</f>
        <v>0.0</v>
      </c>
      <c r="AQ89" s="784">
        <f>'Marks Entry'!AR91</f>
        <v>0.0</v>
      </c>
      <c r="AR89" s="784" t="str">
        <f>'Marks Entry'!AS91</f>
        <v/>
      </c>
      <c r="AS89" s="784" t="str">
        <f>'Marks Entry'!AT91</f>
        <v/>
      </c>
      <c r="AT89" s="785" t="str">
        <f>'Marks Entry'!AU91</f>
        <v/>
      </c>
      <c r="AU89" s="781">
        <f>'Marks Entry'!AV91</f>
        <v>0.0</v>
      </c>
      <c r="AV89" s="782">
        <f>'Marks Entry'!AW91</f>
        <v>0.0</v>
      </c>
      <c r="AW89" s="782">
        <f>'Marks Entry'!AX91</f>
        <v>0.0</v>
      </c>
      <c r="AX89" s="783">
        <f>'Marks Entry'!AY91</f>
        <v>0.0</v>
      </c>
      <c r="AY89" s="782">
        <f>'Marks Entry'!AZ91</f>
        <v>0.0</v>
      </c>
      <c r="AZ89" s="783">
        <f>'Marks Entry'!BA91</f>
        <v>0.0</v>
      </c>
      <c r="BA89" s="782">
        <f>'Marks Entry'!BB91</f>
        <v>0.0</v>
      </c>
      <c r="BB89" s="783">
        <f>'Marks Entry'!BC91</f>
        <v>0.0</v>
      </c>
      <c r="BC89" s="784">
        <f>'Marks Entry'!BD91</f>
        <v>0.0</v>
      </c>
      <c r="BD89" s="784" t="str">
        <f>'Marks Entry'!BE91</f>
        <v/>
      </c>
      <c r="BE89" s="784" t="str">
        <f>'Marks Entry'!BF91</f>
        <v/>
      </c>
      <c r="BF89" s="785" t="str">
        <f>'Marks Entry'!BG91</f>
        <v/>
      </c>
      <c r="BG89" s="781">
        <f>'Marks Entry'!BH91</f>
        <v>0.0</v>
      </c>
      <c r="BH89" s="782">
        <f>'Marks Entry'!BI91</f>
        <v>0.0</v>
      </c>
      <c r="BI89" s="782">
        <f>'Marks Entry'!BJ91</f>
        <v>0.0</v>
      </c>
      <c r="BJ89" s="783">
        <f>'Marks Entry'!BK91</f>
        <v>0.0</v>
      </c>
      <c r="BK89" s="782">
        <f>'Marks Entry'!BL91</f>
        <v>0.0</v>
      </c>
      <c r="BL89" s="783">
        <f>'Marks Entry'!BM91</f>
        <v>0.0</v>
      </c>
      <c r="BM89" s="782">
        <f>'Marks Entry'!BN91</f>
        <v>0.0</v>
      </c>
      <c r="BN89" s="783">
        <f>'Marks Entry'!BO91</f>
        <v>0.0</v>
      </c>
      <c r="BO89" s="784">
        <f>'Marks Entry'!BP91</f>
        <v>0.0</v>
      </c>
      <c r="BP89" s="784" t="str">
        <f>'Marks Entry'!BQ91</f>
        <v/>
      </c>
      <c r="BQ89" s="784" t="str">
        <f>'Marks Entry'!BR91</f>
        <v/>
      </c>
      <c r="BR89" s="785" t="str">
        <f>'Marks Entry'!BS91</f>
        <v/>
      </c>
      <c r="BS89" s="781">
        <f>'Marks Entry'!BT91</f>
        <v>0.0</v>
      </c>
      <c r="BT89" s="782">
        <f>'Marks Entry'!BU91</f>
        <v>0.0</v>
      </c>
      <c r="BU89" s="782">
        <f>'Marks Entry'!BV91</f>
        <v>0.0</v>
      </c>
      <c r="BV89" s="783">
        <f>'Marks Entry'!BW91</f>
        <v>0.0</v>
      </c>
      <c r="BW89" s="782">
        <f>'Marks Entry'!BX91</f>
        <v>0.0</v>
      </c>
      <c r="BX89" s="783">
        <f>'Marks Entry'!BY91</f>
        <v>0.0</v>
      </c>
      <c r="BY89" s="782">
        <f>'Marks Entry'!BZ91</f>
        <v>0.0</v>
      </c>
      <c r="BZ89" s="783">
        <f>'Marks Entry'!CA91</f>
        <v>0.0</v>
      </c>
      <c r="CA89" s="784">
        <f>'Marks Entry'!CB91</f>
        <v>0.0</v>
      </c>
      <c r="CB89" s="784" t="str">
        <f>'Marks Entry'!CC91</f>
        <v/>
      </c>
      <c r="CC89" s="784" t="str">
        <f>'Marks Entry'!CD91</f>
        <v/>
      </c>
      <c r="CD89" s="785" t="str">
        <f>'Marks Entry'!CE91</f>
        <v/>
      </c>
      <c r="CE89" s="781">
        <f>'Marks Entry'!CF91</f>
        <v>0.0</v>
      </c>
      <c r="CF89" s="782">
        <f>'Marks Entry'!CG91</f>
        <v>0.0</v>
      </c>
      <c r="CG89" s="782">
        <f>'Marks Entry'!CH91</f>
        <v>0.0</v>
      </c>
      <c r="CH89" s="783">
        <f>'Marks Entry'!CI91</f>
        <v>0.0</v>
      </c>
      <c r="CI89" s="782">
        <f>'Marks Entry'!CJ91</f>
        <v>0.0</v>
      </c>
      <c r="CJ89" s="783">
        <f>'Marks Entry'!CK91</f>
        <v>0.0</v>
      </c>
      <c r="CK89" s="782">
        <f>'Marks Entry'!CL91</f>
        <v>0.0</v>
      </c>
      <c r="CL89" s="783">
        <f>'Marks Entry'!CM91</f>
        <v>0.0</v>
      </c>
      <c r="CM89" s="784">
        <f>'Marks Entry'!CN91</f>
        <v>0.0</v>
      </c>
      <c r="CN89" s="784" t="str">
        <f>'Marks Entry'!CO91</f>
        <v/>
      </c>
      <c r="CO89" s="784" t="str">
        <f>'Marks Entry'!CP91</f>
        <v/>
      </c>
      <c r="CP89" s="785" t="str">
        <f>'Marks Entry'!CQ91</f>
        <v/>
      </c>
      <c r="CQ89" s="786">
        <f>'Marks Entry'!CR91</f>
        <v>0.0</v>
      </c>
      <c r="CR89" s="787">
        <f>'Marks Entry'!CS91</f>
        <v>0.0</v>
      </c>
      <c r="CS89" s="787">
        <f>'Marks Entry'!CT91</f>
        <v>0.0</v>
      </c>
      <c r="CT89" s="783">
        <f>'Marks Entry'!CU91</f>
        <v>0.0</v>
      </c>
      <c r="CU89" s="787">
        <f>'Marks Entry'!CV91</f>
        <v>0.0</v>
      </c>
      <c r="CV89" s="788">
        <f>'Marks Entry'!CW91</f>
        <v>0.0</v>
      </c>
      <c r="CW89" s="789">
        <f>'Marks Entry'!CX91</f>
        <v>0.0</v>
      </c>
      <c r="CX89" s="788">
        <f>'Marks Entry'!CY91</f>
        <v>0.0</v>
      </c>
      <c r="CY89" s="787">
        <f>'Marks Entry'!CZ91</f>
        <v>0.0</v>
      </c>
      <c r="CZ89" s="789">
        <f>'Marks Entry'!DA91</f>
        <v>0.0</v>
      </c>
      <c r="DA89" s="790">
        <f>'Marks Entry'!DB91</f>
        <v>0.0</v>
      </c>
      <c r="DB89" s="784">
        <f>'Marks Entry'!DC91</f>
        <v>0.0</v>
      </c>
      <c r="DC89" s="785" t="str">
        <f>'Marks Entry'!DD91</f>
        <v/>
      </c>
      <c r="DD89" s="786">
        <f>'Marks Entry'!DE91</f>
        <v>0.0</v>
      </c>
      <c r="DE89" s="787">
        <f>'Marks Entry'!DF91</f>
        <v>0.0</v>
      </c>
      <c r="DF89" s="791">
        <f>'Marks Entry'!DG91</f>
        <v>0.0</v>
      </c>
      <c r="DG89" s="787">
        <f>'Marks Entry'!DH91</f>
        <v>0.0</v>
      </c>
      <c r="DH89" s="787">
        <f>'Marks Entry'!DI91</f>
        <v>0.0</v>
      </c>
      <c r="DI89" s="791">
        <f>'Marks Entry'!DJ91</f>
        <v>0.0</v>
      </c>
      <c r="DJ89" s="787">
        <f>'Marks Entry'!DK91</f>
        <v>0.0</v>
      </c>
      <c r="DK89" s="787">
        <f>'Marks Entry'!DL91</f>
        <v>0.0</v>
      </c>
      <c r="DL89" s="791" t="str">
        <f>'Marks Entry'!DM91</f>
        <v/>
      </c>
      <c r="DM89" s="791">
        <f>'Marks Entry'!DN91</f>
        <v>0.0</v>
      </c>
      <c r="DN89" s="791">
        <f>'Marks Entry'!DO91</f>
        <v>0.0</v>
      </c>
      <c r="DO89" s="792">
        <f>'Marks Entry'!DP91</f>
        <v>0.0</v>
      </c>
      <c r="DP89" s="787">
        <f>'Marks Entry'!DQ91</f>
        <v>0.0</v>
      </c>
      <c r="DQ89" s="788">
        <f>'Marks Entry'!DR91</f>
        <v>0.0</v>
      </c>
      <c r="DR89" s="791">
        <f>'Marks Entry'!DS91</f>
        <v>0.0</v>
      </c>
      <c r="DS89" s="788">
        <f>'Marks Entry'!DT91</f>
        <v>0.0</v>
      </c>
      <c r="DT89" s="787">
        <f>'Marks Entry'!DU91</f>
        <v>0.0</v>
      </c>
      <c r="DU89" s="789">
        <f>'Marks Entry'!DV91</f>
        <v>0.0</v>
      </c>
      <c r="DV89" s="789">
        <f>'Marks Entry'!DW91</f>
        <v>0.0</v>
      </c>
      <c r="DW89" s="789">
        <f>'Marks Entry'!DX91</f>
        <v>0.0</v>
      </c>
      <c r="DX89" s="793">
        <f>'Marks Entry'!DY91</f>
        <v>0.0</v>
      </c>
      <c r="DY89" s="784">
        <f>'Marks Entry'!DZ91</f>
        <v>0.0</v>
      </c>
      <c r="DZ89" s="785" t="str">
        <f>'Marks Entry'!EA91</f>
        <v/>
      </c>
      <c r="EA89" s="786">
        <f>'Marks Entry'!EB91</f>
        <v>0.0</v>
      </c>
      <c r="EB89" s="787">
        <f>'Marks Entry'!EC91</f>
        <v>0.0</v>
      </c>
      <c r="EC89" s="787">
        <f>'Marks Entry'!ED91</f>
        <v>0.0</v>
      </c>
      <c r="ED89" s="790">
        <f>'Marks Entry'!EE91</f>
        <v>0.0</v>
      </c>
      <c r="EE89" s="794">
        <f>'Marks Entry'!EF91</f>
        <v>0.0</v>
      </c>
      <c r="EF89" s="795" t="str">
        <f>'Marks Entry'!EG91</f>
        <v/>
      </c>
      <c r="EG89" s="786">
        <f>'Marks Entry'!EH91</f>
        <v>0.0</v>
      </c>
      <c r="EH89" s="787">
        <f>'Marks Entry'!EI91</f>
        <v>0.0</v>
      </c>
      <c r="EI89" s="787">
        <f>'Marks Entry'!EJ91</f>
        <v>0.0</v>
      </c>
      <c r="EJ89" s="790">
        <f>'Marks Entry'!EK91</f>
        <v>0.0</v>
      </c>
      <c r="EK89" s="794">
        <f>'Marks Entry'!EL91</f>
        <v>0.0</v>
      </c>
      <c r="EL89" s="795" t="str">
        <f>'Marks Entry'!EM91</f>
        <v/>
      </c>
      <c r="EM89" s="786">
        <f>'Marks Entry'!EN91</f>
        <v>0.0</v>
      </c>
      <c r="EN89" s="787">
        <f>'Marks Entry'!EO91</f>
        <v>0.0</v>
      </c>
      <c r="EO89" s="788">
        <f>'Marks Entry'!EP91</f>
        <v>0.0</v>
      </c>
      <c r="EP89" s="791">
        <f>'Marks Entry'!EQ91</f>
        <v>0.0</v>
      </c>
      <c r="EQ89" s="788">
        <f>'Marks Entry'!ER91</f>
        <v>0.0</v>
      </c>
      <c r="ER89" s="791">
        <f>'Marks Entry'!ES91</f>
        <v>0.0</v>
      </c>
      <c r="ES89" s="788">
        <f>'Marks Entry'!ET91</f>
        <v>0.0</v>
      </c>
      <c r="ET89" s="796">
        <f>'Marks Entry'!EU91</f>
        <v>0.0</v>
      </c>
      <c r="EU89" s="784">
        <f>'Marks Entry'!EV91</f>
        <v>0.0</v>
      </c>
      <c r="EV89" s="785" t="str">
        <f>'Marks Entry'!EW91</f>
        <v/>
      </c>
      <c r="EW89" s="797">
        <f>'Marks Entry'!EX91</f>
        <v>0.0</v>
      </c>
      <c r="EX89" s="784">
        <f>'Marks Entry'!EY91</f>
        <v>0.0</v>
      </c>
      <c r="EY89" s="798" t="str">
        <f>'Marks Entry'!EZ91</f>
        <v/>
      </c>
      <c r="EZ89" s="797" t="str">
        <f>'Marks Entry'!FA91</f>
        <v/>
      </c>
      <c r="FA89" s="784" t="str">
        <f>'Marks Entry'!FB91</f>
        <v/>
      </c>
      <c r="FB89" s="799" t="str">
        <f>'Marks Entry'!FC91</f>
        <v/>
      </c>
      <c r="FC89" s="800" t="str">
        <f>'Marks Entry'!FD91</f>
        <v/>
      </c>
      <c r="FD89" s="800" t="str">
        <f>'Marks Entry'!FE91</f>
        <v/>
      </c>
      <c r="FE89" s="784" t="str">
        <f>'Marks Entry'!FF91</f>
        <v/>
      </c>
      <c r="FF89" s="784" t="str">
        <f>'Marks Entry'!FG91</f>
        <v/>
      </c>
      <c r="FG89" s="785" t="str">
        <f>'Marks Entry'!FH91</f>
        <v/>
      </c>
    </row>
    <row r="90" spans="8:8" s="757" ht="17.25" customFormat="1" customHeight="1">
      <c r="A90" s="801"/>
      <c r="B90" s="758">
        <f t="shared" si="2"/>
        <v>0.0</v>
      </c>
      <c r="C90" s="759">
        <f>'Marks Entry'!D92</f>
        <v>0.0</v>
      </c>
      <c r="D90" s="759">
        <f>'Marks Entry'!E92</f>
        <v>0.0</v>
      </c>
      <c r="E90" s="759">
        <f>'Marks Entry'!F92</f>
        <v>0.0</v>
      </c>
      <c r="F90" s="759">
        <f>'Marks Entry'!G92</f>
        <v>0.0</v>
      </c>
      <c r="G90" s="759">
        <f>'Marks Entry'!H92</f>
        <v>0.0</v>
      </c>
      <c r="H90" s="759">
        <f>'Marks Entry'!I92</f>
        <v>0.0</v>
      </c>
      <c r="I90" s="759">
        <f>'Marks Entry'!J92</f>
        <v>0.0</v>
      </c>
      <c r="J90" s="760">
        <f>'Marks Entry'!K92</f>
        <v>0.0</v>
      </c>
      <c r="K90" s="781">
        <f>'Marks Entry'!L92</f>
        <v>0.0</v>
      </c>
      <c r="L90" s="782">
        <f>'Marks Entry'!M92</f>
        <v>0.0</v>
      </c>
      <c r="M90" s="782">
        <f>'Marks Entry'!N92</f>
        <v>0.0</v>
      </c>
      <c r="N90" s="783">
        <f>'Marks Entry'!O92</f>
        <v>0.0</v>
      </c>
      <c r="O90" s="782">
        <f>'Marks Entry'!P92</f>
        <v>0.0</v>
      </c>
      <c r="P90" s="783">
        <f>'Marks Entry'!Q92</f>
        <v>0.0</v>
      </c>
      <c r="Q90" s="782">
        <f>'Marks Entry'!R92</f>
        <v>0.0</v>
      </c>
      <c r="R90" s="783">
        <f>'Marks Entry'!S92</f>
        <v>0.0</v>
      </c>
      <c r="S90" s="784">
        <f>'Marks Entry'!T92</f>
        <v>0.0</v>
      </c>
      <c r="T90" s="784" t="str">
        <f>'Marks Entry'!U92</f>
        <v/>
      </c>
      <c r="U90" s="784" t="str">
        <f>'Marks Entry'!V92</f>
        <v/>
      </c>
      <c r="V90" s="785" t="str">
        <f>'Marks Entry'!W92</f>
        <v/>
      </c>
      <c r="W90" s="781">
        <f>'Marks Entry'!X92</f>
        <v>0.0</v>
      </c>
      <c r="X90" s="782">
        <f>'Marks Entry'!Y92</f>
        <v>0.0</v>
      </c>
      <c r="Y90" s="782">
        <f>'Marks Entry'!Z92</f>
        <v>0.0</v>
      </c>
      <c r="Z90" s="783">
        <f>'Marks Entry'!AA92</f>
        <v>0.0</v>
      </c>
      <c r="AA90" s="782">
        <f>'Marks Entry'!AB92</f>
        <v>0.0</v>
      </c>
      <c r="AB90" s="783">
        <f>'Marks Entry'!AC92</f>
        <v>0.0</v>
      </c>
      <c r="AC90" s="782">
        <f>'Marks Entry'!AD92</f>
        <v>0.0</v>
      </c>
      <c r="AD90" s="783">
        <f>'Marks Entry'!AE92</f>
        <v>0.0</v>
      </c>
      <c r="AE90" s="784">
        <f>'Marks Entry'!AF92</f>
        <v>0.0</v>
      </c>
      <c r="AF90" s="784" t="str">
        <f>'Marks Entry'!AG92</f>
        <v/>
      </c>
      <c r="AG90" s="784" t="str">
        <f>'Marks Entry'!AH92</f>
        <v/>
      </c>
      <c r="AH90" s="785" t="str">
        <f>'Marks Entry'!AI92</f>
        <v/>
      </c>
      <c r="AI90" s="781">
        <f>'Marks Entry'!AJ92</f>
        <v>0.0</v>
      </c>
      <c r="AJ90" s="782">
        <f>'Marks Entry'!AK92</f>
        <v>0.0</v>
      </c>
      <c r="AK90" s="782">
        <f>'Marks Entry'!AL92</f>
        <v>0.0</v>
      </c>
      <c r="AL90" s="783">
        <f>'Marks Entry'!AM92</f>
        <v>0.0</v>
      </c>
      <c r="AM90" s="782">
        <f>'Marks Entry'!AN92</f>
        <v>0.0</v>
      </c>
      <c r="AN90" s="783">
        <f>'Marks Entry'!AO92</f>
        <v>0.0</v>
      </c>
      <c r="AO90" s="782">
        <f>'Marks Entry'!AP92</f>
        <v>0.0</v>
      </c>
      <c r="AP90" s="783">
        <f>'Marks Entry'!AQ92</f>
        <v>0.0</v>
      </c>
      <c r="AQ90" s="784">
        <f>'Marks Entry'!AR92</f>
        <v>0.0</v>
      </c>
      <c r="AR90" s="784" t="str">
        <f>'Marks Entry'!AS92</f>
        <v/>
      </c>
      <c r="AS90" s="784" t="str">
        <f>'Marks Entry'!AT92</f>
        <v/>
      </c>
      <c r="AT90" s="785" t="str">
        <f>'Marks Entry'!AU92</f>
        <v/>
      </c>
      <c r="AU90" s="781">
        <f>'Marks Entry'!AV92</f>
        <v>0.0</v>
      </c>
      <c r="AV90" s="782">
        <f>'Marks Entry'!AW92</f>
        <v>0.0</v>
      </c>
      <c r="AW90" s="782">
        <f>'Marks Entry'!AX92</f>
        <v>0.0</v>
      </c>
      <c r="AX90" s="783">
        <f>'Marks Entry'!AY92</f>
        <v>0.0</v>
      </c>
      <c r="AY90" s="782">
        <f>'Marks Entry'!AZ92</f>
        <v>0.0</v>
      </c>
      <c r="AZ90" s="783">
        <f>'Marks Entry'!BA92</f>
        <v>0.0</v>
      </c>
      <c r="BA90" s="782">
        <f>'Marks Entry'!BB92</f>
        <v>0.0</v>
      </c>
      <c r="BB90" s="783">
        <f>'Marks Entry'!BC92</f>
        <v>0.0</v>
      </c>
      <c r="BC90" s="784">
        <f>'Marks Entry'!BD92</f>
        <v>0.0</v>
      </c>
      <c r="BD90" s="784" t="str">
        <f>'Marks Entry'!BE92</f>
        <v/>
      </c>
      <c r="BE90" s="784" t="str">
        <f>'Marks Entry'!BF92</f>
        <v/>
      </c>
      <c r="BF90" s="785" t="str">
        <f>'Marks Entry'!BG92</f>
        <v/>
      </c>
      <c r="BG90" s="781">
        <f>'Marks Entry'!BH92</f>
        <v>0.0</v>
      </c>
      <c r="BH90" s="782">
        <f>'Marks Entry'!BI92</f>
        <v>0.0</v>
      </c>
      <c r="BI90" s="782">
        <f>'Marks Entry'!BJ92</f>
        <v>0.0</v>
      </c>
      <c r="BJ90" s="783">
        <f>'Marks Entry'!BK92</f>
        <v>0.0</v>
      </c>
      <c r="BK90" s="782">
        <f>'Marks Entry'!BL92</f>
        <v>0.0</v>
      </c>
      <c r="BL90" s="783">
        <f>'Marks Entry'!BM92</f>
        <v>0.0</v>
      </c>
      <c r="BM90" s="782">
        <f>'Marks Entry'!BN92</f>
        <v>0.0</v>
      </c>
      <c r="BN90" s="783">
        <f>'Marks Entry'!BO92</f>
        <v>0.0</v>
      </c>
      <c r="BO90" s="784">
        <f>'Marks Entry'!BP92</f>
        <v>0.0</v>
      </c>
      <c r="BP90" s="784" t="str">
        <f>'Marks Entry'!BQ92</f>
        <v/>
      </c>
      <c r="BQ90" s="784" t="str">
        <f>'Marks Entry'!BR92</f>
        <v/>
      </c>
      <c r="BR90" s="785" t="str">
        <f>'Marks Entry'!BS92</f>
        <v/>
      </c>
      <c r="BS90" s="781">
        <f>'Marks Entry'!BT92</f>
        <v>0.0</v>
      </c>
      <c r="BT90" s="782">
        <f>'Marks Entry'!BU92</f>
        <v>0.0</v>
      </c>
      <c r="BU90" s="782">
        <f>'Marks Entry'!BV92</f>
        <v>0.0</v>
      </c>
      <c r="BV90" s="783">
        <f>'Marks Entry'!BW92</f>
        <v>0.0</v>
      </c>
      <c r="BW90" s="782">
        <f>'Marks Entry'!BX92</f>
        <v>0.0</v>
      </c>
      <c r="BX90" s="783">
        <f>'Marks Entry'!BY92</f>
        <v>0.0</v>
      </c>
      <c r="BY90" s="782">
        <f>'Marks Entry'!BZ92</f>
        <v>0.0</v>
      </c>
      <c r="BZ90" s="783">
        <f>'Marks Entry'!CA92</f>
        <v>0.0</v>
      </c>
      <c r="CA90" s="784">
        <f>'Marks Entry'!CB92</f>
        <v>0.0</v>
      </c>
      <c r="CB90" s="784" t="str">
        <f>'Marks Entry'!CC92</f>
        <v/>
      </c>
      <c r="CC90" s="784" t="str">
        <f>'Marks Entry'!CD92</f>
        <v/>
      </c>
      <c r="CD90" s="785" t="str">
        <f>'Marks Entry'!CE92</f>
        <v/>
      </c>
      <c r="CE90" s="781">
        <f>'Marks Entry'!CF92</f>
        <v>0.0</v>
      </c>
      <c r="CF90" s="782">
        <f>'Marks Entry'!CG92</f>
        <v>0.0</v>
      </c>
      <c r="CG90" s="782">
        <f>'Marks Entry'!CH92</f>
        <v>0.0</v>
      </c>
      <c r="CH90" s="783">
        <f>'Marks Entry'!CI92</f>
        <v>0.0</v>
      </c>
      <c r="CI90" s="782">
        <f>'Marks Entry'!CJ92</f>
        <v>0.0</v>
      </c>
      <c r="CJ90" s="783">
        <f>'Marks Entry'!CK92</f>
        <v>0.0</v>
      </c>
      <c r="CK90" s="782">
        <f>'Marks Entry'!CL92</f>
        <v>0.0</v>
      </c>
      <c r="CL90" s="783">
        <f>'Marks Entry'!CM92</f>
        <v>0.0</v>
      </c>
      <c r="CM90" s="784">
        <f>'Marks Entry'!CN92</f>
        <v>0.0</v>
      </c>
      <c r="CN90" s="784" t="str">
        <f>'Marks Entry'!CO92</f>
        <v/>
      </c>
      <c r="CO90" s="784" t="str">
        <f>'Marks Entry'!CP92</f>
        <v/>
      </c>
      <c r="CP90" s="785" t="str">
        <f>'Marks Entry'!CQ92</f>
        <v/>
      </c>
      <c r="CQ90" s="786">
        <f>'Marks Entry'!CR92</f>
        <v>0.0</v>
      </c>
      <c r="CR90" s="787">
        <f>'Marks Entry'!CS92</f>
        <v>0.0</v>
      </c>
      <c r="CS90" s="787">
        <f>'Marks Entry'!CT92</f>
        <v>0.0</v>
      </c>
      <c r="CT90" s="783">
        <f>'Marks Entry'!CU92</f>
        <v>0.0</v>
      </c>
      <c r="CU90" s="787">
        <f>'Marks Entry'!CV92</f>
        <v>0.0</v>
      </c>
      <c r="CV90" s="788">
        <f>'Marks Entry'!CW92</f>
        <v>0.0</v>
      </c>
      <c r="CW90" s="789">
        <f>'Marks Entry'!CX92</f>
        <v>0.0</v>
      </c>
      <c r="CX90" s="788">
        <f>'Marks Entry'!CY92</f>
        <v>0.0</v>
      </c>
      <c r="CY90" s="787">
        <f>'Marks Entry'!CZ92</f>
        <v>0.0</v>
      </c>
      <c r="CZ90" s="789">
        <f>'Marks Entry'!DA92</f>
        <v>0.0</v>
      </c>
      <c r="DA90" s="790">
        <f>'Marks Entry'!DB92</f>
        <v>0.0</v>
      </c>
      <c r="DB90" s="784">
        <f>'Marks Entry'!DC92</f>
        <v>0.0</v>
      </c>
      <c r="DC90" s="785" t="str">
        <f>'Marks Entry'!DD92</f>
        <v/>
      </c>
      <c r="DD90" s="786">
        <f>'Marks Entry'!DE92</f>
        <v>0.0</v>
      </c>
      <c r="DE90" s="787">
        <f>'Marks Entry'!DF92</f>
        <v>0.0</v>
      </c>
      <c r="DF90" s="791">
        <f>'Marks Entry'!DG92</f>
        <v>0.0</v>
      </c>
      <c r="DG90" s="787">
        <f>'Marks Entry'!DH92</f>
        <v>0.0</v>
      </c>
      <c r="DH90" s="787">
        <f>'Marks Entry'!DI92</f>
        <v>0.0</v>
      </c>
      <c r="DI90" s="791">
        <f>'Marks Entry'!DJ92</f>
        <v>0.0</v>
      </c>
      <c r="DJ90" s="787">
        <f>'Marks Entry'!DK92</f>
        <v>0.0</v>
      </c>
      <c r="DK90" s="787">
        <f>'Marks Entry'!DL92</f>
        <v>0.0</v>
      </c>
      <c r="DL90" s="791" t="str">
        <f>'Marks Entry'!DM92</f>
        <v/>
      </c>
      <c r="DM90" s="791">
        <f>'Marks Entry'!DN92</f>
        <v>0.0</v>
      </c>
      <c r="DN90" s="791">
        <f>'Marks Entry'!DO92</f>
        <v>0.0</v>
      </c>
      <c r="DO90" s="792">
        <f>'Marks Entry'!DP92</f>
        <v>0.0</v>
      </c>
      <c r="DP90" s="787">
        <f>'Marks Entry'!DQ92</f>
        <v>0.0</v>
      </c>
      <c r="DQ90" s="788">
        <f>'Marks Entry'!DR92</f>
        <v>0.0</v>
      </c>
      <c r="DR90" s="791">
        <f>'Marks Entry'!DS92</f>
        <v>0.0</v>
      </c>
      <c r="DS90" s="788">
        <f>'Marks Entry'!DT92</f>
        <v>0.0</v>
      </c>
      <c r="DT90" s="787">
        <f>'Marks Entry'!DU92</f>
        <v>0.0</v>
      </c>
      <c r="DU90" s="789">
        <f>'Marks Entry'!DV92</f>
        <v>0.0</v>
      </c>
      <c r="DV90" s="789">
        <f>'Marks Entry'!DW92</f>
        <v>0.0</v>
      </c>
      <c r="DW90" s="789">
        <f>'Marks Entry'!DX92</f>
        <v>0.0</v>
      </c>
      <c r="DX90" s="793">
        <f>'Marks Entry'!DY92</f>
        <v>0.0</v>
      </c>
      <c r="DY90" s="784">
        <f>'Marks Entry'!DZ92</f>
        <v>0.0</v>
      </c>
      <c r="DZ90" s="785" t="str">
        <f>'Marks Entry'!EA92</f>
        <v/>
      </c>
      <c r="EA90" s="786">
        <f>'Marks Entry'!EB92</f>
        <v>0.0</v>
      </c>
      <c r="EB90" s="787">
        <f>'Marks Entry'!EC92</f>
        <v>0.0</v>
      </c>
      <c r="EC90" s="787">
        <f>'Marks Entry'!ED92</f>
        <v>0.0</v>
      </c>
      <c r="ED90" s="790">
        <f>'Marks Entry'!EE92</f>
        <v>0.0</v>
      </c>
      <c r="EE90" s="794">
        <f>'Marks Entry'!EF92</f>
        <v>0.0</v>
      </c>
      <c r="EF90" s="795" t="str">
        <f>'Marks Entry'!EG92</f>
        <v/>
      </c>
      <c r="EG90" s="786">
        <f>'Marks Entry'!EH92</f>
        <v>0.0</v>
      </c>
      <c r="EH90" s="787">
        <f>'Marks Entry'!EI92</f>
        <v>0.0</v>
      </c>
      <c r="EI90" s="787">
        <f>'Marks Entry'!EJ92</f>
        <v>0.0</v>
      </c>
      <c r="EJ90" s="790">
        <f>'Marks Entry'!EK92</f>
        <v>0.0</v>
      </c>
      <c r="EK90" s="794">
        <f>'Marks Entry'!EL92</f>
        <v>0.0</v>
      </c>
      <c r="EL90" s="795" t="str">
        <f>'Marks Entry'!EM92</f>
        <v/>
      </c>
      <c r="EM90" s="786">
        <f>'Marks Entry'!EN92</f>
        <v>0.0</v>
      </c>
      <c r="EN90" s="787">
        <f>'Marks Entry'!EO92</f>
        <v>0.0</v>
      </c>
      <c r="EO90" s="788">
        <f>'Marks Entry'!EP92</f>
        <v>0.0</v>
      </c>
      <c r="EP90" s="791">
        <f>'Marks Entry'!EQ92</f>
        <v>0.0</v>
      </c>
      <c r="EQ90" s="788">
        <f>'Marks Entry'!ER92</f>
        <v>0.0</v>
      </c>
      <c r="ER90" s="791">
        <f>'Marks Entry'!ES92</f>
        <v>0.0</v>
      </c>
      <c r="ES90" s="788">
        <f>'Marks Entry'!ET92</f>
        <v>0.0</v>
      </c>
      <c r="ET90" s="796">
        <f>'Marks Entry'!EU92</f>
        <v>0.0</v>
      </c>
      <c r="EU90" s="784">
        <f>'Marks Entry'!EV92</f>
        <v>0.0</v>
      </c>
      <c r="EV90" s="785" t="str">
        <f>'Marks Entry'!EW92</f>
        <v/>
      </c>
      <c r="EW90" s="797">
        <f>'Marks Entry'!EX92</f>
        <v>0.0</v>
      </c>
      <c r="EX90" s="784">
        <f>'Marks Entry'!EY92</f>
        <v>0.0</v>
      </c>
      <c r="EY90" s="798" t="str">
        <f>'Marks Entry'!EZ92</f>
        <v/>
      </c>
      <c r="EZ90" s="797" t="str">
        <f>'Marks Entry'!FA92</f>
        <v/>
      </c>
      <c r="FA90" s="784" t="str">
        <f>'Marks Entry'!FB92</f>
        <v/>
      </c>
      <c r="FB90" s="799" t="str">
        <f>'Marks Entry'!FC92</f>
        <v/>
      </c>
      <c r="FC90" s="784" t="str">
        <f>'Marks Entry'!FD92</f>
        <v/>
      </c>
      <c r="FD90" s="784" t="str">
        <f>'Marks Entry'!FE92</f>
        <v/>
      </c>
      <c r="FE90" s="784" t="str">
        <f>'Marks Entry'!FF92</f>
        <v/>
      </c>
      <c r="FF90" s="784" t="str">
        <f>'Marks Entry'!FG92</f>
        <v/>
      </c>
      <c r="FG90" s="785" t="str">
        <f>'Marks Entry'!FH92</f>
        <v/>
      </c>
    </row>
    <row r="91" spans="8:8" s="757" ht="17.25" customFormat="1" customHeight="1">
      <c r="A91" s="801"/>
      <c r="B91" s="758">
        <f t="shared" si="2"/>
        <v>0.0</v>
      </c>
      <c r="C91" s="759">
        <f>'Marks Entry'!D93</f>
        <v>0.0</v>
      </c>
      <c r="D91" s="759">
        <f>'Marks Entry'!E93</f>
        <v>0.0</v>
      </c>
      <c r="E91" s="759">
        <f>'Marks Entry'!F93</f>
        <v>0.0</v>
      </c>
      <c r="F91" s="759">
        <f>'Marks Entry'!G93</f>
        <v>0.0</v>
      </c>
      <c r="G91" s="759">
        <f>'Marks Entry'!H93</f>
        <v>0.0</v>
      </c>
      <c r="H91" s="759">
        <f>'Marks Entry'!I93</f>
        <v>0.0</v>
      </c>
      <c r="I91" s="759">
        <f>'Marks Entry'!J93</f>
        <v>0.0</v>
      </c>
      <c r="J91" s="760">
        <f>'Marks Entry'!K93</f>
        <v>0.0</v>
      </c>
      <c r="K91" s="781">
        <f>'Marks Entry'!L93</f>
        <v>0.0</v>
      </c>
      <c r="L91" s="782">
        <f>'Marks Entry'!M93</f>
        <v>0.0</v>
      </c>
      <c r="M91" s="782">
        <f>'Marks Entry'!N93</f>
        <v>0.0</v>
      </c>
      <c r="N91" s="783">
        <f>'Marks Entry'!O93</f>
        <v>0.0</v>
      </c>
      <c r="O91" s="782">
        <f>'Marks Entry'!P93</f>
        <v>0.0</v>
      </c>
      <c r="P91" s="783">
        <f>'Marks Entry'!Q93</f>
        <v>0.0</v>
      </c>
      <c r="Q91" s="782">
        <f>'Marks Entry'!R93</f>
        <v>0.0</v>
      </c>
      <c r="R91" s="783">
        <f>'Marks Entry'!S93</f>
        <v>0.0</v>
      </c>
      <c r="S91" s="784">
        <f>'Marks Entry'!T93</f>
        <v>0.0</v>
      </c>
      <c r="T91" s="784" t="str">
        <f>'Marks Entry'!U93</f>
        <v/>
      </c>
      <c r="U91" s="784" t="str">
        <f>'Marks Entry'!V93</f>
        <v/>
      </c>
      <c r="V91" s="785" t="str">
        <f>'Marks Entry'!W93</f>
        <v/>
      </c>
      <c r="W91" s="781">
        <f>'Marks Entry'!X93</f>
        <v>0.0</v>
      </c>
      <c r="X91" s="782">
        <f>'Marks Entry'!Y93</f>
        <v>0.0</v>
      </c>
      <c r="Y91" s="782">
        <f>'Marks Entry'!Z93</f>
        <v>0.0</v>
      </c>
      <c r="Z91" s="783">
        <f>'Marks Entry'!AA93</f>
        <v>0.0</v>
      </c>
      <c r="AA91" s="782">
        <f>'Marks Entry'!AB93</f>
        <v>0.0</v>
      </c>
      <c r="AB91" s="783">
        <f>'Marks Entry'!AC93</f>
        <v>0.0</v>
      </c>
      <c r="AC91" s="782">
        <f>'Marks Entry'!AD93</f>
        <v>0.0</v>
      </c>
      <c r="AD91" s="783">
        <f>'Marks Entry'!AE93</f>
        <v>0.0</v>
      </c>
      <c r="AE91" s="784">
        <f>'Marks Entry'!AF93</f>
        <v>0.0</v>
      </c>
      <c r="AF91" s="784" t="str">
        <f>'Marks Entry'!AG93</f>
        <v/>
      </c>
      <c r="AG91" s="784" t="str">
        <f>'Marks Entry'!AH93</f>
        <v/>
      </c>
      <c r="AH91" s="785" t="str">
        <f>'Marks Entry'!AI93</f>
        <v/>
      </c>
      <c r="AI91" s="781">
        <f>'Marks Entry'!AJ93</f>
        <v>0.0</v>
      </c>
      <c r="AJ91" s="782">
        <f>'Marks Entry'!AK93</f>
        <v>0.0</v>
      </c>
      <c r="AK91" s="782">
        <f>'Marks Entry'!AL93</f>
        <v>0.0</v>
      </c>
      <c r="AL91" s="783">
        <f>'Marks Entry'!AM93</f>
        <v>0.0</v>
      </c>
      <c r="AM91" s="782">
        <f>'Marks Entry'!AN93</f>
        <v>0.0</v>
      </c>
      <c r="AN91" s="783">
        <f>'Marks Entry'!AO93</f>
        <v>0.0</v>
      </c>
      <c r="AO91" s="782">
        <f>'Marks Entry'!AP93</f>
        <v>0.0</v>
      </c>
      <c r="AP91" s="783">
        <f>'Marks Entry'!AQ93</f>
        <v>0.0</v>
      </c>
      <c r="AQ91" s="784">
        <f>'Marks Entry'!AR93</f>
        <v>0.0</v>
      </c>
      <c r="AR91" s="784" t="str">
        <f>'Marks Entry'!AS93</f>
        <v/>
      </c>
      <c r="AS91" s="784" t="str">
        <f>'Marks Entry'!AT93</f>
        <v/>
      </c>
      <c r="AT91" s="785" t="str">
        <f>'Marks Entry'!AU93</f>
        <v/>
      </c>
      <c r="AU91" s="781">
        <f>'Marks Entry'!AV93</f>
        <v>0.0</v>
      </c>
      <c r="AV91" s="782">
        <f>'Marks Entry'!AW93</f>
        <v>0.0</v>
      </c>
      <c r="AW91" s="782">
        <f>'Marks Entry'!AX93</f>
        <v>0.0</v>
      </c>
      <c r="AX91" s="783">
        <f>'Marks Entry'!AY93</f>
        <v>0.0</v>
      </c>
      <c r="AY91" s="782">
        <f>'Marks Entry'!AZ93</f>
        <v>0.0</v>
      </c>
      <c r="AZ91" s="783">
        <f>'Marks Entry'!BA93</f>
        <v>0.0</v>
      </c>
      <c r="BA91" s="782">
        <f>'Marks Entry'!BB93</f>
        <v>0.0</v>
      </c>
      <c r="BB91" s="783">
        <f>'Marks Entry'!BC93</f>
        <v>0.0</v>
      </c>
      <c r="BC91" s="784">
        <f>'Marks Entry'!BD93</f>
        <v>0.0</v>
      </c>
      <c r="BD91" s="784" t="str">
        <f>'Marks Entry'!BE93</f>
        <v/>
      </c>
      <c r="BE91" s="784" t="str">
        <f>'Marks Entry'!BF93</f>
        <v/>
      </c>
      <c r="BF91" s="785" t="str">
        <f>'Marks Entry'!BG93</f>
        <v/>
      </c>
      <c r="BG91" s="781">
        <f>'Marks Entry'!BH93</f>
        <v>0.0</v>
      </c>
      <c r="BH91" s="782">
        <f>'Marks Entry'!BI93</f>
        <v>0.0</v>
      </c>
      <c r="BI91" s="782">
        <f>'Marks Entry'!BJ93</f>
        <v>0.0</v>
      </c>
      <c r="BJ91" s="783">
        <f>'Marks Entry'!BK93</f>
        <v>0.0</v>
      </c>
      <c r="BK91" s="782">
        <f>'Marks Entry'!BL93</f>
        <v>0.0</v>
      </c>
      <c r="BL91" s="783">
        <f>'Marks Entry'!BM93</f>
        <v>0.0</v>
      </c>
      <c r="BM91" s="782">
        <f>'Marks Entry'!BN93</f>
        <v>0.0</v>
      </c>
      <c r="BN91" s="783">
        <f>'Marks Entry'!BO93</f>
        <v>0.0</v>
      </c>
      <c r="BO91" s="784">
        <f>'Marks Entry'!BP93</f>
        <v>0.0</v>
      </c>
      <c r="BP91" s="784" t="str">
        <f>'Marks Entry'!BQ93</f>
        <v/>
      </c>
      <c r="BQ91" s="784" t="str">
        <f>'Marks Entry'!BR93</f>
        <v/>
      </c>
      <c r="BR91" s="785" t="str">
        <f>'Marks Entry'!BS93</f>
        <v/>
      </c>
      <c r="BS91" s="781">
        <f>'Marks Entry'!BT93</f>
        <v>0.0</v>
      </c>
      <c r="BT91" s="782">
        <f>'Marks Entry'!BU93</f>
        <v>0.0</v>
      </c>
      <c r="BU91" s="782">
        <f>'Marks Entry'!BV93</f>
        <v>0.0</v>
      </c>
      <c r="BV91" s="783">
        <f>'Marks Entry'!BW93</f>
        <v>0.0</v>
      </c>
      <c r="BW91" s="782">
        <f>'Marks Entry'!BX93</f>
        <v>0.0</v>
      </c>
      <c r="BX91" s="783">
        <f>'Marks Entry'!BY93</f>
        <v>0.0</v>
      </c>
      <c r="BY91" s="782">
        <f>'Marks Entry'!BZ93</f>
        <v>0.0</v>
      </c>
      <c r="BZ91" s="783">
        <f>'Marks Entry'!CA93</f>
        <v>0.0</v>
      </c>
      <c r="CA91" s="784">
        <f>'Marks Entry'!CB93</f>
        <v>0.0</v>
      </c>
      <c r="CB91" s="784" t="str">
        <f>'Marks Entry'!CC93</f>
        <v/>
      </c>
      <c r="CC91" s="784" t="str">
        <f>'Marks Entry'!CD93</f>
        <v/>
      </c>
      <c r="CD91" s="785" t="str">
        <f>'Marks Entry'!CE93</f>
        <v/>
      </c>
      <c r="CE91" s="781">
        <f>'Marks Entry'!CF93</f>
        <v>0.0</v>
      </c>
      <c r="CF91" s="782">
        <f>'Marks Entry'!CG93</f>
        <v>0.0</v>
      </c>
      <c r="CG91" s="782">
        <f>'Marks Entry'!CH93</f>
        <v>0.0</v>
      </c>
      <c r="CH91" s="783">
        <f>'Marks Entry'!CI93</f>
        <v>0.0</v>
      </c>
      <c r="CI91" s="782">
        <f>'Marks Entry'!CJ93</f>
        <v>0.0</v>
      </c>
      <c r="CJ91" s="783">
        <f>'Marks Entry'!CK93</f>
        <v>0.0</v>
      </c>
      <c r="CK91" s="782">
        <f>'Marks Entry'!CL93</f>
        <v>0.0</v>
      </c>
      <c r="CL91" s="783">
        <f>'Marks Entry'!CM93</f>
        <v>0.0</v>
      </c>
      <c r="CM91" s="784">
        <f>'Marks Entry'!CN93</f>
        <v>0.0</v>
      </c>
      <c r="CN91" s="784" t="str">
        <f>'Marks Entry'!CO93</f>
        <v/>
      </c>
      <c r="CO91" s="784" t="str">
        <f>'Marks Entry'!CP93</f>
        <v/>
      </c>
      <c r="CP91" s="785" t="str">
        <f>'Marks Entry'!CQ93</f>
        <v/>
      </c>
      <c r="CQ91" s="786">
        <f>'Marks Entry'!CR93</f>
        <v>0.0</v>
      </c>
      <c r="CR91" s="787">
        <f>'Marks Entry'!CS93</f>
        <v>0.0</v>
      </c>
      <c r="CS91" s="787">
        <f>'Marks Entry'!CT93</f>
        <v>0.0</v>
      </c>
      <c r="CT91" s="783">
        <f>'Marks Entry'!CU93</f>
        <v>0.0</v>
      </c>
      <c r="CU91" s="787">
        <f>'Marks Entry'!CV93</f>
        <v>0.0</v>
      </c>
      <c r="CV91" s="788">
        <f>'Marks Entry'!CW93</f>
        <v>0.0</v>
      </c>
      <c r="CW91" s="789">
        <f>'Marks Entry'!CX93</f>
        <v>0.0</v>
      </c>
      <c r="CX91" s="788">
        <f>'Marks Entry'!CY93</f>
        <v>0.0</v>
      </c>
      <c r="CY91" s="787">
        <f>'Marks Entry'!CZ93</f>
        <v>0.0</v>
      </c>
      <c r="CZ91" s="789">
        <f>'Marks Entry'!DA93</f>
        <v>0.0</v>
      </c>
      <c r="DA91" s="790">
        <f>'Marks Entry'!DB93</f>
        <v>0.0</v>
      </c>
      <c r="DB91" s="784">
        <f>'Marks Entry'!DC93</f>
        <v>0.0</v>
      </c>
      <c r="DC91" s="785" t="str">
        <f>'Marks Entry'!DD93</f>
        <v/>
      </c>
      <c r="DD91" s="786">
        <f>'Marks Entry'!DE93</f>
        <v>0.0</v>
      </c>
      <c r="DE91" s="787">
        <f>'Marks Entry'!DF93</f>
        <v>0.0</v>
      </c>
      <c r="DF91" s="791">
        <f>'Marks Entry'!DG93</f>
        <v>0.0</v>
      </c>
      <c r="DG91" s="787">
        <f>'Marks Entry'!DH93</f>
        <v>0.0</v>
      </c>
      <c r="DH91" s="787">
        <f>'Marks Entry'!DI93</f>
        <v>0.0</v>
      </c>
      <c r="DI91" s="791">
        <f>'Marks Entry'!DJ93</f>
        <v>0.0</v>
      </c>
      <c r="DJ91" s="787">
        <f>'Marks Entry'!DK93</f>
        <v>0.0</v>
      </c>
      <c r="DK91" s="787">
        <f>'Marks Entry'!DL93</f>
        <v>0.0</v>
      </c>
      <c r="DL91" s="791" t="str">
        <f>'Marks Entry'!DM93</f>
        <v/>
      </c>
      <c r="DM91" s="791">
        <f>'Marks Entry'!DN93</f>
        <v>0.0</v>
      </c>
      <c r="DN91" s="791">
        <f>'Marks Entry'!DO93</f>
        <v>0.0</v>
      </c>
      <c r="DO91" s="792">
        <f>'Marks Entry'!DP93</f>
        <v>0.0</v>
      </c>
      <c r="DP91" s="787">
        <f>'Marks Entry'!DQ93</f>
        <v>0.0</v>
      </c>
      <c r="DQ91" s="788">
        <f>'Marks Entry'!DR93</f>
        <v>0.0</v>
      </c>
      <c r="DR91" s="791">
        <f>'Marks Entry'!DS93</f>
        <v>0.0</v>
      </c>
      <c r="DS91" s="788">
        <f>'Marks Entry'!DT93</f>
        <v>0.0</v>
      </c>
      <c r="DT91" s="787">
        <f>'Marks Entry'!DU93</f>
        <v>0.0</v>
      </c>
      <c r="DU91" s="789">
        <f>'Marks Entry'!DV93</f>
        <v>0.0</v>
      </c>
      <c r="DV91" s="789">
        <f>'Marks Entry'!DW93</f>
        <v>0.0</v>
      </c>
      <c r="DW91" s="789">
        <f>'Marks Entry'!DX93</f>
        <v>0.0</v>
      </c>
      <c r="DX91" s="793">
        <f>'Marks Entry'!DY93</f>
        <v>0.0</v>
      </c>
      <c r="DY91" s="784">
        <f>'Marks Entry'!DZ93</f>
        <v>0.0</v>
      </c>
      <c r="DZ91" s="785" t="str">
        <f>'Marks Entry'!EA93</f>
        <v/>
      </c>
      <c r="EA91" s="786">
        <f>'Marks Entry'!EB93</f>
        <v>0.0</v>
      </c>
      <c r="EB91" s="787">
        <f>'Marks Entry'!EC93</f>
        <v>0.0</v>
      </c>
      <c r="EC91" s="787">
        <f>'Marks Entry'!ED93</f>
        <v>0.0</v>
      </c>
      <c r="ED91" s="790">
        <f>'Marks Entry'!EE93</f>
        <v>0.0</v>
      </c>
      <c r="EE91" s="794">
        <f>'Marks Entry'!EF93</f>
        <v>0.0</v>
      </c>
      <c r="EF91" s="795" t="str">
        <f>'Marks Entry'!EG93</f>
        <v/>
      </c>
      <c r="EG91" s="786">
        <f>'Marks Entry'!EH93</f>
        <v>0.0</v>
      </c>
      <c r="EH91" s="787">
        <f>'Marks Entry'!EI93</f>
        <v>0.0</v>
      </c>
      <c r="EI91" s="787">
        <f>'Marks Entry'!EJ93</f>
        <v>0.0</v>
      </c>
      <c r="EJ91" s="790">
        <f>'Marks Entry'!EK93</f>
        <v>0.0</v>
      </c>
      <c r="EK91" s="794">
        <f>'Marks Entry'!EL93</f>
        <v>0.0</v>
      </c>
      <c r="EL91" s="795" t="str">
        <f>'Marks Entry'!EM93</f>
        <v/>
      </c>
      <c r="EM91" s="786">
        <f>'Marks Entry'!EN93</f>
        <v>0.0</v>
      </c>
      <c r="EN91" s="787">
        <f>'Marks Entry'!EO93</f>
        <v>0.0</v>
      </c>
      <c r="EO91" s="788">
        <f>'Marks Entry'!EP93</f>
        <v>0.0</v>
      </c>
      <c r="EP91" s="791">
        <f>'Marks Entry'!EQ93</f>
        <v>0.0</v>
      </c>
      <c r="EQ91" s="788">
        <f>'Marks Entry'!ER93</f>
        <v>0.0</v>
      </c>
      <c r="ER91" s="791">
        <f>'Marks Entry'!ES93</f>
        <v>0.0</v>
      </c>
      <c r="ES91" s="788">
        <f>'Marks Entry'!ET93</f>
        <v>0.0</v>
      </c>
      <c r="ET91" s="796">
        <f>'Marks Entry'!EU93</f>
        <v>0.0</v>
      </c>
      <c r="EU91" s="784">
        <f>'Marks Entry'!EV93</f>
        <v>0.0</v>
      </c>
      <c r="EV91" s="785" t="str">
        <f>'Marks Entry'!EW93</f>
        <v/>
      </c>
      <c r="EW91" s="797">
        <f>'Marks Entry'!EX93</f>
        <v>0.0</v>
      </c>
      <c r="EX91" s="784">
        <f>'Marks Entry'!EY93</f>
        <v>0.0</v>
      </c>
      <c r="EY91" s="798" t="str">
        <f>'Marks Entry'!EZ93</f>
        <v/>
      </c>
      <c r="EZ91" s="797" t="str">
        <f>'Marks Entry'!FA93</f>
        <v/>
      </c>
      <c r="FA91" s="784" t="str">
        <f>'Marks Entry'!FB93</f>
        <v/>
      </c>
      <c r="FB91" s="799" t="str">
        <f>'Marks Entry'!FC93</f>
        <v/>
      </c>
      <c r="FC91" s="800" t="str">
        <f>'Marks Entry'!FD93</f>
        <v/>
      </c>
      <c r="FD91" s="800" t="str">
        <f>'Marks Entry'!FE93</f>
        <v/>
      </c>
      <c r="FE91" s="784" t="str">
        <f>'Marks Entry'!FF93</f>
        <v/>
      </c>
      <c r="FF91" s="784" t="str">
        <f>'Marks Entry'!FG93</f>
        <v/>
      </c>
      <c r="FG91" s="785" t="str">
        <f>'Marks Entry'!FH93</f>
        <v/>
      </c>
    </row>
    <row r="92" spans="8:8" s="757" ht="17.25" customFormat="1" customHeight="1">
      <c r="A92" s="801"/>
      <c r="B92" s="758">
        <f t="shared" si="2"/>
        <v>0.0</v>
      </c>
      <c r="C92" s="759">
        <f>'Marks Entry'!D94</f>
        <v>0.0</v>
      </c>
      <c r="D92" s="759">
        <f>'Marks Entry'!E94</f>
        <v>0.0</v>
      </c>
      <c r="E92" s="759">
        <f>'Marks Entry'!F94</f>
        <v>0.0</v>
      </c>
      <c r="F92" s="759">
        <f>'Marks Entry'!G94</f>
        <v>0.0</v>
      </c>
      <c r="G92" s="759">
        <f>'Marks Entry'!H94</f>
        <v>0.0</v>
      </c>
      <c r="H92" s="759">
        <f>'Marks Entry'!I94</f>
        <v>0.0</v>
      </c>
      <c r="I92" s="759">
        <f>'Marks Entry'!J94</f>
        <v>0.0</v>
      </c>
      <c r="J92" s="760">
        <f>'Marks Entry'!K94</f>
        <v>0.0</v>
      </c>
      <c r="K92" s="781">
        <f>'Marks Entry'!L94</f>
        <v>0.0</v>
      </c>
      <c r="L92" s="782">
        <f>'Marks Entry'!M94</f>
        <v>0.0</v>
      </c>
      <c r="M92" s="782">
        <f>'Marks Entry'!N94</f>
        <v>0.0</v>
      </c>
      <c r="N92" s="783">
        <f>'Marks Entry'!O94</f>
        <v>0.0</v>
      </c>
      <c r="O92" s="782">
        <f>'Marks Entry'!P94</f>
        <v>0.0</v>
      </c>
      <c r="P92" s="783">
        <f>'Marks Entry'!Q94</f>
        <v>0.0</v>
      </c>
      <c r="Q92" s="782">
        <f>'Marks Entry'!R94</f>
        <v>0.0</v>
      </c>
      <c r="R92" s="783">
        <f>'Marks Entry'!S94</f>
        <v>0.0</v>
      </c>
      <c r="S92" s="784">
        <f>'Marks Entry'!T94</f>
        <v>0.0</v>
      </c>
      <c r="T92" s="784" t="str">
        <f>'Marks Entry'!U94</f>
        <v/>
      </c>
      <c r="U92" s="784" t="str">
        <f>'Marks Entry'!V94</f>
        <v/>
      </c>
      <c r="V92" s="785" t="str">
        <f>'Marks Entry'!W94</f>
        <v/>
      </c>
      <c r="W92" s="781">
        <f>'Marks Entry'!X94</f>
        <v>0.0</v>
      </c>
      <c r="X92" s="782">
        <f>'Marks Entry'!Y94</f>
        <v>0.0</v>
      </c>
      <c r="Y92" s="782">
        <f>'Marks Entry'!Z94</f>
        <v>0.0</v>
      </c>
      <c r="Z92" s="783">
        <f>'Marks Entry'!AA94</f>
        <v>0.0</v>
      </c>
      <c r="AA92" s="782">
        <f>'Marks Entry'!AB94</f>
        <v>0.0</v>
      </c>
      <c r="AB92" s="783">
        <f>'Marks Entry'!AC94</f>
        <v>0.0</v>
      </c>
      <c r="AC92" s="782">
        <f>'Marks Entry'!AD94</f>
        <v>0.0</v>
      </c>
      <c r="AD92" s="783">
        <f>'Marks Entry'!AE94</f>
        <v>0.0</v>
      </c>
      <c r="AE92" s="784">
        <f>'Marks Entry'!AF94</f>
        <v>0.0</v>
      </c>
      <c r="AF92" s="784" t="str">
        <f>'Marks Entry'!AG94</f>
        <v/>
      </c>
      <c r="AG92" s="784" t="str">
        <f>'Marks Entry'!AH94</f>
        <v/>
      </c>
      <c r="AH92" s="785" t="str">
        <f>'Marks Entry'!AI94</f>
        <v/>
      </c>
      <c r="AI92" s="781">
        <f>'Marks Entry'!AJ94</f>
        <v>0.0</v>
      </c>
      <c r="AJ92" s="782">
        <f>'Marks Entry'!AK94</f>
        <v>0.0</v>
      </c>
      <c r="AK92" s="782">
        <f>'Marks Entry'!AL94</f>
        <v>0.0</v>
      </c>
      <c r="AL92" s="783">
        <f>'Marks Entry'!AM94</f>
        <v>0.0</v>
      </c>
      <c r="AM92" s="782">
        <f>'Marks Entry'!AN94</f>
        <v>0.0</v>
      </c>
      <c r="AN92" s="783">
        <f>'Marks Entry'!AO94</f>
        <v>0.0</v>
      </c>
      <c r="AO92" s="782">
        <f>'Marks Entry'!AP94</f>
        <v>0.0</v>
      </c>
      <c r="AP92" s="783">
        <f>'Marks Entry'!AQ94</f>
        <v>0.0</v>
      </c>
      <c r="AQ92" s="784">
        <f>'Marks Entry'!AR94</f>
        <v>0.0</v>
      </c>
      <c r="AR92" s="784" t="str">
        <f>'Marks Entry'!AS94</f>
        <v/>
      </c>
      <c r="AS92" s="784" t="str">
        <f>'Marks Entry'!AT94</f>
        <v/>
      </c>
      <c r="AT92" s="785" t="str">
        <f>'Marks Entry'!AU94</f>
        <v/>
      </c>
      <c r="AU92" s="781">
        <f>'Marks Entry'!AV94</f>
        <v>0.0</v>
      </c>
      <c r="AV92" s="782">
        <f>'Marks Entry'!AW94</f>
        <v>0.0</v>
      </c>
      <c r="AW92" s="782">
        <f>'Marks Entry'!AX94</f>
        <v>0.0</v>
      </c>
      <c r="AX92" s="783">
        <f>'Marks Entry'!AY94</f>
        <v>0.0</v>
      </c>
      <c r="AY92" s="782">
        <f>'Marks Entry'!AZ94</f>
        <v>0.0</v>
      </c>
      <c r="AZ92" s="783">
        <f>'Marks Entry'!BA94</f>
        <v>0.0</v>
      </c>
      <c r="BA92" s="782">
        <f>'Marks Entry'!BB94</f>
        <v>0.0</v>
      </c>
      <c r="BB92" s="783">
        <f>'Marks Entry'!BC94</f>
        <v>0.0</v>
      </c>
      <c r="BC92" s="784">
        <f>'Marks Entry'!BD94</f>
        <v>0.0</v>
      </c>
      <c r="BD92" s="784" t="str">
        <f>'Marks Entry'!BE94</f>
        <v/>
      </c>
      <c r="BE92" s="784" t="str">
        <f>'Marks Entry'!BF94</f>
        <v/>
      </c>
      <c r="BF92" s="785" t="str">
        <f>'Marks Entry'!BG94</f>
        <v/>
      </c>
      <c r="BG92" s="781">
        <f>'Marks Entry'!BH94</f>
        <v>0.0</v>
      </c>
      <c r="BH92" s="782">
        <f>'Marks Entry'!BI94</f>
        <v>0.0</v>
      </c>
      <c r="BI92" s="782">
        <f>'Marks Entry'!BJ94</f>
        <v>0.0</v>
      </c>
      <c r="BJ92" s="783">
        <f>'Marks Entry'!BK94</f>
        <v>0.0</v>
      </c>
      <c r="BK92" s="782">
        <f>'Marks Entry'!BL94</f>
        <v>0.0</v>
      </c>
      <c r="BL92" s="783">
        <f>'Marks Entry'!BM94</f>
        <v>0.0</v>
      </c>
      <c r="BM92" s="782">
        <f>'Marks Entry'!BN94</f>
        <v>0.0</v>
      </c>
      <c r="BN92" s="783">
        <f>'Marks Entry'!BO94</f>
        <v>0.0</v>
      </c>
      <c r="BO92" s="784">
        <f>'Marks Entry'!BP94</f>
        <v>0.0</v>
      </c>
      <c r="BP92" s="784" t="str">
        <f>'Marks Entry'!BQ94</f>
        <v/>
      </c>
      <c r="BQ92" s="784" t="str">
        <f>'Marks Entry'!BR94</f>
        <v/>
      </c>
      <c r="BR92" s="785" t="str">
        <f>'Marks Entry'!BS94</f>
        <v/>
      </c>
      <c r="BS92" s="781">
        <f>'Marks Entry'!BT94</f>
        <v>0.0</v>
      </c>
      <c r="BT92" s="782">
        <f>'Marks Entry'!BU94</f>
        <v>0.0</v>
      </c>
      <c r="BU92" s="782">
        <f>'Marks Entry'!BV94</f>
        <v>0.0</v>
      </c>
      <c r="BV92" s="783">
        <f>'Marks Entry'!BW94</f>
        <v>0.0</v>
      </c>
      <c r="BW92" s="782">
        <f>'Marks Entry'!BX94</f>
        <v>0.0</v>
      </c>
      <c r="BX92" s="783">
        <f>'Marks Entry'!BY94</f>
        <v>0.0</v>
      </c>
      <c r="BY92" s="782">
        <f>'Marks Entry'!BZ94</f>
        <v>0.0</v>
      </c>
      <c r="BZ92" s="783">
        <f>'Marks Entry'!CA94</f>
        <v>0.0</v>
      </c>
      <c r="CA92" s="784">
        <f>'Marks Entry'!CB94</f>
        <v>0.0</v>
      </c>
      <c r="CB92" s="784" t="str">
        <f>'Marks Entry'!CC94</f>
        <v/>
      </c>
      <c r="CC92" s="784" t="str">
        <f>'Marks Entry'!CD94</f>
        <v/>
      </c>
      <c r="CD92" s="785" t="str">
        <f>'Marks Entry'!CE94</f>
        <v/>
      </c>
      <c r="CE92" s="781">
        <f>'Marks Entry'!CF94</f>
        <v>0.0</v>
      </c>
      <c r="CF92" s="782">
        <f>'Marks Entry'!CG94</f>
        <v>0.0</v>
      </c>
      <c r="CG92" s="782">
        <f>'Marks Entry'!CH94</f>
        <v>0.0</v>
      </c>
      <c r="CH92" s="783">
        <f>'Marks Entry'!CI94</f>
        <v>0.0</v>
      </c>
      <c r="CI92" s="782">
        <f>'Marks Entry'!CJ94</f>
        <v>0.0</v>
      </c>
      <c r="CJ92" s="783">
        <f>'Marks Entry'!CK94</f>
        <v>0.0</v>
      </c>
      <c r="CK92" s="782">
        <f>'Marks Entry'!CL94</f>
        <v>0.0</v>
      </c>
      <c r="CL92" s="783">
        <f>'Marks Entry'!CM94</f>
        <v>0.0</v>
      </c>
      <c r="CM92" s="784">
        <f>'Marks Entry'!CN94</f>
        <v>0.0</v>
      </c>
      <c r="CN92" s="784" t="str">
        <f>'Marks Entry'!CO94</f>
        <v/>
      </c>
      <c r="CO92" s="784" t="str">
        <f>'Marks Entry'!CP94</f>
        <v/>
      </c>
      <c r="CP92" s="785" t="str">
        <f>'Marks Entry'!CQ94</f>
        <v/>
      </c>
      <c r="CQ92" s="786">
        <f>'Marks Entry'!CR94</f>
        <v>0.0</v>
      </c>
      <c r="CR92" s="787">
        <f>'Marks Entry'!CS94</f>
        <v>0.0</v>
      </c>
      <c r="CS92" s="787">
        <f>'Marks Entry'!CT94</f>
        <v>0.0</v>
      </c>
      <c r="CT92" s="783">
        <f>'Marks Entry'!CU94</f>
        <v>0.0</v>
      </c>
      <c r="CU92" s="787">
        <f>'Marks Entry'!CV94</f>
        <v>0.0</v>
      </c>
      <c r="CV92" s="788">
        <f>'Marks Entry'!CW94</f>
        <v>0.0</v>
      </c>
      <c r="CW92" s="789">
        <f>'Marks Entry'!CX94</f>
        <v>0.0</v>
      </c>
      <c r="CX92" s="788">
        <f>'Marks Entry'!CY94</f>
        <v>0.0</v>
      </c>
      <c r="CY92" s="787">
        <f>'Marks Entry'!CZ94</f>
        <v>0.0</v>
      </c>
      <c r="CZ92" s="789">
        <f>'Marks Entry'!DA94</f>
        <v>0.0</v>
      </c>
      <c r="DA92" s="790">
        <f>'Marks Entry'!DB94</f>
        <v>0.0</v>
      </c>
      <c r="DB92" s="784">
        <f>'Marks Entry'!DC94</f>
        <v>0.0</v>
      </c>
      <c r="DC92" s="785" t="str">
        <f>'Marks Entry'!DD94</f>
        <v/>
      </c>
      <c r="DD92" s="786">
        <f>'Marks Entry'!DE94</f>
        <v>0.0</v>
      </c>
      <c r="DE92" s="787">
        <f>'Marks Entry'!DF94</f>
        <v>0.0</v>
      </c>
      <c r="DF92" s="791">
        <f>'Marks Entry'!DG94</f>
        <v>0.0</v>
      </c>
      <c r="DG92" s="787">
        <f>'Marks Entry'!DH94</f>
        <v>0.0</v>
      </c>
      <c r="DH92" s="787">
        <f>'Marks Entry'!DI94</f>
        <v>0.0</v>
      </c>
      <c r="DI92" s="791">
        <f>'Marks Entry'!DJ94</f>
        <v>0.0</v>
      </c>
      <c r="DJ92" s="787">
        <f>'Marks Entry'!DK94</f>
        <v>0.0</v>
      </c>
      <c r="DK92" s="787">
        <f>'Marks Entry'!DL94</f>
        <v>0.0</v>
      </c>
      <c r="DL92" s="791" t="str">
        <f>'Marks Entry'!DM94</f>
        <v/>
      </c>
      <c r="DM92" s="791">
        <f>'Marks Entry'!DN94</f>
        <v>0.0</v>
      </c>
      <c r="DN92" s="791">
        <f>'Marks Entry'!DO94</f>
        <v>0.0</v>
      </c>
      <c r="DO92" s="792">
        <f>'Marks Entry'!DP94</f>
        <v>0.0</v>
      </c>
      <c r="DP92" s="787">
        <f>'Marks Entry'!DQ94</f>
        <v>0.0</v>
      </c>
      <c r="DQ92" s="788">
        <f>'Marks Entry'!DR94</f>
        <v>0.0</v>
      </c>
      <c r="DR92" s="791">
        <f>'Marks Entry'!DS94</f>
        <v>0.0</v>
      </c>
      <c r="DS92" s="788">
        <f>'Marks Entry'!DT94</f>
        <v>0.0</v>
      </c>
      <c r="DT92" s="787">
        <f>'Marks Entry'!DU94</f>
        <v>0.0</v>
      </c>
      <c r="DU92" s="789">
        <f>'Marks Entry'!DV94</f>
        <v>0.0</v>
      </c>
      <c r="DV92" s="789">
        <f>'Marks Entry'!DW94</f>
        <v>0.0</v>
      </c>
      <c r="DW92" s="789">
        <f>'Marks Entry'!DX94</f>
        <v>0.0</v>
      </c>
      <c r="DX92" s="793">
        <f>'Marks Entry'!DY94</f>
        <v>0.0</v>
      </c>
      <c r="DY92" s="784">
        <f>'Marks Entry'!DZ94</f>
        <v>0.0</v>
      </c>
      <c r="DZ92" s="785" t="str">
        <f>'Marks Entry'!EA94</f>
        <v/>
      </c>
      <c r="EA92" s="786">
        <f>'Marks Entry'!EB94</f>
        <v>0.0</v>
      </c>
      <c r="EB92" s="787">
        <f>'Marks Entry'!EC94</f>
        <v>0.0</v>
      </c>
      <c r="EC92" s="787">
        <f>'Marks Entry'!ED94</f>
        <v>0.0</v>
      </c>
      <c r="ED92" s="790">
        <f>'Marks Entry'!EE94</f>
        <v>0.0</v>
      </c>
      <c r="EE92" s="794">
        <f>'Marks Entry'!EF94</f>
        <v>0.0</v>
      </c>
      <c r="EF92" s="795" t="str">
        <f>'Marks Entry'!EG94</f>
        <v/>
      </c>
      <c r="EG92" s="786">
        <f>'Marks Entry'!EH94</f>
        <v>0.0</v>
      </c>
      <c r="EH92" s="787">
        <f>'Marks Entry'!EI94</f>
        <v>0.0</v>
      </c>
      <c r="EI92" s="787">
        <f>'Marks Entry'!EJ94</f>
        <v>0.0</v>
      </c>
      <c r="EJ92" s="790">
        <f>'Marks Entry'!EK94</f>
        <v>0.0</v>
      </c>
      <c r="EK92" s="794">
        <f>'Marks Entry'!EL94</f>
        <v>0.0</v>
      </c>
      <c r="EL92" s="795" t="str">
        <f>'Marks Entry'!EM94</f>
        <v/>
      </c>
      <c r="EM92" s="786">
        <f>'Marks Entry'!EN94</f>
        <v>0.0</v>
      </c>
      <c r="EN92" s="787">
        <f>'Marks Entry'!EO94</f>
        <v>0.0</v>
      </c>
      <c r="EO92" s="788">
        <f>'Marks Entry'!EP94</f>
        <v>0.0</v>
      </c>
      <c r="EP92" s="791">
        <f>'Marks Entry'!EQ94</f>
        <v>0.0</v>
      </c>
      <c r="EQ92" s="788">
        <f>'Marks Entry'!ER94</f>
        <v>0.0</v>
      </c>
      <c r="ER92" s="791">
        <f>'Marks Entry'!ES94</f>
        <v>0.0</v>
      </c>
      <c r="ES92" s="788">
        <f>'Marks Entry'!ET94</f>
        <v>0.0</v>
      </c>
      <c r="ET92" s="796">
        <f>'Marks Entry'!EU94</f>
        <v>0.0</v>
      </c>
      <c r="EU92" s="784">
        <f>'Marks Entry'!EV94</f>
        <v>0.0</v>
      </c>
      <c r="EV92" s="785" t="str">
        <f>'Marks Entry'!EW94</f>
        <v/>
      </c>
      <c r="EW92" s="797">
        <f>'Marks Entry'!EX94</f>
        <v>0.0</v>
      </c>
      <c r="EX92" s="784">
        <f>'Marks Entry'!EY94</f>
        <v>0.0</v>
      </c>
      <c r="EY92" s="798" t="str">
        <f>'Marks Entry'!EZ94</f>
        <v/>
      </c>
      <c r="EZ92" s="797" t="str">
        <f>'Marks Entry'!FA94</f>
        <v/>
      </c>
      <c r="FA92" s="784" t="str">
        <f>'Marks Entry'!FB94</f>
        <v/>
      </c>
      <c r="FB92" s="799" t="str">
        <f>'Marks Entry'!FC94</f>
        <v/>
      </c>
      <c r="FC92" s="800" t="str">
        <f>'Marks Entry'!FD94</f>
        <v/>
      </c>
      <c r="FD92" s="800" t="str">
        <f>'Marks Entry'!FE94</f>
        <v/>
      </c>
      <c r="FE92" s="784" t="str">
        <f>'Marks Entry'!FF94</f>
        <v/>
      </c>
      <c r="FF92" s="784" t="str">
        <f>'Marks Entry'!FG94</f>
        <v/>
      </c>
      <c r="FG92" s="785" t="str">
        <f>'Marks Entry'!FH94</f>
        <v/>
      </c>
    </row>
    <row r="93" spans="8:8" s="757" ht="17.25" customFormat="1" customHeight="1">
      <c r="A93" s="801"/>
      <c r="B93" s="758">
        <f t="shared" si="2"/>
        <v>0.0</v>
      </c>
      <c r="C93" s="759">
        <f>'Marks Entry'!D95</f>
        <v>0.0</v>
      </c>
      <c r="D93" s="759">
        <f>'Marks Entry'!E95</f>
        <v>0.0</v>
      </c>
      <c r="E93" s="759">
        <f>'Marks Entry'!F95</f>
        <v>0.0</v>
      </c>
      <c r="F93" s="759">
        <f>'Marks Entry'!G95</f>
        <v>0.0</v>
      </c>
      <c r="G93" s="759">
        <f>'Marks Entry'!H95</f>
        <v>0.0</v>
      </c>
      <c r="H93" s="759">
        <f>'Marks Entry'!I95</f>
        <v>0.0</v>
      </c>
      <c r="I93" s="759">
        <f>'Marks Entry'!J95</f>
        <v>0.0</v>
      </c>
      <c r="J93" s="760">
        <f>'Marks Entry'!K95</f>
        <v>0.0</v>
      </c>
      <c r="K93" s="781">
        <f>'Marks Entry'!L95</f>
        <v>0.0</v>
      </c>
      <c r="L93" s="782">
        <f>'Marks Entry'!M95</f>
        <v>0.0</v>
      </c>
      <c r="M93" s="782">
        <f>'Marks Entry'!N95</f>
        <v>0.0</v>
      </c>
      <c r="N93" s="783">
        <f>'Marks Entry'!O95</f>
        <v>0.0</v>
      </c>
      <c r="O93" s="782">
        <f>'Marks Entry'!P95</f>
        <v>0.0</v>
      </c>
      <c r="P93" s="783">
        <f>'Marks Entry'!Q95</f>
        <v>0.0</v>
      </c>
      <c r="Q93" s="782">
        <f>'Marks Entry'!R95</f>
        <v>0.0</v>
      </c>
      <c r="R93" s="783">
        <f>'Marks Entry'!S95</f>
        <v>0.0</v>
      </c>
      <c r="S93" s="784">
        <f>'Marks Entry'!T95</f>
        <v>0.0</v>
      </c>
      <c r="T93" s="784" t="str">
        <f>'Marks Entry'!U95</f>
        <v/>
      </c>
      <c r="U93" s="784" t="str">
        <f>'Marks Entry'!V95</f>
        <v/>
      </c>
      <c r="V93" s="785" t="str">
        <f>'Marks Entry'!W95</f>
        <v/>
      </c>
      <c r="W93" s="781">
        <f>'Marks Entry'!X95</f>
        <v>0.0</v>
      </c>
      <c r="X93" s="782">
        <f>'Marks Entry'!Y95</f>
        <v>0.0</v>
      </c>
      <c r="Y93" s="782">
        <f>'Marks Entry'!Z95</f>
        <v>0.0</v>
      </c>
      <c r="Z93" s="783">
        <f>'Marks Entry'!AA95</f>
        <v>0.0</v>
      </c>
      <c r="AA93" s="782">
        <f>'Marks Entry'!AB95</f>
        <v>0.0</v>
      </c>
      <c r="AB93" s="783">
        <f>'Marks Entry'!AC95</f>
        <v>0.0</v>
      </c>
      <c r="AC93" s="782">
        <f>'Marks Entry'!AD95</f>
        <v>0.0</v>
      </c>
      <c r="AD93" s="783">
        <f>'Marks Entry'!AE95</f>
        <v>0.0</v>
      </c>
      <c r="AE93" s="784">
        <f>'Marks Entry'!AF95</f>
        <v>0.0</v>
      </c>
      <c r="AF93" s="784" t="str">
        <f>'Marks Entry'!AG95</f>
        <v/>
      </c>
      <c r="AG93" s="784" t="str">
        <f>'Marks Entry'!AH95</f>
        <v/>
      </c>
      <c r="AH93" s="785" t="str">
        <f>'Marks Entry'!AI95</f>
        <v/>
      </c>
      <c r="AI93" s="781">
        <f>'Marks Entry'!AJ95</f>
        <v>0.0</v>
      </c>
      <c r="AJ93" s="782">
        <f>'Marks Entry'!AK95</f>
        <v>0.0</v>
      </c>
      <c r="AK93" s="782">
        <f>'Marks Entry'!AL95</f>
        <v>0.0</v>
      </c>
      <c r="AL93" s="783">
        <f>'Marks Entry'!AM95</f>
        <v>0.0</v>
      </c>
      <c r="AM93" s="782">
        <f>'Marks Entry'!AN95</f>
        <v>0.0</v>
      </c>
      <c r="AN93" s="783">
        <f>'Marks Entry'!AO95</f>
        <v>0.0</v>
      </c>
      <c r="AO93" s="782">
        <f>'Marks Entry'!AP95</f>
        <v>0.0</v>
      </c>
      <c r="AP93" s="783">
        <f>'Marks Entry'!AQ95</f>
        <v>0.0</v>
      </c>
      <c r="AQ93" s="784">
        <f>'Marks Entry'!AR95</f>
        <v>0.0</v>
      </c>
      <c r="AR93" s="784" t="str">
        <f>'Marks Entry'!AS95</f>
        <v/>
      </c>
      <c r="AS93" s="784" t="str">
        <f>'Marks Entry'!AT95</f>
        <v/>
      </c>
      <c r="AT93" s="785" t="str">
        <f>'Marks Entry'!AU95</f>
        <v/>
      </c>
      <c r="AU93" s="781">
        <f>'Marks Entry'!AV95</f>
        <v>0.0</v>
      </c>
      <c r="AV93" s="782">
        <f>'Marks Entry'!AW95</f>
        <v>0.0</v>
      </c>
      <c r="AW93" s="782">
        <f>'Marks Entry'!AX95</f>
        <v>0.0</v>
      </c>
      <c r="AX93" s="783">
        <f>'Marks Entry'!AY95</f>
        <v>0.0</v>
      </c>
      <c r="AY93" s="782">
        <f>'Marks Entry'!AZ95</f>
        <v>0.0</v>
      </c>
      <c r="AZ93" s="783">
        <f>'Marks Entry'!BA95</f>
        <v>0.0</v>
      </c>
      <c r="BA93" s="782">
        <f>'Marks Entry'!BB95</f>
        <v>0.0</v>
      </c>
      <c r="BB93" s="783">
        <f>'Marks Entry'!BC95</f>
        <v>0.0</v>
      </c>
      <c r="BC93" s="784">
        <f>'Marks Entry'!BD95</f>
        <v>0.0</v>
      </c>
      <c r="BD93" s="784" t="str">
        <f>'Marks Entry'!BE95</f>
        <v/>
      </c>
      <c r="BE93" s="784" t="str">
        <f>'Marks Entry'!BF95</f>
        <v/>
      </c>
      <c r="BF93" s="785" t="str">
        <f>'Marks Entry'!BG95</f>
        <v/>
      </c>
      <c r="BG93" s="781">
        <f>'Marks Entry'!BH95</f>
        <v>0.0</v>
      </c>
      <c r="BH93" s="782">
        <f>'Marks Entry'!BI95</f>
        <v>0.0</v>
      </c>
      <c r="BI93" s="782">
        <f>'Marks Entry'!BJ95</f>
        <v>0.0</v>
      </c>
      <c r="BJ93" s="783">
        <f>'Marks Entry'!BK95</f>
        <v>0.0</v>
      </c>
      <c r="BK93" s="782">
        <f>'Marks Entry'!BL95</f>
        <v>0.0</v>
      </c>
      <c r="BL93" s="783">
        <f>'Marks Entry'!BM95</f>
        <v>0.0</v>
      </c>
      <c r="BM93" s="782">
        <f>'Marks Entry'!BN95</f>
        <v>0.0</v>
      </c>
      <c r="BN93" s="783">
        <f>'Marks Entry'!BO95</f>
        <v>0.0</v>
      </c>
      <c r="BO93" s="784">
        <f>'Marks Entry'!BP95</f>
        <v>0.0</v>
      </c>
      <c r="BP93" s="784" t="str">
        <f>'Marks Entry'!BQ95</f>
        <v/>
      </c>
      <c r="BQ93" s="784" t="str">
        <f>'Marks Entry'!BR95</f>
        <v/>
      </c>
      <c r="BR93" s="785" t="str">
        <f>'Marks Entry'!BS95</f>
        <v/>
      </c>
      <c r="BS93" s="781">
        <f>'Marks Entry'!BT95</f>
        <v>0.0</v>
      </c>
      <c r="BT93" s="782">
        <f>'Marks Entry'!BU95</f>
        <v>0.0</v>
      </c>
      <c r="BU93" s="782">
        <f>'Marks Entry'!BV95</f>
        <v>0.0</v>
      </c>
      <c r="BV93" s="783">
        <f>'Marks Entry'!BW95</f>
        <v>0.0</v>
      </c>
      <c r="BW93" s="782">
        <f>'Marks Entry'!BX95</f>
        <v>0.0</v>
      </c>
      <c r="BX93" s="783">
        <f>'Marks Entry'!BY95</f>
        <v>0.0</v>
      </c>
      <c r="BY93" s="782">
        <f>'Marks Entry'!BZ95</f>
        <v>0.0</v>
      </c>
      <c r="BZ93" s="783">
        <f>'Marks Entry'!CA95</f>
        <v>0.0</v>
      </c>
      <c r="CA93" s="784">
        <f>'Marks Entry'!CB95</f>
        <v>0.0</v>
      </c>
      <c r="CB93" s="784" t="str">
        <f>'Marks Entry'!CC95</f>
        <v/>
      </c>
      <c r="CC93" s="784" t="str">
        <f>'Marks Entry'!CD95</f>
        <v/>
      </c>
      <c r="CD93" s="785" t="str">
        <f>'Marks Entry'!CE95</f>
        <v/>
      </c>
      <c r="CE93" s="781">
        <f>'Marks Entry'!CF95</f>
        <v>0.0</v>
      </c>
      <c r="CF93" s="782">
        <f>'Marks Entry'!CG95</f>
        <v>0.0</v>
      </c>
      <c r="CG93" s="782">
        <f>'Marks Entry'!CH95</f>
        <v>0.0</v>
      </c>
      <c r="CH93" s="783">
        <f>'Marks Entry'!CI95</f>
        <v>0.0</v>
      </c>
      <c r="CI93" s="782">
        <f>'Marks Entry'!CJ95</f>
        <v>0.0</v>
      </c>
      <c r="CJ93" s="783">
        <f>'Marks Entry'!CK95</f>
        <v>0.0</v>
      </c>
      <c r="CK93" s="782">
        <f>'Marks Entry'!CL95</f>
        <v>0.0</v>
      </c>
      <c r="CL93" s="783">
        <f>'Marks Entry'!CM95</f>
        <v>0.0</v>
      </c>
      <c r="CM93" s="784">
        <f>'Marks Entry'!CN95</f>
        <v>0.0</v>
      </c>
      <c r="CN93" s="784" t="str">
        <f>'Marks Entry'!CO95</f>
        <v/>
      </c>
      <c r="CO93" s="784" t="str">
        <f>'Marks Entry'!CP95</f>
        <v/>
      </c>
      <c r="CP93" s="785" t="str">
        <f>'Marks Entry'!CQ95</f>
        <v/>
      </c>
      <c r="CQ93" s="786">
        <f>'Marks Entry'!CR95</f>
        <v>0.0</v>
      </c>
      <c r="CR93" s="787">
        <f>'Marks Entry'!CS95</f>
        <v>0.0</v>
      </c>
      <c r="CS93" s="787">
        <f>'Marks Entry'!CT95</f>
        <v>0.0</v>
      </c>
      <c r="CT93" s="783">
        <f>'Marks Entry'!CU95</f>
        <v>0.0</v>
      </c>
      <c r="CU93" s="787">
        <f>'Marks Entry'!CV95</f>
        <v>0.0</v>
      </c>
      <c r="CV93" s="788">
        <f>'Marks Entry'!CW95</f>
        <v>0.0</v>
      </c>
      <c r="CW93" s="789">
        <f>'Marks Entry'!CX95</f>
        <v>0.0</v>
      </c>
      <c r="CX93" s="788">
        <f>'Marks Entry'!CY95</f>
        <v>0.0</v>
      </c>
      <c r="CY93" s="787">
        <f>'Marks Entry'!CZ95</f>
        <v>0.0</v>
      </c>
      <c r="CZ93" s="789">
        <f>'Marks Entry'!DA95</f>
        <v>0.0</v>
      </c>
      <c r="DA93" s="790">
        <f>'Marks Entry'!DB95</f>
        <v>0.0</v>
      </c>
      <c r="DB93" s="784">
        <f>'Marks Entry'!DC95</f>
        <v>0.0</v>
      </c>
      <c r="DC93" s="785" t="str">
        <f>'Marks Entry'!DD95</f>
        <v/>
      </c>
      <c r="DD93" s="786">
        <f>'Marks Entry'!DE95</f>
        <v>0.0</v>
      </c>
      <c r="DE93" s="787">
        <f>'Marks Entry'!DF95</f>
        <v>0.0</v>
      </c>
      <c r="DF93" s="791">
        <f>'Marks Entry'!DG95</f>
        <v>0.0</v>
      </c>
      <c r="DG93" s="787">
        <f>'Marks Entry'!DH95</f>
        <v>0.0</v>
      </c>
      <c r="DH93" s="787">
        <f>'Marks Entry'!DI95</f>
        <v>0.0</v>
      </c>
      <c r="DI93" s="791">
        <f>'Marks Entry'!DJ95</f>
        <v>0.0</v>
      </c>
      <c r="DJ93" s="787">
        <f>'Marks Entry'!DK95</f>
        <v>0.0</v>
      </c>
      <c r="DK93" s="787">
        <f>'Marks Entry'!DL95</f>
        <v>0.0</v>
      </c>
      <c r="DL93" s="791" t="str">
        <f>'Marks Entry'!DM95</f>
        <v/>
      </c>
      <c r="DM93" s="791">
        <f>'Marks Entry'!DN95</f>
        <v>0.0</v>
      </c>
      <c r="DN93" s="791">
        <f>'Marks Entry'!DO95</f>
        <v>0.0</v>
      </c>
      <c r="DO93" s="792">
        <f>'Marks Entry'!DP95</f>
        <v>0.0</v>
      </c>
      <c r="DP93" s="787">
        <f>'Marks Entry'!DQ95</f>
        <v>0.0</v>
      </c>
      <c r="DQ93" s="788">
        <f>'Marks Entry'!DR95</f>
        <v>0.0</v>
      </c>
      <c r="DR93" s="791">
        <f>'Marks Entry'!DS95</f>
        <v>0.0</v>
      </c>
      <c r="DS93" s="788">
        <f>'Marks Entry'!DT95</f>
        <v>0.0</v>
      </c>
      <c r="DT93" s="787">
        <f>'Marks Entry'!DU95</f>
        <v>0.0</v>
      </c>
      <c r="DU93" s="789">
        <f>'Marks Entry'!DV95</f>
        <v>0.0</v>
      </c>
      <c r="DV93" s="789">
        <f>'Marks Entry'!DW95</f>
        <v>0.0</v>
      </c>
      <c r="DW93" s="789">
        <f>'Marks Entry'!DX95</f>
        <v>0.0</v>
      </c>
      <c r="DX93" s="793">
        <f>'Marks Entry'!DY95</f>
        <v>0.0</v>
      </c>
      <c r="DY93" s="784">
        <f>'Marks Entry'!DZ95</f>
        <v>0.0</v>
      </c>
      <c r="DZ93" s="785" t="str">
        <f>'Marks Entry'!EA95</f>
        <v/>
      </c>
      <c r="EA93" s="786">
        <f>'Marks Entry'!EB95</f>
        <v>0.0</v>
      </c>
      <c r="EB93" s="787">
        <f>'Marks Entry'!EC95</f>
        <v>0.0</v>
      </c>
      <c r="EC93" s="787">
        <f>'Marks Entry'!ED95</f>
        <v>0.0</v>
      </c>
      <c r="ED93" s="790">
        <f>'Marks Entry'!EE95</f>
        <v>0.0</v>
      </c>
      <c r="EE93" s="794">
        <f>'Marks Entry'!EF95</f>
        <v>0.0</v>
      </c>
      <c r="EF93" s="795" t="str">
        <f>'Marks Entry'!EG95</f>
        <v/>
      </c>
      <c r="EG93" s="786">
        <f>'Marks Entry'!EH95</f>
        <v>0.0</v>
      </c>
      <c r="EH93" s="787">
        <f>'Marks Entry'!EI95</f>
        <v>0.0</v>
      </c>
      <c r="EI93" s="787">
        <f>'Marks Entry'!EJ95</f>
        <v>0.0</v>
      </c>
      <c r="EJ93" s="790">
        <f>'Marks Entry'!EK95</f>
        <v>0.0</v>
      </c>
      <c r="EK93" s="794">
        <f>'Marks Entry'!EL95</f>
        <v>0.0</v>
      </c>
      <c r="EL93" s="795" t="str">
        <f>'Marks Entry'!EM95</f>
        <v/>
      </c>
      <c r="EM93" s="786">
        <f>'Marks Entry'!EN95</f>
        <v>0.0</v>
      </c>
      <c r="EN93" s="787">
        <f>'Marks Entry'!EO95</f>
        <v>0.0</v>
      </c>
      <c r="EO93" s="788">
        <f>'Marks Entry'!EP95</f>
        <v>0.0</v>
      </c>
      <c r="EP93" s="791">
        <f>'Marks Entry'!EQ95</f>
        <v>0.0</v>
      </c>
      <c r="EQ93" s="788">
        <f>'Marks Entry'!ER95</f>
        <v>0.0</v>
      </c>
      <c r="ER93" s="791">
        <f>'Marks Entry'!ES95</f>
        <v>0.0</v>
      </c>
      <c r="ES93" s="788">
        <f>'Marks Entry'!ET95</f>
        <v>0.0</v>
      </c>
      <c r="ET93" s="796">
        <f>'Marks Entry'!EU95</f>
        <v>0.0</v>
      </c>
      <c r="EU93" s="784">
        <f>'Marks Entry'!EV95</f>
        <v>0.0</v>
      </c>
      <c r="EV93" s="785" t="str">
        <f>'Marks Entry'!EW95</f>
        <v/>
      </c>
      <c r="EW93" s="797">
        <f>'Marks Entry'!EX95</f>
        <v>0.0</v>
      </c>
      <c r="EX93" s="784">
        <f>'Marks Entry'!EY95</f>
        <v>0.0</v>
      </c>
      <c r="EY93" s="798" t="str">
        <f>'Marks Entry'!EZ95</f>
        <v/>
      </c>
      <c r="EZ93" s="797" t="str">
        <f>'Marks Entry'!FA95</f>
        <v/>
      </c>
      <c r="FA93" s="784" t="str">
        <f>'Marks Entry'!FB95</f>
        <v/>
      </c>
      <c r="FB93" s="799" t="str">
        <f>'Marks Entry'!FC95</f>
        <v/>
      </c>
      <c r="FC93" s="784" t="str">
        <f>'Marks Entry'!FD95</f>
        <v/>
      </c>
      <c r="FD93" s="784" t="str">
        <f>'Marks Entry'!FE95</f>
        <v/>
      </c>
      <c r="FE93" s="784" t="str">
        <f>'Marks Entry'!FF95</f>
        <v/>
      </c>
      <c r="FF93" s="784" t="str">
        <f>'Marks Entry'!FG95</f>
        <v/>
      </c>
      <c r="FG93" s="785" t="str">
        <f>'Marks Entry'!FH95</f>
        <v/>
      </c>
    </row>
    <row r="94" spans="8:8" s="757" ht="17.25" customFormat="1" customHeight="1">
      <c r="A94" s="801"/>
      <c r="B94" s="758">
        <f t="shared" si="2"/>
        <v>0.0</v>
      </c>
      <c r="C94" s="759">
        <f>'Marks Entry'!D96</f>
        <v>0.0</v>
      </c>
      <c r="D94" s="759">
        <f>'Marks Entry'!E96</f>
        <v>0.0</v>
      </c>
      <c r="E94" s="759">
        <f>'Marks Entry'!F96</f>
        <v>0.0</v>
      </c>
      <c r="F94" s="759">
        <f>'Marks Entry'!G96</f>
        <v>0.0</v>
      </c>
      <c r="G94" s="759">
        <f>'Marks Entry'!H96</f>
        <v>0.0</v>
      </c>
      <c r="H94" s="759">
        <f>'Marks Entry'!I96</f>
        <v>0.0</v>
      </c>
      <c r="I94" s="759">
        <f>'Marks Entry'!J96</f>
        <v>0.0</v>
      </c>
      <c r="J94" s="760">
        <f>'Marks Entry'!K96</f>
        <v>0.0</v>
      </c>
      <c r="K94" s="781">
        <f>'Marks Entry'!L96</f>
        <v>0.0</v>
      </c>
      <c r="L94" s="782">
        <f>'Marks Entry'!M96</f>
        <v>0.0</v>
      </c>
      <c r="M94" s="782">
        <f>'Marks Entry'!N96</f>
        <v>0.0</v>
      </c>
      <c r="N94" s="783">
        <f>'Marks Entry'!O96</f>
        <v>0.0</v>
      </c>
      <c r="O94" s="782">
        <f>'Marks Entry'!P96</f>
        <v>0.0</v>
      </c>
      <c r="P94" s="783">
        <f>'Marks Entry'!Q96</f>
        <v>0.0</v>
      </c>
      <c r="Q94" s="782">
        <f>'Marks Entry'!R96</f>
        <v>0.0</v>
      </c>
      <c r="R94" s="783">
        <f>'Marks Entry'!S96</f>
        <v>0.0</v>
      </c>
      <c r="S94" s="784">
        <f>'Marks Entry'!T96</f>
        <v>0.0</v>
      </c>
      <c r="T94" s="784" t="str">
        <f>'Marks Entry'!U96</f>
        <v/>
      </c>
      <c r="U94" s="784" t="str">
        <f>'Marks Entry'!V96</f>
        <v/>
      </c>
      <c r="V94" s="785" t="str">
        <f>'Marks Entry'!W96</f>
        <v/>
      </c>
      <c r="W94" s="781">
        <f>'Marks Entry'!X96</f>
        <v>0.0</v>
      </c>
      <c r="X94" s="782">
        <f>'Marks Entry'!Y96</f>
        <v>0.0</v>
      </c>
      <c r="Y94" s="782">
        <f>'Marks Entry'!Z96</f>
        <v>0.0</v>
      </c>
      <c r="Z94" s="783">
        <f>'Marks Entry'!AA96</f>
        <v>0.0</v>
      </c>
      <c r="AA94" s="782">
        <f>'Marks Entry'!AB96</f>
        <v>0.0</v>
      </c>
      <c r="AB94" s="783">
        <f>'Marks Entry'!AC96</f>
        <v>0.0</v>
      </c>
      <c r="AC94" s="782">
        <f>'Marks Entry'!AD96</f>
        <v>0.0</v>
      </c>
      <c r="AD94" s="783">
        <f>'Marks Entry'!AE96</f>
        <v>0.0</v>
      </c>
      <c r="AE94" s="784">
        <f>'Marks Entry'!AF96</f>
        <v>0.0</v>
      </c>
      <c r="AF94" s="784" t="str">
        <f>'Marks Entry'!AG96</f>
        <v/>
      </c>
      <c r="AG94" s="784" t="str">
        <f>'Marks Entry'!AH96</f>
        <v/>
      </c>
      <c r="AH94" s="785" t="str">
        <f>'Marks Entry'!AI96</f>
        <v/>
      </c>
      <c r="AI94" s="781">
        <f>'Marks Entry'!AJ96</f>
        <v>0.0</v>
      </c>
      <c r="AJ94" s="782">
        <f>'Marks Entry'!AK96</f>
        <v>0.0</v>
      </c>
      <c r="AK94" s="782">
        <f>'Marks Entry'!AL96</f>
        <v>0.0</v>
      </c>
      <c r="AL94" s="783">
        <f>'Marks Entry'!AM96</f>
        <v>0.0</v>
      </c>
      <c r="AM94" s="782">
        <f>'Marks Entry'!AN96</f>
        <v>0.0</v>
      </c>
      <c r="AN94" s="783">
        <f>'Marks Entry'!AO96</f>
        <v>0.0</v>
      </c>
      <c r="AO94" s="782">
        <f>'Marks Entry'!AP96</f>
        <v>0.0</v>
      </c>
      <c r="AP94" s="783">
        <f>'Marks Entry'!AQ96</f>
        <v>0.0</v>
      </c>
      <c r="AQ94" s="784">
        <f>'Marks Entry'!AR96</f>
        <v>0.0</v>
      </c>
      <c r="AR94" s="784" t="str">
        <f>'Marks Entry'!AS96</f>
        <v/>
      </c>
      <c r="AS94" s="784" t="str">
        <f>'Marks Entry'!AT96</f>
        <v/>
      </c>
      <c r="AT94" s="785" t="str">
        <f>'Marks Entry'!AU96</f>
        <v/>
      </c>
      <c r="AU94" s="781">
        <f>'Marks Entry'!AV96</f>
        <v>0.0</v>
      </c>
      <c r="AV94" s="782">
        <f>'Marks Entry'!AW96</f>
        <v>0.0</v>
      </c>
      <c r="AW94" s="782">
        <f>'Marks Entry'!AX96</f>
        <v>0.0</v>
      </c>
      <c r="AX94" s="783">
        <f>'Marks Entry'!AY96</f>
        <v>0.0</v>
      </c>
      <c r="AY94" s="782">
        <f>'Marks Entry'!AZ96</f>
        <v>0.0</v>
      </c>
      <c r="AZ94" s="783">
        <f>'Marks Entry'!BA96</f>
        <v>0.0</v>
      </c>
      <c r="BA94" s="782">
        <f>'Marks Entry'!BB96</f>
        <v>0.0</v>
      </c>
      <c r="BB94" s="783">
        <f>'Marks Entry'!BC96</f>
        <v>0.0</v>
      </c>
      <c r="BC94" s="784">
        <f>'Marks Entry'!BD96</f>
        <v>0.0</v>
      </c>
      <c r="BD94" s="784" t="str">
        <f>'Marks Entry'!BE96</f>
        <v/>
      </c>
      <c r="BE94" s="784" t="str">
        <f>'Marks Entry'!BF96</f>
        <v/>
      </c>
      <c r="BF94" s="785" t="str">
        <f>'Marks Entry'!BG96</f>
        <v/>
      </c>
      <c r="BG94" s="781">
        <f>'Marks Entry'!BH96</f>
        <v>0.0</v>
      </c>
      <c r="BH94" s="782">
        <f>'Marks Entry'!BI96</f>
        <v>0.0</v>
      </c>
      <c r="BI94" s="782">
        <f>'Marks Entry'!BJ96</f>
        <v>0.0</v>
      </c>
      <c r="BJ94" s="783">
        <f>'Marks Entry'!BK96</f>
        <v>0.0</v>
      </c>
      <c r="BK94" s="782">
        <f>'Marks Entry'!BL96</f>
        <v>0.0</v>
      </c>
      <c r="BL94" s="783">
        <f>'Marks Entry'!BM96</f>
        <v>0.0</v>
      </c>
      <c r="BM94" s="782">
        <f>'Marks Entry'!BN96</f>
        <v>0.0</v>
      </c>
      <c r="BN94" s="783">
        <f>'Marks Entry'!BO96</f>
        <v>0.0</v>
      </c>
      <c r="BO94" s="784">
        <f>'Marks Entry'!BP96</f>
        <v>0.0</v>
      </c>
      <c r="BP94" s="784" t="str">
        <f>'Marks Entry'!BQ96</f>
        <v/>
      </c>
      <c r="BQ94" s="784" t="str">
        <f>'Marks Entry'!BR96</f>
        <v/>
      </c>
      <c r="BR94" s="785" t="str">
        <f>'Marks Entry'!BS96</f>
        <v/>
      </c>
      <c r="BS94" s="781">
        <f>'Marks Entry'!BT96</f>
        <v>0.0</v>
      </c>
      <c r="BT94" s="782">
        <f>'Marks Entry'!BU96</f>
        <v>0.0</v>
      </c>
      <c r="BU94" s="782">
        <f>'Marks Entry'!BV96</f>
        <v>0.0</v>
      </c>
      <c r="BV94" s="783">
        <f>'Marks Entry'!BW96</f>
        <v>0.0</v>
      </c>
      <c r="BW94" s="782">
        <f>'Marks Entry'!BX96</f>
        <v>0.0</v>
      </c>
      <c r="BX94" s="783">
        <f>'Marks Entry'!BY96</f>
        <v>0.0</v>
      </c>
      <c r="BY94" s="782">
        <f>'Marks Entry'!BZ96</f>
        <v>0.0</v>
      </c>
      <c r="BZ94" s="783">
        <f>'Marks Entry'!CA96</f>
        <v>0.0</v>
      </c>
      <c r="CA94" s="784">
        <f>'Marks Entry'!CB96</f>
        <v>0.0</v>
      </c>
      <c r="CB94" s="784" t="str">
        <f>'Marks Entry'!CC96</f>
        <v/>
      </c>
      <c r="CC94" s="784" t="str">
        <f>'Marks Entry'!CD96</f>
        <v/>
      </c>
      <c r="CD94" s="785" t="str">
        <f>'Marks Entry'!CE96</f>
        <v/>
      </c>
      <c r="CE94" s="781">
        <f>'Marks Entry'!CF96</f>
        <v>0.0</v>
      </c>
      <c r="CF94" s="782">
        <f>'Marks Entry'!CG96</f>
        <v>0.0</v>
      </c>
      <c r="CG94" s="782">
        <f>'Marks Entry'!CH96</f>
        <v>0.0</v>
      </c>
      <c r="CH94" s="783">
        <f>'Marks Entry'!CI96</f>
        <v>0.0</v>
      </c>
      <c r="CI94" s="782">
        <f>'Marks Entry'!CJ96</f>
        <v>0.0</v>
      </c>
      <c r="CJ94" s="783">
        <f>'Marks Entry'!CK96</f>
        <v>0.0</v>
      </c>
      <c r="CK94" s="782">
        <f>'Marks Entry'!CL96</f>
        <v>0.0</v>
      </c>
      <c r="CL94" s="783">
        <f>'Marks Entry'!CM96</f>
        <v>0.0</v>
      </c>
      <c r="CM94" s="784">
        <f>'Marks Entry'!CN96</f>
        <v>0.0</v>
      </c>
      <c r="CN94" s="784" t="str">
        <f>'Marks Entry'!CO96</f>
        <v/>
      </c>
      <c r="CO94" s="784" t="str">
        <f>'Marks Entry'!CP96</f>
        <v/>
      </c>
      <c r="CP94" s="785" t="str">
        <f>'Marks Entry'!CQ96</f>
        <v/>
      </c>
      <c r="CQ94" s="786">
        <f>'Marks Entry'!CR96</f>
        <v>0.0</v>
      </c>
      <c r="CR94" s="787">
        <f>'Marks Entry'!CS96</f>
        <v>0.0</v>
      </c>
      <c r="CS94" s="787">
        <f>'Marks Entry'!CT96</f>
        <v>0.0</v>
      </c>
      <c r="CT94" s="783">
        <f>'Marks Entry'!CU96</f>
        <v>0.0</v>
      </c>
      <c r="CU94" s="787">
        <f>'Marks Entry'!CV96</f>
        <v>0.0</v>
      </c>
      <c r="CV94" s="788">
        <f>'Marks Entry'!CW96</f>
        <v>0.0</v>
      </c>
      <c r="CW94" s="789">
        <f>'Marks Entry'!CX96</f>
        <v>0.0</v>
      </c>
      <c r="CX94" s="788">
        <f>'Marks Entry'!CY96</f>
        <v>0.0</v>
      </c>
      <c r="CY94" s="787">
        <f>'Marks Entry'!CZ96</f>
        <v>0.0</v>
      </c>
      <c r="CZ94" s="789">
        <f>'Marks Entry'!DA96</f>
        <v>0.0</v>
      </c>
      <c r="DA94" s="790">
        <f>'Marks Entry'!DB96</f>
        <v>0.0</v>
      </c>
      <c r="DB94" s="784">
        <f>'Marks Entry'!DC96</f>
        <v>0.0</v>
      </c>
      <c r="DC94" s="785" t="str">
        <f>'Marks Entry'!DD96</f>
        <v/>
      </c>
      <c r="DD94" s="786">
        <f>'Marks Entry'!DE96</f>
        <v>0.0</v>
      </c>
      <c r="DE94" s="787">
        <f>'Marks Entry'!DF96</f>
        <v>0.0</v>
      </c>
      <c r="DF94" s="791">
        <f>'Marks Entry'!DG96</f>
        <v>0.0</v>
      </c>
      <c r="DG94" s="787">
        <f>'Marks Entry'!DH96</f>
        <v>0.0</v>
      </c>
      <c r="DH94" s="787">
        <f>'Marks Entry'!DI96</f>
        <v>0.0</v>
      </c>
      <c r="DI94" s="791">
        <f>'Marks Entry'!DJ96</f>
        <v>0.0</v>
      </c>
      <c r="DJ94" s="787">
        <f>'Marks Entry'!DK96</f>
        <v>0.0</v>
      </c>
      <c r="DK94" s="787">
        <f>'Marks Entry'!DL96</f>
        <v>0.0</v>
      </c>
      <c r="DL94" s="791" t="str">
        <f>'Marks Entry'!DM96</f>
        <v/>
      </c>
      <c r="DM94" s="791">
        <f>'Marks Entry'!DN96</f>
        <v>0.0</v>
      </c>
      <c r="DN94" s="791">
        <f>'Marks Entry'!DO96</f>
        <v>0.0</v>
      </c>
      <c r="DO94" s="792">
        <f>'Marks Entry'!DP96</f>
        <v>0.0</v>
      </c>
      <c r="DP94" s="787">
        <f>'Marks Entry'!DQ96</f>
        <v>0.0</v>
      </c>
      <c r="DQ94" s="788">
        <f>'Marks Entry'!DR96</f>
        <v>0.0</v>
      </c>
      <c r="DR94" s="791">
        <f>'Marks Entry'!DS96</f>
        <v>0.0</v>
      </c>
      <c r="DS94" s="788">
        <f>'Marks Entry'!DT96</f>
        <v>0.0</v>
      </c>
      <c r="DT94" s="787">
        <f>'Marks Entry'!DU96</f>
        <v>0.0</v>
      </c>
      <c r="DU94" s="789">
        <f>'Marks Entry'!DV96</f>
        <v>0.0</v>
      </c>
      <c r="DV94" s="789">
        <f>'Marks Entry'!DW96</f>
        <v>0.0</v>
      </c>
      <c r="DW94" s="789">
        <f>'Marks Entry'!DX96</f>
        <v>0.0</v>
      </c>
      <c r="DX94" s="793">
        <f>'Marks Entry'!DY96</f>
        <v>0.0</v>
      </c>
      <c r="DY94" s="784">
        <f>'Marks Entry'!DZ96</f>
        <v>0.0</v>
      </c>
      <c r="DZ94" s="785" t="str">
        <f>'Marks Entry'!EA96</f>
        <v/>
      </c>
      <c r="EA94" s="786">
        <f>'Marks Entry'!EB96</f>
        <v>0.0</v>
      </c>
      <c r="EB94" s="787">
        <f>'Marks Entry'!EC96</f>
        <v>0.0</v>
      </c>
      <c r="EC94" s="787">
        <f>'Marks Entry'!ED96</f>
        <v>0.0</v>
      </c>
      <c r="ED94" s="790">
        <f>'Marks Entry'!EE96</f>
        <v>0.0</v>
      </c>
      <c r="EE94" s="794">
        <f>'Marks Entry'!EF96</f>
        <v>0.0</v>
      </c>
      <c r="EF94" s="795" t="str">
        <f>'Marks Entry'!EG96</f>
        <v/>
      </c>
      <c r="EG94" s="786">
        <f>'Marks Entry'!EH96</f>
        <v>0.0</v>
      </c>
      <c r="EH94" s="787">
        <f>'Marks Entry'!EI96</f>
        <v>0.0</v>
      </c>
      <c r="EI94" s="787">
        <f>'Marks Entry'!EJ96</f>
        <v>0.0</v>
      </c>
      <c r="EJ94" s="790">
        <f>'Marks Entry'!EK96</f>
        <v>0.0</v>
      </c>
      <c r="EK94" s="794">
        <f>'Marks Entry'!EL96</f>
        <v>0.0</v>
      </c>
      <c r="EL94" s="795" t="str">
        <f>'Marks Entry'!EM96</f>
        <v/>
      </c>
      <c r="EM94" s="786">
        <f>'Marks Entry'!EN96</f>
        <v>0.0</v>
      </c>
      <c r="EN94" s="787">
        <f>'Marks Entry'!EO96</f>
        <v>0.0</v>
      </c>
      <c r="EO94" s="788">
        <f>'Marks Entry'!EP96</f>
        <v>0.0</v>
      </c>
      <c r="EP94" s="791">
        <f>'Marks Entry'!EQ96</f>
        <v>0.0</v>
      </c>
      <c r="EQ94" s="788">
        <f>'Marks Entry'!ER96</f>
        <v>0.0</v>
      </c>
      <c r="ER94" s="791">
        <f>'Marks Entry'!ES96</f>
        <v>0.0</v>
      </c>
      <c r="ES94" s="788">
        <f>'Marks Entry'!ET96</f>
        <v>0.0</v>
      </c>
      <c r="ET94" s="796">
        <f>'Marks Entry'!EU96</f>
        <v>0.0</v>
      </c>
      <c r="EU94" s="784">
        <f>'Marks Entry'!EV96</f>
        <v>0.0</v>
      </c>
      <c r="EV94" s="785" t="str">
        <f>'Marks Entry'!EW96</f>
        <v/>
      </c>
      <c r="EW94" s="797">
        <f>'Marks Entry'!EX96</f>
        <v>0.0</v>
      </c>
      <c r="EX94" s="784">
        <f>'Marks Entry'!EY96</f>
        <v>0.0</v>
      </c>
      <c r="EY94" s="798" t="str">
        <f>'Marks Entry'!EZ96</f>
        <v/>
      </c>
      <c r="EZ94" s="797" t="str">
        <f>'Marks Entry'!FA96</f>
        <v/>
      </c>
      <c r="FA94" s="784" t="str">
        <f>'Marks Entry'!FB96</f>
        <v/>
      </c>
      <c r="FB94" s="799" t="str">
        <f>'Marks Entry'!FC96</f>
        <v/>
      </c>
      <c r="FC94" s="800" t="str">
        <f>'Marks Entry'!FD96</f>
        <v/>
      </c>
      <c r="FD94" s="800" t="str">
        <f>'Marks Entry'!FE96</f>
        <v/>
      </c>
      <c r="FE94" s="784" t="str">
        <f>'Marks Entry'!FF96</f>
        <v/>
      </c>
      <c r="FF94" s="784" t="str">
        <f>'Marks Entry'!FG96</f>
        <v/>
      </c>
      <c r="FG94" s="785" t="str">
        <f>'Marks Entry'!FH96</f>
        <v/>
      </c>
    </row>
    <row r="95" spans="8:8" s="757" ht="17.25" customFormat="1" customHeight="1">
      <c r="A95" s="801"/>
      <c r="B95" s="758">
        <f t="shared" si="2"/>
        <v>0.0</v>
      </c>
      <c r="C95" s="759">
        <f>'Marks Entry'!D97</f>
        <v>0.0</v>
      </c>
      <c r="D95" s="759">
        <f>'Marks Entry'!E97</f>
        <v>0.0</v>
      </c>
      <c r="E95" s="759">
        <f>'Marks Entry'!F97</f>
        <v>0.0</v>
      </c>
      <c r="F95" s="759">
        <f>'Marks Entry'!G97</f>
        <v>0.0</v>
      </c>
      <c r="G95" s="759">
        <f>'Marks Entry'!H97</f>
        <v>0.0</v>
      </c>
      <c r="H95" s="759">
        <f>'Marks Entry'!I97</f>
        <v>0.0</v>
      </c>
      <c r="I95" s="759">
        <f>'Marks Entry'!J97</f>
        <v>0.0</v>
      </c>
      <c r="J95" s="760">
        <f>'Marks Entry'!K97</f>
        <v>0.0</v>
      </c>
      <c r="K95" s="781">
        <f>'Marks Entry'!L97</f>
        <v>0.0</v>
      </c>
      <c r="L95" s="782">
        <f>'Marks Entry'!M97</f>
        <v>0.0</v>
      </c>
      <c r="M95" s="782">
        <f>'Marks Entry'!N97</f>
        <v>0.0</v>
      </c>
      <c r="N95" s="783">
        <f>'Marks Entry'!O97</f>
        <v>0.0</v>
      </c>
      <c r="O95" s="782">
        <f>'Marks Entry'!P97</f>
        <v>0.0</v>
      </c>
      <c r="P95" s="783">
        <f>'Marks Entry'!Q97</f>
        <v>0.0</v>
      </c>
      <c r="Q95" s="782">
        <f>'Marks Entry'!R97</f>
        <v>0.0</v>
      </c>
      <c r="R95" s="783">
        <f>'Marks Entry'!S97</f>
        <v>0.0</v>
      </c>
      <c r="S95" s="784">
        <f>'Marks Entry'!T97</f>
        <v>0.0</v>
      </c>
      <c r="T95" s="784" t="str">
        <f>'Marks Entry'!U97</f>
        <v/>
      </c>
      <c r="U95" s="784" t="str">
        <f>'Marks Entry'!V97</f>
        <v/>
      </c>
      <c r="V95" s="785" t="str">
        <f>'Marks Entry'!W97</f>
        <v/>
      </c>
      <c r="W95" s="781">
        <f>'Marks Entry'!X97</f>
        <v>0.0</v>
      </c>
      <c r="X95" s="782">
        <f>'Marks Entry'!Y97</f>
        <v>0.0</v>
      </c>
      <c r="Y95" s="782">
        <f>'Marks Entry'!Z97</f>
        <v>0.0</v>
      </c>
      <c r="Z95" s="783">
        <f>'Marks Entry'!AA97</f>
        <v>0.0</v>
      </c>
      <c r="AA95" s="782">
        <f>'Marks Entry'!AB97</f>
        <v>0.0</v>
      </c>
      <c r="AB95" s="783">
        <f>'Marks Entry'!AC97</f>
        <v>0.0</v>
      </c>
      <c r="AC95" s="782">
        <f>'Marks Entry'!AD97</f>
        <v>0.0</v>
      </c>
      <c r="AD95" s="783">
        <f>'Marks Entry'!AE97</f>
        <v>0.0</v>
      </c>
      <c r="AE95" s="784">
        <f>'Marks Entry'!AF97</f>
        <v>0.0</v>
      </c>
      <c r="AF95" s="784" t="str">
        <f>'Marks Entry'!AG97</f>
        <v/>
      </c>
      <c r="AG95" s="784" t="str">
        <f>'Marks Entry'!AH97</f>
        <v/>
      </c>
      <c r="AH95" s="785" t="str">
        <f>'Marks Entry'!AI97</f>
        <v/>
      </c>
      <c r="AI95" s="781">
        <f>'Marks Entry'!AJ97</f>
        <v>0.0</v>
      </c>
      <c r="AJ95" s="782">
        <f>'Marks Entry'!AK97</f>
        <v>0.0</v>
      </c>
      <c r="AK95" s="782">
        <f>'Marks Entry'!AL97</f>
        <v>0.0</v>
      </c>
      <c r="AL95" s="783">
        <f>'Marks Entry'!AM97</f>
        <v>0.0</v>
      </c>
      <c r="AM95" s="782">
        <f>'Marks Entry'!AN97</f>
        <v>0.0</v>
      </c>
      <c r="AN95" s="783">
        <f>'Marks Entry'!AO97</f>
        <v>0.0</v>
      </c>
      <c r="AO95" s="782">
        <f>'Marks Entry'!AP97</f>
        <v>0.0</v>
      </c>
      <c r="AP95" s="783">
        <f>'Marks Entry'!AQ97</f>
        <v>0.0</v>
      </c>
      <c r="AQ95" s="784">
        <f>'Marks Entry'!AR97</f>
        <v>0.0</v>
      </c>
      <c r="AR95" s="784" t="str">
        <f>'Marks Entry'!AS97</f>
        <v/>
      </c>
      <c r="AS95" s="784" t="str">
        <f>'Marks Entry'!AT97</f>
        <v/>
      </c>
      <c r="AT95" s="785" t="str">
        <f>'Marks Entry'!AU97</f>
        <v/>
      </c>
      <c r="AU95" s="781">
        <f>'Marks Entry'!AV97</f>
        <v>0.0</v>
      </c>
      <c r="AV95" s="782">
        <f>'Marks Entry'!AW97</f>
        <v>0.0</v>
      </c>
      <c r="AW95" s="782">
        <f>'Marks Entry'!AX97</f>
        <v>0.0</v>
      </c>
      <c r="AX95" s="783">
        <f>'Marks Entry'!AY97</f>
        <v>0.0</v>
      </c>
      <c r="AY95" s="782">
        <f>'Marks Entry'!AZ97</f>
        <v>0.0</v>
      </c>
      <c r="AZ95" s="783">
        <f>'Marks Entry'!BA97</f>
        <v>0.0</v>
      </c>
      <c r="BA95" s="782">
        <f>'Marks Entry'!BB97</f>
        <v>0.0</v>
      </c>
      <c r="BB95" s="783">
        <f>'Marks Entry'!BC97</f>
        <v>0.0</v>
      </c>
      <c r="BC95" s="784">
        <f>'Marks Entry'!BD97</f>
        <v>0.0</v>
      </c>
      <c r="BD95" s="784" t="str">
        <f>'Marks Entry'!BE97</f>
        <v/>
      </c>
      <c r="BE95" s="784" t="str">
        <f>'Marks Entry'!BF97</f>
        <v/>
      </c>
      <c r="BF95" s="785" t="str">
        <f>'Marks Entry'!BG97</f>
        <v/>
      </c>
      <c r="BG95" s="781">
        <f>'Marks Entry'!BH97</f>
        <v>0.0</v>
      </c>
      <c r="BH95" s="782">
        <f>'Marks Entry'!BI97</f>
        <v>0.0</v>
      </c>
      <c r="BI95" s="782">
        <f>'Marks Entry'!BJ97</f>
        <v>0.0</v>
      </c>
      <c r="BJ95" s="783">
        <f>'Marks Entry'!BK97</f>
        <v>0.0</v>
      </c>
      <c r="BK95" s="782">
        <f>'Marks Entry'!BL97</f>
        <v>0.0</v>
      </c>
      <c r="BL95" s="783">
        <f>'Marks Entry'!BM97</f>
        <v>0.0</v>
      </c>
      <c r="BM95" s="782">
        <f>'Marks Entry'!BN97</f>
        <v>0.0</v>
      </c>
      <c r="BN95" s="783">
        <f>'Marks Entry'!BO97</f>
        <v>0.0</v>
      </c>
      <c r="BO95" s="784">
        <f>'Marks Entry'!BP97</f>
        <v>0.0</v>
      </c>
      <c r="BP95" s="784" t="str">
        <f>'Marks Entry'!BQ97</f>
        <v/>
      </c>
      <c r="BQ95" s="784" t="str">
        <f>'Marks Entry'!BR97</f>
        <v/>
      </c>
      <c r="BR95" s="785" t="str">
        <f>'Marks Entry'!BS97</f>
        <v/>
      </c>
      <c r="BS95" s="781">
        <f>'Marks Entry'!BT97</f>
        <v>0.0</v>
      </c>
      <c r="BT95" s="782">
        <f>'Marks Entry'!BU97</f>
        <v>0.0</v>
      </c>
      <c r="BU95" s="782">
        <f>'Marks Entry'!BV97</f>
        <v>0.0</v>
      </c>
      <c r="BV95" s="783">
        <f>'Marks Entry'!BW97</f>
        <v>0.0</v>
      </c>
      <c r="BW95" s="782">
        <f>'Marks Entry'!BX97</f>
        <v>0.0</v>
      </c>
      <c r="BX95" s="783">
        <f>'Marks Entry'!BY97</f>
        <v>0.0</v>
      </c>
      <c r="BY95" s="782">
        <f>'Marks Entry'!BZ97</f>
        <v>0.0</v>
      </c>
      <c r="BZ95" s="783">
        <f>'Marks Entry'!CA97</f>
        <v>0.0</v>
      </c>
      <c r="CA95" s="784">
        <f>'Marks Entry'!CB97</f>
        <v>0.0</v>
      </c>
      <c r="CB95" s="784" t="str">
        <f>'Marks Entry'!CC97</f>
        <v/>
      </c>
      <c r="CC95" s="784" t="str">
        <f>'Marks Entry'!CD97</f>
        <v/>
      </c>
      <c r="CD95" s="785" t="str">
        <f>'Marks Entry'!CE97</f>
        <v/>
      </c>
      <c r="CE95" s="781">
        <f>'Marks Entry'!CF97</f>
        <v>0.0</v>
      </c>
      <c r="CF95" s="782">
        <f>'Marks Entry'!CG97</f>
        <v>0.0</v>
      </c>
      <c r="CG95" s="782">
        <f>'Marks Entry'!CH97</f>
        <v>0.0</v>
      </c>
      <c r="CH95" s="783">
        <f>'Marks Entry'!CI97</f>
        <v>0.0</v>
      </c>
      <c r="CI95" s="782">
        <f>'Marks Entry'!CJ97</f>
        <v>0.0</v>
      </c>
      <c r="CJ95" s="783">
        <f>'Marks Entry'!CK97</f>
        <v>0.0</v>
      </c>
      <c r="CK95" s="782">
        <f>'Marks Entry'!CL97</f>
        <v>0.0</v>
      </c>
      <c r="CL95" s="783">
        <f>'Marks Entry'!CM97</f>
        <v>0.0</v>
      </c>
      <c r="CM95" s="784">
        <f>'Marks Entry'!CN97</f>
        <v>0.0</v>
      </c>
      <c r="CN95" s="784" t="str">
        <f>'Marks Entry'!CO97</f>
        <v/>
      </c>
      <c r="CO95" s="784" t="str">
        <f>'Marks Entry'!CP97</f>
        <v/>
      </c>
      <c r="CP95" s="785" t="str">
        <f>'Marks Entry'!CQ97</f>
        <v/>
      </c>
      <c r="CQ95" s="786">
        <f>'Marks Entry'!CR97</f>
        <v>0.0</v>
      </c>
      <c r="CR95" s="787">
        <f>'Marks Entry'!CS97</f>
        <v>0.0</v>
      </c>
      <c r="CS95" s="787">
        <f>'Marks Entry'!CT97</f>
        <v>0.0</v>
      </c>
      <c r="CT95" s="783">
        <f>'Marks Entry'!CU97</f>
        <v>0.0</v>
      </c>
      <c r="CU95" s="787">
        <f>'Marks Entry'!CV97</f>
        <v>0.0</v>
      </c>
      <c r="CV95" s="788">
        <f>'Marks Entry'!CW97</f>
        <v>0.0</v>
      </c>
      <c r="CW95" s="789">
        <f>'Marks Entry'!CX97</f>
        <v>0.0</v>
      </c>
      <c r="CX95" s="788">
        <f>'Marks Entry'!CY97</f>
        <v>0.0</v>
      </c>
      <c r="CY95" s="787">
        <f>'Marks Entry'!CZ97</f>
        <v>0.0</v>
      </c>
      <c r="CZ95" s="789">
        <f>'Marks Entry'!DA97</f>
        <v>0.0</v>
      </c>
      <c r="DA95" s="790">
        <f>'Marks Entry'!DB97</f>
        <v>0.0</v>
      </c>
      <c r="DB95" s="784">
        <f>'Marks Entry'!DC97</f>
        <v>0.0</v>
      </c>
      <c r="DC95" s="785" t="str">
        <f>'Marks Entry'!DD97</f>
        <v/>
      </c>
      <c r="DD95" s="786">
        <f>'Marks Entry'!DE97</f>
        <v>0.0</v>
      </c>
      <c r="DE95" s="787">
        <f>'Marks Entry'!DF97</f>
        <v>0.0</v>
      </c>
      <c r="DF95" s="791">
        <f>'Marks Entry'!DG97</f>
        <v>0.0</v>
      </c>
      <c r="DG95" s="787">
        <f>'Marks Entry'!DH97</f>
        <v>0.0</v>
      </c>
      <c r="DH95" s="787">
        <f>'Marks Entry'!DI97</f>
        <v>0.0</v>
      </c>
      <c r="DI95" s="791">
        <f>'Marks Entry'!DJ97</f>
        <v>0.0</v>
      </c>
      <c r="DJ95" s="787">
        <f>'Marks Entry'!DK97</f>
        <v>0.0</v>
      </c>
      <c r="DK95" s="787">
        <f>'Marks Entry'!DL97</f>
        <v>0.0</v>
      </c>
      <c r="DL95" s="791" t="str">
        <f>'Marks Entry'!DM97</f>
        <v/>
      </c>
      <c r="DM95" s="791">
        <f>'Marks Entry'!DN97</f>
        <v>0.0</v>
      </c>
      <c r="DN95" s="791">
        <f>'Marks Entry'!DO97</f>
        <v>0.0</v>
      </c>
      <c r="DO95" s="792">
        <f>'Marks Entry'!DP97</f>
        <v>0.0</v>
      </c>
      <c r="DP95" s="787">
        <f>'Marks Entry'!DQ97</f>
        <v>0.0</v>
      </c>
      <c r="DQ95" s="788">
        <f>'Marks Entry'!DR97</f>
        <v>0.0</v>
      </c>
      <c r="DR95" s="791">
        <f>'Marks Entry'!DS97</f>
        <v>0.0</v>
      </c>
      <c r="DS95" s="788">
        <f>'Marks Entry'!DT97</f>
        <v>0.0</v>
      </c>
      <c r="DT95" s="787">
        <f>'Marks Entry'!DU97</f>
        <v>0.0</v>
      </c>
      <c r="DU95" s="789">
        <f>'Marks Entry'!DV97</f>
        <v>0.0</v>
      </c>
      <c r="DV95" s="789">
        <f>'Marks Entry'!DW97</f>
        <v>0.0</v>
      </c>
      <c r="DW95" s="789">
        <f>'Marks Entry'!DX97</f>
        <v>0.0</v>
      </c>
      <c r="DX95" s="793">
        <f>'Marks Entry'!DY97</f>
        <v>0.0</v>
      </c>
      <c r="DY95" s="784">
        <f>'Marks Entry'!DZ97</f>
        <v>0.0</v>
      </c>
      <c r="DZ95" s="785" t="str">
        <f>'Marks Entry'!EA97</f>
        <v/>
      </c>
      <c r="EA95" s="786">
        <f>'Marks Entry'!EB97</f>
        <v>0.0</v>
      </c>
      <c r="EB95" s="787">
        <f>'Marks Entry'!EC97</f>
        <v>0.0</v>
      </c>
      <c r="EC95" s="787">
        <f>'Marks Entry'!ED97</f>
        <v>0.0</v>
      </c>
      <c r="ED95" s="790">
        <f>'Marks Entry'!EE97</f>
        <v>0.0</v>
      </c>
      <c r="EE95" s="794">
        <f>'Marks Entry'!EF97</f>
        <v>0.0</v>
      </c>
      <c r="EF95" s="795" t="str">
        <f>'Marks Entry'!EG97</f>
        <v/>
      </c>
      <c r="EG95" s="786">
        <f>'Marks Entry'!EH97</f>
        <v>0.0</v>
      </c>
      <c r="EH95" s="787">
        <f>'Marks Entry'!EI97</f>
        <v>0.0</v>
      </c>
      <c r="EI95" s="787">
        <f>'Marks Entry'!EJ97</f>
        <v>0.0</v>
      </c>
      <c r="EJ95" s="790">
        <f>'Marks Entry'!EK97</f>
        <v>0.0</v>
      </c>
      <c r="EK95" s="794">
        <f>'Marks Entry'!EL97</f>
        <v>0.0</v>
      </c>
      <c r="EL95" s="795" t="str">
        <f>'Marks Entry'!EM97</f>
        <v/>
      </c>
      <c r="EM95" s="786">
        <f>'Marks Entry'!EN97</f>
        <v>0.0</v>
      </c>
      <c r="EN95" s="787">
        <f>'Marks Entry'!EO97</f>
        <v>0.0</v>
      </c>
      <c r="EO95" s="788">
        <f>'Marks Entry'!EP97</f>
        <v>0.0</v>
      </c>
      <c r="EP95" s="791">
        <f>'Marks Entry'!EQ97</f>
        <v>0.0</v>
      </c>
      <c r="EQ95" s="788">
        <f>'Marks Entry'!ER97</f>
        <v>0.0</v>
      </c>
      <c r="ER95" s="791">
        <f>'Marks Entry'!ES97</f>
        <v>0.0</v>
      </c>
      <c r="ES95" s="788">
        <f>'Marks Entry'!ET97</f>
        <v>0.0</v>
      </c>
      <c r="ET95" s="796">
        <f>'Marks Entry'!EU97</f>
        <v>0.0</v>
      </c>
      <c r="EU95" s="784">
        <f>'Marks Entry'!EV97</f>
        <v>0.0</v>
      </c>
      <c r="EV95" s="785" t="str">
        <f>'Marks Entry'!EW97</f>
        <v/>
      </c>
      <c r="EW95" s="797">
        <f>'Marks Entry'!EX97</f>
        <v>0.0</v>
      </c>
      <c r="EX95" s="784">
        <f>'Marks Entry'!EY97</f>
        <v>0.0</v>
      </c>
      <c r="EY95" s="798" t="str">
        <f>'Marks Entry'!EZ97</f>
        <v/>
      </c>
      <c r="EZ95" s="797" t="str">
        <f>'Marks Entry'!FA97</f>
        <v/>
      </c>
      <c r="FA95" s="784" t="str">
        <f>'Marks Entry'!FB97</f>
        <v/>
      </c>
      <c r="FB95" s="799" t="str">
        <f>'Marks Entry'!FC97</f>
        <v/>
      </c>
      <c r="FC95" s="800" t="str">
        <f>'Marks Entry'!FD97</f>
        <v/>
      </c>
      <c r="FD95" s="800" t="str">
        <f>'Marks Entry'!FE97</f>
        <v/>
      </c>
      <c r="FE95" s="784" t="str">
        <f>'Marks Entry'!FF97</f>
        <v/>
      </c>
      <c r="FF95" s="784" t="str">
        <f>'Marks Entry'!FG97</f>
        <v/>
      </c>
      <c r="FG95" s="785" t="str">
        <f>'Marks Entry'!FH97</f>
        <v/>
      </c>
    </row>
    <row r="96" spans="8:8" s="757" ht="17.25" customFormat="1" customHeight="1">
      <c r="A96" s="801"/>
      <c r="B96" s="758">
        <f t="shared" si="2"/>
        <v>0.0</v>
      </c>
      <c r="C96" s="759">
        <f>'Marks Entry'!D98</f>
        <v>0.0</v>
      </c>
      <c r="D96" s="759">
        <f>'Marks Entry'!E98</f>
        <v>0.0</v>
      </c>
      <c r="E96" s="759">
        <f>'Marks Entry'!F98</f>
        <v>0.0</v>
      </c>
      <c r="F96" s="759">
        <f>'Marks Entry'!G98</f>
        <v>0.0</v>
      </c>
      <c r="G96" s="759">
        <f>'Marks Entry'!H98</f>
        <v>0.0</v>
      </c>
      <c r="H96" s="759">
        <f>'Marks Entry'!I98</f>
        <v>0.0</v>
      </c>
      <c r="I96" s="759">
        <f>'Marks Entry'!J98</f>
        <v>0.0</v>
      </c>
      <c r="J96" s="760">
        <f>'Marks Entry'!K98</f>
        <v>0.0</v>
      </c>
      <c r="K96" s="781">
        <f>'Marks Entry'!L98</f>
        <v>0.0</v>
      </c>
      <c r="L96" s="782">
        <f>'Marks Entry'!M98</f>
        <v>0.0</v>
      </c>
      <c r="M96" s="782">
        <f>'Marks Entry'!N98</f>
        <v>0.0</v>
      </c>
      <c r="N96" s="783">
        <f>'Marks Entry'!O98</f>
        <v>0.0</v>
      </c>
      <c r="O96" s="782">
        <f>'Marks Entry'!P98</f>
        <v>0.0</v>
      </c>
      <c r="P96" s="783">
        <f>'Marks Entry'!Q98</f>
        <v>0.0</v>
      </c>
      <c r="Q96" s="782">
        <f>'Marks Entry'!R98</f>
        <v>0.0</v>
      </c>
      <c r="R96" s="783">
        <f>'Marks Entry'!S98</f>
        <v>0.0</v>
      </c>
      <c r="S96" s="784">
        <f>'Marks Entry'!T98</f>
        <v>0.0</v>
      </c>
      <c r="T96" s="784" t="str">
        <f>'Marks Entry'!U98</f>
        <v/>
      </c>
      <c r="U96" s="784" t="str">
        <f>'Marks Entry'!V98</f>
        <v/>
      </c>
      <c r="V96" s="785" t="str">
        <f>'Marks Entry'!W98</f>
        <v/>
      </c>
      <c r="W96" s="781">
        <f>'Marks Entry'!X98</f>
        <v>0.0</v>
      </c>
      <c r="X96" s="782">
        <f>'Marks Entry'!Y98</f>
        <v>0.0</v>
      </c>
      <c r="Y96" s="782">
        <f>'Marks Entry'!Z98</f>
        <v>0.0</v>
      </c>
      <c r="Z96" s="783">
        <f>'Marks Entry'!AA98</f>
        <v>0.0</v>
      </c>
      <c r="AA96" s="782">
        <f>'Marks Entry'!AB98</f>
        <v>0.0</v>
      </c>
      <c r="AB96" s="783">
        <f>'Marks Entry'!AC98</f>
        <v>0.0</v>
      </c>
      <c r="AC96" s="782">
        <f>'Marks Entry'!AD98</f>
        <v>0.0</v>
      </c>
      <c r="AD96" s="783">
        <f>'Marks Entry'!AE98</f>
        <v>0.0</v>
      </c>
      <c r="AE96" s="784">
        <f>'Marks Entry'!AF98</f>
        <v>0.0</v>
      </c>
      <c r="AF96" s="784" t="str">
        <f>'Marks Entry'!AG98</f>
        <v/>
      </c>
      <c r="AG96" s="784" t="str">
        <f>'Marks Entry'!AH98</f>
        <v/>
      </c>
      <c r="AH96" s="785" t="str">
        <f>'Marks Entry'!AI98</f>
        <v/>
      </c>
      <c r="AI96" s="781">
        <f>'Marks Entry'!AJ98</f>
        <v>0.0</v>
      </c>
      <c r="AJ96" s="782">
        <f>'Marks Entry'!AK98</f>
        <v>0.0</v>
      </c>
      <c r="AK96" s="782">
        <f>'Marks Entry'!AL98</f>
        <v>0.0</v>
      </c>
      <c r="AL96" s="783">
        <f>'Marks Entry'!AM98</f>
        <v>0.0</v>
      </c>
      <c r="AM96" s="782">
        <f>'Marks Entry'!AN98</f>
        <v>0.0</v>
      </c>
      <c r="AN96" s="783">
        <f>'Marks Entry'!AO98</f>
        <v>0.0</v>
      </c>
      <c r="AO96" s="782">
        <f>'Marks Entry'!AP98</f>
        <v>0.0</v>
      </c>
      <c r="AP96" s="783">
        <f>'Marks Entry'!AQ98</f>
        <v>0.0</v>
      </c>
      <c r="AQ96" s="784">
        <f>'Marks Entry'!AR98</f>
        <v>0.0</v>
      </c>
      <c r="AR96" s="784" t="str">
        <f>'Marks Entry'!AS98</f>
        <v/>
      </c>
      <c r="AS96" s="784" t="str">
        <f>'Marks Entry'!AT98</f>
        <v/>
      </c>
      <c r="AT96" s="785" t="str">
        <f>'Marks Entry'!AU98</f>
        <v/>
      </c>
      <c r="AU96" s="781">
        <f>'Marks Entry'!AV98</f>
        <v>0.0</v>
      </c>
      <c r="AV96" s="782">
        <f>'Marks Entry'!AW98</f>
        <v>0.0</v>
      </c>
      <c r="AW96" s="782">
        <f>'Marks Entry'!AX98</f>
        <v>0.0</v>
      </c>
      <c r="AX96" s="783">
        <f>'Marks Entry'!AY98</f>
        <v>0.0</v>
      </c>
      <c r="AY96" s="782">
        <f>'Marks Entry'!AZ98</f>
        <v>0.0</v>
      </c>
      <c r="AZ96" s="783">
        <f>'Marks Entry'!BA98</f>
        <v>0.0</v>
      </c>
      <c r="BA96" s="782">
        <f>'Marks Entry'!BB98</f>
        <v>0.0</v>
      </c>
      <c r="BB96" s="783">
        <f>'Marks Entry'!BC98</f>
        <v>0.0</v>
      </c>
      <c r="BC96" s="784">
        <f>'Marks Entry'!BD98</f>
        <v>0.0</v>
      </c>
      <c r="BD96" s="784" t="str">
        <f>'Marks Entry'!BE98</f>
        <v/>
      </c>
      <c r="BE96" s="784" t="str">
        <f>'Marks Entry'!BF98</f>
        <v/>
      </c>
      <c r="BF96" s="785" t="str">
        <f>'Marks Entry'!BG98</f>
        <v/>
      </c>
      <c r="BG96" s="781">
        <f>'Marks Entry'!BH98</f>
        <v>0.0</v>
      </c>
      <c r="BH96" s="782">
        <f>'Marks Entry'!BI98</f>
        <v>0.0</v>
      </c>
      <c r="BI96" s="782">
        <f>'Marks Entry'!BJ98</f>
        <v>0.0</v>
      </c>
      <c r="BJ96" s="783">
        <f>'Marks Entry'!BK98</f>
        <v>0.0</v>
      </c>
      <c r="BK96" s="782">
        <f>'Marks Entry'!BL98</f>
        <v>0.0</v>
      </c>
      <c r="BL96" s="783">
        <f>'Marks Entry'!BM98</f>
        <v>0.0</v>
      </c>
      <c r="BM96" s="782">
        <f>'Marks Entry'!BN98</f>
        <v>0.0</v>
      </c>
      <c r="BN96" s="783">
        <f>'Marks Entry'!BO98</f>
        <v>0.0</v>
      </c>
      <c r="BO96" s="784">
        <f>'Marks Entry'!BP98</f>
        <v>0.0</v>
      </c>
      <c r="BP96" s="784" t="str">
        <f>'Marks Entry'!BQ98</f>
        <v/>
      </c>
      <c r="BQ96" s="784" t="str">
        <f>'Marks Entry'!BR98</f>
        <v/>
      </c>
      <c r="BR96" s="785" t="str">
        <f>'Marks Entry'!BS98</f>
        <v/>
      </c>
      <c r="BS96" s="781">
        <f>'Marks Entry'!BT98</f>
        <v>0.0</v>
      </c>
      <c r="BT96" s="782">
        <f>'Marks Entry'!BU98</f>
        <v>0.0</v>
      </c>
      <c r="BU96" s="782">
        <f>'Marks Entry'!BV98</f>
        <v>0.0</v>
      </c>
      <c r="BV96" s="783">
        <f>'Marks Entry'!BW98</f>
        <v>0.0</v>
      </c>
      <c r="BW96" s="782">
        <f>'Marks Entry'!BX98</f>
        <v>0.0</v>
      </c>
      <c r="BX96" s="783">
        <f>'Marks Entry'!BY98</f>
        <v>0.0</v>
      </c>
      <c r="BY96" s="782">
        <f>'Marks Entry'!BZ98</f>
        <v>0.0</v>
      </c>
      <c r="BZ96" s="783">
        <f>'Marks Entry'!CA98</f>
        <v>0.0</v>
      </c>
      <c r="CA96" s="784">
        <f>'Marks Entry'!CB98</f>
        <v>0.0</v>
      </c>
      <c r="CB96" s="784" t="str">
        <f>'Marks Entry'!CC98</f>
        <v/>
      </c>
      <c r="CC96" s="784" t="str">
        <f>'Marks Entry'!CD98</f>
        <v/>
      </c>
      <c r="CD96" s="785" t="str">
        <f>'Marks Entry'!CE98</f>
        <v/>
      </c>
      <c r="CE96" s="781">
        <f>'Marks Entry'!CF98</f>
        <v>0.0</v>
      </c>
      <c r="CF96" s="782">
        <f>'Marks Entry'!CG98</f>
        <v>0.0</v>
      </c>
      <c r="CG96" s="782">
        <f>'Marks Entry'!CH98</f>
        <v>0.0</v>
      </c>
      <c r="CH96" s="783">
        <f>'Marks Entry'!CI98</f>
        <v>0.0</v>
      </c>
      <c r="CI96" s="782">
        <f>'Marks Entry'!CJ98</f>
        <v>0.0</v>
      </c>
      <c r="CJ96" s="783">
        <f>'Marks Entry'!CK98</f>
        <v>0.0</v>
      </c>
      <c r="CK96" s="782">
        <f>'Marks Entry'!CL98</f>
        <v>0.0</v>
      </c>
      <c r="CL96" s="783">
        <f>'Marks Entry'!CM98</f>
        <v>0.0</v>
      </c>
      <c r="CM96" s="784">
        <f>'Marks Entry'!CN98</f>
        <v>0.0</v>
      </c>
      <c r="CN96" s="784" t="str">
        <f>'Marks Entry'!CO98</f>
        <v/>
      </c>
      <c r="CO96" s="784" t="str">
        <f>'Marks Entry'!CP98</f>
        <v/>
      </c>
      <c r="CP96" s="785" t="str">
        <f>'Marks Entry'!CQ98</f>
        <v/>
      </c>
      <c r="CQ96" s="786">
        <f>'Marks Entry'!CR98</f>
        <v>0.0</v>
      </c>
      <c r="CR96" s="787">
        <f>'Marks Entry'!CS98</f>
        <v>0.0</v>
      </c>
      <c r="CS96" s="787">
        <f>'Marks Entry'!CT98</f>
        <v>0.0</v>
      </c>
      <c r="CT96" s="783">
        <f>'Marks Entry'!CU98</f>
        <v>0.0</v>
      </c>
      <c r="CU96" s="787">
        <f>'Marks Entry'!CV98</f>
        <v>0.0</v>
      </c>
      <c r="CV96" s="788">
        <f>'Marks Entry'!CW98</f>
        <v>0.0</v>
      </c>
      <c r="CW96" s="789">
        <f>'Marks Entry'!CX98</f>
        <v>0.0</v>
      </c>
      <c r="CX96" s="788">
        <f>'Marks Entry'!CY98</f>
        <v>0.0</v>
      </c>
      <c r="CY96" s="787">
        <f>'Marks Entry'!CZ98</f>
        <v>0.0</v>
      </c>
      <c r="CZ96" s="789">
        <f>'Marks Entry'!DA98</f>
        <v>0.0</v>
      </c>
      <c r="DA96" s="790">
        <f>'Marks Entry'!DB98</f>
        <v>0.0</v>
      </c>
      <c r="DB96" s="784">
        <f>'Marks Entry'!DC98</f>
        <v>0.0</v>
      </c>
      <c r="DC96" s="785" t="str">
        <f>'Marks Entry'!DD98</f>
        <v/>
      </c>
      <c r="DD96" s="786">
        <f>'Marks Entry'!DE98</f>
        <v>0.0</v>
      </c>
      <c r="DE96" s="787">
        <f>'Marks Entry'!DF98</f>
        <v>0.0</v>
      </c>
      <c r="DF96" s="791">
        <f>'Marks Entry'!DG98</f>
        <v>0.0</v>
      </c>
      <c r="DG96" s="787">
        <f>'Marks Entry'!DH98</f>
        <v>0.0</v>
      </c>
      <c r="DH96" s="787">
        <f>'Marks Entry'!DI98</f>
        <v>0.0</v>
      </c>
      <c r="DI96" s="791">
        <f>'Marks Entry'!DJ98</f>
        <v>0.0</v>
      </c>
      <c r="DJ96" s="787">
        <f>'Marks Entry'!DK98</f>
        <v>0.0</v>
      </c>
      <c r="DK96" s="787">
        <f>'Marks Entry'!DL98</f>
        <v>0.0</v>
      </c>
      <c r="DL96" s="791" t="str">
        <f>'Marks Entry'!DM98</f>
        <v/>
      </c>
      <c r="DM96" s="791">
        <f>'Marks Entry'!DN98</f>
        <v>0.0</v>
      </c>
      <c r="DN96" s="791">
        <f>'Marks Entry'!DO98</f>
        <v>0.0</v>
      </c>
      <c r="DO96" s="792">
        <f>'Marks Entry'!DP98</f>
        <v>0.0</v>
      </c>
      <c r="DP96" s="787">
        <f>'Marks Entry'!DQ98</f>
        <v>0.0</v>
      </c>
      <c r="DQ96" s="788">
        <f>'Marks Entry'!DR98</f>
        <v>0.0</v>
      </c>
      <c r="DR96" s="791">
        <f>'Marks Entry'!DS98</f>
        <v>0.0</v>
      </c>
      <c r="DS96" s="788">
        <f>'Marks Entry'!DT98</f>
        <v>0.0</v>
      </c>
      <c r="DT96" s="787">
        <f>'Marks Entry'!DU98</f>
        <v>0.0</v>
      </c>
      <c r="DU96" s="789">
        <f>'Marks Entry'!DV98</f>
        <v>0.0</v>
      </c>
      <c r="DV96" s="789">
        <f>'Marks Entry'!DW98</f>
        <v>0.0</v>
      </c>
      <c r="DW96" s="789">
        <f>'Marks Entry'!DX98</f>
        <v>0.0</v>
      </c>
      <c r="DX96" s="793">
        <f>'Marks Entry'!DY98</f>
        <v>0.0</v>
      </c>
      <c r="DY96" s="784">
        <f>'Marks Entry'!DZ98</f>
        <v>0.0</v>
      </c>
      <c r="DZ96" s="785" t="str">
        <f>'Marks Entry'!EA98</f>
        <v/>
      </c>
      <c r="EA96" s="786">
        <f>'Marks Entry'!EB98</f>
        <v>0.0</v>
      </c>
      <c r="EB96" s="787">
        <f>'Marks Entry'!EC98</f>
        <v>0.0</v>
      </c>
      <c r="EC96" s="787">
        <f>'Marks Entry'!ED98</f>
        <v>0.0</v>
      </c>
      <c r="ED96" s="790">
        <f>'Marks Entry'!EE98</f>
        <v>0.0</v>
      </c>
      <c r="EE96" s="794">
        <f>'Marks Entry'!EF98</f>
        <v>0.0</v>
      </c>
      <c r="EF96" s="795" t="str">
        <f>'Marks Entry'!EG98</f>
        <v/>
      </c>
      <c r="EG96" s="786">
        <f>'Marks Entry'!EH98</f>
        <v>0.0</v>
      </c>
      <c r="EH96" s="787">
        <f>'Marks Entry'!EI98</f>
        <v>0.0</v>
      </c>
      <c r="EI96" s="787">
        <f>'Marks Entry'!EJ98</f>
        <v>0.0</v>
      </c>
      <c r="EJ96" s="790">
        <f>'Marks Entry'!EK98</f>
        <v>0.0</v>
      </c>
      <c r="EK96" s="794">
        <f>'Marks Entry'!EL98</f>
        <v>0.0</v>
      </c>
      <c r="EL96" s="795" t="str">
        <f>'Marks Entry'!EM98</f>
        <v/>
      </c>
      <c r="EM96" s="786">
        <f>'Marks Entry'!EN98</f>
        <v>0.0</v>
      </c>
      <c r="EN96" s="787">
        <f>'Marks Entry'!EO98</f>
        <v>0.0</v>
      </c>
      <c r="EO96" s="788">
        <f>'Marks Entry'!EP98</f>
        <v>0.0</v>
      </c>
      <c r="EP96" s="791">
        <f>'Marks Entry'!EQ98</f>
        <v>0.0</v>
      </c>
      <c r="EQ96" s="788">
        <f>'Marks Entry'!ER98</f>
        <v>0.0</v>
      </c>
      <c r="ER96" s="791">
        <f>'Marks Entry'!ES98</f>
        <v>0.0</v>
      </c>
      <c r="ES96" s="788">
        <f>'Marks Entry'!ET98</f>
        <v>0.0</v>
      </c>
      <c r="ET96" s="796">
        <f>'Marks Entry'!EU98</f>
        <v>0.0</v>
      </c>
      <c r="EU96" s="784">
        <f>'Marks Entry'!EV98</f>
        <v>0.0</v>
      </c>
      <c r="EV96" s="785" t="str">
        <f>'Marks Entry'!EW98</f>
        <v/>
      </c>
      <c r="EW96" s="797">
        <f>'Marks Entry'!EX98</f>
        <v>0.0</v>
      </c>
      <c r="EX96" s="784">
        <f>'Marks Entry'!EY98</f>
        <v>0.0</v>
      </c>
      <c r="EY96" s="798" t="str">
        <f>'Marks Entry'!EZ98</f>
        <v/>
      </c>
      <c r="EZ96" s="797" t="str">
        <f>'Marks Entry'!FA98</f>
        <v/>
      </c>
      <c r="FA96" s="784" t="str">
        <f>'Marks Entry'!FB98</f>
        <v/>
      </c>
      <c r="FB96" s="799" t="str">
        <f>'Marks Entry'!FC98</f>
        <v/>
      </c>
      <c r="FC96" s="784" t="str">
        <f>'Marks Entry'!FD98</f>
        <v/>
      </c>
      <c r="FD96" s="784" t="str">
        <f>'Marks Entry'!FE98</f>
        <v/>
      </c>
      <c r="FE96" s="784" t="str">
        <f>'Marks Entry'!FF98</f>
        <v/>
      </c>
      <c r="FF96" s="784" t="str">
        <f>'Marks Entry'!FG98</f>
        <v/>
      </c>
      <c r="FG96" s="785" t="str">
        <f>'Marks Entry'!FH98</f>
        <v/>
      </c>
    </row>
    <row r="97" spans="8:8" s="757" ht="17.25" customFormat="1" customHeight="1">
      <c r="A97" s="801"/>
      <c r="B97" s="758">
        <f t="shared" si="2"/>
        <v>0.0</v>
      </c>
      <c r="C97" s="759">
        <f>'Marks Entry'!D99</f>
        <v>0.0</v>
      </c>
      <c r="D97" s="759">
        <f>'Marks Entry'!E99</f>
        <v>0.0</v>
      </c>
      <c r="E97" s="759">
        <f>'Marks Entry'!F99</f>
        <v>0.0</v>
      </c>
      <c r="F97" s="759">
        <f>'Marks Entry'!G99</f>
        <v>0.0</v>
      </c>
      <c r="G97" s="759">
        <f>'Marks Entry'!H99</f>
        <v>0.0</v>
      </c>
      <c r="H97" s="759">
        <f>'Marks Entry'!I99</f>
        <v>0.0</v>
      </c>
      <c r="I97" s="759">
        <f>'Marks Entry'!J99</f>
        <v>0.0</v>
      </c>
      <c r="J97" s="760">
        <f>'Marks Entry'!K99</f>
        <v>0.0</v>
      </c>
      <c r="K97" s="781">
        <f>'Marks Entry'!L99</f>
        <v>0.0</v>
      </c>
      <c r="L97" s="782">
        <f>'Marks Entry'!M99</f>
        <v>0.0</v>
      </c>
      <c r="M97" s="782">
        <f>'Marks Entry'!N99</f>
        <v>0.0</v>
      </c>
      <c r="N97" s="783">
        <f>'Marks Entry'!O99</f>
        <v>0.0</v>
      </c>
      <c r="O97" s="782">
        <f>'Marks Entry'!P99</f>
        <v>0.0</v>
      </c>
      <c r="P97" s="783">
        <f>'Marks Entry'!Q99</f>
        <v>0.0</v>
      </c>
      <c r="Q97" s="782">
        <f>'Marks Entry'!R99</f>
        <v>0.0</v>
      </c>
      <c r="R97" s="783">
        <f>'Marks Entry'!S99</f>
        <v>0.0</v>
      </c>
      <c r="S97" s="784">
        <f>'Marks Entry'!T99</f>
        <v>0.0</v>
      </c>
      <c r="T97" s="784" t="str">
        <f>'Marks Entry'!U99</f>
        <v/>
      </c>
      <c r="U97" s="784" t="str">
        <f>'Marks Entry'!V99</f>
        <v/>
      </c>
      <c r="V97" s="785" t="str">
        <f>'Marks Entry'!W99</f>
        <v/>
      </c>
      <c r="W97" s="781">
        <f>'Marks Entry'!X99</f>
        <v>0.0</v>
      </c>
      <c r="X97" s="782">
        <f>'Marks Entry'!Y99</f>
        <v>0.0</v>
      </c>
      <c r="Y97" s="782">
        <f>'Marks Entry'!Z99</f>
        <v>0.0</v>
      </c>
      <c r="Z97" s="783">
        <f>'Marks Entry'!AA99</f>
        <v>0.0</v>
      </c>
      <c r="AA97" s="782">
        <f>'Marks Entry'!AB99</f>
        <v>0.0</v>
      </c>
      <c r="AB97" s="783">
        <f>'Marks Entry'!AC99</f>
        <v>0.0</v>
      </c>
      <c r="AC97" s="782">
        <f>'Marks Entry'!AD99</f>
        <v>0.0</v>
      </c>
      <c r="AD97" s="783">
        <f>'Marks Entry'!AE99</f>
        <v>0.0</v>
      </c>
      <c r="AE97" s="784">
        <f>'Marks Entry'!AF99</f>
        <v>0.0</v>
      </c>
      <c r="AF97" s="784" t="str">
        <f>'Marks Entry'!AG99</f>
        <v/>
      </c>
      <c r="AG97" s="784" t="str">
        <f>'Marks Entry'!AH99</f>
        <v/>
      </c>
      <c r="AH97" s="785" t="str">
        <f>'Marks Entry'!AI99</f>
        <v/>
      </c>
      <c r="AI97" s="781">
        <f>'Marks Entry'!AJ99</f>
        <v>0.0</v>
      </c>
      <c r="AJ97" s="782">
        <f>'Marks Entry'!AK99</f>
        <v>0.0</v>
      </c>
      <c r="AK97" s="782">
        <f>'Marks Entry'!AL99</f>
        <v>0.0</v>
      </c>
      <c r="AL97" s="783">
        <f>'Marks Entry'!AM99</f>
        <v>0.0</v>
      </c>
      <c r="AM97" s="782">
        <f>'Marks Entry'!AN99</f>
        <v>0.0</v>
      </c>
      <c r="AN97" s="783">
        <f>'Marks Entry'!AO99</f>
        <v>0.0</v>
      </c>
      <c r="AO97" s="782">
        <f>'Marks Entry'!AP99</f>
        <v>0.0</v>
      </c>
      <c r="AP97" s="783">
        <f>'Marks Entry'!AQ99</f>
        <v>0.0</v>
      </c>
      <c r="AQ97" s="784">
        <f>'Marks Entry'!AR99</f>
        <v>0.0</v>
      </c>
      <c r="AR97" s="784" t="str">
        <f>'Marks Entry'!AS99</f>
        <v/>
      </c>
      <c r="AS97" s="784" t="str">
        <f>'Marks Entry'!AT99</f>
        <v/>
      </c>
      <c r="AT97" s="785" t="str">
        <f>'Marks Entry'!AU99</f>
        <v/>
      </c>
      <c r="AU97" s="781">
        <f>'Marks Entry'!AV99</f>
        <v>0.0</v>
      </c>
      <c r="AV97" s="782">
        <f>'Marks Entry'!AW99</f>
        <v>0.0</v>
      </c>
      <c r="AW97" s="782">
        <f>'Marks Entry'!AX99</f>
        <v>0.0</v>
      </c>
      <c r="AX97" s="783">
        <f>'Marks Entry'!AY99</f>
        <v>0.0</v>
      </c>
      <c r="AY97" s="782">
        <f>'Marks Entry'!AZ99</f>
        <v>0.0</v>
      </c>
      <c r="AZ97" s="783">
        <f>'Marks Entry'!BA99</f>
        <v>0.0</v>
      </c>
      <c r="BA97" s="782">
        <f>'Marks Entry'!BB99</f>
        <v>0.0</v>
      </c>
      <c r="BB97" s="783">
        <f>'Marks Entry'!BC99</f>
        <v>0.0</v>
      </c>
      <c r="BC97" s="784">
        <f>'Marks Entry'!BD99</f>
        <v>0.0</v>
      </c>
      <c r="BD97" s="784" t="str">
        <f>'Marks Entry'!BE99</f>
        <v/>
      </c>
      <c r="BE97" s="784" t="str">
        <f>'Marks Entry'!BF99</f>
        <v/>
      </c>
      <c r="BF97" s="785" t="str">
        <f>'Marks Entry'!BG99</f>
        <v/>
      </c>
      <c r="BG97" s="781">
        <f>'Marks Entry'!BH99</f>
        <v>0.0</v>
      </c>
      <c r="BH97" s="782">
        <f>'Marks Entry'!BI99</f>
        <v>0.0</v>
      </c>
      <c r="BI97" s="782">
        <f>'Marks Entry'!BJ99</f>
        <v>0.0</v>
      </c>
      <c r="BJ97" s="783">
        <f>'Marks Entry'!BK99</f>
        <v>0.0</v>
      </c>
      <c r="BK97" s="782">
        <f>'Marks Entry'!BL99</f>
        <v>0.0</v>
      </c>
      <c r="BL97" s="783">
        <f>'Marks Entry'!BM99</f>
        <v>0.0</v>
      </c>
      <c r="BM97" s="782">
        <f>'Marks Entry'!BN99</f>
        <v>0.0</v>
      </c>
      <c r="BN97" s="783">
        <f>'Marks Entry'!BO99</f>
        <v>0.0</v>
      </c>
      <c r="BO97" s="784">
        <f>'Marks Entry'!BP99</f>
        <v>0.0</v>
      </c>
      <c r="BP97" s="784" t="str">
        <f>'Marks Entry'!BQ99</f>
        <v/>
      </c>
      <c r="BQ97" s="784" t="str">
        <f>'Marks Entry'!BR99</f>
        <v/>
      </c>
      <c r="BR97" s="785" t="str">
        <f>'Marks Entry'!BS99</f>
        <v/>
      </c>
      <c r="BS97" s="781">
        <f>'Marks Entry'!BT99</f>
        <v>0.0</v>
      </c>
      <c r="BT97" s="782">
        <f>'Marks Entry'!BU99</f>
        <v>0.0</v>
      </c>
      <c r="BU97" s="782">
        <f>'Marks Entry'!BV99</f>
        <v>0.0</v>
      </c>
      <c r="BV97" s="783">
        <f>'Marks Entry'!BW99</f>
        <v>0.0</v>
      </c>
      <c r="BW97" s="782">
        <f>'Marks Entry'!BX99</f>
        <v>0.0</v>
      </c>
      <c r="BX97" s="783">
        <f>'Marks Entry'!BY99</f>
        <v>0.0</v>
      </c>
      <c r="BY97" s="782">
        <f>'Marks Entry'!BZ99</f>
        <v>0.0</v>
      </c>
      <c r="BZ97" s="783">
        <f>'Marks Entry'!CA99</f>
        <v>0.0</v>
      </c>
      <c r="CA97" s="784">
        <f>'Marks Entry'!CB99</f>
        <v>0.0</v>
      </c>
      <c r="CB97" s="784" t="str">
        <f>'Marks Entry'!CC99</f>
        <v/>
      </c>
      <c r="CC97" s="784" t="str">
        <f>'Marks Entry'!CD99</f>
        <v/>
      </c>
      <c r="CD97" s="785" t="str">
        <f>'Marks Entry'!CE99</f>
        <v/>
      </c>
      <c r="CE97" s="781">
        <f>'Marks Entry'!CF99</f>
        <v>0.0</v>
      </c>
      <c r="CF97" s="782">
        <f>'Marks Entry'!CG99</f>
        <v>0.0</v>
      </c>
      <c r="CG97" s="782">
        <f>'Marks Entry'!CH99</f>
        <v>0.0</v>
      </c>
      <c r="CH97" s="783">
        <f>'Marks Entry'!CI99</f>
        <v>0.0</v>
      </c>
      <c r="CI97" s="782">
        <f>'Marks Entry'!CJ99</f>
        <v>0.0</v>
      </c>
      <c r="CJ97" s="783">
        <f>'Marks Entry'!CK99</f>
        <v>0.0</v>
      </c>
      <c r="CK97" s="782">
        <f>'Marks Entry'!CL99</f>
        <v>0.0</v>
      </c>
      <c r="CL97" s="783">
        <f>'Marks Entry'!CM99</f>
        <v>0.0</v>
      </c>
      <c r="CM97" s="784">
        <f>'Marks Entry'!CN99</f>
        <v>0.0</v>
      </c>
      <c r="CN97" s="784" t="str">
        <f>'Marks Entry'!CO99</f>
        <v/>
      </c>
      <c r="CO97" s="784" t="str">
        <f>'Marks Entry'!CP99</f>
        <v/>
      </c>
      <c r="CP97" s="785" t="str">
        <f>'Marks Entry'!CQ99</f>
        <v/>
      </c>
      <c r="CQ97" s="786">
        <f>'Marks Entry'!CR99</f>
        <v>0.0</v>
      </c>
      <c r="CR97" s="787">
        <f>'Marks Entry'!CS99</f>
        <v>0.0</v>
      </c>
      <c r="CS97" s="787">
        <f>'Marks Entry'!CT99</f>
        <v>0.0</v>
      </c>
      <c r="CT97" s="783">
        <f>'Marks Entry'!CU99</f>
        <v>0.0</v>
      </c>
      <c r="CU97" s="787">
        <f>'Marks Entry'!CV99</f>
        <v>0.0</v>
      </c>
      <c r="CV97" s="788">
        <f>'Marks Entry'!CW99</f>
        <v>0.0</v>
      </c>
      <c r="CW97" s="789">
        <f>'Marks Entry'!CX99</f>
        <v>0.0</v>
      </c>
      <c r="CX97" s="788">
        <f>'Marks Entry'!CY99</f>
        <v>0.0</v>
      </c>
      <c r="CY97" s="787">
        <f>'Marks Entry'!CZ99</f>
        <v>0.0</v>
      </c>
      <c r="CZ97" s="789">
        <f>'Marks Entry'!DA99</f>
        <v>0.0</v>
      </c>
      <c r="DA97" s="790">
        <f>'Marks Entry'!DB99</f>
        <v>0.0</v>
      </c>
      <c r="DB97" s="784">
        <f>'Marks Entry'!DC99</f>
        <v>0.0</v>
      </c>
      <c r="DC97" s="785" t="str">
        <f>'Marks Entry'!DD99</f>
        <v/>
      </c>
      <c r="DD97" s="786">
        <f>'Marks Entry'!DE99</f>
        <v>0.0</v>
      </c>
      <c r="DE97" s="787">
        <f>'Marks Entry'!DF99</f>
        <v>0.0</v>
      </c>
      <c r="DF97" s="791">
        <f>'Marks Entry'!DG99</f>
        <v>0.0</v>
      </c>
      <c r="DG97" s="787">
        <f>'Marks Entry'!DH99</f>
        <v>0.0</v>
      </c>
      <c r="DH97" s="787">
        <f>'Marks Entry'!DI99</f>
        <v>0.0</v>
      </c>
      <c r="DI97" s="791">
        <f>'Marks Entry'!DJ99</f>
        <v>0.0</v>
      </c>
      <c r="DJ97" s="787">
        <f>'Marks Entry'!DK99</f>
        <v>0.0</v>
      </c>
      <c r="DK97" s="787">
        <f>'Marks Entry'!DL99</f>
        <v>0.0</v>
      </c>
      <c r="DL97" s="791" t="str">
        <f>'Marks Entry'!DM99</f>
        <v/>
      </c>
      <c r="DM97" s="791">
        <f>'Marks Entry'!DN99</f>
        <v>0.0</v>
      </c>
      <c r="DN97" s="791">
        <f>'Marks Entry'!DO99</f>
        <v>0.0</v>
      </c>
      <c r="DO97" s="792">
        <f>'Marks Entry'!DP99</f>
        <v>0.0</v>
      </c>
      <c r="DP97" s="787">
        <f>'Marks Entry'!DQ99</f>
        <v>0.0</v>
      </c>
      <c r="DQ97" s="788">
        <f>'Marks Entry'!DR99</f>
        <v>0.0</v>
      </c>
      <c r="DR97" s="791">
        <f>'Marks Entry'!DS99</f>
        <v>0.0</v>
      </c>
      <c r="DS97" s="788">
        <f>'Marks Entry'!DT99</f>
        <v>0.0</v>
      </c>
      <c r="DT97" s="787">
        <f>'Marks Entry'!DU99</f>
        <v>0.0</v>
      </c>
      <c r="DU97" s="789">
        <f>'Marks Entry'!DV99</f>
        <v>0.0</v>
      </c>
      <c r="DV97" s="789">
        <f>'Marks Entry'!DW99</f>
        <v>0.0</v>
      </c>
      <c r="DW97" s="789">
        <f>'Marks Entry'!DX99</f>
        <v>0.0</v>
      </c>
      <c r="DX97" s="793">
        <f>'Marks Entry'!DY99</f>
        <v>0.0</v>
      </c>
      <c r="DY97" s="784">
        <f>'Marks Entry'!DZ99</f>
        <v>0.0</v>
      </c>
      <c r="DZ97" s="785" t="str">
        <f>'Marks Entry'!EA99</f>
        <v/>
      </c>
      <c r="EA97" s="786">
        <f>'Marks Entry'!EB99</f>
        <v>0.0</v>
      </c>
      <c r="EB97" s="787">
        <f>'Marks Entry'!EC99</f>
        <v>0.0</v>
      </c>
      <c r="EC97" s="787">
        <f>'Marks Entry'!ED99</f>
        <v>0.0</v>
      </c>
      <c r="ED97" s="790">
        <f>'Marks Entry'!EE99</f>
        <v>0.0</v>
      </c>
      <c r="EE97" s="794">
        <f>'Marks Entry'!EF99</f>
        <v>0.0</v>
      </c>
      <c r="EF97" s="795" t="str">
        <f>'Marks Entry'!EG99</f>
        <v/>
      </c>
      <c r="EG97" s="786">
        <f>'Marks Entry'!EH99</f>
        <v>0.0</v>
      </c>
      <c r="EH97" s="787">
        <f>'Marks Entry'!EI99</f>
        <v>0.0</v>
      </c>
      <c r="EI97" s="787">
        <f>'Marks Entry'!EJ99</f>
        <v>0.0</v>
      </c>
      <c r="EJ97" s="790">
        <f>'Marks Entry'!EK99</f>
        <v>0.0</v>
      </c>
      <c r="EK97" s="794">
        <f>'Marks Entry'!EL99</f>
        <v>0.0</v>
      </c>
      <c r="EL97" s="795" t="str">
        <f>'Marks Entry'!EM99</f>
        <v/>
      </c>
      <c r="EM97" s="786">
        <f>'Marks Entry'!EN99</f>
        <v>0.0</v>
      </c>
      <c r="EN97" s="787">
        <f>'Marks Entry'!EO99</f>
        <v>0.0</v>
      </c>
      <c r="EO97" s="788">
        <f>'Marks Entry'!EP99</f>
        <v>0.0</v>
      </c>
      <c r="EP97" s="791">
        <f>'Marks Entry'!EQ99</f>
        <v>0.0</v>
      </c>
      <c r="EQ97" s="788">
        <f>'Marks Entry'!ER99</f>
        <v>0.0</v>
      </c>
      <c r="ER97" s="791">
        <f>'Marks Entry'!ES99</f>
        <v>0.0</v>
      </c>
      <c r="ES97" s="788">
        <f>'Marks Entry'!ET99</f>
        <v>0.0</v>
      </c>
      <c r="ET97" s="796">
        <f>'Marks Entry'!EU99</f>
        <v>0.0</v>
      </c>
      <c r="EU97" s="784">
        <f>'Marks Entry'!EV99</f>
        <v>0.0</v>
      </c>
      <c r="EV97" s="785" t="str">
        <f>'Marks Entry'!EW99</f>
        <v/>
      </c>
      <c r="EW97" s="797">
        <f>'Marks Entry'!EX99</f>
        <v>0.0</v>
      </c>
      <c r="EX97" s="784">
        <f>'Marks Entry'!EY99</f>
        <v>0.0</v>
      </c>
      <c r="EY97" s="798" t="str">
        <f>'Marks Entry'!EZ99</f>
        <v/>
      </c>
      <c r="EZ97" s="797" t="str">
        <f>'Marks Entry'!FA99</f>
        <v/>
      </c>
      <c r="FA97" s="784" t="str">
        <f>'Marks Entry'!FB99</f>
        <v/>
      </c>
      <c r="FB97" s="799" t="str">
        <f>'Marks Entry'!FC99</f>
        <v/>
      </c>
      <c r="FC97" s="784" t="str">
        <f>'Marks Entry'!FD99</f>
        <v/>
      </c>
      <c r="FD97" s="784" t="str">
        <f>'Marks Entry'!FE99</f>
        <v/>
      </c>
      <c r="FE97" s="784" t="str">
        <f>'Marks Entry'!FF99</f>
        <v/>
      </c>
      <c r="FF97" s="784" t="str">
        <f>'Marks Entry'!FG99</f>
        <v/>
      </c>
      <c r="FG97" s="785" t="str">
        <f>'Marks Entry'!FH99</f>
        <v/>
      </c>
    </row>
    <row r="98" spans="8:8" s="757" ht="17.25" customFormat="1" customHeight="1">
      <c r="A98" s="801"/>
      <c r="B98" s="758">
        <f t="shared" si="2"/>
        <v>0.0</v>
      </c>
      <c r="C98" s="759">
        <f>'Marks Entry'!D100</f>
        <v>0.0</v>
      </c>
      <c r="D98" s="759">
        <f>'Marks Entry'!E100</f>
        <v>0.0</v>
      </c>
      <c r="E98" s="759">
        <f>'Marks Entry'!F100</f>
        <v>0.0</v>
      </c>
      <c r="F98" s="759">
        <f>'Marks Entry'!G100</f>
        <v>0.0</v>
      </c>
      <c r="G98" s="759">
        <f>'Marks Entry'!H100</f>
        <v>0.0</v>
      </c>
      <c r="H98" s="759">
        <f>'Marks Entry'!I100</f>
        <v>0.0</v>
      </c>
      <c r="I98" s="759">
        <f>'Marks Entry'!J100</f>
        <v>0.0</v>
      </c>
      <c r="J98" s="760">
        <f>'Marks Entry'!K100</f>
        <v>0.0</v>
      </c>
      <c r="K98" s="781">
        <f>'Marks Entry'!L100</f>
        <v>0.0</v>
      </c>
      <c r="L98" s="782">
        <f>'Marks Entry'!M100</f>
        <v>0.0</v>
      </c>
      <c r="M98" s="782">
        <f>'Marks Entry'!N100</f>
        <v>0.0</v>
      </c>
      <c r="N98" s="783">
        <f>'Marks Entry'!O100</f>
        <v>0.0</v>
      </c>
      <c r="O98" s="782">
        <f>'Marks Entry'!P100</f>
        <v>0.0</v>
      </c>
      <c r="P98" s="783">
        <f>'Marks Entry'!Q100</f>
        <v>0.0</v>
      </c>
      <c r="Q98" s="782">
        <f>'Marks Entry'!R100</f>
        <v>0.0</v>
      </c>
      <c r="R98" s="783">
        <f>'Marks Entry'!S100</f>
        <v>0.0</v>
      </c>
      <c r="S98" s="784">
        <f>'Marks Entry'!T100</f>
        <v>0.0</v>
      </c>
      <c r="T98" s="784" t="str">
        <f>'Marks Entry'!U100</f>
        <v/>
      </c>
      <c r="U98" s="784" t="str">
        <f>'Marks Entry'!V100</f>
        <v/>
      </c>
      <c r="V98" s="785" t="str">
        <f>'Marks Entry'!W100</f>
        <v/>
      </c>
      <c r="W98" s="781">
        <f>'Marks Entry'!X100</f>
        <v>0.0</v>
      </c>
      <c r="X98" s="782">
        <f>'Marks Entry'!Y100</f>
        <v>0.0</v>
      </c>
      <c r="Y98" s="782">
        <f>'Marks Entry'!Z100</f>
        <v>0.0</v>
      </c>
      <c r="Z98" s="783">
        <f>'Marks Entry'!AA100</f>
        <v>0.0</v>
      </c>
      <c r="AA98" s="782">
        <f>'Marks Entry'!AB100</f>
        <v>0.0</v>
      </c>
      <c r="AB98" s="783">
        <f>'Marks Entry'!AC100</f>
        <v>0.0</v>
      </c>
      <c r="AC98" s="782">
        <f>'Marks Entry'!AD100</f>
        <v>0.0</v>
      </c>
      <c r="AD98" s="783">
        <f>'Marks Entry'!AE100</f>
        <v>0.0</v>
      </c>
      <c r="AE98" s="784">
        <f>'Marks Entry'!AF100</f>
        <v>0.0</v>
      </c>
      <c r="AF98" s="784" t="str">
        <f>'Marks Entry'!AG100</f>
        <v/>
      </c>
      <c r="AG98" s="784" t="str">
        <f>'Marks Entry'!AH100</f>
        <v/>
      </c>
      <c r="AH98" s="785" t="str">
        <f>'Marks Entry'!AI100</f>
        <v/>
      </c>
      <c r="AI98" s="781">
        <f>'Marks Entry'!AJ100</f>
        <v>0.0</v>
      </c>
      <c r="AJ98" s="782">
        <f>'Marks Entry'!AK100</f>
        <v>0.0</v>
      </c>
      <c r="AK98" s="782">
        <f>'Marks Entry'!AL100</f>
        <v>0.0</v>
      </c>
      <c r="AL98" s="783">
        <f>'Marks Entry'!AM100</f>
        <v>0.0</v>
      </c>
      <c r="AM98" s="782">
        <f>'Marks Entry'!AN100</f>
        <v>0.0</v>
      </c>
      <c r="AN98" s="783">
        <f>'Marks Entry'!AO100</f>
        <v>0.0</v>
      </c>
      <c r="AO98" s="782">
        <f>'Marks Entry'!AP100</f>
        <v>0.0</v>
      </c>
      <c r="AP98" s="783">
        <f>'Marks Entry'!AQ100</f>
        <v>0.0</v>
      </c>
      <c r="AQ98" s="784">
        <f>'Marks Entry'!AR100</f>
        <v>0.0</v>
      </c>
      <c r="AR98" s="784" t="str">
        <f>'Marks Entry'!AS100</f>
        <v/>
      </c>
      <c r="AS98" s="784" t="str">
        <f>'Marks Entry'!AT100</f>
        <v/>
      </c>
      <c r="AT98" s="785" t="str">
        <f>'Marks Entry'!AU100</f>
        <v/>
      </c>
      <c r="AU98" s="781">
        <f>'Marks Entry'!AV100</f>
        <v>0.0</v>
      </c>
      <c r="AV98" s="782">
        <f>'Marks Entry'!AW100</f>
        <v>0.0</v>
      </c>
      <c r="AW98" s="782">
        <f>'Marks Entry'!AX100</f>
        <v>0.0</v>
      </c>
      <c r="AX98" s="783">
        <f>'Marks Entry'!AY100</f>
        <v>0.0</v>
      </c>
      <c r="AY98" s="782">
        <f>'Marks Entry'!AZ100</f>
        <v>0.0</v>
      </c>
      <c r="AZ98" s="783">
        <f>'Marks Entry'!BA100</f>
        <v>0.0</v>
      </c>
      <c r="BA98" s="782">
        <f>'Marks Entry'!BB100</f>
        <v>0.0</v>
      </c>
      <c r="BB98" s="783">
        <f>'Marks Entry'!BC100</f>
        <v>0.0</v>
      </c>
      <c r="BC98" s="784">
        <f>'Marks Entry'!BD100</f>
        <v>0.0</v>
      </c>
      <c r="BD98" s="784" t="str">
        <f>'Marks Entry'!BE100</f>
        <v/>
      </c>
      <c r="BE98" s="784" t="str">
        <f>'Marks Entry'!BF100</f>
        <v/>
      </c>
      <c r="BF98" s="785" t="str">
        <f>'Marks Entry'!BG100</f>
        <v/>
      </c>
      <c r="BG98" s="781">
        <f>'Marks Entry'!BH100</f>
        <v>0.0</v>
      </c>
      <c r="BH98" s="782">
        <f>'Marks Entry'!BI100</f>
        <v>0.0</v>
      </c>
      <c r="BI98" s="782">
        <f>'Marks Entry'!BJ100</f>
        <v>0.0</v>
      </c>
      <c r="BJ98" s="783">
        <f>'Marks Entry'!BK100</f>
        <v>0.0</v>
      </c>
      <c r="BK98" s="782">
        <f>'Marks Entry'!BL100</f>
        <v>0.0</v>
      </c>
      <c r="BL98" s="783">
        <f>'Marks Entry'!BM100</f>
        <v>0.0</v>
      </c>
      <c r="BM98" s="782">
        <f>'Marks Entry'!BN100</f>
        <v>0.0</v>
      </c>
      <c r="BN98" s="783">
        <f>'Marks Entry'!BO100</f>
        <v>0.0</v>
      </c>
      <c r="BO98" s="784">
        <f>'Marks Entry'!BP100</f>
        <v>0.0</v>
      </c>
      <c r="BP98" s="784" t="str">
        <f>'Marks Entry'!BQ100</f>
        <v/>
      </c>
      <c r="BQ98" s="784" t="str">
        <f>'Marks Entry'!BR100</f>
        <v/>
      </c>
      <c r="BR98" s="785" t="str">
        <f>'Marks Entry'!BS100</f>
        <v/>
      </c>
      <c r="BS98" s="781">
        <f>'Marks Entry'!BT100</f>
        <v>0.0</v>
      </c>
      <c r="BT98" s="782">
        <f>'Marks Entry'!BU100</f>
        <v>0.0</v>
      </c>
      <c r="BU98" s="782">
        <f>'Marks Entry'!BV100</f>
        <v>0.0</v>
      </c>
      <c r="BV98" s="783">
        <f>'Marks Entry'!BW100</f>
        <v>0.0</v>
      </c>
      <c r="BW98" s="782">
        <f>'Marks Entry'!BX100</f>
        <v>0.0</v>
      </c>
      <c r="BX98" s="783">
        <f>'Marks Entry'!BY100</f>
        <v>0.0</v>
      </c>
      <c r="BY98" s="782">
        <f>'Marks Entry'!BZ100</f>
        <v>0.0</v>
      </c>
      <c r="BZ98" s="783">
        <f>'Marks Entry'!CA100</f>
        <v>0.0</v>
      </c>
      <c r="CA98" s="784">
        <f>'Marks Entry'!CB100</f>
        <v>0.0</v>
      </c>
      <c r="CB98" s="784" t="str">
        <f>'Marks Entry'!CC100</f>
        <v/>
      </c>
      <c r="CC98" s="784" t="str">
        <f>'Marks Entry'!CD100</f>
        <v/>
      </c>
      <c r="CD98" s="785" t="str">
        <f>'Marks Entry'!CE100</f>
        <v/>
      </c>
      <c r="CE98" s="781">
        <f>'Marks Entry'!CF100</f>
        <v>0.0</v>
      </c>
      <c r="CF98" s="782">
        <f>'Marks Entry'!CG100</f>
        <v>0.0</v>
      </c>
      <c r="CG98" s="782">
        <f>'Marks Entry'!CH100</f>
        <v>0.0</v>
      </c>
      <c r="CH98" s="783">
        <f>'Marks Entry'!CI100</f>
        <v>0.0</v>
      </c>
      <c r="CI98" s="782">
        <f>'Marks Entry'!CJ100</f>
        <v>0.0</v>
      </c>
      <c r="CJ98" s="783">
        <f>'Marks Entry'!CK100</f>
        <v>0.0</v>
      </c>
      <c r="CK98" s="782">
        <f>'Marks Entry'!CL100</f>
        <v>0.0</v>
      </c>
      <c r="CL98" s="783">
        <f>'Marks Entry'!CM100</f>
        <v>0.0</v>
      </c>
      <c r="CM98" s="784">
        <f>'Marks Entry'!CN100</f>
        <v>0.0</v>
      </c>
      <c r="CN98" s="784" t="str">
        <f>'Marks Entry'!CO100</f>
        <v/>
      </c>
      <c r="CO98" s="784" t="str">
        <f>'Marks Entry'!CP100</f>
        <v/>
      </c>
      <c r="CP98" s="785" t="str">
        <f>'Marks Entry'!CQ100</f>
        <v/>
      </c>
      <c r="CQ98" s="786">
        <f>'Marks Entry'!CR100</f>
        <v>0.0</v>
      </c>
      <c r="CR98" s="787">
        <f>'Marks Entry'!CS100</f>
        <v>0.0</v>
      </c>
      <c r="CS98" s="787">
        <f>'Marks Entry'!CT100</f>
        <v>0.0</v>
      </c>
      <c r="CT98" s="783">
        <f>'Marks Entry'!CU100</f>
        <v>0.0</v>
      </c>
      <c r="CU98" s="787">
        <f>'Marks Entry'!CV100</f>
        <v>0.0</v>
      </c>
      <c r="CV98" s="788">
        <f>'Marks Entry'!CW100</f>
        <v>0.0</v>
      </c>
      <c r="CW98" s="789">
        <f>'Marks Entry'!CX100</f>
        <v>0.0</v>
      </c>
      <c r="CX98" s="788">
        <f>'Marks Entry'!CY100</f>
        <v>0.0</v>
      </c>
      <c r="CY98" s="787">
        <f>'Marks Entry'!CZ100</f>
        <v>0.0</v>
      </c>
      <c r="CZ98" s="789">
        <f>'Marks Entry'!DA100</f>
        <v>0.0</v>
      </c>
      <c r="DA98" s="790">
        <f>'Marks Entry'!DB100</f>
        <v>0.0</v>
      </c>
      <c r="DB98" s="784">
        <f>'Marks Entry'!DC100</f>
        <v>0.0</v>
      </c>
      <c r="DC98" s="785" t="str">
        <f>'Marks Entry'!DD100</f>
        <v/>
      </c>
      <c r="DD98" s="786">
        <f>'Marks Entry'!DE100</f>
        <v>0.0</v>
      </c>
      <c r="DE98" s="787">
        <f>'Marks Entry'!DF100</f>
        <v>0.0</v>
      </c>
      <c r="DF98" s="791">
        <f>'Marks Entry'!DG100</f>
        <v>0.0</v>
      </c>
      <c r="DG98" s="787">
        <f>'Marks Entry'!DH100</f>
        <v>0.0</v>
      </c>
      <c r="DH98" s="787">
        <f>'Marks Entry'!DI100</f>
        <v>0.0</v>
      </c>
      <c r="DI98" s="791">
        <f>'Marks Entry'!DJ100</f>
        <v>0.0</v>
      </c>
      <c r="DJ98" s="787">
        <f>'Marks Entry'!DK100</f>
        <v>0.0</v>
      </c>
      <c r="DK98" s="787">
        <f>'Marks Entry'!DL100</f>
        <v>0.0</v>
      </c>
      <c r="DL98" s="791" t="str">
        <f>'Marks Entry'!DM100</f>
        <v/>
      </c>
      <c r="DM98" s="791">
        <f>'Marks Entry'!DN100</f>
        <v>0.0</v>
      </c>
      <c r="DN98" s="791">
        <f>'Marks Entry'!DO100</f>
        <v>0.0</v>
      </c>
      <c r="DO98" s="792">
        <f>'Marks Entry'!DP100</f>
        <v>0.0</v>
      </c>
      <c r="DP98" s="787">
        <f>'Marks Entry'!DQ100</f>
        <v>0.0</v>
      </c>
      <c r="DQ98" s="788">
        <f>'Marks Entry'!DR100</f>
        <v>0.0</v>
      </c>
      <c r="DR98" s="791">
        <f>'Marks Entry'!DS100</f>
        <v>0.0</v>
      </c>
      <c r="DS98" s="788">
        <f>'Marks Entry'!DT100</f>
        <v>0.0</v>
      </c>
      <c r="DT98" s="787">
        <f>'Marks Entry'!DU100</f>
        <v>0.0</v>
      </c>
      <c r="DU98" s="789">
        <f>'Marks Entry'!DV100</f>
        <v>0.0</v>
      </c>
      <c r="DV98" s="789">
        <f>'Marks Entry'!DW100</f>
        <v>0.0</v>
      </c>
      <c r="DW98" s="789">
        <f>'Marks Entry'!DX100</f>
        <v>0.0</v>
      </c>
      <c r="DX98" s="793">
        <f>'Marks Entry'!DY100</f>
        <v>0.0</v>
      </c>
      <c r="DY98" s="784">
        <f>'Marks Entry'!DZ100</f>
        <v>0.0</v>
      </c>
      <c r="DZ98" s="785" t="str">
        <f>'Marks Entry'!EA100</f>
        <v/>
      </c>
      <c r="EA98" s="786">
        <f>'Marks Entry'!EB100</f>
        <v>0.0</v>
      </c>
      <c r="EB98" s="787">
        <f>'Marks Entry'!EC100</f>
        <v>0.0</v>
      </c>
      <c r="EC98" s="787">
        <f>'Marks Entry'!ED100</f>
        <v>0.0</v>
      </c>
      <c r="ED98" s="790">
        <f>'Marks Entry'!EE100</f>
        <v>0.0</v>
      </c>
      <c r="EE98" s="794">
        <f>'Marks Entry'!EF100</f>
        <v>0.0</v>
      </c>
      <c r="EF98" s="795" t="str">
        <f>'Marks Entry'!EG100</f>
        <v/>
      </c>
      <c r="EG98" s="786">
        <f>'Marks Entry'!EH100</f>
        <v>0.0</v>
      </c>
      <c r="EH98" s="787">
        <f>'Marks Entry'!EI100</f>
        <v>0.0</v>
      </c>
      <c r="EI98" s="787">
        <f>'Marks Entry'!EJ100</f>
        <v>0.0</v>
      </c>
      <c r="EJ98" s="790">
        <f>'Marks Entry'!EK100</f>
        <v>0.0</v>
      </c>
      <c r="EK98" s="794">
        <f>'Marks Entry'!EL100</f>
        <v>0.0</v>
      </c>
      <c r="EL98" s="795" t="str">
        <f>'Marks Entry'!EM100</f>
        <v/>
      </c>
      <c r="EM98" s="786">
        <f>'Marks Entry'!EN100</f>
        <v>0.0</v>
      </c>
      <c r="EN98" s="787">
        <f>'Marks Entry'!EO100</f>
        <v>0.0</v>
      </c>
      <c r="EO98" s="788">
        <f>'Marks Entry'!EP100</f>
        <v>0.0</v>
      </c>
      <c r="EP98" s="791">
        <f>'Marks Entry'!EQ100</f>
        <v>0.0</v>
      </c>
      <c r="EQ98" s="788">
        <f>'Marks Entry'!ER100</f>
        <v>0.0</v>
      </c>
      <c r="ER98" s="791">
        <f>'Marks Entry'!ES100</f>
        <v>0.0</v>
      </c>
      <c r="ES98" s="788">
        <f>'Marks Entry'!ET100</f>
        <v>0.0</v>
      </c>
      <c r="ET98" s="796">
        <f>'Marks Entry'!EU100</f>
        <v>0.0</v>
      </c>
      <c r="EU98" s="784">
        <f>'Marks Entry'!EV100</f>
        <v>0.0</v>
      </c>
      <c r="EV98" s="785" t="str">
        <f>'Marks Entry'!EW100</f>
        <v/>
      </c>
      <c r="EW98" s="797">
        <f>'Marks Entry'!EX100</f>
        <v>0.0</v>
      </c>
      <c r="EX98" s="784">
        <f>'Marks Entry'!EY100</f>
        <v>0.0</v>
      </c>
      <c r="EY98" s="798" t="str">
        <f>'Marks Entry'!EZ100</f>
        <v/>
      </c>
      <c r="EZ98" s="797" t="str">
        <f>'Marks Entry'!FA100</f>
        <v/>
      </c>
      <c r="FA98" s="784" t="str">
        <f>'Marks Entry'!FB100</f>
        <v/>
      </c>
      <c r="FB98" s="799" t="str">
        <f>'Marks Entry'!FC100</f>
        <v/>
      </c>
      <c r="FC98" s="800" t="str">
        <f>'Marks Entry'!FD100</f>
        <v/>
      </c>
      <c r="FD98" s="800" t="str">
        <f>'Marks Entry'!FE100</f>
        <v/>
      </c>
      <c r="FE98" s="784" t="str">
        <f>'Marks Entry'!FF100</f>
        <v/>
      </c>
      <c r="FF98" s="784" t="str">
        <f>'Marks Entry'!FG100</f>
        <v/>
      </c>
      <c r="FG98" s="785" t="str">
        <f>'Marks Entry'!FH100</f>
        <v/>
      </c>
    </row>
    <row r="99" spans="8:8" s="757" ht="17.25" customFormat="1" customHeight="1">
      <c r="A99" s="801"/>
      <c r="B99" s="758">
        <f t="shared" si="2"/>
        <v>0.0</v>
      </c>
      <c r="C99" s="759">
        <f>'Marks Entry'!D101</f>
        <v>0.0</v>
      </c>
      <c r="D99" s="759">
        <f>'Marks Entry'!E101</f>
        <v>0.0</v>
      </c>
      <c r="E99" s="759">
        <f>'Marks Entry'!F101</f>
        <v>0.0</v>
      </c>
      <c r="F99" s="759">
        <f>'Marks Entry'!G101</f>
        <v>0.0</v>
      </c>
      <c r="G99" s="759">
        <f>'Marks Entry'!H101</f>
        <v>0.0</v>
      </c>
      <c r="H99" s="759">
        <f>'Marks Entry'!I101</f>
        <v>0.0</v>
      </c>
      <c r="I99" s="759">
        <f>'Marks Entry'!J101</f>
        <v>0.0</v>
      </c>
      <c r="J99" s="760">
        <f>'Marks Entry'!K101</f>
        <v>0.0</v>
      </c>
      <c r="K99" s="781">
        <f>'Marks Entry'!L101</f>
        <v>0.0</v>
      </c>
      <c r="L99" s="782">
        <f>'Marks Entry'!M101</f>
        <v>0.0</v>
      </c>
      <c r="M99" s="782">
        <f>'Marks Entry'!N101</f>
        <v>0.0</v>
      </c>
      <c r="N99" s="783">
        <f>'Marks Entry'!O101</f>
        <v>0.0</v>
      </c>
      <c r="O99" s="782">
        <f>'Marks Entry'!P101</f>
        <v>0.0</v>
      </c>
      <c r="P99" s="783">
        <f>'Marks Entry'!Q101</f>
        <v>0.0</v>
      </c>
      <c r="Q99" s="782">
        <f>'Marks Entry'!R101</f>
        <v>0.0</v>
      </c>
      <c r="R99" s="783">
        <f>'Marks Entry'!S101</f>
        <v>0.0</v>
      </c>
      <c r="S99" s="784">
        <f>'Marks Entry'!T101</f>
        <v>0.0</v>
      </c>
      <c r="T99" s="784" t="str">
        <f>'Marks Entry'!U101</f>
        <v/>
      </c>
      <c r="U99" s="784" t="str">
        <f>'Marks Entry'!V101</f>
        <v/>
      </c>
      <c r="V99" s="785" t="str">
        <f>'Marks Entry'!W101</f>
        <v/>
      </c>
      <c r="W99" s="781">
        <f>'Marks Entry'!X101</f>
        <v>0.0</v>
      </c>
      <c r="X99" s="782">
        <f>'Marks Entry'!Y101</f>
        <v>0.0</v>
      </c>
      <c r="Y99" s="782">
        <f>'Marks Entry'!Z101</f>
        <v>0.0</v>
      </c>
      <c r="Z99" s="783">
        <f>'Marks Entry'!AA101</f>
        <v>0.0</v>
      </c>
      <c r="AA99" s="782">
        <f>'Marks Entry'!AB101</f>
        <v>0.0</v>
      </c>
      <c r="AB99" s="783">
        <f>'Marks Entry'!AC101</f>
        <v>0.0</v>
      </c>
      <c r="AC99" s="782">
        <f>'Marks Entry'!AD101</f>
        <v>0.0</v>
      </c>
      <c r="AD99" s="783">
        <f>'Marks Entry'!AE101</f>
        <v>0.0</v>
      </c>
      <c r="AE99" s="784">
        <f>'Marks Entry'!AF101</f>
        <v>0.0</v>
      </c>
      <c r="AF99" s="784" t="str">
        <f>'Marks Entry'!AG101</f>
        <v/>
      </c>
      <c r="AG99" s="784" t="str">
        <f>'Marks Entry'!AH101</f>
        <v/>
      </c>
      <c r="AH99" s="785" t="str">
        <f>'Marks Entry'!AI101</f>
        <v/>
      </c>
      <c r="AI99" s="781">
        <f>'Marks Entry'!AJ101</f>
        <v>0.0</v>
      </c>
      <c r="AJ99" s="782">
        <f>'Marks Entry'!AK101</f>
        <v>0.0</v>
      </c>
      <c r="AK99" s="782">
        <f>'Marks Entry'!AL101</f>
        <v>0.0</v>
      </c>
      <c r="AL99" s="783">
        <f>'Marks Entry'!AM101</f>
        <v>0.0</v>
      </c>
      <c r="AM99" s="782">
        <f>'Marks Entry'!AN101</f>
        <v>0.0</v>
      </c>
      <c r="AN99" s="783">
        <f>'Marks Entry'!AO101</f>
        <v>0.0</v>
      </c>
      <c r="AO99" s="782">
        <f>'Marks Entry'!AP101</f>
        <v>0.0</v>
      </c>
      <c r="AP99" s="783">
        <f>'Marks Entry'!AQ101</f>
        <v>0.0</v>
      </c>
      <c r="AQ99" s="784">
        <f>'Marks Entry'!AR101</f>
        <v>0.0</v>
      </c>
      <c r="AR99" s="784" t="str">
        <f>'Marks Entry'!AS101</f>
        <v/>
      </c>
      <c r="AS99" s="784" t="str">
        <f>'Marks Entry'!AT101</f>
        <v/>
      </c>
      <c r="AT99" s="785" t="str">
        <f>'Marks Entry'!AU101</f>
        <v/>
      </c>
      <c r="AU99" s="781">
        <f>'Marks Entry'!AV101</f>
        <v>0.0</v>
      </c>
      <c r="AV99" s="782">
        <f>'Marks Entry'!AW101</f>
        <v>0.0</v>
      </c>
      <c r="AW99" s="782">
        <f>'Marks Entry'!AX101</f>
        <v>0.0</v>
      </c>
      <c r="AX99" s="783">
        <f>'Marks Entry'!AY101</f>
        <v>0.0</v>
      </c>
      <c r="AY99" s="782">
        <f>'Marks Entry'!AZ101</f>
        <v>0.0</v>
      </c>
      <c r="AZ99" s="783">
        <f>'Marks Entry'!BA101</f>
        <v>0.0</v>
      </c>
      <c r="BA99" s="782">
        <f>'Marks Entry'!BB101</f>
        <v>0.0</v>
      </c>
      <c r="BB99" s="783">
        <f>'Marks Entry'!BC101</f>
        <v>0.0</v>
      </c>
      <c r="BC99" s="784">
        <f>'Marks Entry'!BD101</f>
        <v>0.0</v>
      </c>
      <c r="BD99" s="784" t="str">
        <f>'Marks Entry'!BE101</f>
        <v/>
      </c>
      <c r="BE99" s="784" t="str">
        <f>'Marks Entry'!BF101</f>
        <v/>
      </c>
      <c r="BF99" s="785" t="str">
        <f>'Marks Entry'!BG101</f>
        <v/>
      </c>
      <c r="BG99" s="781">
        <f>'Marks Entry'!BH101</f>
        <v>0.0</v>
      </c>
      <c r="BH99" s="782">
        <f>'Marks Entry'!BI101</f>
        <v>0.0</v>
      </c>
      <c r="BI99" s="782">
        <f>'Marks Entry'!BJ101</f>
        <v>0.0</v>
      </c>
      <c r="BJ99" s="783">
        <f>'Marks Entry'!BK101</f>
        <v>0.0</v>
      </c>
      <c r="BK99" s="782">
        <f>'Marks Entry'!BL101</f>
        <v>0.0</v>
      </c>
      <c r="BL99" s="783">
        <f>'Marks Entry'!BM101</f>
        <v>0.0</v>
      </c>
      <c r="BM99" s="782">
        <f>'Marks Entry'!BN101</f>
        <v>0.0</v>
      </c>
      <c r="BN99" s="783">
        <f>'Marks Entry'!BO101</f>
        <v>0.0</v>
      </c>
      <c r="BO99" s="784">
        <f>'Marks Entry'!BP101</f>
        <v>0.0</v>
      </c>
      <c r="BP99" s="784" t="str">
        <f>'Marks Entry'!BQ101</f>
        <v/>
      </c>
      <c r="BQ99" s="784" t="str">
        <f>'Marks Entry'!BR101</f>
        <v/>
      </c>
      <c r="BR99" s="785" t="str">
        <f>'Marks Entry'!BS101</f>
        <v/>
      </c>
      <c r="BS99" s="781">
        <f>'Marks Entry'!BT101</f>
        <v>0.0</v>
      </c>
      <c r="BT99" s="782">
        <f>'Marks Entry'!BU101</f>
        <v>0.0</v>
      </c>
      <c r="BU99" s="782">
        <f>'Marks Entry'!BV101</f>
        <v>0.0</v>
      </c>
      <c r="BV99" s="783">
        <f>'Marks Entry'!BW101</f>
        <v>0.0</v>
      </c>
      <c r="BW99" s="782">
        <f>'Marks Entry'!BX101</f>
        <v>0.0</v>
      </c>
      <c r="BX99" s="783">
        <f>'Marks Entry'!BY101</f>
        <v>0.0</v>
      </c>
      <c r="BY99" s="782">
        <f>'Marks Entry'!BZ101</f>
        <v>0.0</v>
      </c>
      <c r="BZ99" s="783">
        <f>'Marks Entry'!CA101</f>
        <v>0.0</v>
      </c>
      <c r="CA99" s="784">
        <f>'Marks Entry'!CB101</f>
        <v>0.0</v>
      </c>
      <c r="CB99" s="784" t="str">
        <f>'Marks Entry'!CC101</f>
        <v/>
      </c>
      <c r="CC99" s="784" t="str">
        <f>'Marks Entry'!CD101</f>
        <v/>
      </c>
      <c r="CD99" s="785" t="str">
        <f>'Marks Entry'!CE101</f>
        <v/>
      </c>
      <c r="CE99" s="781">
        <f>'Marks Entry'!CF101</f>
        <v>0.0</v>
      </c>
      <c r="CF99" s="782">
        <f>'Marks Entry'!CG101</f>
        <v>0.0</v>
      </c>
      <c r="CG99" s="782">
        <f>'Marks Entry'!CH101</f>
        <v>0.0</v>
      </c>
      <c r="CH99" s="783">
        <f>'Marks Entry'!CI101</f>
        <v>0.0</v>
      </c>
      <c r="CI99" s="782">
        <f>'Marks Entry'!CJ101</f>
        <v>0.0</v>
      </c>
      <c r="CJ99" s="783">
        <f>'Marks Entry'!CK101</f>
        <v>0.0</v>
      </c>
      <c r="CK99" s="782">
        <f>'Marks Entry'!CL101</f>
        <v>0.0</v>
      </c>
      <c r="CL99" s="783">
        <f>'Marks Entry'!CM101</f>
        <v>0.0</v>
      </c>
      <c r="CM99" s="784">
        <f>'Marks Entry'!CN101</f>
        <v>0.0</v>
      </c>
      <c r="CN99" s="784" t="str">
        <f>'Marks Entry'!CO101</f>
        <v/>
      </c>
      <c r="CO99" s="784" t="str">
        <f>'Marks Entry'!CP101</f>
        <v/>
      </c>
      <c r="CP99" s="785" t="str">
        <f>'Marks Entry'!CQ101</f>
        <v/>
      </c>
      <c r="CQ99" s="786">
        <f>'Marks Entry'!CR101</f>
        <v>0.0</v>
      </c>
      <c r="CR99" s="787">
        <f>'Marks Entry'!CS101</f>
        <v>0.0</v>
      </c>
      <c r="CS99" s="787">
        <f>'Marks Entry'!CT101</f>
        <v>0.0</v>
      </c>
      <c r="CT99" s="783">
        <f>'Marks Entry'!CU101</f>
        <v>0.0</v>
      </c>
      <c r="CU99" s="787">
        <f>'Marks Entry'!CV101</f>
        <v>0.0</v>
      </c>
      <c r="CV99" s="788">
        <f>'Marks Entry'!CW101</f>
        <v>0.0</v>
      </c>
      <c r="CW99" s="789">
        <f>'Marks Entry'!CX101</f>
        <v>0.0</v>
      </c>
      <c r="CX99" s="788">
        <f>'Marks Entry'!CY101</f>
        <v>0.0</v>
      </c>
      <c r="CY99" s="787">
        <f>'Marks Entry'!CZ101</f>
        <v>0.0</v>
      </c>
      <c r="CZ99" s="789">
        <f>'Marks Entry'!DA101</f>
        <v>0.0</v>
      </c>
      <c r="DA99" s="790">
        <f>'Marks Entry'!DB101</f>
        <v>0.0</v>
      </c>
      <c r="DB99" s="784">
        <f>'Marks Entry'!DC101</f>
        <v>0.0</v>
      </c>
      <c r="DC99" s="785" t="str">
        <f>'Marks Entry'!DD101</f>
        <v/>
      </c>
      <c r="DD99" s="786">
        <f>'Marks Entry'!DE101</f>
        <v>0.0</v>
      </c>
      <c r="DE99" s="787">
        <f>'Marks Entry'!DF101</f>
        <v>0.0</v>
      </c>
      <c r="DF99" s="791">
        <f>'Marks Entry'!DG101</f>
        <v>0.0</v>
      </c>
      <c r="DG99" s="787">
        <f>'Marks Entry'!DH101</f>
        <v>0.0</v>
      </c>
      <c r="DH99" s="787">
        <f>'Marks Entry'!DI101</f>
        <v>0.0</v>
      </c>
      <c r="DI99" s="791">
        <f>'Marks Entry'!DJ101</f>
        <v>0.0</v>
      </c>
      <c r="DJ99" s="787">
        <f>'Marks Entry'!DK101</f>
        <v>0.0</v>
      </c>
      <c r="DK99" s="787">
        <f>'Marks Entry'!DL101</f>
        <v>0.0</v>
      </c>
      <c r="DL99" s="791" t="str">
        <f>'Marks Entry'!DM101</f>
        <v/>
      </c>
      <c r="DM99" s="791">
        <f>'Marks Entry'!DN101</f>
        <v>0.0</v>
      </c>
      <c r="DN99" s="791">
        <f>'Marks Entry'!DO101</f>
        <v>0.0</v>
      </c>
      <c r="DO99" s="792">
        <f>'Marks Entry'!DP101</f>
        <v>0.0</v>
      </c>
      <c r="DP99" s="787">
        <f>'Marks Entry'!DQ101</f>
        <v>0.0</v>
      </c>
      <c r="DQ99" s="788">
        <f>'Marks Entry'!DR101</f>
        <v>0.0</v>
      </c>
      <c r="DR99" s="791">
        <f>'Marks Entry'!DS101</f>
        <v>0.0</v>
      </c>
      <c r="DS99" s="788">
        <f>'Marks Entry'!DT101</f>
        <v>0.0</v>
      </c>
      <c r="DT99" s="787">
        <f>'Marks Entry'!DU101</f>
        <v>0.0</v>
      </c>
      <c r="DU99" s="789">
        <f>'Marks Entry'!DV101</f>
        <v>0.0</v>
      </c>
      <c r="DV99" s="789">
        <f>'Marks Entry'!DW101</f>
        <v>0.0</v>
      </c>
      <c r="DW99" s="789">
        <f>'Marks Entry'!DX101</f>
        <v>0.0</v>
      </c>
      <c r="DX99" s="793">
        <f>'Marks Entry'!DY101</f>
        <v>0.0</v>
      </c>
      <c r="DY99" s="784">
        <f>'Marks Entry'!DZ101</f>
        <v>0.0</v>
      </c>
      <c r="DZ99" s="785" t="str">
        <f>'Marks Entry'!EA101</f>
        <v/>
      </c>
      <c r="EA99" s="786">
        <f>'Marks Entry'!EB101</f>
        <v>0.0</v>
      </c>
      <c r="EB99" s="787">
        <f>'Marks Entry'!EC101</f>
        <v>0.0</v>
      </c>
      <c r="EC99" s="787">
        <f>'Marks Entry'!ED101</f>
        <v>0.0</v>
      </c>
      <c r="ED99" s="790">
        <f>'Marks Entry'!EE101</f>
        <v>0.0</v>
      </c>
      <c r="EE99" s="794">
        <f>'Marks Entry'!EF101</f>
        <v>0.0</v>
      </c>
      <c r="EF99" s="795" t="str">
        <f>'Marks Entry'!EG101</f>
        <v/>
      </c>
      <c r="EG99" s="786">
        <f>'Marks Entry'!EH101</f>
        <v>0.0</v>
      </c>
      <c r="EH99" s="787">
        <f>'Marks Entry'!EI101</f>
        <v>0.0</v>
      </c>
      <c r="EI99" s="787">
        <f>'Marks Entry'!EJ101</f>
        <v>0.0</v>
      </c>
      <c r="EJ99" s="790">
        <f>'Marks Entry'!EK101</f>
        <v>0.0</v>
      </c>
      <c r="EK99" s="794">
        <f>'Marks Entry'!EL101</f>
        <v>0.0</v>
      </c>
      <c r="EL99" s="795" t="str">
        <f>'Marks Entry'!EM101</f>
        <v/>
      </c>
      <c r="EM99" s="786">
        <f>'Marks Entry'!EN101</f>
        <v>0.0</v>
      </c>
      <c r="EN99" s="787">
        <f>'Marks Entry'!EO101</f>
        <v>0.0</v>
      </c>
      <c r="EO99" s="788">
        <f>'Marks Entry'!EP101</f>
        <v>0.0</v>
      </c>
      <c r="EP99" s="791">
        <f>'Marks Entry'!EQ101</f>
        <v>0.0</v>
      </c>
      <c r="EQ99" s="788">
        <f>'Marks Entry'!ER101</f>
        <v>0.0</v>
      </c>
      <c r="ER99" s="791">
        <f>'Marks Entry'!ES101</f>
        <v>0.0</v>
      </c>
      <c r="ES99" s="788">
        <f>'Marks Entry'!ET101</f>
        <v>0.0</v>
      </c>
      <c r="ET99" s="796">
        <f>'Marks Entry'!EU101</f>
        <v>0.0</v>
      </c>
      <c r="EU99" s="784">
        <f>'Marks Entry'!EV101</f>
        <v>0.0</v>
      </c>
      <c r="EV99" s="785" t="str">
        <f>'Marks Entry'!EW101</f>
        <v/>
      </c>
      <c r="EW99" s="797">
        <f>'Marks Entry'!EX101</f>
        <v>0.0</v>
      </c>
      <c r="EX99" s="784">
        <f>'Marks Entry'!EY101</f>
        <v>0.0</v>
      </c>
      <c r="EY99" s="798" t="str">
        <f>'Marks Entry'!EZ101</f>
        <v/>
      </c>
      <c r="EZ99" s="797" t="str">
        <f>'Marks Entry'!FA101</f>
        <v/>
      </c>
      <c r="FA99" s="784" t="str">
        <f>'Marks Entry'!FB101</f>
        <v/>
      </c>
      <c r="FB99" s="799" t="str">
        <f>'Marks Entry'!FC101</f>
        <v/>
      </c>
      <c r="FC99" s="800" t="str">
        <f>'Marks Entry'!FD101</f>
        <v/>
      </c>
      <c r="FD99" s="800" t="str">
        <f>'Marks Entry'!FE101</f>
        <v/>
      </c>
      <c r="FE99" s="784" t="str">
        <f>'Marks Entry'!FF101</f>
        <v/>
      </c>
      <c r="FF99" s="784" t="str">
        <f>'Marks Entry'!FG101</f>
        <v/>
      </c>
      <c r="FG99" s="785" t="str">
        <f>'Marks Entry'!FH101</f>
        <v/>
      </c>
    </row>
    <row r="100" spans="8:8" s="757" ht="17.25" customFormat="1" customHeight="1">
      <c r="A100" s="801"/>
      <c r="B100" s="758">
        <f t="shared" si="2"/>
        <v>0.0</v>
      </c>
      <c r="C100" s="759">
        <f>'Marks Entry'!D102</f>
        <v>0.0</v>
      </c>
      <c r="D100" s="759">
        <f>'Marks Entry'!E102</f>
        <v>0.0</v>
      </c>
      <c r="E100" s="759">
        <f>'Marks Entry'!F102</f>
        <v>0.0</v>
      </c>
      <c r="F100" s="759">
        <f>'Marks Entry'!G102</f>
        <v>0.0</v>
      </c>
      <c r="G100" s="759">
        <f>'Marks Entry'!H102</f>
        <v>0.0</v>
      </c>
      <c r="H100" s="759">
        <f>'Marks Entry'!I102</f>
        <v>0.0</v>
      </c>
      <c r="I100" s="759">
        <f>'Marks Entry'!J102</f>
        <v>0.0</v>
      </c>
      <c r="J100" s="760">
        <f>'Marks Entry'!K102</f>
        <v>0.0</v>
      </c>
      <c r="K100" s="781">
        <f>'Marks Entry'!L102</f>
        <v>0.0</v>
      </c>
      <c r="L100" s="782">
        <f>'Marks Entry'!M102</f>
        <v>0.0</v>
      </c>
      <c r="M100" s="782">
        <f>'Marks Entry'!N102</f>
        <v>0.0</v>
      </c>
      <c r="N100" s="783">
        <f>'Marks Entry'!O102</f>
        <v>0.0</v>
      </c>
      <c r="O100" s="782">
        <f>'Marks Entry'!P102</f>
        <v>0.0</v>
      </c>
      <c r="P100" s="783">
        <f>'Marks Entry'!Q102</f>
        <v>0.0</v>
      </c>
      <c r="Q100" s="782">
        <f>'Marks Entry'!R102</f>
        <v>0.0</v>
      </c>
      <c r="R100" s="783">
        <f>'Marks Entry'!S102</f>
        <v>0.0</v>
      </c>
      <c r="S100" s="784">
        <f>'Marks Entry'!T102</f>
        <v>0.0</v>
      </c>
      <c r="T100" s="784" t="str">
        <f>'Marks Entry'!U102</f>
        <v/>
      </c>
      <c r="U100" s="784" t="str">
        <f>'Marks Entry'!V102</f>
        <v/>
      </c>
      <c r="V100" s="785" t="str">
        <f>'Marks Entry'!W102</f>
        <v/>
      </c>
      <c r="W100" s="781">
        <f>'Marks Entry'!X102</f>
        <v>0.0</v>
      </c>
      <c r="X100" s="782">
        <f>'Marks Entry'!Y102</f>
        <v>0.0</v>
      </c>
      <c r="Y100" s="782">
        <f>'Marks Entry'!Z102</f>
        <v>0.0</v>
      </c>
      <c r="Z100" s="783">
        <f>'Marks Entry'!AA102</f>
        <v>0.0</v>
      </c>
      <c r="AA100" s="782">
        <f>'Marks Entry'!AB102</f>
        <v>0.0</v>
      </c>
      <c r="AB100" s="783">
        <f>'Marks Entry'!AC102</f>
        <v>0.0</v>
      </c>
      <c r="AC100" s="782">
        <f>'Marks Entry'!AD102</f>
        <v>0.0</v>
      </c>
      <c r="AD100" s="783">
        <f>'Marks Entry'!AE102</f>
        <v>0.0</v>
      </c>
      <c r="AE100" s="784">
        <f>'Marks Entry'!AF102</f>
        <v>0.0</v>
      </c>
      <c r="AF100" s="784" t="str">
        <f>'Marks Entry'!AG102</f>
        <v/>
      </c>
      <c r="AG100" s="784" t="str">
        <f>'Marks Entry'!AH102</f>
        <v/>
      </c>
      <c r="AH100" s="785" t="str">
        <f>'Marks Entry'!AI102</f>
        <v/>
      </c>
      <c r="AI100" s="781">
        <f>'Marks Entry'!AJ102</f>
        <v>0.0</v>
      </c>
      <c r="AJ100" s="782">
        <f>'Marks Entry'!AK102</f>
        <v>0.0</v>
      </c>
      <c r="AK100" s="782">
        <f>'Marks Entry'!AL102</f>
        <v>0.0</v>
      </c>
      <c r="AL100" s="783">
        <f>'Marks Entry'!AM102</f>
        <v>0.0</v>
      </c>
      <c r="AM100" s="782">
        <f>'Marks Entry'!AN102</f>
        <v>0.0</v>
      </c>
      <c r="AN100" s="783">
        <f>'Marks Entry'!AO102</f>
        <v>0.0</v>
      </c>
      <c r="AO100" s="782">
        <f>'Marks Entry'!AP102</f>
        <v>0.0</v>
      </c>
      <c r="AP100" s="783">
        <f>'Marks Entry'!AQ102</f>
        <v>0.0</v>
      </c>
      <c r="AQ100" s="784">
        <f>'Marks Entry'!AR102</f>
        <v>0.0</v>
      </c>
      <c r="AR100" s="784" t="str">
        <f>'Marks Entry'!AS102</f>
        <v/>
      </c>
      <c r="AS100" s="784" t="str">
        <f>'Marks Entry'!AT102</f>
        <v/>
      </c>
      <c r="AT100" s="785" t="str">
        <f>'Marks Entry'!AU102</f>
        <v/>
      </c>
      <c r="AU100" s="781">
        <f>'Marks Entry'!AV102</f>
        <v>0.0</v>
      </c>
      <c r="AV100" s="782">
        <f>'Marks Entry'!AW102</f>
        <v>0.0</v>
      </c>
      <c r="AW100" s="782">
        <f>'Marks Entry'!AX102</f>
        <v>0.0</v>
      </c>
      <c r="AX100" s="783">
        <f>'Marks Entry'!AY102</f>
        <v>0.0</v>
      </c>
      <c r="AY100" s="782">
        <f>'Marks Entry'!AZ102</f>
        <v>0.0</v>
      </c>
      <c r="AZ100" s="783">
        <f>'Marks Entry'!BA102</f>
        <v>0.0</v>
      </c>
      <c r="BA100" s="782">
        <f>'Marks Entry'!BB102</f>
        <v>0.0</v>
      </c>
      <c r="BB100" s="783">
        <f>'Marks Entry'!BC102</f>
        <v>0.0</v>
      </c>
      <c r="BC100" s="784">
        <f>'Marks Entry'!BD102</f>
        <v>0.0</v>
      </c>
      <c r="BD100" s="784" t="str">
        <f>'Marks Entry'!BE102</f>
        <v/>
      </c>
      <c r="BE100" s="784" t="str">
        <f>'Marks Entry'!BF102</f>
        <v/>
      </c>
      <c r="BF100" s="785" t="str">
        <f>'Marks Entry'!BG102</f>
        <v/>
      </c>
      <c r="BG100" s="781">
        <f>'Marks Entry'!BH102</f>
        <v>0.0</v>
      </c>
      <c r="BH100" s="782">
        <f>'Marks Entry'!BI102</f>
        <v>0.0</v>
      </c>
      <c r="BI100" s="782">
        <f>'Marks Entry'!BJ102</f>
        <v>0.0</v>
      </c>
      <c r="BJ100" s="783">
        <f>'Marks Entry'!BK102</f>
        <v>0.0</v>
      </c>
      <c r="BK100" s="782">
        <f>'Marks Entry'!BL102</f>
        <v>0.0</v>
      </c>
      <c r="BL100" s="783">
        <f>'Marks Entry'!BM102</f>
        <v>0.0</v>
      </c>
      <c r="BM100" s="782">
        <f>'Marks Entry'!BN102</f>
        <v>0.0</v>
      </c>
      <c r="BN100" s="783">
        <f>'Marks Entry'!BO102</f>
        <v>0.0</v>
      </c>
      <c r="BO100" s="784">
        <f>'Marks Entry'!BP102</f>
        <v>0.0</v>
      </c>
      <c r="BP100" s="784" t="str">
        <f>'Marks Entry'!BQ102</f>
        <v/>
      </c>
      <c r="BQ100" s="784" t="str">
        <f>'Marks Entry'!BR102</f>
        <v/>
      </c>
      <c r="BR100" s="785" t="str">
        <f>'Marks Entry'!BS102</f>
        <v/>
      </c>
      <c r="BS100" s="781">
        <f>'Marks Entry'!BT102</f>
        <v>0.0</v>
      </c>
      <c r="BT100" s="782">
        <f>'Marks Entry'!BU102</f>
        <v>0.0</v>
      </c>
      <c r="BU100" s="782">
        <f>'Marks Entry'!BV102</f>
        <v>0.0</v>
      </c>
      <c r="BV100" s="783">
        <f>'Marks Entry'!BW102</f>
        <v>0.0</v>
      </c>
      <c r="BW100" s="782">
        <f>'Marks Entry'!BX102</f>
        <v>0.0</v>
      </c>
      <c r="BX100" s="783">
        <f>'Marks Entry'!BY102</f>
        <v>0.0</v>
      </c>
      <c r="BY100" s="782">
        <f>'Marks Entry'!BZ102</f>
        <v>0.0</v>
      </c>
      <c r="BZ100" s="783">
        <f>'Marks Entry'!CA102</f>
        <v>0.0</v>
      </c>
      <c r="CA100" s="784">
        <f>'Marks Entry'!CB102</f>
        <v>0.0</v>
      </c>
      <c r="CB100" s="784" t="str">
        <f>'Marks Entry'!CC102</f>
        <v/>
      </c>
      <c r="CC100" s="784" t="str">
        <f>'Marks Entry'!CD102</f>
        <v/>
      </c>
      <c r="CD100" s="785" t="str">
        <f>'Marks Entry'!CE102</f>
        <v/>
      </c>
      <c r="CE100" s="781">
        <f>'Marks Entry'!CF102</f>
        <v>0.0</v>
      </c>
      <c r="CF100" s="782">
        <f>'Marks Entry'!CG102</f>
        <v>0.0</v>
      </c>
      <c r="CG100" s="782">
        <f>'Marks Entry'!CH102</f>
        <v>0.0</v>
      </c>
      <c r="CH100" s="783">
        <f>'Marks Entry'!CI102</f>
        <v>0.0</v>
      </c>
      <c r="CI100" s="782">
        <f>'Marks Entry'!CJ102</f>
        <v>0.0</v>
      </c>
      <c r="CJ100" s="783">
        <f>'Marks Entry'!CK102</f>
        <v>0.0</v>
      </c>
      <c r="CK100" s="782">
        <f>'Marks Entry'!CL102</f>
        <v>0.0</v>
      </c>
      <c r="CL100" s="783">
        <f>'Marks Entry'!CM102</f>
        <v>0.0</v>
      </c>
      <c r="CM100" s="784">
        <f>'Marks Entry'!CN102</f>
        <v>0.0</v>
      </c>
      <c r="CN100" s="784" t="str">
        <f>'Marks Entry'!CO102</f>
        <v/>
      </c>
      <c r="CO100" s="784" t="str">
        <f>'Marks Entry'!CP102</f>
        <v/>
      </c>
      <c r="CP100" s="785" t="str">
        <f>'Marks Entry'!CQ102</f>
        <v/>
      </c>
      <c r="CQ100" s="786">
        <f>'Marks Entry'!CR102</f>
        <v>0.0</v>
      </c>
      <c r="CR100" s="787">
        <f>'Marks Entry'!CS102</f>
        <v>0.0</v>
      </c>
      <c r="CS100" s="787">
        <f>'Marks Entry'!CT102</f>
        <v>0.0</v>
      </c>
      <c r="CT100" s="783">
        <f>'Marks Entry'!CU102</f>
        <v>0.0</v>
      </c>
      <c r="CU100" s="787">
        <f>'Marks Entry'!CV102</f>
        <v>0.0</v>
      </c>
      <c r="CV100" s="788">
        <f>'Marks Entry'!CW102</f>
        <v>0.0</v>
      </c>
      <c r="CW100" s="789">
        <f>'Marks Entry'!CX102</f>
        <v>0.0</v>
      </c>
      <c r="CX100" s="788">
        <f>'Marks Entry'!CY102</f>
        <v>0.0</v>
      </c>
      <c r="CY100" s="787">
        <f>'Marks Entry'!CZ102</f>
        <v>0.0</v>
      </c>
      <c r="CZ100" s="789">
        <f>'Marks Entry'!DA102</f>
        <v>0.0</v>
      </c>
      <c r="DA100" s="790">
        <f>'Marks Entry'!DB102</f>
        <v>0.0</v>
      </c>
      <c r="DB100" s="784">
        <f>'Marks Entry'!DC102</f>
        <v>0.0</v>
      </c>
      <c r="DC100" s="785" t="str">
        <f>'Marks Entry'!DD102</f>
        <v/>
      </c>
      <c r="DD100" s="786">
        <f>'Marks Entry'!DE102</f>
        <v>0.0</v>
      </c>
      <c r="DE100" s="787">
        <f>'Marks Entry'!DF102</f>
        <v>0.0</v>
      </c>
      <c r="DF100" s="791">
        <f>'Marks Entry'!DG102</f>
        <v>0.0</v>
      </c>
      <c r="DG100" s="787">
        <f>'Marks Entry'!DH102</f>
        <v>0.0</v>
      </c>
      <c r="DH100" s="787">
        <f>'Marks Entry'!DI102</f>
        <v>0.0</v>
      </c>
      <c r="DI100" s="791">
        <f>'Marks Entry'!DJ102</f>
        <v>0.0</v>
      </c>
      <c r="DJ100" s="787">
        <f>'Marks Entry'!DK102</f>
        <v>0.0</v>
      </c>
      <c r="DK100" s="787">
        <f>'Marks Entry'!DL102</f>
        <v>0.0</v>
      </c>
      <c r="DL100" s="791" t="str">
        <f>'Marks Entry'!DM102</f>
        <v/>
      </c>
      <c r="DM100" s="791">
        <f>'Marks Entry'!DN102</f>
        <v>0.0</v>
      </c>
      <c r="DN100" s="791">
        <f>'Marks Entry'!DO102</f>
        <v>0.0</v>
      </c>
      <c r="DO100" s="792">
        <f>'Marks Entry'!DP102</f>
        <v>0.0</v>
      </c>
      <c r="DP100" s="787">
        <f>'Marks Entry'!DQ102</f>
        <v>0.0</v>
      </c>
      <c r="DQ100" s="788">
        <f>'Marks Entry'!DR102</f>
        <v>0.0</v>
      </c>
      <c r="DR100" s="791">
        <f>'Marks Entry'!DS102</f>
        <v>0.0</v>
      </c>
      <c r="DS100" s="788">
        <f>'Marks Entry'!DT102</f>
        <v>0.0</v>
      </c>
      <c r="DT100" s="787">
        <f>'Marks Entry'!DU102</f>
        <v>0.0</v>
      </c>
      <c r="DU100" s="789">
        <f>'Marks Entry'!DV102</f>
        <v>0.0</v>
      </c>
      <c r="DV100" s="789">
        <f>'Marks Entry'!DW102</f>
        <v>0.0</v>
      </c>
      <c r="DW100" s="789">
        <f>'Marks Entry'!DX102</f>
        <v>0.0</v>
      </c>
      <c r="DX100" s="793">
        <f>'Marks Entry'!DY102</f>
        <v>0.0</v>
      </c>
      <c r="DY100" s="784">
        <f>'Marks Entry'!DZ102</f>
        <v>0.0</v>
      </c>
      <c r="DZ100" s="785" t="str">
        <f>'Marks Entry'!EA102</f>
        <v/>
      </c>
      <c r="EA100" s="786">
        <f>'Marks Entry'!EB102</f>
        <v>0.0</v>
      </c>
      <c r="EB100" s="787">
        <f>'Marks Entry'!EC102</f>
        <v>0.0</v>
      </c>
      <c r="EC100" s="787">
        <f>'Marks Entry'!ED102</f>
        <v>0.0</v>
      </c>
      <c r="ED100" s="790">
        <f>'Marks Entry'!EE102</f>
        <v>0.0</v>
      </c>
      <c r="EE100" s="794">
        <f>'Marks Entry'!EF102</f>
        <v>0.0</v>
      </c>
      <c r="EF100" s="795" t="str">
        <f>'Marks Entry'!EG102</f>
        <v/>
      </c>
      <c r="EG100" s="786">
        <f>'Marks Entry'!EH102</f>
        <v>0.0</v>
      </c>
      <c r="EH100" s="787">
        <f>'Marks Entry'!EI102</f>
        <v>0.0</v>
      </c>
      <c r="EI100" s="787">
        <f>'Marks Entry'!EJ102</f>
        <v>0.0</v>
      </c>
      <c r="EJ100" s="790">
        <f>'Marks Entry'!EK102</f>
        <v>0.0</v>
      </c>
      <c r="EK100" s="794">
        <f>'Marks Entry'!EL102</f>
        <v>0.0</v>
      </c>
      <c r="EL100" s="795" t="str">
        <f>'Marks Entry'!EM102</f>
        <v/>
      </c>
      <c r="EM100" s="786">
        <f>'Marks Entry'!EN102</f>
        <v>0.0</v>
      </c>
      <c r="EN100" s="787">
        <f>'Marks Entry'!EO102</f>
        <v>0.0</v>
      </c>
      <c r="EO100" s="788">
        <f>'Marks Entry'!EP102</f>
        <v>0.0</v>
      </c>
      <c r="EP100" s="791">
        <f>'Marks Entry'!EQ102</f>
        <v>0.0</v>
      </c>
      <c r="EQ100" s="788">
        <f>'Marks Entry'!ER102</f>
        <v>0.0</v>
      </c>
      <c r="ER100" s="791">
        <f>'Marks Entry'!ES102</f>
        <v>0.0</v>
      </c>
      <c r="ES100" s="788">
        <f>'Marks Entry'!ET102</f>
        <v>0.0</v>
      </c>
      <c r="ET100" s="796">
        <f>'Marks Entry'!EU102</f>
        <v>0.0</v>
      </c>
      <c r="EU100" s="784">
        <f>'Marks Entry'!EV102</f>
        <v>0.0</v>
      </c>
      <c r="EV100" s="785" t="str">
        <f>'Marks Entry'!EW102</f>
        <v/>
      </c>
      <c r="EW100" s="797">
        <f>'Marks Entry'!EX102</f>
        <v>0.0</v>
      </c>
      <c r="EX100" s="784">
        <f>'Marks Entry'!EY102</f>
        <v>0.0</v>
      </c>
      <c r="EY100" s="798" t="str">
        <f>'Marks Entry'!EZ102</f>
        <v/>
      </c>
      <c r="EZ100" s="797" t="str">
        <f>'Marks Entry'!FA102</f>
        <v/>
      </c>
      <c r="FA100" s="784" t="str">
        <f>'Marks Entry'!FB102</f>
        <v/>
      </c>
      <c r="FB100" s="799" t="str">
        <f>'Marks Entry'!FC102</f>
        <v/>
      </c>
      <c r="FC100" s="784" t="str">
        <f>'Marks Entry'!FD102</f>
        <v/>
      </c>
      <c r="FD100" s="784" t="str">
        <f>'Marks Entry'!FE102</f>
        <v/>
      </c>
      <c r="FE100" s="784" t="str">
        <f>'Marks Entry'!FF102</f>
        <v/>
      </c>
      <c r="FF100" s="784" t="str">
        <f>'Marks Entry'!FG102</f>
        <v/>
      </c>
      <c r="FG100" s="785" t="str">
        <f>'Marks Entry'!FH102</f>
        <v/>
      </c>
    </row>
    <row r="101" spans="8:8" s="757" ht="17.25" customFormat="1" customHeight="1">
      <c r="A101" s="801"/>
      <c r="B101" s="758">
        <f t="shared" si="2"/>
        <v>0.0</v>
      </c>
      <c r="C101" s="759">
        <f>'Marks Entry'!D103</f>
        <v>0.0</v>
      </c>
      <c r="D101" s="759">
        <f>'Marks Entry'!E103</f>
        <v>0.0</v>
      </c>
      <c r="E101" s="759">
        <f>'Marks Entry'!F103</f>
        <v>0.0</v>
      </c>
      <c r="F101" s="759">
        <f>'Marks Entry'!G103</f>
        <v>0.0</v>
      </c>
      <c r="G101" s="759">
        <f>'Marks Entry'!H103</f>
        <v>0.0</v>
      </c>
      <c r="H101" s="759">
        <f>'Marks Entry'!I103</f>
        <v>0.0</v>
      </c>
      <c r="I101" s="759">
        <f>'Marks Entry'!J103</f>
        <v>0.0</v>
      </c>
      <c r="J101" s="760">
        <f>'Marks Entry'!K103</f>
        <v>0.0</v>
      </c>
      <c r="K101" s="781">
        <f>'Marks Entry'!L103</f>
        <v>0.0</v>
      </c>
      <c r="L101" s="782">
        <f>'Marks Entry'!M103</f>
        <v>0.0</v>
      </c>
      <c r="M101" s="782">
        <f>'Marks Entry'!N103</f>
        <v>0.0</v>
      </c>
      <c r="N101" s="783">
        <f>'Marks Entry'!O103</f>
        <v>0.0</v>
      </c>
      <c r="O101" s="782">
        <f>'Marks Entry'!P103</f>
        <v>0.0</v>
      </c>
      <c r="P101" s="783">
        <f>'Marks Entry'!Q103</f>
        <v>0.0</v>
      </c>
      <c r="Q101" s="782">
        <f>'Marks Entry'!R103</f>
        <v>0.0</v>
      </c>
      <c r="R101" s="783">
        <f>'Marks Entry'!S103</f>
        <v>0.0</v>
      </c>
      <c r="S101" s="784">
        <f>'Marks Entry'!T103</f>
        <v>0.0</v>
      </c>
      <c r="T101" s="784" t="str">
        <f>'Marks Entry'!U103</f>
        <v/>
      </c>
      <c r="U101" s="784" t="str">
        <f>'Marks Entry'!V103</f>
        <v/>
      </c>
      <c r="V101" s="785" t="str">
        <f>'Marks Entry'!W103</f>
        <v/>
      </c>
      <c r="W101" s="781">
        <f>'Marks Entry'!X103</f>
        <v>0.0</v>
      </c>
      <c r="X101" s="782">
        <f>'Marks Entry'!Y103</f>
        <v>0.0</v>
      </c>
      <c r="Y101" s="782">
        <f>'Marks Entry'!Z103</f>
        <v>0.0</v>
      </c>
      <c r="Z101" s="783">
        <f>'Marks Entry'!AA103</f>
        <v>0.0</v>
      </c>
      <c r="AA101" s="782">
        <f>'Marks Entry'!AB103</f>
        <v>0.0</v>
      </c>
      <c r="AB101" s="783">
        <f>'Marks Entry'!AC103</f>
        <v>0.0</v>
      </c>
      <c r="AC101" s="782">
        <f>'Marks Entry'!AD103</f>
        <v>0.0</v>
      </c>
      <c r="AD101" s="783">
        <f>'Marks Entry'!AE103</f>
        <v>0.0</v>
      </c>
      <c r="AE101" s="784">
        <f>'Marks Entry'!AF103</f>
        <v>0.0</v>
      </c>
      <c r="AF101" s="784" t="str">
        <f>'Marks Entry'!AG103</f>
        <v/>
      </c>
      <c r="AG101" s="784" t="str">
        <f>'Marks Entry'!AH103</f>
        <v/>
      </c>
      <c r="AH101" s="785" t="str">
        <f>'Marks Entry'!AI103</f>
        <v/>
      </c>
      <c r="AI101" s="781">
        <f>'Marks Entry'!AJ103</f>
        <v>0.0</v>
      </c>
      <c r="AJ101" s="782">
        <f>'Marks Entry'!AK103</f>
        <v>0.0</v>
      </c>
      <c r="AK101" s="782">
        <f>'Marks Entry'!AL103</f>
        <v>0.0</v>
      </c>
      <c r="AL101" s="783">
        <f>'Marks Entry'!AM103</f>
        <v>0.0</v>
      </c>
      <c r="AM101" s="782">
        <f>'Marks Entry'!AN103</f>
        <v>0.0</v>
      </c>
      <c r="AN101" s="783">
        <f>'Marks Entry'!AO103</f>
        <v>0.0</v>
      </c>
      <c r="AO101" s="782">
        <f>'Marks Entry'!AP103</f>
        <v>0.0</v>
      </c>
      <c r="AP101" s="783">
        <f>'Marks Entry'!AQ103</f>
        <v>0.0</v>
      </c>
      <c r="AQ101" s="784">
        <f>'Marks Entry'!AR103</f>
        <v>0.0</v>
      </c>
      <c r="AR101" s="784" t="str">
        <f>'Marks Entry'!AS103</f>
        <v/>
      </c>
      <c r="AS101" s="784" t="str">
        <f>'Marks Entry'!AT103</f>
        <v/>
      </c>
      <c r="AT101" s="785" t="str">
        <f>'Marks Entry'!AU103</f>
        <v/>
      </c>
      <c r="AU101" s="781">
        <f>'Marks Entry'!AV103</f>
        <v>0.0</v>
      </c>
      <c r="AV101" s="782">
        <f>'Marks Entry'!AW103</f>
        <v>0.0</v>
      </c>
      <c r="AW101" s="782">
        <f>'Marks Entry'!AX103</f>
        <v>0.0</v>
      </c>
      <c r="AX101" s="783">
        <f>'Marks Entry'!AY103</f>
        <v>0.0</v>
      </c>
      <c r="AY101" s="782">
        <f>'Marks Entry'!AZ103</f>
        <v>0.0</v>
      </c>
      <c r="AZ101" s="783">
        <f>'Marks Entry'!BA103</f>
        <v>0.0</v>
      </c>
      <c r="BA101" s="782">
        <f>'Marks Entry'!BB103</f>
        <v>0.0</v>
      </c>
      <c r="BB101" s="783">
        <f>'Marks Entry'!BC103</f>
        <v>0.0</v>
      </c>
      <c r="BC101" s="784">
        <f>'Marks Entry'!BD103</f>
        <v>0.0</v>
      </c>
      <c r="BD101" s="784" t="str">
        <f>'Marks Entry'!BE103</f>
        <v/>
      </c>
      <c r="BE101" s="784" t="str">
        <f>'Marks Entry'!BF103</f>
        <v/>
      </c>
      <c r="BF101" s="785" t="str">
        <f>'Marks Entry'!BG103</f>
        <v/>
      </c>
      <c r="BG101" s="781">
        <f>'Marks Entry'!BH103</f>
        <v>0.0</v>
      </c>
      <c r="BH101" s="782">
        <f>'Marks Entry'!BI103</f>
        <v>0.0</v>
      </c>
      <c r="BI101" s="782">
        <f>'Marks Entry'!BJ103</f>
        <v>0.0</v>
      </c>
      <c r="BJ101" s="783">
        <f>'Marks Entry'!BK103</f>
        <v>0.0</v>
      </c>
      <c r="BK101" s="782">
        <f>'Marks Entry'!BL103</f>
        <v>0.0</v>
      </c>
      <c r="BL101" s="783">
        <f>'Marks Entry'!BM103</f>
        <v>0.0</v>
      </c>
      <c r="BM101" s="782">
        <f>'Marks Entry'!BN103</f>
        <v>0.0</v>
      </c>
      <c r="BN101" s="783">
        <f>'Marks Entry'!BO103</f>
        <v>0.0</v>
      </c>
      <c r="BO101" s="784">
        <f>'Marks Entry'!BP103</f>
        <v>0.0</v>
      </c>
      <c r="BP101" s="784" t="str">
        <f>'Marks Entry'!BQ103</f>
        <v/>
      </c>
      <c r="BQ101" s="784" t="str">
        <f>'Marks Entry'!BR103</f>
        <v/>
      </c>
      <c r="BR101" s="785" t="str">
        <f>'Marks Entry'!BS103</f>
        <v/>
      </c>
      <c r="BS101" s="781">
        <f>'Marks Entry'!BT103</f>
        <v>0.0</v>
      </c>
      <c r="BT101" s="782">
        <f>'Marks Entry'!BU103</f>
        <v>0.0</v>
      </c>
      <c r="BU101" s="782">
        <f>'Marks Entry'!BV103</f>
        <v>0.0</v>
      </c>
      <c r="BV101" s="783">
        <f>'Marks Entry'!BW103</f>
        <v>0.0</v>
      </c>
      <c r="BW101" s="782">
        <f>'Marks Entry'!BX103</f>
        <v>0.0</v>
      </c>
      <c r="BX101" s="783">
        <f>'Marks Entry'!BY103</f>
        <v>0.0</v>
      </c>
      <c r="BY101" s="782">
        <f>'Marks Entry'!BZ103</f>
        <v>0.0</v>
      </c>
      <c r="BZ101" s="783">
        <f>'Marks Entry'!CA103</f>
        <v>0.0</v>
      </c>
      <c r="CA101" s="784">
        <f>'Marks Entry'!CB103</f>
        <v>0.0</v>
      </c>
      <c r="CB101" s="784" t="str">
        <f>'Marks Entry'!CC103</f>
        <v/>
      </c>
      <c r="CC101" s="784" t="str">
        <f>'Marks Entry'!CD103</f>
        <v/>
      </c>
      <c r="CD101" s="785" t="str">
        <f>'Marks Entry'!CE103</f>
        <v/>
      </c>
      <c r="CE101" s="781">
        <f>'Marks Entry'!CF103</f>
        <v>0.0</v>
      </c>
      <c r="CF101" s="782">
        <f>'Marks Entry'!CG103</f>
        <v>0.0</v>
      </c>
      <c r="CG101" s="782">
        <f>'Marks Entry'!CH103</f>
        <v>0.0</v>
      </c>
      <c r="CH101" s="783">
        <f>'Marks Entry'!CI103</f>
        <v>0.0</v>
      </c>
      <c r="CI101" s="782">
        <f>'Marks Entry'!CJ103</f>
        <v>0.0</v>
      </c>
      <c r="CJ101" s="783">
        <f>'Marks Entry'!CK103</f>
        <v>0.0</v>
      </c>
      <c r="CK101" s="782">
        <f>'Marks Entry'!CL103</f>
        <v>0.0</v>
      </c>
      <c r="CL101" s="783">
        <f>'Marks Entry'!CM103</f>
        <v>0.0</v>
      </c>
      <c r="CM101" s="784">
        <f>'Marks Entry'!CN103</f>
        <v>0.0</v>
      </c>
      <c r="CN101" s="784" t="str">
        <f>'Marks Entry'!CO103</f>
        <v/>
      </c>
      <c r="CO101" s="784" t="str">
        <f>'Marks Entry'!CP103</f>
        <v/>
      </c>
      <c r="CP101" s="785" t="str">
        <f>'Marks Entry'!CQ103</f>
        <v/>
      </c>
      <c r="CQ101" s="786">
        <f>'Marks Entry'!CR103</f>
        <v>0.0</v>
      </c>
      <c r="CR101" s="787">
        <f>'Marks Entry'!CS103</f>
        <v>0.0</v>
      </c>
      <c r="CS101" s="787">
        <f>'Marks Entry'!CT103</f>
        <v>0.0</v>
      </c>
      <c r="CT101" s="783">
        <f>'Marks Entry'!CU103</f>
        <v>0.0</v>
      </c>
      <c r="CU101" s="787">
        <f>'Marks Entry'!CV103</f>
        <v>0.0</v>
      </c>
      <c r="CV101" s="788">
        <f>'Marks Entry'!CW103</f>
        <v>0.0</v>
      </c>
      <c r="CW101" s="789">
        <f>'Marks Entry'!CX103</f>
        <v>0.0</v>
      </c>
      <c r="CX101" s="788">
        <f>'Marks Entry'!CY103</f>
        <v>0.0</v>
      </c>
      <c r="CY101" s="787">
        <f>'Marks Entry'!CZ103</f>
        <v>0.0</v>
      </c>
      <c r="CZ101" s="789">
        <f>'Marks Entry'!DA103</f>
        <v>0.0</v>
      </c>
      <c r="DA101" s="790">
        <f>'Marks Entry'!DB103</f>
        <v>0.0</v>
      </c>
      <c r="DB101" s="784">
        <f>'Marks Entry'!DC103</f>
        <v>0.0</v>
      </c>
      <c r="DC101" s="785" t="str">
        <f>'Marks Entry'!DD103</f>
        <v/>
      </c>
      <c r="DD101" s="786">
        <f>'Marks Entry'!DE103</f>
        <v>0.0</v>
      </c>
      <c r="DE101" s="787">
        <f>'Marks Entry'!DF103</f>
        <v>0.0</v>
      </c>
      <c r="DF101" s="791">
        <f>'Marks Entry'!DG103</f>
        <v>0.0</v>
      </c>
      <c r="DG101" s="787">
        <f>'Marks Entry'!DH103</f>
        <v>0.0</v>
      </c>
      <c r="DH101" s="787">
        <f>'Marks Entry'!DI103</f>
        <v>0.0</v>
      </c>
      <c r="DI101" s="791">
        <f>'Marks Entry'!DJ103</f>
        <v>0.0</v>
      </c>
      <c r="DJ101" s="787">
        <f>'Marks Entry'!DK103</f>
        <v>0.0</v>
      </c>
      <c r="DK101" s="787">
        <f>'Marks Entry'!DL103</f>
        <v>0.0</v>
      </c>
      <c r="DL101" s="791" t="str">
        <f>'Marks Entry'!DM103</f>
        <v/>
      </c>
      <c r="DM101" s="791">
        <f>'Marks Entry'!DN103</f>
        <v>0.0</v>
      </c>
      <c r="DN101" s="791">
        <f>'Marks Entry'!DO103</f>
        <v>0.0</v>
      </c>
      <c r="DO101" s="792">
        <f>'Marks Entry'!DP103</f>
        <v>0.0</v>
      </c>
      <c r="DP101" s="787">
        <f>'Marks Entry'!DQ103</f>
        <v>0.0</v>
      </c>
      <c r="DQ101" s="788">
        <f>'Marks Entry'!DR103</f>
        <v>0.0</v>
      </c>
      <c r="DR101" s="791">
        <f>'Marks Entry'!DS103</f>
        <v>0.0</v>
      </c>
      <c r="DS101" s="788">
        <f>'Marks Entry'!DT103</f>
        <v>0.0</v>
      </c>
      <c r="DT101" s="787">
        <f>'Marks Entry'!DU103</f>
        <v>0.0</v>
      </c>
      <c r="DU101" s="789">
        <f>'Marks Entry'!DV103</f>
        <v>0.0</v>
      </c>
      <c r="DV101" s="789">
        <f>'Marks Entry'!DW103</f>
        <v>0.0</v>
      </c>
      <c r="DW101" s="789">
        <f>'Marks Entry'!DX103</f>
        <v>0.0</v>
      </c>
      <c r="DX101" s="793">
        <f>'Marks Entry'!DY103</f>
        <v>0.0</v>
      </c>
      <c r="DY101" s="784">
        <f>'Marks Entry'!DZ103</f>
        <v>0.0</v>
      </c>
      <c r="DZ101" s="785" t="str">
        <f>'Marks Entry'!EA103</f>
        <v/>
      </c>
      <c r="EA101" s="786">
        <f>'Marks Entry'!EB103</f>
        <v>0.0</v>
      </c>
      <c r="EB101" s="787">
        <f>'Marks Entry'!EC103</f>
        <v>0.0</v>
      </c>
      <c r="EC101" s="787">
        <f>'Marks Entry'!ED103</f>
        <v>0.0</v>
      </c>
      <c r="ED101" s="790">
        <f>'Marks Entry'!EE103</f>
        <v>0.0</v>
      </c>
      <c r="EE101" s="794">
        <f>'Marks Entry'!EF103</f>
        <v>0.0</v>
      </c>
      <c r="EF101" s="795" t="str">
        <f>'Marks Entry'!EG103</f>
        <v/>
      </c>
      <c r="EG101" s="786">
        <f>'Marks Entry'!EH103</f>
        <v>0.0</v>
      </c>
      <c r="EH101" s="787">
        <f>'Marks Entry'!EI103</f>
        <v>0.0</v>
      </c>
      <c r="EI101" s="787">
        <f>'Marks Entry'!EJ103</f>
        <v>0.0</v>
      </c>
      <c r="EJ101" s="790">
        <f>'Marks Entry'!EK103</f>
        <v>0.0</v>
      </c>
      <c r="EK101" s="794">
        <f>'Marks Entry'!EL103</f>
        <v>0.0</v>
      </c>
      <c r="EL101" s="795" t="str">
        <f>'Marks Entry'!EM103</f>
        <v/>
      </c>
      <c r="EM101" s="786">
        <f>'Marks Entry'!EN103</f>
        <v>0.0</v>
      </c>
      <c r="EN101" s="787">
        <f>'Marks Entry'!EO103</f>
        <v>0.0</v>
      </c>
      <c r="EO101" s="788">
        <f>'Marks Entry'!EP103</f>
        <v>0.0</v>
      </c>
      <c r="EP101" s="791">
        <f>'Marks Entry'!EQ103</f>
        <v>0.0</v>
      </c>
      <c r="EQ101" s="788">
        <f>'Marks Entry'!ER103</f>
        <v>0.0</v>
      </c>
      <c r="ER101" s="791">
        <f>'Marks Entry'!ES103</f>
        <v>0.0</v>
      </c>
      <c r="ES101" s="788">
        <f>'Marks Entry'!ET103</f>
        <v>0.0</v>
      </c>
      <c r="ET101" s="796">
        <f>'Marks Entry'!EU103</f>
        <v>0.0</v>
      </c>
      <c r="EU101" s="784">
        <f>'Marks Entry'!EV103</f>
        <v>0.0</v>
      </c>
      <c r="EV101" s="785" t="str">
        <f>'Marks Entry'!EW103</f>
        <v/>
      </c>
      <c r="EW101" s="797">
        <f>'Marks Entry'!EX103</f>
        <v>0.0</v>
      </c>
      <c r="EX101" s="784">
        <f>'Marks Entry'!EY103</f>
        <v>0.0</v>
      </c>
      <c r="EY101" s="798" t="str">
        <f>'Marks Entry'!EZ103</f>
        <v/>
      </c>
      <c r="EZ101" s="797" t="str">
        <f>'Marks Entry'!FA103</f>
        <v/>
      </c>
      <c r="FA101" s="784" t="str">
        <f>'Marks Entry'!FB103</f>
        <v/>
      </c>
      <c r="FB101" s="799" t="str">
        <f>'Marks Entry'!FC103</f>
        <v/>
      </c>
      <c r="FC101" s="800" t="str">
        <f>'Marks Entry'!FD103</f>
        <v/>
      </c>
      <c r="FD101" s="800" t="str">
        <f>'Marks Entry'!FE103</f>
        <v/>
      </c>
      <c r="FE101" s="784" t="str">
        <f>'Marks Entry'!FF103</f>
        <v/>
      </c>
      <c r="FF101" s="784" t="str">
        <f>'Marks Entry'!FG103</f>
        <v/>
      </c>
      <c r="FG101" s="785" t="str">
        <f>'Marks Entry'!FH103</f>
        <v/>
      </c>
    </row>
    <row r="102" spans="8:8" s="757" ht="17.25" customFormat="1" customHeight="1">
      <c r="A102" s="801"/>
      <c r="B102" s="758">
        <f t="shared" si="2"/>
        <v>0.0</v>
      </c>
      <c r="C102" s="759">
        <f>'Marks Entry'!D104</f>
        <v>0.0</v>
      </c>
      <c r="D102" s="759">
        <f>'Marks Entry'!E104</f>
        <v>0.0</v>
      </c>
      <c r="E102" s="759">
        <f>'Marks Entry'!F104</f>
        <v>0.0</v>
      </c>
      <c r="F102" s="759">
        <f>'Marks Entry'!G104</f>
        <v>0.0</v>
      </c>
      <c r="G102" s="759">
        <f>'Marks Entry'!H104</f>
        <v>0.0</v>
      </c>
      <c r="H102" s="759">
        <f>'Marks Entry'!I104</f>
        <v>0.0</v>
      </c>
      <c r="I102" s="759">
        <f>'Marks Entry'!J104</f>
        <v>0.0</v>
      </c>
      <c r="J102" s="760">
        <f>'Marks Entry'!K104</f>
        <v>0.0</v>
      </c>
      <c r="K102" s="781">
        <f>'Marks Entry'!L104</f>
        <v>0.0</v>
      </c>
      <c r="L102" s="782">
        <f>'Marks Entry'!M104</f>
        <v>0.0</v>
      </c>
      <c r="M102" s="782">
        <f>'Marks Entry'!N104</f>
        <v>0.0</v>
      </c>
      <c r="N102" s="783">
        <f>'Marks Entry'!O104</f>
        <v>0.0</v>
      </c>
      <c r="O102" s="782">
        <f>'Marks Entry'!P104</f>
        <v>0.0</v>
      </c>
      <c r="P102" s="783">
        <f>'Marks Entry'!Q104</f>
        <v>0.0</v>
      </c>
      <c r="Q102" s="782">
        <f>'Marks Entry'!R104</f>
        <v>0.0</v>
      </c>
      <c r="R102" s="783">
        <f>'Marks Entry'!S104</f>
        <v>0.0</v>
      </c>
      <c r="S102" s="784">
        <f>'Marks Entry'!T104</f>
        <v>0.0</v>
      </c>
      <c r="T102" s="784" t="str">
        <f>'Marks Entry'!U104</f>
        <v/>
      </c>
      <c r="U102" s="784" t="str">
        <f>'Marks Entry'!V104</f>
        <v/>
      </c>
      <c r="V102" s="785" t="str">
        <f>'Marks Entry'!W104</f>
        <v/>
      </c>
      <c r="W102" s="781">
        <f>'Marks Entry'!X104</f>
        <v>0.0</v>
      </c>
      <c r="X102" s="782">
        <f>'Marks Entry'!Y104</f>
        <v>0.0</v>
      </c>
      <c r="Y102" s="782">
        <f>'Marks Entry'!Z104</f>
        <v>0.0</v>
      </c>
      <c r="Z102" s="783">
        <f>'Marks Entry'!AA104</f>
        <v>0.0</v>
      </c>
      <c r="AA102" s="782">
        <f>'Marks Entry'!AB104</f>
        <v>0.0</v>
      </c>
      <c r="AB102" s="783">
        <f>'Marks Entry'!AC104</f>
        <v>0.0</v>
      </c>
      <c r="AC102" s="782">
        <f>'Marks Entry'!AD104</f>
        <v>0.0</v>
      </c>
      <c r="AD102" s="783">
        <f>'Marks Entry'!AE104</f>
        <v>0.0</v>
      </c>
      <c r="AE102" s="784">
        <f>'Marks Entry'!AF104</f>
        <v>0.0</v>
      </c>
      <c r="AF102" s="784" t="str">
        <f>'Marks Entry'!AG104</f>
        <v/>
      </c>
      <c r="AG102" s="784" t="str">
        <f>'Marks Entry'!AH104</f>
        <v/>
      </c>
      <c r="AH102" s="785" t="str">
        <f>'Marks Entry'!AI104</f>
        <v/>
      </c>
      <c r="AI102" s="781">
        <f>'Marks Entry'!AJ104</f>
        <v>0.0</v>
      </c>
      <c r="AJ102" s="782">
        <f>'Marks Entry'!AK104</f>
        <v>0.0</v>
      </c>
      <c r="AK102" s="782">
        <f>'Marks Entry'!AL104</f>
        <v>0.0</v>
      </c>
      <c r="AL102" s="783">
        <f>'Marks Entry'!AM104</f>
        <v>0.0</v>
      </c>
      <c r="AM102" s="782">
        <f>'Marks Entry'!AN104</f>
        <v>0.0</v>
      </c>
      <c r="AN102" s="783">
        <f>'Marks Entry'!AO104</f>
        <v>0.0</v>
      </c>
      <c r="AO102" s="782">
        <f>'Marks Entry'!AP104</f>
        <v>0.0</v>
      </c>
      <c r="AP102" s="783">
        <f>'Marks Entry'!AQ104</f>
        <v>0.0</v>
      </c>
      <c r="AQ102" s="784">
        <f>'Marks Entry'!AR104</f>
        <v>0.0</v>
      </c>
      <c r="AR102" s="784" t="str">
        <f>'Marks Entry'!AS104</f>
        <v/>
      </c>
      <c r="AS102" s="784" t="str">
        <f>'Marks Entry'!AT104</f>
        <v/>
      </c>
      <c r="AT102" s="785" t="str">
        <f>'Marks Entry'!AU104</f>
        <v/>
      </c>
      <c r="AU102" s="781">
        <f>'Marks Entry'!AV104</f>
        <v>0.0</v>
      </c>
      <c r="AV102" s="782">
        <f>'Marks Entry'!AW104</f>
        <v>0.0</v>
      </c>
      <c r="AW102" s="782">
        <f>'Marks Entry'!AX104</f>
        <v>0.0</v>
      </c>
      <c r="AX102" s="783">
        <f>'Marks Entry'!AY104</f>
        <v>0.0</v>
      </c>
      <c r="AY102" s="782">
        <f>'Marks Entry'!AZ104</f>
        <v>0.0</v>
      </c>
      <c r="AZ102" s="783">
        <f>'Marks Entry'!BA104</f>
        <v>0.0</v>
      </c>
      <c r="BA102" s="782">
        <f>'Marks Entry'!BB104</f>
        <v>0.0</v>
      </c>
      <c r="BB102" s="783">
        <f>'Marks Entry'!BC104</f>
        <v>0.0</v>
      </c>
      <c r="BC102" s="784">
        <f>'Marks Entry'!BD104</f>
        <v>0.0</v>
      </c>
      <c r="BD102" s="784" t="str">
        <f>'Marks Entry'!BE104</f>
        <v/>
      </c>
      <c r="BE102" s="784" t="str">
        <f>'Marks Entry'!BF104</f>
        <v/>
      </c>
      <c r="BF102" s="785" t="str">
        <f>'Marks Entry'!BG104</f>
        <v/>
      </c>
      <c r="BG102" s="781">
        <f>'Marks Entry'!BH104</f>
        <v>0.0</v>
      </c>
      <c r="BH102" s="782">
        <f>'Marks Entry'!BI104</f>
        <v>0.0</v>
      </c>
      <c r="BI102" s="782">
        <f>'Marks Entry'!BJ104</f>
        <v>0.0</v>
      </c>
      <c r="BJ102" s="783">
        <f>'Marks Entry'!BK104</f>
        <v>0.0</v>
      </c>
      <c r="BK102" s="782">
        <f>'Marks Entry'!BL104</f>
        <v>0.0</v>
      </c>
      <c r="BL102" s="783">
        <f>'Marks Entry'!BM104</f>
        <v>0.0</v>
      </c>
      <c r="BM102" s="782">
        <f>'Marks Entry'!BN104</f>
        <v>0.0</v>
      </c>
      <c r="BN102" s="783">
        <f>'Marks Entry'!BO104</f>
        <v>0.0</v>
      </c>
      <c r="BO102" s="784">
        <f>'Marks Entry'!BP104</f>
        <v>0.0</v>
      </c>
      <c r="BP102" s="784" t="str">
        <f>'Marks Entry'!BQ104</f>
        <v/>
      </c>
      <c r="BQ102" s="784" t="str">
        <f>'Marks Entry'!BR104</f>
        <v/>
      </c>
      <c r="BR102" s="785" t="str">
        <f>'Marks Entry'!BS104</f>
        <v/>
      </c>
      <c r="BS102" s="781">
        <f>'Marks Entry'!BT104</f>
        <v>0.0</v>
      </c>
      <c r="BT102" s="782">
        <f>'Marks Entry'!BU104</f>
        <v>0.0</v>
      </c>
      <c r="BU102" s="782">
        <f>'Marks Entry'!BV104</f>
        <v>0.0</v>
      </c>
      <c r="BV102" s="783">
        <f>'Marks Entry'!BW104</f>
        <v>0.0</v>
      </c>
      <c r="BW102" s="782">
        <f>'Marks Entry'!BX104</f>
        <v>0.0</v>
      </c>
      <c r="BX102" s="783">
        <f>'Marks Entry'!BY104</f>
        <v>0.0</v>
      </c>
      <c r="BY102" s="782">
        <f>'Marks Entry'!BZ104</f>
        <v>0.0</v>
      </c>
      <c r="BZ102" s="783">
        <f>'Marks Entry'!CA104</f>
        <v>0.0</v>
      </c>
      <c r="CA102" s="784">
        <f>'Marks Entry'!CB104</f>
        <v>0.0</v>
      </c>
      <c r="CB102" s="784" t="str">
        <f>'Marks Entry'!CC104</f>
        <v/>
      </c>
      <c r="CC102" s="784" t="str">
        <f>'Marks Entry'!CD104</f>
        <v/>
      </c>
      <c r="CD102" s="785" t="str">
        <f>'Marks Entry'!CE104</f>
        <v/>
      </c>
      <c r="CE102" s="781">
        <f>'Marks Entry'!CF104</f>
        <v>0.0</v>
      </c>
      <c r="CF102" s="782">
        <f>'Marks Entry'!CG104</f>
        <v>0.0</v>
      </c>
      <c r="CG102" s="782">
        <f>'Marks Entry'!CH104</f>
        <v>0.0</v>
      </c>
      <c r="CH102" s="783">
        <f>'Marks Entry'!CI104</f>
        <v>0.0</v>
      </c>
      <c r="CI102" s="782">
        <f>'Marks Entry'!CJ104</f>
        <v>0.0</v>
      </c>
      <c r="CJ102" s="783">
        <f>'Marks Entry'!CK104</f>
        <v>0.0</v>
      </c>
      <c r="CK102" s="782">
        <f>'Marks Entry'!CL104</f>
        <v>0.0</v>
      </c>
      <c r="CL102" s="783">
        <f>'Marks Entry'!CM104</f>
        <v>0.0</v>
      </c>
      <c r="CM102" s="784">
        <f>'Marks Entry'!CN104</f>
        <v>0.0</v>
      </c>
      <c r="CN102" s="784" t="str">
        <f>'Marks Entry'!CO104</f>
        <v/>
      </c>
      <c r="CO102" s="784" t="str">
        <f>'Marks Entry'!CP104</f>
        <v/>
      </c>
      <c r="CP102" s="785" t="str">
        <f>'Marks Entry'!CQ104</f>
        <v/>
      </c>
      <c r="CQ102" s="786">
        <f>'Marks Entry'!CR104</f>
        <v>0.0</v>
      </c>
      <c r="CR102" s="787">
        <f>'Marks Entry'!CS104</f>
        <v>0.0</v>
      </c>
      <c r="CS102" s="787">
        <f>'Marks Entry'!CT104</f>
        <v>0.0</v>
      </c>
      <c r="CT102" s="783">
        <f>'Marks Entry'!CU104</f>
        <v>0.0</v>
      </c>
      <c r="CU102" s="787">
        <f>'Marks Entry'!CV104</f>
        <v>0.0</v>
      </c>
      <c r="CV102" s="788">
        <f>'Marks Entry'!CW104</f>
        <v>0.0</v>
      </c>
      <c r="CW102" s="789">
        <f>'Marks Entry'!CX104</f>
        <v>0.0</v>
      </c>
      <c r="CX102" s="788">
        <f>'Marks Entry'!CY104</f>
        <v>0.0</v>
      </c>
      <c r="CY102" s="787">
        <f>'Marks Entry'!CZ104</f>
        <v>0.0</v>
      </c>
      <c r="CZ102" s="789">
        <f>'Marks Entry'!DA104</f>
        <v>0.0</v>
      </c>
      <c r="DA102" s="790">
        <f>'Marks Entry'!DB104</f>
        <v>0.0</v>
      </c>
      <c r="DB102" s="784">
        <f>'Marks Entry'!DC104</f>
        <v>0.0</v>
      </c>
      <c r="DC102" s="785" t="str">
        <f>'Marks Entry'!DD104</f>
        <v/>
      </c>
      <c r="DD102" s="786">
        <f>'Marks Entry'!DE104</f>
        <v>0.0</v>
      </c>
      <c r="DE102" s="787">
        <f>'Marks Entry'!DF104</f>
        <v>0.0</v>
      </c>
      <c r="DF102" s="791">
        <f>'Marks Entry'!DG104</f>
        <v>0.0</v>
      </c>
      <c r="DG102" s="787">
        <f>'Marks Entry'!DH104</f>
        <v>0.0</v>
      </c>
      <c r="DH102" s="787">
        <f>'Marks Entry'!DI104</f>
        <v>0.0</v>
      </c>
      <c r="DI102" s="791">
        <f>'Marks Entry'!DJ104</f>
        <v>0.0</v>
      </c>
      <c r="DJ102" s="787">
        <f>'Marks Entry'!DK104</f>
        <v>0.0</v>
      </c>
      <c r="DK102" s="787">
        <f>'Marks Entry'!DL104</f>
        <v>0.0</v>
      </c>
      <c r="DL102" s="791" t="str">
        <f>'Marks Entry'!DM104</f>
        <v/>
      </c>
      <c r="DM102" s="791">
        <f>'Marks Entry'!DN104</f>
        <v>0.0</v>
      </c>
      <c r="DN102" s="791">
        <f>'Marks Entry'!DO104</f>
        <v>0.0</v>
      </c>
      <c r="DO102" s="792">
        <f>'Marks Entry'!DP104</f>
        <v>0.0</v>
      </c>
      <c r="DP102" s="787">
        <f>'Marks Entry'!DQ104</f>
        <v>0.0</v>
      </c>
      <c r="DQ102" s="788">
        <f>'Marks Entry'!DR104</f>
        <v>0.0</v>
      </c>
      <c r="DR102" s="791">
        <f>'Marks Entry'!DS104</f>
        <v>0.0</v>
      </c>
      <c r="DS102" s="788">
        <f>'Marks Entry'!DT104</f>
        <v>0.0</v>
      </c>
      <c r="DT102" s="787">
        <f>'Marks Entry'!DU104</f>
        <v>0.0</v>
      </c>
      <c r="DU102" s="789">
        <f>'Marks Entry'!DV104</f>
        <v>0.0</v>
      </c>
      <c r="DV102" s="789">
        <f>'Marks Entry'!DW104</f>
        <v>0.0</v>
      </c>
      <c r="DW102" s="789">
        <f>'Marks Entry'!DX104</f>
        <v>0.0</v>
      </c>
      <c r="DX102" s="793">
        <f>'Marks Entry'!DY104</f>
        <v>0.0</v>
      </c>
      <c r="DY102" s="784">
        <f>'Marks Entry'!DZ104</f>
        <v>0.0</v>
      </c>
      <c r="DZ102" s="785" t="str">
        <f>'Marks Entry'!EA104</f>
        <v/>
      </c>
      <c r="EA102" s="786">
        <f>'Marks Entry'!EB104</f>
        <v>0.0</v>
      </c>
      <c r="EB102" s="787">
        <f>'Marks Entry'!EC104</f>
        <v>0.0</v>
      </c>
      <c r="EC102" s="787">
        <f>'Marks Entry'!ED104</f>
        <v>0.0</v>
      </c>
      <c r="ED102" s="790">
        <f>'Marks Entry'!EE104</f>
        <v>0.0</v>
      </c>
      <c r="EE102" s="794">
        <f>'Marks Entry'!EF104</f>
        <v>0.0</v>
      </c>
      <c r="EF102" s="795" t="str">
        <f>'Marks Entry'!EG104</f>
        <v/>
      </c>
      <c r="EG102" s="786">
        <f>'Marks Entry'!EH104</f>
        <v>0.0</v>
      </c>
      <c r="EH102" s="787">
        <f>'Marks Entry'!EI104</f>
        <v>0.0</v>
      </c>
      <c r="EI102" s="787">
        <f>'Marks Entry'!EJ104</f>
        <v>0.0</v>
      </c>
      <c r="EJ102" s="790">
        <f>'Marks Entry'!EK104</f>
        <v>0.0</v>
      </c>
      <c r="EK102" s="794">
        <f>'Marks Entry'!EL104</f>
        <v>0.0</v>
      </c>
      <c r="EL102" s="795" t="str">
        <f>'Marks Entry'!EM104</f>
        <v/>
      </c>
      <c r="EM102" s="786">
        <f>'Marks Entry'!EN104</f>
        <v>0.0</v>
      </c>
      <c r="EN102" s="787">
        <f>'Marks Entry'!EO104</f>
        <v>0.0</v>
      </c>
      <c r="EO102" s="788">
        <f>'Marks Entry'!EP104</f>
        <v>0.0</v>
      </c>
      <c r="EP102" s="791">
        <f>'Marks Entry'!EQ104</f>
        <v>0.0</v>
      </c>
      <c r="EQ102" s="788">
        <f>'Marks Entry'!ER104</f>
        <v>0.0</v>
      </c>
      <c r="ER102" s="791">
        <f>'Marks Entry'!ES104</f>
        <v>0.0</v>
      </c>
      <c r="ES102" s="788">
        <f>'Marks Entry'!ET104</f>
        <v>0.0</v>
      </c>
      <c r="ET102" s="796">
        <f>'Marks Entry'!EU104</f>
        <v>0.0</v>
      </c>
      <c r="EU102" s="784">
        <f>'Marks Entry'!EV104</f>
        <v>0.0</v>
      </c>
      <c r="EV102" s="785" t="str">
        <f>'Marks Entry'!EW104</f>
        <v/>
      </c>
      <c r="EW102" s="797">
        <f>'Marks Entry'!EX104</f>
        <v>0.0</v>
      </c>
      <c r="EX102" s="784">
        <f>'Marks Entry'!EY104</f>
        <v>0.0</v>
      </c>
      <c r="EY102" s="798" t="str">
        <f>'Marks Entry'!EZ104</f>
        <v/>
      </c>
      <c r="EZ102" s="797" t="str">
        <f>'Marks Entry'!FA104</f>
        <v/>
      </c>
      <c r="FA102" s="784" t="str">
        <f>'Marks Entry'!FB104</f>
        <v/>
      </c>
      <c r="FB102" s="799" t="str">
        <f>'Marks Entry'!FC104</f>
        <v/>
      </c>
      <c r="FC102" s="800" t="str">
        <f>'Marks Entry'!FD104</f>
        <v/>
      </c>
      <c r="FD102" s="800" t="str">
        <f>'Marks Entry'!FE104</f>
        <v/>
      </c>
      <c r="FE102" s="784" t="str">
        <f>'Marks Entry'!FF104</f>
        <v/>
      </c>
      <c r="FF102" s="784" t="str">
        <f>'Marks Entry'!FG104</f>
        <v/>
      </c>
      <c r="FG102" s="785" t="str">
        <f>'Marks Entry'!FH104</f>
        <v/>
      </c>
    </row>
    <row r="103" spans="8:8" s="757" ht="17.25" customFormat="1" customHeight="1">
      <c r="A103" s="801"/>
      <c r="B103" s="758">
        <f t="shared" si="2"/>
        <v>0.0</v>
      </c>
      <c r="C103" s="759">
        <f>'Marks Entry'!D105</f>
        <v>0.0</v>
      </c>
      <c r="D103" s="759">
        <f>'Marks Entry'!E105</f>
        <v>0.0</v>
      </c>
      <c r="E103" s="759">
        <f>'Marks Entry'!F105</f>
        <v>0.0</v>
      </c>
      <c r="F103" s="759">
        <f>'Marks Entry'!G105</f>
        <v>0.0</v>
      </c>
      <c r="G103" s="759">
        <f>'Marks Entry'!H105</f>
        <v>0.0</v>
      </c>
      <c r="H103" s="759">
        <f>'Marks Entry'!I105</f>
        <v>0.0</v>
      </c>
      <c r="I103" s="759">
        <f>'Marks Entry'!J105</f>
        <v>0.0</v>
      </c>
      <c r="J103" s="760">
        <f>'Marks Entry'!K105</f>
        <v>0.0</v>
      </c>
      <c r="K103" s="781">
        <f>'Marks Entry'!L105</f>
        <v>0.0</v>
      </c>
      <c r="L103" s="782">
        <f>'Marks Entry'!M105</f>
        <v>0.0</v>
      </c>
      <c r="M103" s="782">
        <f>'Marks Entry'!N105</f>
        <v>0.0</v>
      </c>
      <c r="N103" s="783">
        <f>'Marks Entry'!O105</f>
        <v>0.0</v>
      </c>
      <c r="O103" s="782">
        <f>'Marks Entry'!P105</f>
        <v>0.0</v>
      </c>
      <c r="P103" s="783">
        <f>'Marks Entry'!Q105</f>
        <v>0.0</v>
      </c>
      <c r="Q103" s="782">
        <f>'Marks Entry'!R105</f>
        <v>0.0</v>
      </c>
      <c r="R103" s="783">
        <f>'Marks Entry'!S105</f>
        <v>0.0</v>
      </c>
      <c r="S103" s="784">
        <f>'Marks Entry'!T105</f>
        <v>0.0</v>
      </c>
      <c r="T103" s="784" t="str">
        <f>'Marks Entry'!U105</f>
        <v/>
      </c>
      <c r="U103" s="784" t="str">
        <f>'Marks Entry'!V105</f>
        <v/>
      </c>
      <c r="V103" s="785" t="str">
        <f>'Marks Entry'!W105</f>
        <v/>
      </c>
      <c r="W103" s="781">
        <f>'Marks Entry'!X105</f>
        <v>0.0</v>
      </c>
      <c r="X103" s="782">
        <f>'Marks Entry'!Y105</f>
        <v>0.0</v>
      </c>
      <c r="Y103" s="782">
        <f>'Marks Entry'!Z105</f>
        <v>0.0</v>
      </c>
      <c r="Z103" s="783">
        <f>'Marks Entry'!AA105</f>
        <v>0.0</v>
      </c>
      <c r="AA103" s="782">
        <f>'Marks Entry'!AB105</f>
        <v>0.0</v>
      </c>
      <c r="AB103" s="783">
        <f>'Marks Entry'!AC105</f>
        <v>0.0</v>
      </c>
      <c r="AC103" s="782">
        <f>'Marks Entry'!AD105</f>
        <v>0.0</v>
      </c>
      <c r="AD103" s="783">
        <f>'Marks Entry'!AE105</f>
        <v>0.0</v>
      </c>
      <c r="AE103" s="784">
        <f>'Marks Entry'!AF105</f>
        <v>0.0</v>
      </c>
      <c r="AF103" s="784" t="str">
        <f>'Marks Entry'!AG105</f>
        <v/>
      </c>
      <c r="AG103" s="784" t="str">
        <f>'Marks Entry'!AH105</f>
        <v/>
      </c>
      <c r="AH103" s="785" t="str">
        <f>'Marks Entry'!AI105</f>
        <v/>
      </c>
      <c r="AI103" s="781">
        <f>'Marks Entry'!AJ105</f>
        <v>0.0</v>
      </c>
      <c r="AJ103" s="782">
        <f>'Marks Entry'!AK105</f>
        <v>0.0</v>
      </c>
      <c r="AK103" s="782">
        <f>'Marks Entry'!AL105</f>
        <v>0.0</v>
      </c>
      <c r="AL103" s="783">
        <f>'Marks Entry'!AM105</f>
        <v>0.0</v>
      </c>
      <c r="AM103" s="782">
        <f>'Marks Entry'!AN105</f>
        <v>0.0</v>
      </c>
      <c r="AN103" s="783">
        <f>'Marks Entry'!AO105</f>
        <v>0.0</v>
      </c>
      <c r="AO103" s="782">
        <f>'Marks Entry'!AP105</f>
        <v>0.0</v>
      </c>
      <c r="AP103" s="783">
        <f>'Marks Entry'!AQ105</f>
        <v>0.0</v>
      </c>
      <c r="AQ103" s="784">
        <f>'Marks Entry'!AR105</f>
        <v>0.0</v>
      </c>
      <c r="AR103" s="784" t="str">
        <f>'Marks Entry'!AS105</f>
        <v/>
      </c>
      <c r="AS103" s="784" t="str">
        <f>'Marks Entry'!AT105</f>
        <v/>
      </c>
      <c r="AT103" s="785" t="str">
        <f>'Marks Entry'!AU105</f>
        <v/>
      </c>
      <c r="AU103" s="781">
        <f>'Marks Entry'!AV105</f>
        <v>0.0</v>
      </c>
      <c r="AV103" s="782">
        <f>'Marks Entry'!AW105</f>
        <v>0.0</v>
      </c>
      <c r="AW103" s="782">
        <f>'Marks Entry'!AX105</f>
        <v>0.0</v>
      </c>
      <c r="AX103" s="783">
        <f>'Marks Entry'!AY105</f>
        <v>0.0</v>
      </c>
      <c r="AY103" s="782">
        <f>'Marks Entry'!AZ105</f>
        <v>0.0</v>
      </c>
      <c r="AZ103" s="783">
        <f>'Marks Entry'!BA105</f>
        <v>0.0</v>
      </c>
      <c r="BA103" s="782">
        <f>'Marks Entry'!BB105</f>
        <v>0.0</v>
      </c>
      <c r="BB103" s="783">
        <f>'Marks Entry'!BC105</f>
        <v>0.0</v>
      </c>
      <c r="BC103" s="784">
        <f>'Marks Entry'!BD105</f>
        <v>0.0</v>
      </c>
      <c r="BD103" s="784" t="str">
        <f>'Marks Entry'!BE105</f>
        <v/>
      </c>
      <c r="BE103" s="784" t="str">
        <f>'Marks Entry'!BF105</f>
        <v/>
      </c>
      <c r="BF103" s="785" t="str">
        <f>'Marks Entry'!BG105</f>
        <v/>
      </c>
      <c r="BG103" s="781">
        <f>'Marks Entry'!BH105</f>
        <v>0.0</v>
      </c>
      <c r="BH103" s="782">
        <f>'Marks Entry'!BI105</f>
        <v>0.0</v>
      </c>
      <c r="BI103" s="782">
        <f>'Marks Entry'!BJ105</f>
        <v>0.0</v>
      </c>
      <c r="BJ103" s="783">
        <f>'Marks Entry'!BK105</f>
        <v>0.0</v>
      </c>
      <c r="BK103" s="782">
        <f>'Marks Entry'!BL105</f>
        <v>0.0</v>
      </c>
      <c r="BL103" s="783">
        <f>'Marks Entry'!BM105</f>
        <v>0.0</v>
      </c>
      <c r="BM103" s="782">
        <f>'Marks Entry'!BN105</f>
        <v>0.0</v>
      </c>
      <c r="BN103" s="783">
        <f>'Marks Entry'!BO105</f>
        <v>0.0</v>
      </c>
      <c r="BO103" s="784">
        <f>'Marks Entry'!BP105</f>
        <v>0.0</v>
      </c>
      <c r="BP103" s="784" t="str">
        <f>'Marks Entry'!BQ105</f>
        <v/>
      </c>
      <c r="BQ103" s="784" t="str">
        <f>'Marks Entry'!BR105</f>
        <v/>
      </c>
      <c r="BR103" s="785" t="str">
        <f>'Marks Entry'!BS105</f>
        <v/>
      </c>
      <c r="BS103" s="781">
        <f>'Marks Entry'!BT105</f>
        <v>0.0</v>
      </c>
      <c r="BT103" s="782">
        <f>'Marks Entry'!BU105</f>
        <v>0.0</v>
      </c>
      <c r="BU103" s="782">
        <f>'Marks Entry'!BV105</f>
        <v>0.0</v>
      </c>
      <c r="BV103" s="783">
        <f>'Marks Entry'!BW105</f>
        <v>0.0</v>
      </c>
      <c r="BW103" s="782">
        <f>'Marks Entry'!BX105</f>
        <v>0.0</v>
      </c>
      <c r="BX103" s="783">
        <f>'Marks Entry'!BY105</f>
        <v>0.0</v>
      </c>
      <c r="BY103" s="782">
        <f>'Marks Entry'!BZ105</f>
        <v>0.0</v>
      </c>
      <c r="BZ103" s="783">
        <f>'Marks Entry'!CA105</f>
        <v>0.0</v>
      </c>
      <c r="CA103" s="784">
        <f>'Marks Entry'!CB105</f>
        <v>0.0</v>
      </c>
      <c r="CB103" s="784" t="str">
        <f>'Marks Entry'!CC105</f>
        <v/>
      </c>
      <c r="CC103" s="784" t="str">
        <f>'Marks Entry'!CD105</f>
        <v/>
      </c>
      <c r="CD103" s="785" t="str">
        <f>'Marks Entry'!CE105</f>
        <v/>
      </c>
      <c r="CE103" s="781">
        <f>'Marks Entry'!CF105</f>
        <v>0.0</v>
      </c>
      <c r="CF103" s="782">
        <f>'Marks Entry'!CG105</f>
        <v>0.0</v>
      </c>
      <c r="CG103" s="782">
        <f>'Marks Entry'!CH105</f>
        <v>0.0</v>
      </c>
      <c r="CH103" s="783">
        <f>'Marks Entry'!CI105</f>
        <v>0.0</v>
      </c>
      <c r="CI103" s="782">
        <f>'Marks Entry'!CJ105</f>
        <v>0.0</v>
      </c>
      <c r="CJ103" s="783">
        <f>'Marks Entry'!CK105</f>
        <v>0.0</v>
      </c>
      <c r="CK103" s="782">
        <f>'Marks Entry'!CL105</f>
        <v>0.0</v>
      </c>
      <c r="CL103" s="783">
        <f>'Marks Entry'!CM105</f>
        <v>0.0</v>
      </c>
      <c r="CM103" s="784">
        <f>'Marks Entry'!CN105</f>
        <v>0.0</v>
      </c>
      <c r="CN103" s="784" t="str">
        <f>'Marks Entry'!CO105</f>
        <v/>
      </c>
      <c r="CO103" s="784" t="str">
        <f>'Marks Entry'!CP105</f>
        <v/>
      </c>
      <c r="CP103" s="785" t="str">
        <f>'Marks Entry'!CQ105</f>
        <v/>
      </c>
      <c r="CQ103" s="786">
        <f>'Marks Entry'!CR105</f>
        <v>0.0</v>
      </c>
      <c r="CR103" s="787">
        <f>'Marks Entry'!CS105</f>
        <v>0.0</v>
      </c>
      <c r="CS103" s="787">
        <f>'Marks Entry'!CT105</f>
        <v>0.0</v>
      </c>
      <c r="CT103" s="783">
        <f>'Marks Entry'!CU105</f>
        <v>0.0</v>
      </c>
      <c r="CU103" s="787">
        <f>'Marks Entry'!CV105</f>
        <v>0.0</v>
      </c>
      <c r="CV103" s="788">
        <f>'Marks Entry'!CW105</f>
        <v>0.0</v>
      </c>
      <c r="CW103" s="789">
        <f>'Marks Entry'!CX105</f>
        <v>0.0</v>
      </c>
      <c r="CX103" s="788">
        <f>'Marks Entry'!CY105</f>
        <v>0.0</v>
      </c>
      <c r="CY103" s="787">
        <f>'Marks Entry'!CZ105</f>
        <v>0.0</v>
      </c>
      <c r="CZ103" s="789">
        <f>'Marks Entry'!DA105</f>
        <v>0.0</v>
      </c>
      <c r="DA103" s="790">
        <f>'Marks Entry'!DB105</f>
        <v>0.0</v>
      </c>
      <c r="DB103" s="784">
        <f>'Marks Entry'!DC105</f>
        <v>0.0</v>
      </c>
      <c r="DC103" s="785" t="str">
        <f>'Marks Entry'!DD105</f>
        <v/>
      </c>
      <c r="DD103" s="786">
        <f>'Marks Entry'!DE105</f>
        <v>0.0</v>
      </c>
      <c r="DE103" s="787">
        <f>'Marks Entry'!DF105</f>
        <v>0.0</v>
      </c>
      <c r="DF103" s="791">
        <f>'Marks Entry'!DG105</f>
        <v>0.0</v>
      </c>
      <c r="DG103" s="787">
        <f>'Marks Entry'!DH105</f>
        <v>0.0</v>
      </c>
      <c r="DH103" s="787">
        <f>'Marks Entry'!DI105</f>
        <v>0.0</v>
      </c>
      <c r="DI103" s="791">
        <f>'Marks Entry'!DJ105</f>
        <v>0.0</v>
      </c>
      <c r="DJ103" s="787">
        <f>'Marks Entry'!DK105</f>
        <v>0.0</v>
      </c>
      <c r="DK103" s="787">
        <f>'Marks Entry'!DL105</f>
        <v>0.0</v>
      </c>
      <c r="DL103" s="791" t="str">
        <f>'Marks Entry'!DM105</f>
        <v/>
      </c>
      <c r="DM103" s="791">
        <f>'Marks Entry'!DN105</f>
        <v>0.0</v>
      </c>
      <c r="DN103" s="791">
        <f>'Marks Entry'!DO105</f>
        <v>0.0</v>
      </c>
      <c r="DO103" s="792">
        <f>'Marks Entry'!DP105</f>
        <v>0.0</v>
      </c>
      <c r="DP103" s="787">
        <f>'Marks Entry'!DQ105</f>
        <v>0.0</v>
      </c>
      <c r="DQ103" s="788">
        <f>'Marks Entry'!DR105</f>
        <v>0.0</v>
      </c>
      <c r="DR103" s="791">
        <f>'Marks Entry'!DS105</f>
        <v>0.0</v>
      </c>
      <c r="DS103" s="788">
        <f>'Marks Entry'!DT105</f>
        <v>0.0</v>
      </c>
      <c r="DT103" s="787">
        <f>'Marks Entry'!DU105</f>
        <v>0.0</v>
      </c>
      <c r="DU103" s="789">
        <f>'Marks Entry'!DV105</f>
        <v>0.0</v>
      </c>
      <c r="DV103" s="789">
        <f>'Marks Entry'!DW105</f>
        <v>0.0</v>
      </c>
      <c r="DW103" s="789">
        <f>'Marks Entry'!DX105</f>
        <v>0.0</v>
      </c>
      <c r="DX103" s="793">
        <f>'Marks Entry'!DY105</f>
        <v>0.0</v>
      </c>
      <c r="DY103" s="784">
        <f>'Marks Entry'!DZ105</f>
        <v>0.0</v>
      </c>
      <c r="DZ103" s="785" t="str">
        <f>'Marks Entry'!EA105</f>
        <v/>
      </c>
      <c r="EA103" s="786">
        <f>'Marks Entry'!EB105</f>
        <v>0.0</v>
      </c>
      <c r="EB103" s="787">
        <f>'Marks Entry'!EC105</f>
        <v>0.0</v>
      </c>
      <c r="EC103" s="787">
        <f>'Marks Entry'!ED105</f>
        <v>0.0</v>
      </c>
      <c r="ED103" s="790">
        <f>'Marks Entry'!EE105</f>
        <v>0.0</v>
      </c>
      <c r="EE103" s="794">
        <f>'Marks Entry'!EF105</f>
        <v>0.0</v>
      </c>
      <c r="EF103" s="795" t="str">
        <f>'Marks Entry'!EG105</f>
        <v/>
      </c>
      <c r="EG103" s="786">
        <f>'Marks Entry'!EH105</f>
        <v>0.0</v>
      </c>
      <c r="EH103" s="787">
        <f>'Marks Entry'!EI105</f>
        <v>0.0</v>
      </c>
      <c r="EI103" s="787">
        <f>'Marks Entry'!EJ105</f>
        <v>0.0</v>
      </c>
      <c r="EJ103" s="790">
        <f>'Marks Entry'!EK105</f>
        <v>0.0</v>
      </c>
      <c r="EK103" s="794">
        <f>'Marks Entry'!EL105</f>
        <v>0.0</v>
      </c>
      <c r="EL103" s="795" t="str">
        <f>'Marks Entry'!EM105</f>
        <v/>
      </c>
      <c r="EM103" s="786">
        <f>'Marks Entry'!EN105</f>
        <v>0.0</v>
      </c>
      <c r="EN103" s="787">
        <f>'Marks Entry'!EO105</f>
        <v>0.0</v>
      </c>
      <c r="EO103" s="788">
        <f>'Marks Entry'!EP105</f>
        <v>0.0</v>
      </c>
      <c r="EP103" s="791">
        <f>'Marks Entry'!EQ105</f>
        <v>0.0</v>
      </c>
      <c r="EQ103" s="788">
        <f>'Marks Entry'!ER105</f>
        <v>0.0</v>
      </c>
      <c r="ER103" s="791">
        <f>'Marks Entry'!ES105</f>
        <v>0.0</v>
      </c>
      <c r="ES103" s="788">
        <f>'Marks Entry'!ET105</f>
        <v>0.0</v>
      </c>
      <c r="ET103" s="796">
        <f>'Marks Entry'!EU105</f>
        <v>0.0</v>
      </c>
      <c r="EU103" s="784">
        <f>'Marks Entry'!EV105</f>
        <v>0.0</v>
      </c>
      <c r="EV103" s="785" t="str">
        <f>'Marks Entry'!EW105</f>
        <v/>
      </c>
      <c r="EW103" s="797">
        <f>'Marks Entry'!EX105</f>
        <v>0.0</v>
      </c>
      <c r="EX103" s="784">
        <f>'Marks Entry'!EY105</f>
        <v>0.0</v>
      </c>
      <c r="EY103" s="798" t="str">
        <f>'Marks Entry'!EZ105</f>
        <v/>
      </c>
      <c r="EZ103" s="797" t="str">
        <f>'Marks Entry'!FA105</f>
        <v/>
      </c>
      <c r="FA103" s="784" t="str">
        <f>'Marks Entry'!FB105</f>
        <v/>
      </c>
      <c r="FB103" s="799" t="str">
        <f>'Marks Entry'!FC105</f>
        <v/>
      </c>
      <c r="FC103" s="784" t="str">
        <f>'Marks Entry'!FD105</f>
        <v/>
      </c>
      <c r="FD103" s="784" t="str">
        <f>'Marks Entry'!FE105</f>
        <v/>
      </c>
      <c r="FE103" s="784" t="str">
        <f>'Marks Entry'!FF105</f>
        <v/>
      </c>
      <c r="FF103" s="784" t="str">
        <f>'Marks Entry'!FG105</f>
        <v/>
      </c>
      <c r="FG103" s="785" t="str">
        <f>'Marks Entry'!FH105</f>
        <v/>
      </c>
    </row>
    <row r="104" spans="8:8" s="757" ht="17.25" customFormat="1" customHeight="1">
      <c r="A104" s="801"/>
      <c r="B104" s="758">
        <f t="shared" si="2"/>
        <v>0.0</v>
      </c>
      <c r="C104" s="759">
        <f>'Marks Entry'!D106</f>
        <v>0.0</v>
      </c>
      <c r="D104" s="759">
        <f>'Marks Entry'!E106</f>
        <v>0.0</v>
      </c>
      <c r="E104" s="759">
        <f>'Marks Entry'!F106</f>
        <v>0.0</v>
      </c>
      <c r="F104" s="759">
        <f>'Marks Entry'!G106</f>
        <v>0.0</v>
      </c>
      <c r="G104" s="759">
        <f>'Marks Entry'!H106</f>
        <v>0.0</v>
      </c>
      <c r="H104" s="759">
        <f>'Marks Entry'!I106</f>
        <v>0.0</v>
      </c>
      <c r="I104" s="759">
        <f>'Marks Entry'!J106</f>
        <v>0.0</v>
      </c>
      <c r="J104" s="760">
        <f>'Marks Entry'!K106</f>
        <v>0.0</v>
      </c>
      <c r="K104" s="781">
        <f>'Marks Entry'!L106</f>
        <v>0.0</v>
      </c>
      <c r="L104" s="782">
        <f>'Marks Entry'!M106</f>
        <v>0.0</v>
      </c>
      <c r="M104" s="782">
        <f>'Marks Entry'!N106</f>
        <v>0.0</v>
      </c>
      <c r="N104" s="783">
        <f>'Marks Entry'!O106</f>
        <v>0.0</v>
      </c>
      <c r="O104" s="782">
        <f>'Marks Entry'!P106</f>
        <v>0.0</v>
      </c>
      <c r="P104" s="783">
        <f>'Marks Entry'!Q106</f>
        <v>0.0</v>
      </c>
      <c r="Q104" s="782">
        <f>'Marks Entry'!R106</f>
        <v>0.0</v>
      </c>
      <c r="R104" s="783">
        <f>'Marks Entry'!S106</f>
        <v>0.0</v>
      </c>
      <c r="S104" s="784">
        <f>'Marks Entry'!T106</f>
        <v>0.0</v>
      </c>
      <c r="T104" s="784" t="str">
        <f>'Marks Entry'!U106</f>
        <v/>
      </c>
      <c r="U104" s="784" t="str">
        <f>'Marks Entry'!V106</f>
        <v/>
      </c>
      <c r="V104" s="785" t="str">
        <f>'Marks Entry'!W106</f>
        <v/>
      </c>
      <c r="W104" s="781">
        <f>'Marks Entry'!X106</f>
        <v>0.0</v>
      </c>
      <c r="X104" s="782">
        <f>'Marks Entry'!Y106</f>
        <v>0.0</v>
      </c>
      <c r="Y104" s="782">
        <f>'Marks Entry'!Z106</f>
        <v>0.0</v>
      </c>
      <c r="Z104" s="783">
        <f>'Marks Entry'!AA106</f>
        <v>0.0</v>
      </c>
      <c r="AA104" s="782">
        <f>'Marks Entry'!AB106</f>
        <v>0.0</v>
      </c>
      <c r="AB104" s="783">
        <f>'Marks Entry'!AC106</f>
        <v>0.0</v>
      </c>
      <c r="AC104" s="782">
        <f>'Marks Entry'!AD106</f>
        <v>0.0</v>
      </c>
      <c r="AD104" s="783">
        <f>'Marks Entry'!AE106</f>
        <v>0.0</v>
      </c>
      <c r="AE104" s="784">
        <f>'Marks Entry'!AF106</f>
        <v>0.0</v>
      </c>
      <c r="AF104" s="784" t="str">
        <f>'Marks Entry'!AG106</f>
        <v/>
      </c>
      <c r="AG104" s="784" t="str">
        <f>'Marks Entry'!AH106</f>
        <v/>
      </c>
      <c r="AH104" s="785" t="str">
        <f>'Marks Entry'!AI106</f>
        <v/>
      </c>
      <c r="AI104" s="781">
        <f>'Marks Entry'!AJ106</f>
        <v>0.0</v>
      </c>
      <c r="AJ104" s="782">
        <f>'Marks Entry'!AK106</f>
        <v>0.0</v>
      </c>
      <c r="AK104" s="782">
        <f>'Marks Entry'!AL106</f>
        <v>0.0</v>
      </c>
      <c r="AL104" s="783">
        <f>'Marks Entry'!AM106</f>
        <v>0.0</v>
      </c>
      <c r="AM104" s="782">
        <f>'Marks Entry'!AN106</f>
        <v>0.0</v>
      </c>
      <c r="AN104" s="783">
        <f>'Marks Entry'!AO106</f>
        <v>0.0</v>
      </c>
      <c r="AO104" s="782">
        <f>'Marks Entry'!AP106</f>
        <v>0.0</v>
      </c>
      <c r="AP104" s="783">
        <f>'Marks Entry'!AQ106</f>
        <v>0.0</v>
      </c>
      <c r="AQ104" s="784">
        <f>'Marks Entry'!AR106</f>
        <v>0.0</v>
      </c>
      <c r="AR104" s="784" t="str">
        <f>'Marks Entry'!AS106</f>
        <v/>
      </c>
      <c r="AS104" s="784" t="str">
        <f>'Marks Entry'!AT106</f>
        <v/>
      </c>
      <c r="AT104" s="785" t="str">
        <f>'Marks Entry'!AU106</f>
        <v/>
      </c>
      <c r="AU104" s="781">
        <f>'Marks Entry'!AV106</f>
        <v>0.0</v>
      </c>
      <c r="AV104" s="782">
        <f>'Marks Entry'!AW106</f>
        <v>0.0</v>
      </c>
      <c r="AW104" s="782">
        <f>'Marks Entry'!AX106</f>
        <v>0.0</v>
      </c>
      <c r="AX104" s="783">
        <f>'Marks Entry'!AY106</f>
        <v>0.0</v>
      </c>
      <c r="AY104" s="782">
        <f>'Marks Entry'!AZ106</f>
        <v>0.0</v>
      </c>
      <c r="AZ104" s="783">
        <f>'Marks Entry'!BA106</f>
        <v>0.0</v>
      </c>
      <c r="BA104" s="782">
        <f>'Marks Entry'!BB106</f>
        <v>0.0</v>
      </c>
      <c r="BB104" s="783">
        <f>'Marks Entry'!BC106</f>
        <v>0.0</v>
      </c>
      <c r="BC104" s="784">
        <f>'Marks Entry'!BD106</f>
        <v>0.0</v>
      </c>
      <c r="BD104" s="784" t="str">
        <f>'Marks Entry'!BE106</f>
        <v/>
      </c>
      <c r="BE104" s="784" t="str">
        <f>'Marks Entry'!BF106</f>
        <v/>
      </c>
      <c r="BF104" s="785" t="str">
        <f>'Marks Entry'!BG106</f>
        <v/>
      </c>
      <c r="BG104" s="781">
        <f>'Marks Entry'!BH106</f>
        <v>0.0</v>
      </c>
      <c r="BH104" s="782">
        <f>'Marks Entry'!BI106</f>
        <v>0.0</v>
      </c>
      <c r="BI104" s="782">
        <f>'Marks Entry'!BJ106</f>
        <v>0.0</v>
      </c>
      <c r="BJ104" s="783">
        <f>'Marks Entry'!BK106</f>
        <v>0.0</v>
      </c>
      <c r="BK104" s="782">
        <f>'Marks Entry'!BL106</f>
        <v>0.0</v>
      </c>
      <c r="BL104" s="783">
        <f>'Marks Entry'!BM106</f>
        <v>0.0</v>
      </c>
      <c r="BM104" s="782">
        <f>'Marks Entry'!BN106</f>
        <v>0.0</v>
      </c>
      <c r="BN104" s="783">
        <f>'Marks Entry'!BO106</f>
        <v>0.0</v>
      </c>
      <c r="BO104" s="784">
        <f>'Marks Entry'!BP106</f>
        <v>0.0</v>
      </c>
      <c r="BP104" s="784" t="str">
        <f>'Marks Entry'!BQ106</f>
        <v/>
      </c>
      <c r="BQ104" s="784" t="str">
        <f>'Marks Entry'!BR106</f>
        <v/>
      </c>
      <c r="BR104" s="785" t="str">
        <f>'Marks Entry'!BS106</f>
        <v/>
      </c>
      <c r="BS104" s="781">
        <f>'Marks Entry'!BT106</f>
        <v>0.0</v>
      </c>
      <c r="BT104" s="782">
        <f>'Marks Entry'!BU106</f>
        <v>0.0</v>
      </c>
      <c r="BU104" s="782">
        <f>'Marks Entry'!BV106</f>
        <v>0.0</v>
      </c>
      <c r="BV104" s="783">
        <f>'Marks Entry'!BW106</f>
        <v>0.0</v>
      </c>
      <c r="BW104" s="782">
        <f>'Marks Entry'!BX106</f>
        <v>0.0</v>
      </c>
      <c r="BX104" s="783">
        <f>'Marks Entry'!BY106</f>
        <v>0.0</v>
      </c>
      <c r="BY104" s="782">
        <f>'Marks Entry'!BZ106</f>
        <v>0.0</v>
      </c>
      <c r="BZ104" s="783">
        <f>'Marks Entry'!CA106</f>
        <v>0.0</v>
      </c>
      <c r="CA104" s="784">
        <f>'Marks Entry'!CB106</f>
        <v>0.0</v>
      </c>
      <c r="CB104" s="784" t="str">
        <f>'Marks Entry'!CC106</f>
        <v/>
      </c>
      <c r="CC104" s="784" t="str">
        <f>'Marks Entry'!CD106</f>
        <v/>
      </c>
      <c r="CD104" s="785" t="str">
        <f>'Marks Entry'!CE106</f>
        <v/>
      </c>
      <c r="CE104" s="781">
        <f>'Marks Entry'!CF106</f>
        <v>0.0</v>
      </c>
      <c r="CF104" s="782">
        <f>'Marks Entry'!CG106</f>
        <v>0.0</v>
      </c>
      <c r="CG104" s="782">
        <f>'Marks Entry'!CH106</f>
        <v>0.0</v>
      </c>
      <c r="CH104" s="783">
        <f>'Marks Entry'!CI106</f>
        <v>0.0</v>
      </c>
      <c r="CI104" s="782">
        <f>'Marks Entry'!CJ106</f>
        <v>0.0</v>
      </c>
      <c r="CJ104" s="783">
        <f>'Marks Entry'!CK106</f>
        <v>0.0</v>
      </c>
      <c r="CK104" s="782">
        <f>'Marks Entry'!CL106</f>
        <v>0.0</v>
      </c>
      <c r="CL104" s="783">
        <f>'Marks Entry'!CM106</f>
        <v>0.0</v>
      </c>
      <c r="CM104" s="784">
        <f>'Marks Entry'!CN106</f>
        <v>0.0</v>
      </c>
      <c r="CN104" s="784" t="str">
        <f>'Marks Entry'!CO106</f>
        <v/>
      </c>
      <c r="CO104" s="784" t="str">
        <f>'Marks Entry'!CP106</f>
        <v/>
      </c>
      <c r="CP104" s="785" t="str">
        <f>'Marks Entry'!CQ106</f>
        <v/>
      </c>
      <c r="CQ104" s="786">
        <f>'Marks Entry'!CR106</f>
        <v>0.0</v>
      </c>
      <c r="CR104" s="787">
        <f>'Marks Entry'!CS106</f>
        <v>0.0</v>
      </c>
      <c r="CS104" s="787">
        <f>'Marks Entry'!CT106</f>
        <v>0.0</v>
      </c>
      <c r="CT104" s="783">
        <f>'Marks Entry'!CU106</f>
        <v>0.0</v>
      </c>
      <c r="CU104" s="787">
        <f>'Marks Entry'!CV106</f>
        <v>0.0</v>
      </c>
      <c r="CV104" s="788">
        <f>'Marks Entry'!CW106</f>
        <v>0.0</v>
      </c>
      <c r="CW104" s="789">
        <f>'Marks Entry'!CX106</f>
        <v>0.0</v>
      </c>
      <c r="CX104" s="788">
        <f>'Marks Entry'!CY106</f>
        <v>0.0</v>
      </c>
      <c r="CY104" s="787">
        <f>'Marks Entry'!CZ106</f>
        <v>0.0</v>
      </c>
      <c r="CZ104" s="789">
        <f>'Marks Entry'!DA106</f>
        <v>0.0</v>
      </c>
      <c r="DA104" s="790">
        <f>'Marks Entry'!DB106</f>
        <v>0.0</v>
      </c>
      <c r="DB104" s="784">
        <f>'Marks Entry'!DC106</f>
        <v>0.0</v>
      </c>
      <c r="DC104" s="785" t="str">
        <f>'Marks Entry'!DD106</f>
        <v/>
      </c>
      <c r="DD104" s="786">
        <f>'Marks Entry'!DE106</f>
        <v>0.0</v>
      </c>
      <c r="DE104" s="787">
        <f>'Marks Entry'!DF106</f>
        <v>0.0</v>
      </c>
      <c r="DF104" s="791">
        <f>'Marks Entry'!DG106</f>
        <v>0.0</v>
      </c>
      <c r="DG104" s="787">
        <f>'Marks Entry'!DH106</f>
        <v>0.0</v>
      </c>
      <c r="DH104" s="787">
        <f>'Marks Entry'!DI106</f>
        <v>0.0</v>
      </c>
      <c r="DI104" s="791">
        <f>'Marks Entry'!DJ106</f>
        <v>0.0</v>
      </c>
      <c r="DJ104" s="787">
        <f>'Marks Entry'!DK106</f>
        <v>0.0</v>
      </c>
      <c r="DK104" s="787">
        <f>'Marks Entry'!DL106</f>
        <v>0.0</v>
      </c>
      <c r="DL104" s="791" t="str">
        <f>'Marks Entry'!DM106</f>
        <v/>
      </c>
      <c r="DM104" s="791">
        <f>'Marks Entry'!DN106</f>
        <v>0.0</v>
      </c>
      <c r="DN104" s="791">
        <f>'Marks Entry'!DO106</f>
        <v>0.0</v>
      </c>
      <c r="DO104" s="792">
        <f>'Marks Entry'!DP106</f>
        <v>0.0</v>
      </c>
      <c r="DP104" s="787">
        <f>'Marks Entry'!DQ106</f>
        <v>0.0</v>
      </c>
      <c r="DQ104" s="788">
        <f>'Marks Entry'!DR106</f>
        <v>0.0</v>
      </c>
      <c r="DR104" s="791">
        <f>'Marks Entry'!DS106</f>
        <v>0.0</v>
      </c>
      <c r="DS104" s="788">
        <f>'Marks Entry'!DT106</f>
        <v>0.0</v>
      </c>
      <c r="DT104" s="787">
        <f>'Marks Entry'!DU106</f>
        <v>0.0</v>
      </c>
      <c r="DU104" s="789">
        <f>'Marks Entry'!DV106</f>
        <v>0.0</v>
      </c>
      <c r="DV104" s="789">
        <f>'Marks Entry'!DW106</f>
        <v>0.0</v>
      </c>
      <c r="DW104" s="789">
        <f>'Marks Entry'!DX106</f>
        <v>0.0</v>
      </c>
      <c r="DX104" s="793">
        <f>'Marks Entry'!DY106</f>
        <v>0.0</v>
      </c>
      <c r="DY104" s="784">
        <f>'Marks Entry'!DZ106</f>
        <v>0.0</v>
      </c>
      <c r="DZ104" s="785" t="str">
        <f>'Marks Entry'!EA106</f>
        <v/>
      </c>
      <c r="EA104" s="786">
        <f>'Marks Entry'!EB106</f>
        <v>0.0</v>
      </c>
      <c r="EB104" s="787">
        <f>'Marks Entry'!EC106</f>
        <v>0.0</v>
      </c>
      <c r="EC104" s="787">
        <f>'Marks Entry'!ED106</f>
        <v>0.0</v>
      </c>
      <c r="ED104" s="790">
        <f>'Marks Entry'!EE106</f>
        <v>0.0</v>
      </c>
      <c r="EE104" s="794">
        <f>'Marks Entry'!EF106</f>
        <v>0.0</v>
      </c>
      <c r="EF104" s="795" t="str">
        <f>'Marks Entry'!EG106</f>
        <v/>
      </c>
      <c r="EG104" s="786">
        <f>'Marks Entry'!EH106</f>
        <v>0.0</v>
      </c>
      <c r="EH104" s="787">
        <f>'Marks Entry'!EI106</f>
        <v>0.0</v>
      </c>
      <c r="EI104" s="787">
        <f>'Marks Entry'!EJ106</f>
        <v>0.0</v>
      </c>
      <c r="EJ104" s="790">
        <f>'Marks Entry'!EK106</f>
        <v>0.0</v>
      </c>
      <c r="EK104" s="794">
        <f>'Marks Entry'!EL106</f>
        <v>0.0</v>
      </c>
      <c r="EL104" s="795" t="str">
        <f>'Marks Entry'!EM106</f>
        <v/>
      </c>
      <c r="EM104" s="786">
        <f>'Marks Entry'!EN106</f>
        <v>0.0</v>
      </c>
      <c r="EN104" s="787">
        <f>'Marks Entry'!EO106</f>
        <v>0.0</v>
      </c>
      <c r="EO104" s="788">
        <f>'Marks Entry'!EP106</f>
        <v>0.0</v>
      </c>
      <c r="EP104" s="791">
        <f>'Marks Entry'!EQ106</f>
        <v>0.0</v>
      </c>
      <c r="EQ104" s="788">
        <f>'Marks Entry'!ER106</f>
        <v>0.0</v>
      </c>
      <c r="ER104" s="791">
        <f>'Marks Entry'!ES106</f>
        <v>0.0</v>
      </c>
      <c r="ES104" s="788">
        <f>'Marks Entry'!ET106</f>
        <v>0.0</v>
      </c>
      <c r="ET104" s="796">
        <f>'Marks Entry'!EU106</f>
        <v>0.0</v>
      </c>
      <c r="EU104" s="784">
        <f>'Marks Entry'!EV106</f>
        <v>0.0</v>
      </c>
      <c r="EV104" s="785" t="str">
        <f>'Marks Entry'!EW106</f>
        <v/>
      </c>
      <c r="EW104" s="797">
        <f>'Marks Entry'!EX106</f>
        <v>0.0</v>
      </c>
      <c r="EX104" s="784">
        <f>'Marks Entry'!EY106</f>
        <v>0.0</v>
      </c>
      <c r="EY104" s="798" t="str">
        <f>'Marks Entry'!EZ106</f>
        <v/>
      </c>
      <c r="EZ104" s="797" t="str">
        <f>'Marks Entry'!FA106</f>
        <v/>
      </c>
      <c r="FA104" s="784" t="str">
        <f>'Marks Entry'!FB106</f>
        <v/>
      </c>
      <c r="FB104" s="799" t="str">
        <f>'Marks Entry'!FC106</f>
        <v/>
      </c>
      <c r="FC104" s="800" t="str">
        <f>'Marks Entry'!FD106</f>
        <v/>
      </c>
      <c r="FD104" s="800" t="str">
        <f>'Marks Entry'!FE106</f>
        <v/>
      </c>
      <c r="FE104" s="784" t="str">
        <f>'Marks Entry'!FF106</f>
        <v/>
      </c>
      <c r="FF104" s="784" t="str">
        <f>'Marks Entry'!FG106</f>
        <v/>
      </c>
      <c r="FG104" s="785" t="str">
        <f>'Marks Entry'!FH106</f>
        <v/>
      </c>
    </row>
    <row r="105" spans="8:8" s="757" ht="17.25" customFormat="1" customHeight="1">
      <c r="A105" s="801"/>
      <c r="B105" s="758">
        <f t="shared" si="2"/>
        <v>0.0</v>
      </c>
      <c r="C105" s="759">
        <f>'Marks Entry'!D107</f>
        <v>0.0</v>
      </c>
      <c r="D105" s="759">
        <f>'Marks Entry'!E107</f>
        <v>0.0</v>
      </c>
      <c r="E105" s="759">
        <f>'Marks Entry'!F107</f>
        <v>0.0</v>
      </c>
      <c r="F105" s="759">
        <f>'Marks Entry'!G107</f>
        <v>0.0</v>
      </c>
      <c r="G105" s="759">
        <f>'Marks Entry'!H107</f>
        <v>0.0</v>
      </c>
      <c r="H105" s="759">
        <f>'Marks Entry'!I107</f>
        <v>0.0</v>
      </c>
      <c r="I105" s="759">
        <f>'Marks Entry'!J107</f>
        <v>0.0</v>
      </c>
      <c r="J105" s="760">
        <f>'Marks Entry'!K107</f>
        <v>0.0</v>
      </c>
      <c r="K105" s="781">
        <f>'Marks Entry'!L107</f>
        <v>0.0</v>
      </c>
      <c r="L105" s="782">
        <f>'Marks Entry'!M107</f>
        <v>0.0</v>
      </c>
      <c r="M105" s="782">
        <f>'Marks Entry'!N107</f>
        <v>0.0</v>
      </c>
      <c r="N105" s="783">
        <f>'Marks Entry'!O107</f>
        <v>0.0</v>
      </c>
      <c r="O105" s="782">
        <f>'Marks Entry'!P107</f>
        <v>0.0</v>
      </c>
      <c r="P105" s="783">
        <f>'Marks Entry'!Q107</f>
        <v>0.0</v>
      </c>
      <c r="Q105" s="782">
        <f>'Marks Entry'!R107</f>
        <v>0.0</v>
      </c>
      <c r="R105" s="783">
        <f>'Marks Entry'!S107</f>
        <v>0.0</v>
      </c>
      <c r="S105" s="784">
        <f>'Marks Entry'!T107</f>
        <v>0.0</v>
      </c>
      <c r="T105" s="784" t="str">
        <f>'Marks Entry'!U107</f>
        <v/>
      </c>
      <c r="U105" s="784" t="str">
        <f>'Marks Entry'!V107</f>
        <v/>
      </c>
      <c r="V105" s="785" t="str">
        <f>'Marks Entry'!W107</f>
        <v/>
      </c>
      <c r="W105" s="781">
        <f>'Marks Entry'!X107</f>
        <v>0.0</v>
      </c>
      <c r="X105" s="782">
        <f>'Marks Entry'!Y107</f>
        <v>0.0</v>
      </c>
      <c r="Y105" s="782">
        <f>'Marks Entry'!Z107</f>
        <v>0.0</v>
      </c>
      <c r="Z105" s="783">
        <f>'Marks Entry'!AA107</f>
        <v>0.0</v>
      </c>
      <c r="AA105" s="782">
        <f>'Marks Entry'!AB107</f>
        <v>0.0</v>
      </c>
      <c r="AB105" s="783">
        <f>'Marks Entry'!AC107</f>
        <v>0.0</v>
      </c>
      <c r="AC105" s="782">
        <f>'Marks Entry'!AD107</f>
        <v>0.0</v>
      </c>
      <c r="AD105" s="783">
        <f>'Marks Entry'!AE107</f>
        <v>0.0</v>
      </c>
      <c r="AE105" s="784">
        <f>'Marks Entry'!AF107</f>
        <v>0.0</v>
      </c>
      <c r="AF105" s="784" t="str">
        <f>'Marks Entry'!AG107</f>
        <v/>
      </c>
      <c r="AG105" s="784" t="str">
        <f>'Marks Entry'!AH107</f>
        <v/>
      </c>
      <c r="AH105" s="785" t="str">
        <f>'Marks Entry'!AI107</f>
        <v/>
      </c>
      <c r="AI105" s="781">
        <f>'Marks Entry'!AJ107</f>
        <v>0.0</v>
      </c>
      <c r="AJ105" s="782">
        <f>'Marks Entry'!AK107</f>
        <v>0.0</v>
      </c>
      <c r="AK105" s="782">
        <f>'Marks Entry'!AL107</f>
        <v>0.0</v>
      </c>
      <c r="AL105" s="783">
        <f>'Marks Entry'!AM107</f>
        <v>0.0</v>
      </c>
      <c r="AM105" s="782">
        <f>'Marks Entry'!AN107</f>
        <v>0.0</v>
      </c>
      <c r="AN105" s="783">
        <f>'Marks Entry'!AO107</f>
        <v>0.0</v>
      </c>
      <c r="AO105" s="782">
        <f>'Marks Entry'!AP107</f>
        <v>0.0</v>
      </c>
      <c r="AP105" s="783">
        <f>'Marks Entry'!AQ107</f>
        <v>0.0</v>
      </c>
      <c r="AQ105" s="784">
        <f>'Marks Entry'!AR107</f>
        <v>0.0</v>
      </c>
      <c r="AR105" s="784" t="str">
        <f>'Marks Entry'!AS107</f>
        <v/>
      </c>
      <c r="AS105" s="784" t="str">
        <f>'Marks Entry'!AT107</f>
        <v/>
      </c>
      <c r="AT105" s="785" t="str">
        <f>'Marks Entry'!AU107</f>
        <v/>
      </c>
      <c r="AU105" s="781">
        <f>'Marks Entry'!AV107</f>
        <v>0.0</v>
      </c>
      <c r="AV105" s="782">
        <f>'Marks Entry'!AW107</f>
        <v>0.0</v>
      </c>
      <c r="AW105" s="782">
        <f>'Marks Entry'!AX107</f>
        <v>0.0</v>
      </c>
      <c r="AX105" s="783">
        <f>'Marks Entry'!AY107</f>
        <v>0.0</v>
      </c>
      <c r="AY105" s="782">
        <f>'Marks Entry'!AZ107</f>
        <v>0.0</v>
      </c>
      <c r="AZ105" s="783">
        <f>'Marks Entry'!BA107</f>
        <v>0.0</v>
      </c>
      <c r="BA105" s="782">
        <f>'Marks Entry'!BB107</f>
        <v>0.0</v>
      </c>
      <c r="BB105" s="783">
        <f>'Marks Entry'!BC107</f>
        <v>0.0</v>
      </c>
      <c r="BC105" s="784">
        <f>'Marks Entry'!BD107</f>
        <v>0.0</v>
      </c>
      <c r="BD105" s="784" t="str">
        <f>'Marks Entry'!BE107</f>
        <v/>
      </c>
      <c r="BE105" s="784" t="str">
        <f>'Marks Entry'!BF107</f>
        <v/>
      </c>
      <c r="BF105" s="785" t="str">
        <f>'Marks Entry'!BG107</f>
        <v/>
      </c>
      <c r="BG105" s="781">
        <f>'Marks Entry'!BH107</f>
        <v>0.0</v>
      </c>
      <c r="BH105" s="782">
        <f>'Marks Entry'!BI107</f>
        <v>0.0</v>
      </c>
      <c r="BI105" s="782">
        <f>'Marks Entry'!BJ107</f>
        <v>0.0</v>
      </c>
      <c r="BJ105" s="783">
        <f>'Marks Entry'!BK107</f>
        <v>0.0</v>
      </c>
      <c r="BK105" s="782">
        <f>'Marks Entry'!BL107</f>
        <v>0.0</v>
      </c>
      <c r="BL105" s="783">
        <f>'Marks Entry'!BM107</f>
        <v>0.0</v>
      </c>
      <c r="BM105" s="782">
        <f>'Marks Entry'!BN107</f>
        <v>0.0</v>
      </c>
      <c r="BN105" s="783">
        <f>'Marks Entry'!BO107</f>
        <v>0.0</v>
      </c>
      <c r="BO105" s="784">
        <f>'Marks Entry'!BP107</f>
        <v>0.0</v>
      </c>
      <c r="BP105" s="784" t="str">
        <f>'Marks Entry'!BQ107</f>
        <v/>
      </c>
      <c r="BQ105" s="784" t="str">
        <f>'Marks Entry'!BR107</f>
        <v/>
      </c>
      <c r="BR105" s="785" t="str">
        <f>'Marks Entry'!BS107</f>
        <v/>
      </c>
      <c r="BS105" s="781">
        <f>'Marks Entry'!BT107</f>
        <v>0.0</v>
      </c>
      <c r="BT105" s="782">
        <f>'Marks Entry'!BU107</f>
        <v>0.0</v>
      </c>
      <c r="BU105" s="782">
        <f>'Marks Entry'!BV107</f>
        <v>0.0</v>
      </c>
      <c r="BV105" s="783">
        <f>'Marks Entry'!BW107</f>
        <v>0.0</v>
      </c>
      <c r="BW105" s="782">
        <f>'Marks Entry'!BX107</f>
        <v>0.0</v>
      </c>
      <c r="BX105" s="783">
        <f>'Marks Entry'!BY107</f>
        <v>0.0</v>
      </c>
      <c r="BY105" s="782">
        <f>'Marks Entry'!BZ107</f>
        <v>0.0</v>
      </c>
      <c r="BZ105" s="783">
        <f>'Marks Entry'!CA107</f>
        <v>0.0</v>
      </c>
      <c r="CA105" s="784">
        <f>'Marks Entry'!CB107</f>
        <v>0.0</v>
      </c>
      <c r="CB105" s="784" t="str">
        <f>'Marks Entry'!CC107</f>
        <v/>
      </c>
      <c r="CC105" s="784" t="str">
        <f>'Marks Entry'!CD107</f>
        <v/>
      </c>
      <c r="CD105" s="785" t="str">
        <f>'Marks Entry'!CE107</f>
        <v/>
      </c>
      <c r="CE105" s="781">
        <f>'Marks Entry'!CF107</f>
        <v>0.0</v>
      </c>
      <c r="CF105" s="782">
        <f>'Marks Entry'!CG107</f>
        <v>0.0</v>
      </c>
      <c r="CG105" s="782">
        <f>'Marks Entry'!CH107</f>
        <v>0.0</v>
      </c>
      <c r="CH105" s="783">
        <f>'Marks Entry'!CI107</f>
        <v>0.0</v>
      </c>
      <c r="CI105" s="782">
        <f>'Marks Entry'!CJ107</f>
        <v>0.0</v>
      </c>
      <c r="CJ105" s="783">
        <f>'Marks Entry'!CK107</f>
        <v>0.0</v>
      </c>
      <c r="CK105" s="782">
        <f>'Marks Entry'!CL107</f>
        <v>0.0</v>
      </c>
      <c r="CL105" s="783">
        <f>'Marks Entry'!CM107</f>
        <v>0.0</v>
      </c>
      <c r="CM105" s="784">
        <f>'Marks Entry'!CN107</f>
        <v>0.0</v>
      </c>
      <c r="CN105" s="784" t="str">
        <f>'Marks Entry'!CO107</f>
        <v/>
      </c>
      <c r="CO105" s="784" t="str">
        <f>'Marks Entry'!CP107</f>
        <v/>
      </c>
      <c r="CP105" s="785" t="str">
        <f>'Marks Entry'!CQ107</f>
        <v/>
      </c>
      <c r="CQ105" s="786">
        <f>'Marks Entry'!CR107</f>
        <v>0.0</v>
      </c>
      <c r="CR105" s="787">
        <f>'Marks Entry'!CS107</f>
        <v>0.0</v>
      </c>
      <c r="CS105" s="787">
        <f>'Marks Entry'!CT107</f>
        <v>0.0</v>
      </c>
      <c r="CT105" s="783">
        <f>'Marks Entry'!CU107</f>
        <v>0.0</v>
      </c>
      <c r="CU105" s="787">
        <f>'Marks Entry'!CV107</f>
        <v>0.0</v>
      </c>
      <c r="CV105" s="788">
        <f>'Marks Entry'!CW107</f>
        <v>0.0</v>
      </c>
      <c r="CW105" s="789">
        <f>'Marks Entry'!CX107</f>
        <v>0.0</v>
      </c>
      <c r="CX105" s="788">
        <f>'Marks Entry'!CY107</f>
        <v>0.0</v>
      </c>
      <c r="CY105" s="787">
        <f>'Marks Entry'!CZ107</f>
        <v>0.0</v>
      </c>
      <c r="CZ105" s="789">
        <f>'Marks Entry'!DA107</f>
        <v>0.0</v>
      </c>
      <c r="DA105" s="790">
        <f>'Marks Entry'!DB107</f>
        <v>0.0</v>
      </c>
      <c r="DB105" s="784">
        <f>'Marks Entry'!DC107</f>
        <v>0.0</v>
      </c>
      <c r="DC105" s="785" t="str">
        <f>'Marks Entry'!DD107</f>
        <v/>
      </c>
      <c r="DD105" s="786">
        <f>'Marks Entry'!DE107</f>
        <v>0.0</v>
      </c>
      <c r="DE105" s="787">
        <f>'Marks Entry'!DF107</f>
        <v>0.0</v>
      </c>
      <c r="DF105" s="791">
        <f>'Marks Entry'!DG107</f>
        <v>0.0</v>
      </c>
      <c r="DG105" s="787">
        <f>'Marks Entry'!DH107</f>
        <v>0.0</v>
      </c>
      <c r="DH105" s="787">
        <f>'Marks Entry'!DI107</f>
        <v>0.0</v>
      </c>
      <c r="DI105" s="791">
        <f>'Marks Entry'!DJ107</f>
        <v>0.0</v>
      </c>
      <c r="DJ105" s="787">
        <f>'Marks Entry'!DK107</f>
        <v>0.0</v>
      </c>
      <c r="DK105" s="787">
        <f>'Marks Entry'!DL107</f>
        <v>0.0</v>
      </c>
      <c r="DL105" s="791" t="str">
        <f>'Marks Entry'!DM107</f>
        <v/>
      </c>
      <c r="DM105" s="791">
        <f>'Marks Entry'!DN107</f>
        <v>0.0</v>
      </c>
      <c r="DN105" s="791">
        <f>'Marks Entry'!DO107</f>
        <v>0.0</v>
      </c>
      <c r="DO105" s="792">
        <f>'Marks Entry'!DP107</f>
        <v>0.0</v>
      </c>
      <c r="DP105" s="787">
        <f>'Marks Entry'!DQ107</f>
        <v>0.0</v>
      </c>
      <c r="DQ105" s="788">
        <f>'Marks Entry'!DR107</f>
        <v>0.0</v>
      </c>
      <c r="DR105" s="791">
        <f>'Marks Entry'!DS107</f>
        <v>0.0</v>
      </c>
      <c r="DS105" s="788">
        <f>'Marks Entry'!DT107</f>
        <v>0.0</v>
      </c>
      <c r="DT105" s="787">
        <f>'Marks Entry'!DU107</f>
        <v>0.0</v>
      </c>
      <c r="DU105" s="789">
        <f>'Marks Entry'!DV107</f>
        <v>0.0</v>
      </c>
      <c r="DV105" s="789">
        <f>'Marks Entry'!DW107</f>
        <v>0.0</v>
      </c>
      <c r="DW105" s="789">
        <f>'Marks Entry'!DX107</f>
        <v>0.0</v>
      </c>
      <c r="DX105" s="793">
        <f>'Marks Entry'!DY107</f>
        <v>0.0</v>
      </c>
      <c r="DY105" s="784">
        <f>'Marks Entry'!DZ107</f>
        <v>0.0</v>
      </c>
      <c r="DZ105" s="785" t="str">
        <f>'Marks Entry'!EA107</f>
        <v/>
      </c>
      <c r="EA105" s="786">
        <f>'Marks Entry'!EB107</f>
        <v>0.0</v>
      </c>
      <c r="EB105" s="787">
        <f>'Marks Entry'!EC107</f>
        <v>0.0</v>
      </c>
      <c r="EC105" s="787">
        <f>'Marks Entry'!ED107</f>
        <v>0.0</v>
      </c>
      <c r="ED105" s="790">
        <f>'Marks Entry'!EE107</f>
        <v>0.0</v>
      </c>
      <c r="EE105" s="794">
        <f>'Marks Entry'!EF107</f>
        <v>0.0</v>
      </c>
      <c r="EF105" s="795" t="str">
        <f>'Marks Entry'!EG107</f>
        <v/>
      </c>
      <c r="EG105" s="786">
        <f>'Marks Entry'!EH107</f>
        <v>0.0</v>
      </c>
      <c r="EH105" s="787">
        <f>'Marks Entry'!EI107</f>
        <v>0.0</v>
      </c>
      <c r="EI105" s="787">
        <f>'Marks Entry'!EJ107</f>
        <v>0.0</v>
      </c>
      <c r="EJ105" s="790">
        <f>'Marks Entry'!EK107</f>
        <v>0.0</v>
      </c>
      <c r="EK105" s="794">
        <f>'Marks Entry'!EL107</f>
        <v>0.0</v>
      </c>
      <c r="EL105" s="795" t="str">
        <f>'Marks Entry'!EM107</f>
        <v/>
      </c>
      <c r="EM105" s="786">
        <f>'Marks Entry'!EN107</f>
        <v>0.0</v>
      </c>
      <c r="EN105" s="787">
        <f>'Marks Entry'!EO107</f>
        <v>0.0</v>
      </c>
      <c r="EO105" s="788">
        <f>'Marks Entry'!EP107</f>
        <v>0.0</v>
      </c>
      <c r="EP105" s="791">
        <f>'Marks Entry'!EQ107</f>
        <v>0.0</v>
      </c>
      <c r="EQ105" s="788">
        <f>'Marks Entry'!ER107</f>
        <v>0.0</v>
      </c>
      <c r="ER105" s="791">
        <f>'Marks Entry'!ES107</f>
        <v>0.0</v>
      </c>
      <c r="ES105" s="788">
        <f>'Marks Entry'!ET107</f>
        <v>0.0</v>
      </c>
      <c r="ET105" s="796">
        <f>'Marks Entry'!EU107</f>
        <v>0.0</v>
      </c>
      <c r="EU105" s="784">
        <f>'Marks Entry'!EV107</f>
        <v>0.0</v>
      </c>
      <c r="EV105" s="785" t="str">
        <f>'Marks Entry'!EW107</f>
        <v/>
      </c>
      <c r="EW105" s="797">
        <f>'Marks Entry'!EX107</f>
        <v>0.0</v>
      </c>
      <c r="EX105" s="784">
        <f>'Marks Entry'!EY107</f>
        <v>0.0</v>
      </c>
      <c r="EY105" s="798" t="str">
        <f>'Marks Entry'!EZ107</f>
        <v/>
      </c>
      <c r="EZ105" s="797" t="str">
        <f>'Marks Entry'!FA107</f>
        <v/>
      </c>
      <c r="FA105" s="784" t="str">
        <f>'Marks Entry'!FB107</f>
        <v/>
      </c>
      <c r="FB105" s="799" t="str">
        <f>'Marks Entry'!FC107</f>
        <v/>
      </c>
      <c r="FC105" s="800" t="str">
        <f>'Marks Entry'!FD107</f>
        <v/>
      </c>
      <c r="FD105" s="800" t="str">
        <f>'Marks Entry'!FE107</f>
        <v/>
      </c>
      <c r="FE105" s="784" t="str">
        <f>'Marks Entry'!FF107</f>
        <v/>
      </c>
      <c r="FF105" s="784" t="str">
        <f>'Marks Entry'!FG107</f>
        <v/>
      </c>
      <c r="FG105" s="785" t="str">
        <f>'Marks Entry'!FH107</f>
        <v/>
      </c>
    </row>
    <row r="106" spans="8:8" s="757" ht="17.25" customFormat="1" customHeight="1">
      <c r="A106" s="801"/>
      <c r="B106" s="802">
        <f t="shared" si="2"/>
        <v>0.0</v>
      </c>
      <c r="C106" s="803">
        <f>'Marks Entry'!D108</f>
        <v>0.0</v>
      </c>
      <c r="D106" s="803">
        <f>'Marks Entry'!E108</f>
        <v>0.0</v>
      </c>
      <c r="E106" s="803">
        <f>'Marks Entry'!F108</f>
        <v>0.0</v>
      </c>
      <c r="F106" s="803">
        <f>'Marks Entry'!G108</f>
        <v>0.0</v>
      </c>
      <c r="G106" s="803">
        <f>'Marks Entry'!H108</f>
        <v>0.0</v>
      </c>
      <c r="H106" s="803">
        <f>'Marks Entry'!I108</f>
        <v>0.0</v>
      </c>
      <c r="I106" s="803">
        <f>'Marks Entry'!J108</f>
        <v>0.0</v>
      </c>
      <c r="J106" s="804">
        <f>'Marks Entry'!K108</f>
        <v>0.0</v>
      </c>
      <c r="K106" s="805">
        <f>'Marks Entry'!L108</f>
        <v>0.0</v>
      </c>
      <c r="L106" s="806">
        <f>'Marks Entry'!M108</f>
        <v>0.0</v>
      </c>
      <c r="M106" s="806">
        <f>'Marks Entry'!N108</f>
        <v>0.0</v>
      </c>
      <c r="N106" s="807">
        <f>'Marks Entry'!O108</f>
        <v>0.0</v>
      </c>
      <c r="O106" s="806">
        <f>'Marks Entry'!P108</f>
        <v>0.0</v>
      </c>
      <c r="P106" s="807">
        <f>'Marks Entry'!Q108</f>
        <v>0.0</v>
      </c>
      <c r="Q106" s="806">
        <f>'Marks Entry'!R108</f>
        <v>0.0</v>
      </c>
      <c r="R106" s="807">
        <f>'Marks Entry'!S108</f>
        <v>0.0</v>
      </c>
      <c r="S106" s="808">
        <f>'Marks Entry'!T108</f>
        <v>0.0</v>
      </c>
      <c r="T106" s="808" t="str">
        <f>'Marks Entry'!U108</f>
        <v/>
      </c>
      <c r="U106" s="808" t="str">
        <f>'Marks Entry'!V108</f>
        <v/>
      </c>
      <c r="V106" s="809" t="str">
        <f>'Marks Entry'!W108</f>
        <v/>
      </c>
      <c r="W106" s="805">
        <f>'Marks Entry'!X108</f>
        <v>0.0</v>
      </c>
      <c r="X106" s="806">
        <f>'Marks Entry'!Y108</f>
        <v>0.0</v>
      </c>
      <c r="Y106" s="806">
        <f>'Marks Entry'!Z108</f>
        <v>0.0</v>
      </c>
      <c r="Z106" s="807">
        <f>'Marks Entry'!AA108</f>
        <v>0.0</v>
      </c>
      <c r="AA106" s="806">
        <f>'Marks Entry'!AB108</f>
        <v>0.0</v>
      </c>
      <c r="AB106" s="807">
        <f>'Marks Entry'!AC108</f>
        <v>0.0</v>
      </c>
      <c r="AC106" s="806">
        <f>'Marks Entry'!AD108</f>
        <v>0.0</v>
      </c>
      <c r="AD106" s="807">
        <f>'Marks Entry'!AE108</f>
        <v>0.0</v>
      </c>
      <c r="AE106" s="808">
        <f>'Marks Entry'!AF108</f>
        <v>0.0</v>
      </c>
      <c r="AF106" s="808" t="str">
        <f>'Marks Entry'!AG108</f>
        <v/>
      </c>
      <c r="AG106" s="808" t="str">
        <f>'Marks Entry'!AH108</f>
        <v/>
      </c>
      <c r="AH106" s="809" t="str">
        <f>'Marks Entry'!AI108</f>
        <v/>
      </c>
      <c r="AI106" s="805">
        <f>'Marks Entry'!AJ108</f>
        <v>0.0</v>
      </c>
      <c r="AJ106" s="806">
        <f>'Marks Entry'!AK108</f>
        <v>0.0</v>
      </c>
      <c r="AK106" s="806">
        <f>'Marks Entry'!AL108</f>
        <v>0.0</v>
      </c>
      <c r="AL106" s="807">
        <f>'Marks Entry'!AM108</f>
        <v>0.0</v>
      </c>
      <c r="AM106" s="806">
        <f>'Marks Entry'!AN108</f>
        <v>0.0</v>
      </c>
      <c r="AN106" s="807">
        <f>'Marks Entry'!AO108</f>
        <v>0.0</v>
      </c>
      <c r="AO106" s="806">
        <f>'Marks Entry'!AP108</f>
        <v>0.0</v>
      </c>
      <c r="AP106" s="807">
        <f>'Marks Entry'!AQ108</f>
        <v>0.0</v>
      </c>
      <c r="AQ106" s="808">
        <f>'Marks Entry'!AR108</f>
        <v>0.0</v>
      </c>
      <c r="AR106" s="808" t="str">
        <f>'Marks Entry'!AS108</f>
        <v/>
      </c>
      <c r="AS106" s="808" t="str">
        <f>'Marks Entry'!AT108</f>
        <v/>
      </c>
      <c r="AT106" s="809" t="str">
        <f>'Marks Entry'!AU108</f>
        <v/>
      </c>
      <c r="AU106" s="805">
        <f>'Marks Entry'!AV108</f>
        <v>0.0</v>
      </c>
      <c r="AV106" s="806">
        <f>'Marks Entry'!AW108</f>
        <v>0.0</v>
      </c>
      <c r="AW106" s="806">
        <f>'Marks Entry'!AX108</f>
        <v>0.0</v>
      </c>
      <c r="AX106" s="807">
        <f>'Marks Entry'!AY108</f>
        <v>0.0</v>
      </c>
      <c r="AY106" s="806">
        <f>'Marks Entry'!AZ108</f>
        <v>0.0</v>
      </c>
      <c r="AZ106" s="807">
        <f>'Marks Entry'!BA108</f>
        <v>0.0</v>
      </c>
      <c r="BA106" s="806">
        <f>'Marks Entry'!BB108</f>
        <v>0.0</v>
      </c>
      <c r="BB106" s="807">
        <f>'Marks Entry'!BC108</f>
        <v>0.0</v>
      </c>
      <c r="BC106" s="808">
        <f>'Marks Entry'!BD108</f>
        <v>0.0</v>
      </c>
      <c r="BD106" s="808" t="str">
        <f>'Marks Entry'!BE108</f>
        <v/>
      </c>
      <c r="BE106" s="808" t="str">
        <f>'Marks Entry'!BF108</f>
        <v/>
      </c>
      <c r="BF106" s="809" t="str">
        <f>'Marks Entry'!BG108</f>
        <v/>
      </c>
      <c r="BG106" s="805">
        <f>'Marks Entry'!BH108</f>
        <v>0.0</v>
      </c>
      <c r="BH106" s="806">
        <f>'Marks Entry'!BI108</f>
        <v>0.0</v>
      </c>
      <c r="BI106" s="806">
        <f>'Marks Entry'!BJ108</f>
        <v>0.0</v>
      </c>
      <c r="BJ106" s="807">
        <f>'Marks Entry'!BK108</f>
        <v>0.0</v>
      </c>
      <c r="BK106" s="806">
        <f>'Marks Entry'!BL108</f>
        <v>0.0</v>
      </c>
      <c r="BL106" s="807">
        <f>'Marks Entry'!BM108</f>
        <v>0.0</v>
      </c>
      <c r="BM106" s="806">
        <f>'Marks Entry'!BN108</f>
        <v>0.0</v>
      </c>
      <c r="BN106" s="807">
        <f>'Marks Entry'!BO108</f>
        <v>0.0</v>
      </c>
      <c r="BO106" s="808">
        <f>'Marks Entry'!BP108</f>
        <v>0.0</v>
      </c>
      <c r="BP106" s="808" t="str">
        <f>'Marks Entry'!BQ108</f>
        <v/>
      </c>
      <c r="BQ106" s="808" t="str">
        <f>'Marks Entry'!BR108</f>
        <v/>
      </c>
      <c r="BR106" s="809" t="str">
        <f>'Marks Entry'!BS108</f>
        <v/>
      </c>
      <c r="BS106" s="805">
        <f>'Marks Entry'!BT108</f>
        <v>0.0</v>
      </c>
      <c r="BT106" s="806">
        <f>'Marks Entry'!BU108</f>
        <v>0.0</v>
      </c>
      <c r="BU106" s="806">
        <f>'Marks Entry'!BV108</f>
        <v>0.0</v>
      </c>
      <c r="BV106" s="807">
        <f>'Marks Entry'!BW108</f>
        <v>0.0</v>
      </c>
      <c r="BW106" s="806">
        <f>'Marks Entry'!BX108</f>
        <v>0.0</v>
      </c>
      <c r="BX106" s="807">
        <f>'Marks Entry'!BY108</f>
        <v>0.0</v>
      </c>
      <c r="BY106" s="806">
        <f>'Marks Entry'!BZ108</f>
        <v>0.0</v>
      </c>
      <c r="BZ106" s="807">
        <f>'Marks Entry'!CA108</f>
        <v>0.0</v>
      </c>
      <c r="CA106" s="808">
        <f>'Marks Entry'!CB108</f>
        <v>0.0</v>
      </c>
      <c r="CB106" s="808" t="str">
        <f>'Marks Entry'!CC108</f>
        <v/>
      </c>
      <c r="CC106" s="808" t="str">
        <f>'Marks Entry'!CD108</f>
        <v/>
      </c>
      <c r="CD106" s="809" t="str">
        <f>'Marks Entry'!CE108</f>
        <v/>
      </c>
      <c r="CE106" s="805">
        <f>'Marks Entry'!CF108</f>
        <v>0.0</v>
      </c>
      <c r="CF106" s="806">
        <f>'Marks Entry'!CG108</f>
        <v>0.0</v>
      </c>
      <c r="CG106" s="806">
        <f>'Marks Entry'!CH108</f>
        <v>0.0</v>
      </c>
      <c r="CH106" s="807">
        <f>'Marks Entry'!CI108</f>
        <v>0.0</v>
      </c>
      <c r="CI106" s="806">
        <f>'Marks Entry'!CJ108</f>
        <v>0.0</v>
      </c>
      <c r="CJ106" s="807">
        <f>'Marks Entry'!CK108</f>
        <v>0.0</v>
      </c>
      <c r="CK106" s="806">
        <f>'Marks Entry'!CL108</f>
        <v>0.0</v>
      </c>
      <c r="CL106" s="807">
        <f>'Marks Entry'!CM108</f>
        <v>0.0</v>
      </c>
      <c r="CM106" s="808">
        <f>'Marks Entry'!CN108</f>
        <v>0.0</v>
      </c>
      <c r="CN106" s="808" t="str">
        <f>'Marks Entry'!CO108</f>
        <v/>
      </c>
      <c r="CO106" s="808" t="str">
        <f>'Marks Entry'!CP108</f>
        <v/>
      </c>
      <c r="CP106" s="809" t="str">
        <f>'Marks Entry'!CQ108</f>
        <v/>
      </c>
      <c r="CQ106" s="810">
        <f>'Marks Entry'!CR108</f>
        <v>0.0</v>
      </c>
      <c r="CR106" s="811">
        <f>'Marks Entry'!CS108</f>
        <v>0.0</v>
      </c>
      <c r="CS106" s="811">
        <f>'Marks Entry'!CT108</f>
        <v>0.0</v>
      </c>
      <c r="CT106" s="807">
        <f>'Marks Entry'!CU108</f>
        <v>0.0</v>
      </c>
      <c r="CU106" s="811">
        <f>'Marks Entry'!CV108</f>
        <v>0.0</v>
      </c>
      <c r="CV106" s="812">
        <f>'Marks Entry'!CW108</f>
        <v>0.0</v>
      </c>
      <c r="CW106" s="813">
        <f>'Marks Entry'!CX108</f>
        <v>0.0</v>
      </c>
      <c r="CX106" s="812">
        <f>'Marks Entry'!CY108</f>
        <v>0.0</v>
      </c>
      <c r="CY106" s="811">
        <f>'Marks Entry'!CZ108</f>
        <v>0.0</v>
      </c>
      <c r="CZ106" s="813">
        <f>'Marks Entry'!DA108</f>
        <v>0.0</v>
      </c>
      <c r="DA106" s="814">
        <f>'Marks Entry'!DB108</f>
        <v>0.0</v>
      </c>
      <c r="DB106" s="808">
        <f>'Marks Entry'!DC108</f>
        <v>0.0</v>
      </c>
      <c r="DC106" s="809" t="str">
        <f>'Marks Entry'!DD108</f>
        <v/>
      </c>
      <c r="DD106" s="810">
        <f>'Marks Entry'!DE108</f>
        <v>0.0</v>
      </c>
      <c r="DE106" s="811">
        <f>'Marks Entry'!DF108</f>
        <v>0.0</v>
      </c>
      <c r="DF106" s="815">
        <f>'Marks Entry'!DG108</f>
        <v>0.0</v>
      </c>
      <c r="DG106" s="811">
        <f>'Marks Entry'!DH108</f>
        <v>0.0</v>
      </c>
      <c r="DH106" s="811">
        <f>'Marks Entry'!DI108</f>
        <v>0.0</v>
      </c>
      <c r="DI106" s="815">
        <f>'Marks Entry'!DJ108</f>
        <v>0.0</v>
      </c>
      <c r="DJ106" s="811">
        <f>'Marks Entry'!DK108</f>
        <v>0.0</v>
      </c>
      <c r="DK106" s="811">
        <f>'Marks Entry'!DL108</f>
        <v>0.0</v>
      </c>
      <c r="DL106" s="815" t="str">
        <f>'Marks Entry'!DM108</f>
        <v/>
      </c>
      <c r="DM106" s="815">
        <f>'Marks Entry'!DN108</f>
        <v>0.0</v>
      </c>
      <c r="DN106" s="815">
        <f>'Marks Entry'!DO108</f>
        <v>0.0</v>
      </c>
      <c r="DO106" s="816">
        <f>'Marks Entry'!DP108</f>
        <v>0.0</v>
      </c>
      <c r="DP106" s="811">
        <f>'Marks Entry'!DQ108</f>
        <v>0.0</v>
      </c>
      <c r="DQ106" s="812">
        <f>'Marks Entry'!DR108</f>
        <v>0.0</v>
      </c>
      <c r="DR106" s="815">
        <f>'Marks Entry'!DS108</f>
        <v>0.0</v>
      </c>
      <c r="DS106" s="812">
        <f>'Marks Entry'!DT108</f>
        <v>0.0</v>
      </c>
      <c r="DT106" s="811">
        <f>'Marks Entry'!DU108</f>
        <v>0.0</v>
      </c>
      <c r="DU106" s="813">
        <f>'Marks Entry'!DV108</f>
        <v>0.0</v>
      </c>
      <c r="DV106" s="813">
        <f>'Marks Entry'!DW108</f>
        <v>0.0</v>
      </c>
      <c r="DW106" s="813">
        <f>'Marks Entry'!DX108</f>
        <v>0.0</v>
      </c>
      <c r="DX106" s="817">
        <f>'Marks Entry'!DY108</f>
        <v>0.0</v>
      </c>
      <c r="DY106" s="808">
        <f>'Marks Entry'!DZ108</f>
        <v>0.0</v>
      </c>
      <c r="DZ106" s="809" t="str">
        <f>'Marks Entry'!EA108</f>
        <v/>
      </c>
      <c r="EA106" s="810">
        <f>'Marks Entry'!EB108</f>
        <v>0.0</v>
      </c>
      <c r="EB106" s="811">
        <f>'Marks Entry'!EC108</f>
        <v>0.0</v>
      </c>
      <c r="EC106" s="811">
        <f>'Marks Entry'!ED108</f>
        <v>0.0</v>
      </c>
      <c r="ED106" s="814">
        <f>'Marks Entry'!EE108</f>
        <v>0.0</v>
      </c>
      <c r="EE106" s="818">
        <f>'Marks Entry'!EF108</f>
        <v>0.0</v>
      </c>
      <c r="EF106" s="819" t="str">
        <f>'Marks Entry'!EG108</f>
        <v/>
      </c>
      <c r="EG106" s="810">
        <f>'Marks Entry'!EH108</f>
        <v>0.0</v>
      </c>
      <c r="EH106" s="811">
        <f>'Marks Entry'!EI108</f>
        <v>0.0</v>
      </c>
      <c r="EI106" s="811">
        <f>'Marks Entry'!EJ108</f>
        <v>0.0</v>
      </c>
      <c r="EJ106" s="814">
        <f>'Marks Entry'!EK108</f>
        <v>0.0</v>
      </c>
      <c r="EK106" s="818">
        <f>'Marks Entry'!EL108</f>
        <v>0.0</v>
      </c>
      <c r="EL106" s="819" t="str">
        <f>'Marks Entry'!EM108</f>
        <v/>
      </c>
      <c r="EM106" s="810">
        <f>'Marks Entry'!EN108</f>
        <v>0.0</v>
      </c>
      <c r="EN106" s="811">
        <f>'Marks Entry'!EO108</f>
        <v>0.0</v>
      </c>
      <c r="EO106" s="812">
        <f>'Marks Entry'!EP108</f>
        <v>0.0</v>
      </c>
      <c r="EP106" s="815">
        <f>'Marks Entry'!EQ108</f>
        <v>0.0</v>
      </c>
      <c r="EQ106" s="812">
        <f>'Marks Entry'!ER108</f>
        <v>0.0</v>
      </c>
      <c r="ER106" s="815">
        <f>'Marks Entry'!ES108</f>
        <v>0.0</v>
      </c>
      <c r="ES106" s="812">
        <f>'Marks Entry'!ET108</f>
        <v>0.0</v>
      </c>
      <c r="ET106" s="820">
        <f>'Marks Entry'!EU108</f>
        <v>0.0</v>
      </c>
      <c r="EU106" s="808">
        <f>'Marks Entry'!EV108</f>
        <v>0.0</v>
      </c>
      <c r="EV106" s="809" t="str">
        <f>'Marks Entry'!EW108</f>
        <v/>
      </c>
      <c r="EW106" s="821">
        <f>'Marks Entry'!EX108</f>
        <v>0.0</v>
      </c>
      <c r="EX106" s="822">
        <f>'Marks Entry'!EY108</f>
        <v>0.0</v>
      </c>
      <c r="EY106" s="823" t="str">
        <f>'Marks Entry'!EZ108</f>
        <v/>
      </c>
      <c r="EZ106" s="821" t="str">
        <f>'Marks Entry'!FA108</f>
        <v/>
      </c>
      <c r="FA106" s="822" t="str">
        <f>'Marks Entry'!FB108</f>
        <v/>
      </c>
      <c r="FB106" s="824" t="str">
        <f>'Marks Entry'!FC108</f>
        <v/>
      </c>
      <c r="FC106" s="822" t="str">
        <f>'Marks Entry'!FD108</f>
        <v/>
      </c>
      <c r="FD106" s="822" t="str">
        <f>'Marks Entry'!FE108</f>
        <v/>
      </c>
      <c r="FE106" s="822" t="str">
        <f>'Marks Entry'!FF108</f>
        <v/>
      </c>
      <c r="FF106" s="822" t="str">
        <f>'Marks Entry'!FG108</f>
        <v/>
      </c>
      <c r="FG106" s="809" t="str">
        <f>'Marks Entry'!FH108</f>
        <v/>
      </c>
    </row>
    <row r="107" spans="8:8" ht="24.75" customHeight="1">
      <c r="A107" s="801"/>
      <c r="B107" s="825" t="s">
        <v>136</v>
      </c>
      <c r="C107" s="826"/>
      <c r="D107" s="826"/>
      <c r="E107" s="826"/>
      <c r="F107" s="826"/>
      <c r="G107" s="826"/>
      <c r="H107" s="826"/>
      <c r="I107" s="826"/>
      <c r="J107" s="827"/>
      <c r="K107" s="828" t="str">
        <f>K2</f>
        <v>HINDI</v>
      </c>
      <c r="L107" s="829"/>
      <c r="M107" s="829"/>
      <c r="N107" s="829"/>
      <c r="O107" s="829"/>
      <c r="P107" s="829"/>
      <c r="Q107" s="829"/>
      <c r="R107" s="829"/>
      <c r="S107" s="829"/>
      <c r="T107" s="829"/>
      <c r="U107" s="829"/>
      <c r="V107" s="830"/>
      <c r="W107" s="828" t="str">
        <f>W2</f>
        <v>ENGLISH</v>
      </c>
      <c r="X107" s="829"/>
      <c r="Y107" s="829"/>
      <c r="Z107" s="829"/>
      <c r="AA107" s="829"/>
      <c r="AB107" s="829"/>
      <c r="AC107" s="829"/>
      <c r="AD107" s="829"/>
      <c r="AE107" s="829"/>
      <c r="AF107" s="829"/>
      <c r="AG107" s="829"/>
      <c r="AH107" s="830"/>
      <c r="AI107" s="828" t="str">
        <f>AI2</f>
        <v>SANSKRIT-I</v>
      </c>
      <c r="AJ107" s="829"/>
      <c r="AK107" s="829"/>
      <c r="AL107" s="829"/>
      <c r="AM107" s="829"/>
      <c r="AN107" s="829"/>
      <c r="AO107" s="829"/>
      <c r="AP107" s="829"/>
      <c r="AQ107" s="829"/>
      <c r="AR107" s="829"/>
      <c r="AS107" s="829"/>
      <c r="AT107" s="830"/>
      <c r="AU107" s="828" t="str">
        <f>AU2</f>
        <v>SANSKRIT-II</v>
      </c>
      <c r="AV107" s="829"/>
      <c r="AW107" s="829"/>
      <c r="AX107" s="829"/>
      <c r="AY107" s="829"/>
      <c r="AZ107" s="829"/>
      <c r="BA107" s="829"/>
      <c r="BB107" s="829"/>
      <c r="BC107" s="829"/>
      <c r="BD107" s="829"/>
      <c r="BE107" s="829"/>
      <c r="BF107" s="830"/>
      <c r="BG107" s="828" t="str">
        <f>BG2</f>
        <v>SCIENCE</v>
      </c>
      <c r="BH107" s="829"/>
      <c r="BI107" s="829"/>
      <c r="BJ107" s="829"/>
      <c r="BK107" s="829"/>
      <c r="BL107" s="829"/>
      <c r="BM107" s="829"/>
      <c r="BN107" s="829"/>
      <c r="BO107" s="829"/>
      <c r="BP107" s="829"/>
      <c r="BQ107" s="829"/>
      <c r="BR107" s="830"/>
      <c r="BS107" s="828" t="str">
        <f>BS2</f>
        <v>MATHEMATICS</v>
      </c>
      <c r="BT107" s="829"/>
      <c r="BU107" s="829"/>
      <c r="BV107" s="829"/>
      <c r="BW107" s="829"/>
      <c r="BX107" s="829"/>
      <c r="BY107" s="829"/>
      <c r="BZ107" s="829"/>
      <c r="CA107" s="829"/>
      <c r="CB107" s="829"/>
      <c r="CC107" s="829"/>
      <c r="CD107" s="830"/>
      <c r="CE107" s="828" t="str">
        <f>CE2</f>
        <v>SOCIAL SCIENCE</v>
      </c>
      <c r="CF107" s="829"/>
      <c r="CG107" s="829"/>
      <c r="CH107" s="829"/>
      <c r="CI107" s="829"/>
      <c r="CJ107" s="829"/>
      <c r="CK107" s="829"/>
      <c r="CL107" s="829"/>
      <c r="CM107" s="829"/>
      <c r="CN107" s="829"/>
      <c r="CO107" s="829"/>
      <c r="CP107" s="830"/>
      <c r="CQ107" s="828" t="str">
        <f>CQ2</f>
        <v>Fou. Of Info. Tech.</v>
      </c>
      <c r="CR107" s="829"/>
      <c r="CS107" s="829"/>
      <c r="CT107" s="829"/>
      <c r="CU107" s="829"/>
      <c r="CV107" s="829"/>
      <c r="CW107" s="829"/>
      <c r="CX107" s="829"/>
      <c r="CY107" s="829"/>
      <c r="CZ107" s="829"/>
      <c r="DA107" s="829"/>
      <c r="DB107" s="829"/>
      <c r="DC107" s="830"/>
      <c r="DD107" s="831" t="str">
        <f>DD2</f>
        <v>Health &amp; Phy. Edu.</v>
      </c>
      <c r="DE107" s="832"/>
      <c r="DF107" s="832"/>
      <c r="DG107" s="832"/>
      <c r="DH107" s="832"/>
      <c r="DI107" s="832"/>
      <c r="DJ107" s="832"/>
      <c r="DK107" s="832"/>
      <c r="DL107" s="832"/>
      <c r="DM107" s="832"/>
      <c r="DN107" s="832"/>
      <c r="DO107" s="832"/>
      <c r="DP107" s="832"/>
      <c r="DQ107" s="832"/>
      <c r="DR107" s="832"/>
      <c r="DS107" s="832"/>
      <c r="DT107" s="832"/>
      <c r="DU107" s="832"/>
      <c r="DV107" s="832"/>
      <c r="DW107" s="832"/>
      <c r="DX107" s="832"/>
      <c r="DY107" s="832"/>
      <c r="DZ107" s="833"/>
      <c r="EA107" s="828" t="str">
        <f>EA2</f>
        <v>S.U.P.W.</v>
      </c>
      <c r="EB107" s="829"/>
      <c r="EC107" s="829"/>
      <c r="ED107" s="829"/>
      <c r="EE107" s="829"/>
      <c r="EF107" s="830"/>
      <c r="EG107" s="828" t="str">
        <f>EG2</f>
        <v>Art Education</v>
      </c>
      <c r="EH107" s="829"/>
      <c r="EI107" s="829"/>
      <c r="EJ107" s="829"/>
      <c r="EK107" s="829"/>
      <c r="EL107" s="830"/>
      <c r="EM107" s="834" t="str">
        <f>EM2</f>
        <v>H &amp; C RAJ</v>
      </c>
      <c r="EN107" s="835"/>
      <c r="EO107" s="835"/>
      <c r="EP107" s="835"/>
      <c r="EQ107" s="835"/>
      <c r="ER107" s="835"/>
      <c r="ES107" s="835"/>
      <c r="ET107" s="835"/>
      <c r="EU107" s="835"/>
      <c r="EV107" s="835"/>
      <c r="EW107" s="836" t="s">
        <v>145</v>
      </c>
      <c r="EX107" s="837"/>
      <c r="EY107" s="837"/>
      <c r="EZ107" s="837"/>
      <c r="FA107" s="837"/>
      <c r="FB107" s="837"/>
      <c r="FC107" s="837"/>
      <c r="FD107" s="837"/>
      <c r="FE107" s="837"/>
      <c r="FF107" s="838"/>
    </row>
    <row r="108" spans="8:8" ht="34.5" customHeight="1">
      <c r="A108" s="801"/>
      <c r="B108" s="839" t="s">
        <v>137</v>
      </c>
      <c r="C108" s="840"/>
      <c r="D108" s="840"/>
      <c r="E108" s="840"/>
      <c r="F108" s="840"/>
      <c r="G108" s="840"/>
      <c r="H108" s="840"/>
      <c r="I108" s="840"/>
      <c r="J108" s="841"/>
      <c r="K108" s="842">
        <f>K3</f>
        <v>0.0</v>
      </c>
      <c r="L108" s="843"/>
      <c r="M108" s="843"/>
      <c r="N108" s="843"/>
      <c r="O108" s="843"/>
      <c r="P108" s="843"/>
      <c r="Q108" s="843"/>
      <c r="R108" s="843"/>
      <c r="S108" s="843"/>
      <c r="T108" s="843"/>
      <c r="U108" s="843"/>
      <c r="V108" s="844"/>
      <c r="W108" s="842">
        <f>W3</f>
        <v>0.0</v>
      </c>
      <c r="X108" s="843"/>
      <c r="Y108" s="843"/>
      <c r="Z108" s="843"/>
      <c r="AA108" s="843"/>
      <c r="AB108" s="843"/>
      <c r="AC108" s="843"/>
      <c r="AD108" s="843"/>
      <c r="AE108" s="843"/>
      <c r="AF108" s="843"/>
      <c r="AG108" s="843"/>
      <c r="AH108" s="844"/>
      <c r="AI108" s="842">
        <f>AI3</f>
        <v>0.0</v>
      </c>
      <c r="AJ108" s="843"/>
      <c r="AK108" s="843"/>
      <c r="AL108" s="843"/>
      <c r="AM108" s="843"/>
      <c r="AN108" s="843"/>
      <c r="AO108" s="843"/>
      <c r="AP108" s="843"/>
      <c r="AQ108" s="843"/>
      <c r="AR108" s="843"/>
      <c r="AS108" s="843"/>
      <c r="AT108" s="844"/>
      <c r="AU108" s="842">
        <f>AU3</f>
        <v>0.0</v>
      </c>
      <c r="AV108" s="843"/>
      <c r="AW108" s="843"/>
      <c r="AX108" s="843"/>
      <c r="AY108" s="843"/>
      <c r="AZ108" s="843"/>
      <c r="BA108" s="843"/>
      <c r="BB108" s="843"/>
      <c r="BC108" s="843"/>
      <c r="BD108" s="843"/>
      <c r="BE108" s="843"/>
      <c r="BF108" s="844"/>
      <c r="BG108" s="842">
        <f>BG3</f>
        <v>0.0</v>
      </c>
      <c r="BH108" s="843"/>
      <c r="BI108" s="843"/>
      <c r="BJ108" s="843"/>
      <c r="BK108" s="843"/>
      <c r="BL108" s="843"/>
      <c r="BM108" s="843"/>
      <c r="BN108" s="843"/>
      <c r="BO108" s="843"/>
      <c r="BP108" s="843"/>
      <c r="BQ108" s="843"/>
      <c r="BR108" s="844"/>
      <c r="BS108" s="842">
        <f>BS3</f>
        <v>0.0</v>
      </c>
      <c r="BT108" s="843"/>
      <c r="BU108" s="843"/>
      <c r="BV108" s="843"/>
      <c r="BW108" s="843"/>
      <c r="BX108" s="843"/>
      <c r="BY108" s="843"/>
      <c r="BZ108" s="843"/>
      <c r="CA108" s="843"/>
      <c r="CB108" s="843"/>
      <c r="CC108" s="843"/>
      <c r="CD108" s="844"/>
      <c r="CE108" s="842">
        <f>CE3</f>
        <v>0.0</v>
      </c>
      <c r="CF108" s="843"/>
      <c r="CG108" s="843"/>
      <c r="CH108" s="843"/>
      <c r="CI108" s="843"/>
      <c r="CJ108" s="843"/>
      <c r="CK108" s="843"/>
      <c r="CL108" s="843"/>
      <c r="CM108" s="843"/>
      <c r="CN108" s="843"/>
      <c r="CO108" s="843"/>
      <c r="CP108" s="844"/>
      <c r="CQ108" s="842" t="str">
        <f>CQ3</f>
        <v>B</v>
      </c>
      <c r="CR108" s="843"/>
      <c r="CS108" s="843"/>
      <c r="CT108" s="843"/>
      <c r="CU108" s="843"/>
      <c r="CV108" s="843"/>
      <c r="CW108" s="843"/>
      <c r="CX108" s="843"/>
      <c r="CY108" s="843"/>
      <c r="CZ108" s="843"/>
      <c r="DA108" s="843"/>
      <c r="DB108" s="843"/>
      <c r="DC108" s="844"/>
      <c r="DD108" s="842" t="str">
        <f>DD3</f>
        <v>D</v>
      </c>
      <c r="DE108" s="843"/>
      <c r="DF108" s="843"/>
      <c r="DG108" s="843"/>
      <c r="DH108" s="843"/>
      <c r="DI108" s="843"/>
      <c r="DJ108" s="843"/>
      <c r="DK108" s="843"/>
      <c r="DL108" s="843"/>
      <c r="DM108" s="843"/>
      <c r="DN108" s="843"/>
      <c r="DO108" s="843"/>
      <c r="DP108" s="843"/>
      <c r="DQ108" s="843"/>
      <c r="DR108" s="843"/>
      <c r="DS108" s="843"/>
      <c r="DT108" s="843"/>
      <c r="DU108" s="843"/>
      <c r="DV108" s="843"/>
      <c r="DW108" s="843"/>
      <c r="DX108" s="843"/>
      <c r="DY108" s="843"/>
      <c r="DZ108" s="844"/>
      <c r="EA108" s="842" t="str">
        <f>EA3</f>
        <v>B</v>
      </c>
      <c r="EB108" s="843"/>
      <c r="EC108" s="843"/>
      <c r="ED108" s="843"/>
      <c r="EE108" s="843"/>
      <c r="EF108" s="844"/>
      <c r="EG108" s="842" t="str">
        <f>EG3</f>
        <v>A</v>
      </c>
      <c r="EH108" s="843"/>
      <c r="EI108" s="843"/>
      <c r="EJ108" s="843"/>
      <c r="EK108" s="843"/>
      <c r="EL108" s="844"/>
      <c r="EM108" s="845" t="str">
        <f>EM3</f>
        <v>D</v>
      </c>
      <c r="EN108" s="846"/>
      <c r="EO108" s="846"/>
      <c r="EP108" s="846"/>
      <c r="EQ108" s="846"/>
      <c r="ER108" s="846"/>
      <c r="ES108" s="846"/>
      <c r="ET108" s="846"/>
      <c r="EU108" s="846"/>
      <c r="EV108" s="846"/>
      <c r="EW108" s="847" t="s">
        <v>140</v>
      </c>
      <c r="EX108" s="848" t="s">
        <v>123</v>
      </c>
      <c r="EY108" s="849" t="s">
        <v>146</v>
      </c>
      <c r="EZ108" s="849" t="s">
        <v>147</v>
      </c>
      <c r="FA108" s="849" t="s">
        <v>148</v>
      </c>
      <c r="FB108" s="849" t="s">
        <v>149</v>
      </c>
      <c r="FC108" s="850" t="s">
        <v>150</v>
      </c>
      <c r="FD108" s="850" t="s">
        <v>109</v>
      </c>
      <c r="FE108" s="848"/>
      <c r="FF108" s="851" t="s">
        <v>30</v>
      </c>
    </row>
    <row r="109" spans="8:8" ht="43.5" customHeight="1">
      <c r="A109" s="801"/>
      <c r="B109" s="852" t="s">
        <v>138</v>
      </c>
      <c r="C109" s="853"/>
      <c r="D109" s="853"/>
      <c r="E109" s="853"/>
      <c r="F109" s="853"/>
      <c r="G109" s="853"/>
      <c r="H109" s="853"/>
      <c r="I109" s="853"/>
      <c r="J109" s="854"/>
      <c r="K109" s="855" t="s">
        <v>140</v>
      </c>
      <c r="L109" s="856" t="s">
        <v>123</v>
      </c>
      <c r="M109" s="857" t="s">
        <v>141</v>
      </c>
      <c r="N109" s="858" t="s">
        <v>64</v>
      </c>
      <c r="O109" s="858" t="s">
        <v>129</v>
      </c>
      <c r="P109" s="858" t="s">
        <v>142</v>
      </c>
      <c r="Q109" s="858" t="s">
        <v>143</v>
      </c>
      <c r="R109" s="858" t="s">
        <v>105</v>
      </c>
      <c r="S109" s="858"/>
      <c r="T109" s="858" t="s">
        <v>106</v>
      </c>
      <c r="U109" s="859" t="s">
        <v>107</v>
      </c>
      <c r="V109" s="860" t="s">
        <v>144</v>
      </c>
      <c r="W109" s="855" t="s">
        <v>140</v>
      </c>
      <c r="X109" s="856" t="s">
        <v>123</v>
      </c>
      <c r="Y109" s="857" t="s">
        <v>141</v>
      </c>
      <c r="Z109" s="858" t="s">
        <v>64</v>
      </c>
      <c r="AA109" s="858" t="s">
        <v>129</v>
      </c>
      <c r="AB109" s="858" t="s">
        <v>142</v>
      </c>
      <c r="AC109" s="858" t="s">
        <v>143</v>
      </c>
      <c r="AD109" s="858" t="s">
        <v>105</v>
      </c>
      <c r="AE109" s="858"/>
      <c r="AF109" s="858" t="s">
        <v>106</v>
      </c>
      <c r="AG109" s="859" t="s">
        <v>107</v>
      </c>
      <c r="AH109" s="860" t="s">
        <v>144</v>
      </c>
      <c r="AI109" s="855" t="s">
        <v>140</v>
      </c>
      <c r="AJ109" s="856" t="s">
        <v>123</v>
      </c>
      <c r="AK109" s="857" t="s">
        <v>141</v>
      </c>
      <c r="AL109" s="858" t="s">
        <v>64</v>
      </c>
      <c r="AM109" s="858" t="s">
        <v>129</v>
      </c>
      <c r="AN109" s="858" t="s">
        <v>142</v>
      </c>
      <c r="AO109" s="858" t="s">
        <v>143</v>
      </c>
      <c r="AP109" s="858" t="s">
        <v>105</v>
      </c>
      <c r="AQ109" s="858"/>
      <c r="AR109" s="858" t="s">
        <v>106</v>
      </c>
      <c r="AS109" s="859" t="s">
        <v>107</v>
      </c>
      <c r="AT109" s="860" t="s">
        <v>144</v>
      </c>
      <c r="AU109" s="855" t="s">
        <v>140</v>
      </c>
      <c r="AV109" s="856" t="s">
        <v>123</v>
      </c>
      <c r="AW109" s="857" t="s">
        <v>141</v>
      </c>
      <c r="AX109" s="858" t="s">
        <v>64</v>
      </c>
      <c r="AY109" s="858" t="s">
        <v>129</v>
      </c>
      <c r="AZ109" s="858" t="s">
        <v>142</v>
      </c>
      <c r="BA109" s="858" t="s">
        <v>143</v>
      </c>
      <c r="BB109" s="858" t="s">
        <v>105</v>
      </c>
      <c r="BC109" s="858"/>
      <c r="BD109" s="858" t="s">
        <v>106</v>
      </c>
      <c r="BE109" s="859" t="s">
        <v>107</v>
      </c>
      <c r="BF109" s="860" t="s">
        <v>144</v>
      </c>
      <c r="BG109" s="855" t="s">
        <v>140</v>
      </c>
      <c r="BH109" s="856" t="s">
        <v>123</v>
      </c>
      <c r="BI109" s="857" t="s">
        <v>141</v>
      </c>
      <c r="BJ109" s="858" t="s">
        <v>64</v>
      </c>
      <c r="BK109" s="858" t="s">
        <v>129</v>
      </c>
      <c r="BL109" s="858" t="s">
        <v>142</v>
      </c>
      <c r="BM109" s="858" t="s">
        <v>143</v>
      </c>
      <c r="BN109" s="858" t="s">
        <v>105</v>
      </c>
      <c r="BO109" s="858"/>
      <c r="BP109" s="858" t="s">
        <v>106</v>
      </c>
      <c r="BQ109" s="859" t="s">
        <v>107</v>
      </c>
      <c r="BR109" s="860" t="s">
        <v>144</v>
      </c>
      <c r="BS109" s="855" t="s">
        <v>140</v>
      </c>
      <c r="BT109" s="856" t="s">
        <v>123</v>
      </c>
      <c r="BU109" s="857" t="s">
        <v>141</v>
      </c>
      <c r="BV109" s="858" t="s">
        <v>64</v>
      </c>
      <c r="BW109" s="858" t="s">
        <v>129</v>
      </c>
      <c r="BX109" s="858" t="s">
        <v>142</v>
      </c>
      <c r="BY109" s="858" t="s">
        <v>143</v>
      </c>
      <c r="BZ109" s="858" t="s">
        <v>105</v>
      </c>
      <c r="CA109" s="858"/>
      <c r="CB109" s="858" t="s">
        <v>106</v>
      </c>
      <c r="CC109" s="859" t="s">
        <v>107</v>
      </c>
      <c r="CD109" s="860" t="s">
        <v>144</v>
      </c>
      <c r="CE109" s="855" t="s">
        <v>140</v>
      </c>
      <c r="CF109" s="856" t="s">
        <v>123</v>
      </c>
      <c r="CG109" s="857" t="s">
        <v>141</v>
      </c>
      <c r="CH109" s="858" t="s">
        <v>64</v>
      </c>
      <c r="CI109" s="858" t="s">
        <v>129</v>
      </c>
      <c r="CJ109" s="858" t="s">
        <v>142</v>
      </c>
      <c r="CK109" s="858" t="s">
        <v>143</v>
      </c>
      <c r="CL109" s="858" t="s">
        <v>105</v>
      </c>
      <c r="CM109" s="858"/>
      <c r="CN109" s="858" t="s">
        <v>106</v>
      </c>
      <c r="CO109" s="859" t="s">
        <v>107</v>
      </c>
      <c r="CP109" s="860" t="s">
        <v>144</v>
      </c>
      <c r="CQ109" s="861" t="s">
        <v>140</v>
      </c>
      <c r="CR109" s="862"/>
      <c r="CS109" s="863" t="s">
        <v>123</v>
      </c>
      <c r="CT109" s="864"/>
      <c r="CU109" s="865" t="s">
        <v>141</v>
      </c>
      <c r="CV109" s="866" t="s">
        <v>62</v>
      </c>
      <c r="CW109" s="867" t="s">
        <v>62</v>
      </c>
      <c r="CX109" s="868" t="s">
        <v>63</v>
      </c>
      <c r="CY109" s="867" t="s">
        <v>65</v>
      </c>
      <c r="CZ109" s="867" t="s">
        <v>65</v>
      </c>
      <c r="DA109" s="867" t="s">
        <v>64</v>
      </c>
      <c r="DB109" s="867" t="s">
        <v>65</v>
      </c>
      <c r="DC109" s="869" t="s">
        <v>30</v>
      </c>
      <c r="DD109" s="861" t="s">
        <v>140</v>
      </c>
      <c r="DE109" s="862"/>
      <c r="DF109" s="863" t="s">
        <v>123</v>
      </c>
      <c r="DG109" s="863" t="s">
        <v>123</v>
      </c>
      <c r="DH109" s="870" t="s">
        <v>62</v>
      </c>
      <c r="DI109" s="871"/>
      <c r="DJ109" s="872"/>
      <c r="DK109" s="870" t="s">
        <v>63</v>
      </c>
      <c r="DL109" s="871"/>
      <c r="DM109" s="871"/>
      <c r="DN109" s="871"/>
      <c r="DO109" s="871"/>
      <c r="DP109" s="872"/>
      <c r="DQ109" s="870" t="s">
        <v>65</v>
      </c>
      <c r="DR109" s="871"/>
      <c r="DS109" s="872"/>
      <c r="DT109" s="870" t="s">
        <v>64</v>
      </c>
      <c r="DU109" s="871"/>
      <c r="DV109" s="872"/>
      <c r="DW109" s="873" t="s">
        <v>30</v>
      </c>
      <c r="DX109" s="874"/>
      <c r="DY109" s="874"/>
      <c r="DZ109" s="875"/>
      <c r="EA109" s="876" t="s">
        <v>126</v>
      </c>
      <c r="EB109" s="863" t="s">
        <v>123</v>
      </c>
      <c r="EC109" s="877" t="str">
        <f>CONCATENATE("A","=",COUNTIF(EF7:EF106,"A"))</f>
        <v>A=1</v>
      </c>
      <c r="ED109" s="877" t="str">
        <f>CONCATENATE("C","=",COUNTIF(EF7:EF106,"C"))</f>
        <v>C=0</v>
      </c>
      <c r="EE109" s="866" t="s">
        <v>170</v>
      </c>
      <c r="EF109" s="878" t="s">
        <v>30</v>
      </c>
      <c r="EG109" s="876" t="s">
        <v>126</v>
      </c>
      <c r="EH109" s="863" t="s">
        <v>123</v>
      </c>
      <c r="EI109" s="877" t="str">
        <f>CONCATENATE("A","=",COUNTIF(EL7:EL106,"A"))</f>
        <v>A=0</v>
      </c>
      <c r="EJ109" s="877" t="str">
        <f>CONCATENATE("C","=",COUNTIF(EL7:EL106,"C"))</f>
        <v>C=0</v>
      </c>
      <c r="EK109" s="866" t="s">
        <v>170</v>
      </c>
      <c r="EL109" s="878" t="s">
        <v>30</v>
      </c>
      <c r="EM109" s="879" t="s">
        <v>126</v>
      </c>
      <c r="EN109" s="880"/>
      <c r="EO109" s="881" t="s">
        <v>123</v>
      </c>
      <c r="EP109" s="882" t="str">
        <f>CONCATENATE("C","=",COUNTIF(ER7:ER106,"C"))</f>
        <v>C=0</v>
      </c>
      <c r="EQ109" s="883" t="str">
        <f>CONCATENATE("A","=",COUNTIF(EV7:EV106,"A"))</f>
        <v>A=0</v>
      </c>
      <c r="ER109" s="884" t="s">
        <v>30</v>
      </c>
      <c r="ES109" s="885"/>
      <c r="ET109" s="886" t="str">
        <f>CONCATENATE("C","=",COUNTIF(EV7:EV106,"C"))</f>
        <v>C=3</v>
      </c>
      <c r="EU109" s="887"/>
      <c r="EV109" s="888" t="s">
        <v>30</v>
      </c>
      <c r="EW109" s="889">
        <f>MAX($B$7:$B$106)</f>
        <v>26.0</v>
      </c>
      <c r="EX109" s="890">
        <f>COUNTIF($F$7:$F$106,"NSO")</f>
        <v>0.0</v>
      </c>
      <c r="EY109" s="890">
        <f>EW109-EX109</f>
        <v>26.0</v>
      </c>
      <c r="EZ109" s="890">
        <f>COUNTIF($FC$7:$FC$106,"First")</f>
        <v>0.0</v>
      </c>
      <c r="FA109" s="890">
        <f>COUNTIF($FC$7:$FC$106,"Second")</f>
        <v>0.0</v>
      </c>
      <c r="FB109" s="890">
        <f>COUNTIF($FC$7:$FC$106,"Third")</f>
        <v>0.0</v>
      </c>
      <c r="FC109" s="890">
        <f>COUNTIF($FD$7:$FD$106,"Supp.")</f>
        <v>0.0</v>
      </c>
      <c r="FD109" s="890">
        <f>COUNTIF($FD$7:$FD$106,"failed")</f>
        <v>26.0</v>
      </c>
      <c r="FE109" s="890"/>
      <c r="FF109" s="891">
        <f>SUM(EZ109:FD109)</f>
        <v>26.0</v>
      </c>
    </row>
    <row r="110" spans="8:8" ht="24.75" customHeight="1">
      <c r="A110" s="801"/>
      <c r="B110" s="892"/>
      <c r="C110" s="893"/>
      <c r="D110" s="893"/>
      <c r="E110" s="893"/>
      <c r="F110" s="893"/>
      <c r="G110" s="893"/>
      <c r="H110" s="893"/>
      <c r="I110" s="893"/>
      <c r="J110" s="894"/>
      <c r="K110" s="895">
        <f>MAX($B$7:$B$107)</f>
        <v>26.0</v>
      </c>
      <c r="L110" s="896">
        <f>COUNTIF($F$7:$F$107,"NSO")</f>
        <v>0.0</v>
      </c>
      <c r="M110" s="897">
        <f>J110-L110</f>
        <v>0.0</v>
      </c>
      <c r="N110" s="898">
        <f>COUNTIF(V7:V106,"D")</f>
        <v>0.0</v>
      </c>
      <c r="O110" s="898">
        <f>COUNTIF(V7:V106,"I")</f>
        <v>2.0</v>
      </c>
      <c r="P110" s="898">
        <f>COUNTIF(V7:V106,"II")</f>
        <v>2.0</v>
      </c>
      <c r="Q110" s="898">
        <f>COUNTIF(V7:V106,"III")</f>
        <v>1.0</v>
      </c>
      <c r="R110" s="898">
        <f>K115+L115</f>
        <v>0.0</v>
      </c>
      <c r="S110" s="898"/>
      <c r="T110" s="898">
        <f>COUNTIF(V7:V107,"S")</f>
        <v>7.0</v>
      </c>
      <c r="U110" s="898">
        <f>COUNTIF(V7:V107,"F")</f>
        <v>14.0</v>
      </c>
      <c r="V110" s="899">
        <f>SUM(N110:R110,N111,P111,R111)</f>
        <v>26.0</v>
      </c>
      <c r="W110" s="895">
        <f>MAX($B$7:$B$107)</f>
        <v>26.0</v>
      </c>
      <c r="X110" s="896">
        <f>COUNTIF($F$7:$F$107,"NSO")</f>
        <v>0.0</v>
      </c>
      <c r="Y110" s="897">
        <f>V110-X110</f>
        <v>26.0</v>
      </c>
      <c r="Z110" s="898">
        <f>COUNTIF(AH7:AH106,"D")</f>
        <v>0.0</v>
      </c>
      <c r="AA110" s="898">
        <f>COUNTIF(AH7:AH106,"I")</f>
        <v>0.0</v>
      </c>
      <c r="AB110" s="898">
        <f>COUNTIF(AH7:AH106,"II")</f>
        <v>0.0</v>
      </c>
      <c r="AC110" s="898">
        <f>COUNTIF(AH7:AH106,"III")</f>
        <v>0.0</v>
      </c>
      <c r="AD110" s="898">
        <f>W115+X115</f>
        <v>0.0</v>
      </c>
      <c r="AE110" s="898"/>
      <c r="AF110" s="898">
        <f>COUNTIF(AH7:AH107,"S")</f>
        <v>11.0</v>
      </c>
      <c r="AG110" s="898">
        <f>COUNTIF(AH7:AH107,"F")</f>
        <v>15.0</v>
      </c>
      <c r="AH110" s="899">
        <f>SUM(Z110:AD110,Z111,AB111,AD111)</f>
        <v>26.0</v>
      </c>
      <c r="AI110" s="895">
        <f>MAX($B$7:$B$107)</f>
        <v>26.0</v>
      </c>
      <c r="AJ110" s="896">
        <f>COUNTIF($F$7:$F$107,"NSO")</f>
        <v>0.0</v>
      </c>
      <c r="AK110" s="897">
        <f>AH110-AJ110</f>
        <v>26.0</v>
      </c>
      <c r="AL110" s="898">
        <f>COUNTIF(AT7:AT106,"D")</f>
        <v>0.0</v>
      </c>
      <c r="AM110" s="898">
        <f>COUNTIF(AT7:AT106,"I")</f>
        <v>0.0</v>
      </c>
      <c r="AN110" s="898">
        <f>COUNTIF(AT7:AT106,"II")</f>
        <v>0.0</v>
      </c>
      <c r="AO110" s="898">
        <f>COUNTIF(AT7:AT106,"III")</f>
        <v>1.0</v>
      </c>
      <c r="AP110" s="898">
        <f>AI115+AJ115</f>
        <v>0.0</v>
      </c>
      <c r="AQ110" s="898"/>
      <c r="AR110" s="898">
        <f>COUNTIF(AT7:AT107,"S")</f>
        <v>3.0</v>
      </c>
      <c r="AS110" s="898">
        <f>COUNTIF(AT7:AT107,"F")</f>
        <v>22.0</v>
      </c>
      <c r="AT110" s="899">
        <f>SUM(AL110:AP110,AL111,AN111,AP111)</f>
        <v>26.0</v>
      </c>
      <c r="AU110" s="895">
        <f>MAX($B$7:$B$107)</f>
        <v>26.0</v>
      </c>
      <c r="AV110" s="896">
        <f>COUNTIF($F$7:$F$107,"NSO")</f>
        <v>0.0</v>
      </c>
      <c r="AW110" s="897">
        <f>AT110-AV110</f>
        <v>26.0</v>
      </c>
      <c r="AX110" s="898">
        <f>COUNTIF(BF7:BF106,"D")</f>
        <v>0.0</v>
      </c>
      <c r="AY110" s="898">
        <f>COUNTIF(BF7:BF106,"I")</f>
        <v>0.0</v>
      </c>
      <c r="AZ110" s="898">
        <f>COUNTIF(BF7:BF106,"II")</f>
        <v>0.0</v>
      </c>
      <c r="BA110" s="898">
        <f>COUNTIF(BF7:BF106,"III")</f>
        <v>0.0</v>
      </c>
      <c r="BB110" s="898">
        <f>AU115+AV115</f>
        <v>0.0</v>
      </c>
      <c r="BC110" s="898"/>
      <c r="BD110" s="898">
        <f>COUNTIF(BF7:BF107,"S")</f>
        <v>4.0</v>
      </c>
      <c r="BE110" s="898">
        <f>COUNTIF(BF7:BF107,"F")</f>
        <v>22.0</v>
      </c>
      <c r="BF110" s="899">
        <f>SUM(AX110:BB110,AX111,AZ111,BB111)</f>
        <v>26.0</v>
      </c>
      <c r="BG110" s="895">
        <f>MAX($B$7:$B$107)</f>
        <v>26.0</v>
      </c>
      <c r="BH110" s="896">
        <f>COUNTIF($F$7:$F$107,"NSO")</f>
        <v>0.0</v>
      </c>
      <c r="BI110" s="897">
        <f>BF110-BH110</f>
        <v>26.0</v>
      </c>
      <c r="BJ110" s="898">
        <f>COUNTIF(BR7:BR106,"D")</f>
        <v>0.0</v>
      </c>
      <c r="BK110" s="898">
        <f>COUNTIF(BR7:BR106,"I")</f>
        <v>0.0</v>
      </c>
      <c r="BL110" s="898">
        <f>COUNTIF(BR7:BR106,"II")</f>
        <v>0.0</v>
      </c>
      <c r="BM110" s="898">
        <f>COUNTIF(BR7:BR106,"III")</f>
        <v>1.0</v>
      </c>
      <c r="BN110" s="898">
        <f>BG115+BH115</f>
        <v>0.0</v>
      </c>
      <c r="BO110" s="898"/>
      <c r="BP110" s="898">
        <f>COUNTIF(BR7:BR107,"S")</f>
        <v>5.0</v>
      </c>
      <c r="BQ110" s="898">
        <f>COUNTIF(BR7:BR107,"F")</f>
        <v>20.0</v>
      </c>
      <c r="BR110" s="899">
        <f>SUM(BJ110:BN110,BJ111,BL111,BN111)</f>
        <v>26.0</v>
      </c>
      <c r="BS110" s="895">
        <f>MAX($B$7:$B$107)</f>
        <v>26.0</v>
      </c>
      <c r="BT110" s="896">
        <f>COUNTIF($F$7:$F$107,"NSO")</f>
        <v>0.0</v>
      </c>
      <c r="BU110" s="897">
        <f>BR110-BT110</f>
        <v>26.0</v>
      </c>
      <c r="BV110" s="898">
        <f>COUNTIF(CD7:CD106,"D")</f>
        <v>0.0</v>
      </c>
      <c r="BW110" s="898">
        <f>COUNTIF(CD7:CD106,"I")</f>
        <v>0.0</v>
      </c>
      <c r="BX110" s="898">
        <f>COUNTIF(CD7:CD106,"II")</f>
        <v>0.0</v>
      </c>
      <c r="BY110" s="898">
        <f>COUNTIF(CD7:CD106,"III")</f>
        <v>1.0</v>
      </c>
      <c r="BZ110" s="898">
        <f>BS115+BT115</f>
        <v>0.0</v>
      </c>
      <c r="CA110" s="898"/>
      <c r="CB110" s="898">
        <f>COUNTIF(CD7:CD107,"S")</f>
        <v>2.0</v>
      </c>
      <c r="CC110" s="898">
        <f>COUNTIF(CD7:CD107,"F")</f>
        <v>23.0</v>
      </c>
      <c r="CD110" s="899">
        <f>SUM(BV110:BZ110,BV111,BX111,BZ111)</f>
        <v>26.0</v>
      </c>
      <c r="CE110" s="895">
        <f>MAX($B$7:$B$107)</f>
        <v>26.0</v>
      </c>
      <c r="CF110" s="896">
        <f>COUNTIF($F$7:$F$107,"NSO")</f>
        <v>0.0</v>
      </c>
      <c r="CG110" s="897">
        <f>CD110-CF110</f>
        <v>26.0</v>
      </c>
      <c r="CH110" s="898">
        <f>COUNTIF(CP7:CP106,"D")</f>
        <v>0.0</v>
      </c>
      <c r="CI110" s="898">
        <f>COUNTIF(CP7:CP106,"I")</f>
        <v>0.0</v>
      </c>
      <c r="CJ110" s="898">
        <f>COUNTIF(CP7:CP106,"II")</f>
        <v>1.0</v>
      </c>
      <c r="CK110" s="898">
        <f>COUNTIF(CP7:CP106,"III")</f>
        <v>0.0</v>
      </c>
      <c r="CL110" s="898">
        <f>CE115+CF115</f>
        <v>0.0</v>
      </c>
      <c r="CM110" s="898"/>
      <c r="CN110" s="898">
        <f>COUNTIF(CP7:CP107,"S")</f>
        <v>7.0</v>
      </c>
      <c r="CO110" s="898">
        <f>COUNTIF(CP7:CP107,"F")</f>
        <v>17.0</v>
      </c>
      <c r="CP110" s="899">
        <f>SUM(CH110:CL110,CH111,CJ111,CL111)</f>
        <v>25.0</v>
      </c>
      <c r="CQ110" s="900">
        <f>MAX($B$7:$B$106)</f>
        <v>26.0</v>
      </c>
      <c r="CR110" s="901"/>
      <c r="CS110" s="902">
        <f>COUNTIF($F$7:$F$106,"NSO")</f>
        <v>0.0</v>
      </c>
      <c r="CT110" s="903"/>
      <c r="CU110" s="904">
        <f>CQ110-CS110</f>
        <v>26.0</v>
      </c>
      <c r="CV110" s="902">
        <f>COUNTIF(DC7:DC106,"A")</f>
        <v>0.0</v>
      </c>
      <c r="CW110" s="905">
        <f>COUNTIF(DB7:DB106,"A")</f>
        <v>0.0</v>
      </c>
      <c r="CX110" s="902">
        <f>COUNTIF(DC7:DC106,"b")</f>
        <v>1.0</v>
      </c>
      <c r="CY110" s="902">
        <f>COUNTIF(DC7:DC106,"c")</f>
        <v>3.0</v>
      </c>
      <c r="CZ110" s="905">
        <f>COUNTIF(DC7:DC106,"c")</f>
        <v>3.0</v>
      </c>
      <c r="DA110" s="902">
        <f>COUNTIF(DC7:DC106,"d")</f>
        <v>3.0</v>
      </c>
      <c r="DB110" s="905">
        <f>COUNTIF(DE7:DE106,"c")</f>
        <v>0.0</v>
      </c>
      <c r="DC110" s="906">
        <f>SUM(CV110:DA110)</f>
        <v>10.0</v>
      </c>
      <c r="DD110" s="907">
        <f t="shared" si="3" ref="DD110">MAX($B$7:$B$106)</f>
        <v>26.0</v>
      </c>
      <c r="DE110" s="908"/>
      <c r="DF110" s="909">
        <f>COUNTIF($F$7:$F$106,"NSO")</f>
        <v>0.0</v>
      </c>
      <c r="DG110" s="909">
        <f>COUNTIF($F$7:$F$106,"NSO")</f>
        <v>0.0</v>
      </c>
      <c r="DH110" s="910">
        <f>COUNTIF(DZ7:DZ106,"A")</f>
        <v>0.0</v>
      </c>
      <c r="DI110" s="911"/>
      <c r="DJ110" s="912"/>
      <c r="DK110" s="910">
        <f>COUNTIF(DZ7:DZ106,"b")</f>
        <v>0.0</v>
      </c>
      <c r="DL110" s="911"/>
      <c r="DM110" s="911"/>
      <c r="DN110" s="911"/>
      <c r="DO110" s="911"/>
      <c r="DP110" s="912"/>
      <c r="DQ110" s="910">
        <f>COUNTIF(DZ7:DZ106,"c")</f>
        <v>1.0</v>
      </c>
      <c r="DR110" s="911"/>
      <c r="DS110" s="912"/>
      <c r="DT110" s="910">
        <f>COUNTIF(DZ7:DZ106,"d")</f>
        <v>3.0</v>
      </c>
      <c r="DU110" s="911"/>
      <c r="DV110" s="912"/>
      <c r="DW110" s="913">
        <f>SUM(DH110:DV110)</f>
        <v>4.0</v>
      </c>
      <c r="DX110" s="914"/>
      <c r="DY110" s="914"/>
      <c r="DZ110" s="915"/>
      <c r="EA110" s="916">
        <f>MAX($B$7:$B$106)</f>
        <v>26.0</v>
      </c>
      <c r="EB110" s="909">
        <f>COUNTIF($F$7:$F$106,"NSO")</f>
        <v>0.0</v>
      </c>
      <c r="EC110" s="917" t="str">
        <f>CONCATENATE("B","=",COUNTIF(EF7:EF106,"B"))</f>
        <v>B=0</v>
      </c>
      <c r="ED110" s="917" t="str">
        <f>CONCATENATE("D","=",COUNTIF(EF7:EF106,"D"))</f>
        <v>D=0</v>
      </c>
      <c r="EE110" s="918">
        <f>COUNTIF(EJ7:EJ106,"A+")</f>
        <v>0.0</v>
      </c>
      <c r="EF110" s="919">
        <f>SUM(EB115:EF115)</f>
        <v>1.0</v>
      </c>
      <c r="EG110" s="916">
        <f>MAX($B$7:$B$106)</f>
        <v>26.0</v>
      </c>
      <c r="EH110" s="909">
        <f>COUNTIF($F$7:$F$106,"NSO")</f>
        <v>0.0</v>
      </c>
      <c r="EI110" s="917" t="str">
        <f>CONCATENATE("B","=",COUNTIF(EL7:EL106,"B"))</f>
        <v>B=1</v>
      </c>
      <c r="EJ110" s="917" t="str">
        <f>CONCATENATE("D","=",COUNTIF(EL7:EL106,"D"))</f>
        <v>D=0</v>
      </c>
      <c r="EK110" s="918">
        <f>COUNTIF(EP7:EP106,"A+")</f>
        <v>0.0</v>
      </c>
      <c r="EL110" s="919">
        <f>SUM(EH115:EL115)</f>
        <v>1.0</v>
      </c>
      <c r="EM110" s="920">
        <f>MAX($B$7:$B$106)</f>
        <v>26.0</v>
      </c>
      <c r="EN110" s="921"/>
      <c r="EO110" s="922">
        <f>COUNTIF($F$7:$F$106,"NSO")</f>
        <v>0.0</v>
      </c>
      <c r="EP110" s="923" t="str">
        <f>CONCATENATE("D","=",COUNTIF(ER7:ER106,"D"))</f>
        <v>D=0</v>
      </c>
      <c r="EQ110" s="886" t="str">
        <f>CONCATENATE("B","=",COUNTIF(EV7:EV106,"b"))</f>
        <v>B=0</v>
      </c>
      <c r="ER110" s="924">
        <f>SUM(EN115:ER115)</f>
        <v>3.0</v>
      </c>
      <c r="ES110" s="925"/>
      <c r="ET110" s="926" t="str">
        <f>CONCATENATE("D","=",COUNTIF(EV7:EV106,"D"))</f>
        <v>D=2</v>
      </c>
      <c r="EU110" s="887"/>
      <c r="EV110" s="927">
        <f>SUM(EN115:ET115)</f>
        <v>5.0</v>
      </c>
      <c r="EW110" s="928" t="s">
        <v>152</v>
      </c>
      <c r="EX110" s="929"/>
      <c r="EY110" s="929"/>
      <c r="EZ110" s="930"/>
      <c r="FA110" s="931"/>
      <c r="FB110" s="932"/>
      <c r="FC110" s="932"/>
      <c r="FD110" s="932"/>
      <c r="FE110" s="932"/>
      <c r="FF110" s="933"/>
    </row>
    <row r="111" spans="8:8" ht="24.75" customHeight="1">
      <c r="A111" s="801"/>
      <c r="B111" s="934"/>
      <c r="C111" s="935"/>
      <c r="D111" s="935"/>
      <c r="E111" s="935"/>
      <c r="F111" s="935"/>
      <c r="G111" s="935"/>
      <c r="H111" s="935"/>
      <c r="I111" s="935"/>
      <c r="J111" s="936"/>
      <c r="K111" s="937"/>
      <c r="L111" s="938"/>
      <c r="M111" s="939" t="s">
        <v>217</v>
      </c>
      <c r="N111" s="939">
        <f>COUNTIF(V7:V106,"s")</f>
        <v>7.0</v>
      </c>
      <c r="O111" s="940" t="s">
        <v>109</v>
      </c>
      <c r="P111" s="939">
        <f>COUNTIF(V7:V106,"f")</f>
        <v>14.0</v>
      </c>
      <c r="Q111" s="939" t="s">
        <v>218</v>
      </c>
      <c r="R111" s="939">
        <f>COUNTIF(V7:V106,"ab")</f>
        <v>0.0</v>
      </c>
      <c r="S111" s="939"/>
      <c r="T111" s="939"/>
      <c r="U111" s="939"/>
      <c r="V111" s="941"/>
      <c r="W111" s="937"/>
      <c r="X111" s="938"/>
      <c r="Y111" s="939" t="s">
        <v>217</v>
      </c>
      <c r="Z111" s="939">
        <f>COUNTIF(AH7:AH106,"s")</f>
        <v>11.0</v>
      </c>
      <c r="AA111" s="940" t="s">
        <v>109</v>
      </c>
      <c r="AB111" s="939">
        <f>COUNTIF(AH7:AH106,"f")</f>
        <v>15.0</v>
      </c>
      <c r="AC111" s="939" t="s">
        <v>218</v>
      </c>
      <c r="AD111" s="939">
        <f>COUNTIF(AH7:AH106,"ab")</f>
        <v>0.0</v>
      </c>
      <c r="AE111" s="939"/>
      <c r="AF111" s="939"/>
      <c r="AG111" s="939"/>
      <c r="AH111" s="941"/>
      <c r="AI111" s="937"/>
      <c r="AJ111" s="938"/>
      <c r="AK111" s="939" t="s">
        <v>217</v>
      </c>
      <c r="AL111" s="939">
        <f>COUNTIF(AT7:AT106,"s")</f>
        <v>3.0</v>
      </c>
      <c r="AM111" s="940" t="s">
        <v>109</v>
      </c>
      <c r="AN111" s="939">
        <f>COUNTIF(AT7:AT106,"f")</f>
        <v>22.0</v>
      </c>
      <c r="AO111" s="939" t="s">
        <v>218</v>
      </c>
      <c r="AP111" s="939">
        <f>COUNTIF(AT7:AT106,"ab")</f>
        <v>0.0</v>
      </c>
      <c r="AQ111" s="939"/>
      <c r="AR111" s="939"/>
      <c r="AS111" s="939"/>
      <c r="AT111" s="941"/>
      <c r="AU111" s="937"/>
      <c r="AV111" s="938"/>
      <c r="AW111" s="939" t="s">
        <v>217</v>
      </c>
      <c r="AX111" s="939">
        <f>COUNTIF(BF7:BF106,"s")</f>
        <v>4.0</v>
      </c>
      <c r="AY111" s="940" t="s">
        <v>109</v>
      </c>
      <c r="AZ111" s="939">
        <f>COUNTIF(BF7:BF106,"f")</f>
        <v>22.0</v>
      </c>
      <c r="BA111" s="939" t="s">
        <v>218</v>
      </c>
      <c r="BB111" s="939">
        <f>COUNTIF(BF7:BF106,"ab")</f>
        <v>0.0</v>
      </c>
      <c r="BC111" s="939"/>
      <c r="BD111" s="939"/>
      <c r="BE111" s="939"/>
      <c r="BF111" s="941"/>
      <c r="BG111" s="937"/>
      <c r="BH111" s="938"/>
      <c r="BI111" s="939" t="s">
        <v>217</v>
      </c>
      <c r="BJ111" s="939">
        <f>COUNTIF(BR7:BR106,"s")</f>
        <v>5.0</v>
      </c>
      <c r="BK111" s="940" t="s">
        <v>109</v>
      </c>
      <c r="BL111" s="939">
        <f>COUNTIF(BR7:BR106,"f")</f>
        <v>20.0</v>
      </c>
      <c r="BM111" s="939" t="s">
        <v>218</v>
      </c>
      <c r="BN111" s="939">
        <f>COUNTIF(BR7:BR106,"ab")</f>
        <v>0.0</v>
      </c>
      <c r="BO111" s="939"/>
      <c r="BP111" s="939"/>
      <c r="BQ111" s="939"/>
      <c r="BR111" s="941"/>
      <c r="BS111" s="937"/>
      <c r="BT111" s="938"/>
      <c r="BU111" s="939" t="s">
        <v>217</v>
      </c>
      <c r="BV111" s="939">
        <f>COUNTIF(CD7:CD106,"s")</f>
        <v>2.0</v>
      </c>
      <c r="BW111" s="940" t="s">
        <v>109</v>
      </c>
      <c r="BX111" s="939">
        <f>COUNTIF(CD7:CD106,"f")</f>
        <v>23.0</v>
      </c>
      <c r="BY111" s="939" t="s">
        <v>218</v>
      </c>
      <c r="BZ111" s="939">
        <f>COUNTIF(CD7:CD106,"ab")</f>
        <v>0.0</v>
      </c>
      <c r="CA111" s="939"/>
      <c r="CB111" s="939"/>
      <c r="CC111" s="939"/>
      <c r="CD111" s="941"/>
      <c r="CE111" s="937"/>
      <c r="CF111" s="938"/>
      <c r="CG111" s="939" t="s">
        <v>217</v>
      </c>
      <c r="CH111" s="939">
        <f>COUNTIF(CP7:CP106,"s")</f>
        <v>7.0</v>
      </c>
      <c r="CI111" s="940" t="s">
        <v>109</v>
      </c>
      <c r="CJ111" s="939">
        <f>COUNTIF(CP7:CP106,"f")</f>
        <v>17.0</v>
      </c>
      <c r="CK111" s="939" t="s">
        <v>218</v>
      </c>
      <c r="CL111" s="939">
        <f>COUNTIF(CP7:CP106,"ab")</f>
        <v>0.0</v>
      </c>
      <c r="CM111" s="939"/>
      <c r="CN111" s="939"/>
      <c r="CO111" s="939"/>
      <c r="CP111" s="941"/>
      <c r="CQ111" s="942"/>
      <c r="CR111" s="943"/>
      <c r="CS111" s="944"/>
      <c r="CT111" s="945"/>
      <c r="CU111" s="946"/>
      <c r="CV111" s="944"/>
      <c r="CW111" s="947"/>
      <c r="CX111" s="944"/>
      <c r="CY111" s="944"/>
      <c r="CZ111" s="947"/>
      <c r="DA111" s="944"/>
      <c r="DB111" s="947"/>
      <c r="DC111" s="948"/>
      <c r="DD111" s="900"/>
      <c r="DE111" s="949"/>
      <c r="DF111" s="949"/>
      <c r="DG111" s="949"/>
      <c r="DH111" s="949"/>
      <c r="DI111" s="949"/>
      <c r="DJ111" s="949"/>
      <c r="DK111" s="949"/>
      <c r="DL111" s="949"/>
      <c r="DM111" s="949"/>
      <c r="DN111" s="949"/>
      <c r="DO111" s="949"/>
      <c r="DP111" s="949"/>
      <c r="DQ111" s="949"/>
      <c r="DR111" s="949"/>
      <c r="DS111" s="949"/>
      <c r="DT111" s="949"/>
      <c r="DU111" s="949"/>
      <c r="DV111" s="949"/>
      <c r="DW111" s="949"/>
      <c r="DX111" s="949"/>
      <c r="DY111" s="949"/>
      <c r="DZ111" s="950"/>
      <c r="EA111" s="900"/>
      <c r="EB111" s="949"/>
      <c r="EC111" s="949"/>
      <c r="ED111" s="949"/>
      <c r="EE111" s="949"/>
      <c r="EF111" s="950"/>
      <c r="EG111" s="900"/>
      <c r="EH111" s="949"/>
      <c r="EI111" s="949"/>
      <c r="EJ111" s="949"/>
      <c r="EK111" s="949"/>
      <c r="EL111" s="950"/>
      <c r="EM111" s="951"/>
      <c r="EN111" s="952"/>
      <c r="EO111" s="953"/>
      <c r="EP111" s="954"/>
      <c r="EQ111" s="955"/>
      <c r="ER111" s="953"/>
      <c r="ES111" s="956"/>
      <c r="ET111" s="955"/>
      <c r="EU111" s="887"/>
      <c r="EV111" s="957"/>
      <c r="EW111" s="958" t="s">
        <v>151</v>
      </c>
      <c r="EX111" s="959"/>
      <c r="EY111" s="959"/>
      <c r="EZ111" s="960"/>
      <c r="FA111" s="961"/>
      <c r="FB111" s="962"/>
      <c r="FC111" s="962"/>
      <c r="FD111" s="962"/>
      <c r="FE111" s="962"/>
      <c r="FF111" s="963"/>
    </row>
    <row r="112" spans="8:8" ht="24.75" customHeight="1">
      <c r="A112" s="801"/>
      <c r="B112" s="964" t="s">
        <v>139</v>
      </c>
      <c r="C112" s="965"/>
      <c r="D112" s="965"/>
      <c r="E112" s="965"/>
      <c r="F112" s="965"/>
      <c r="G112" s="965"/>
      <c r="H112" s="965"/>
      <c r="I112" s="965"/>
      <c r="J112" s="966"/>
      <c r="K112" s="967"/>
      <c r="L112" s="968"/>
      <c r="M112" s="968"/>
      <c r="N112" s="968"/>
      <c r="O112" s="968"/>
      <c r="P112" s="968"/>
      <c r="Q112" s="968"/>
      <c r="R112" s="968"/>
      <c r="S112" s="968"/>
      <c r="T112" s="968"/>
      <c r="U112" s="968"/>
      <c r="V112" s="969"/>
      <c r="W112" s="967"/>
      <c r="X112" s="968"/>
      <c r="Y112" s="968"/>
      <c r="Z112" s="968"/>
      <c r="AA112" s="968"/>
      <c r="AB112" s="968"/>
      <c r="AC112" s="968"/>
      <c r="AD112" s="968"/>
      <c r="AE112" s="968"/>
      <c r="AF112" s="968"/>
      <c r="AG112" s="968"/>
      <c r="AH112" s="969"/>
      <c r="AI112" s="967"/>
      <c r="AJ112" s="968"/>
      <c r="AK112" s="968"/>
      <c r="AL112" s="968"/>
      <c r="AM112" s="968"/>
      <c r="AN112" s="968"/>
      <c r="AO112" s="968"/>
      <c r="AP112" s="968"/>
      <c r="AQ112" s="968"/>
      <c r="AR112" s="968"/>
      <c r="AS112" s="968"/>
      <c r="AT112" s="969"/>
      <c r="AU112" s="967"/>
      <c r="AV112" s="968"/>
      <c r="AW112" s="968"/>
      <c r="AX112" s="968"/>
      <c r="AY112" s="968"/>
      <c r="AZ112" s="968"/>
      <c r="BA112" s="968"/>
      <c r="BB112" s="968"/>
      <c r="BC112" s="968"/>
      <c r="BD112" s="968"/>
      <c r="BE112" s="968"/>
      <c r="BF112" s="969"/>
      <c r="BG112" s="967"/>
      <c r="BH112" s="968"/>
      <c r="BI112" s="968"/>
      <c r="BJ112" s="968"/>
      <c r="BK112" s="968"/>
      <c r="BL112" s="968"/>
      <c r="BM112" s="968"/>
      <c r="BN112" s="968"/>
      <c r="BO112" s="968"/>
      <c r="BP112" s="968"/>
      <c r="BQ112" s="968"/>
      <c r="BR112" s="969"/>
      <c r="BS112" s="967"/>
      <c r="BT112" s="968"/>
      <c r="BU112" s="968"/>
      <c r="BV112" s="968"/>
      <c r="BW112" s="968"/>
      <c r="BX112" s="968"/>
      <c r="BY112" s="968"/>
      <c r="BZ112" s="968"/>
      <c r="CA112" s="968"/>
      <c r="CB112" s="968"/>
      <c r="CC112" s="968"/>
      <c r="CD112" s="969"/>
      <c r="CE112" s="967"/>
      <c r="CF112" s="968"/>
      <c r="CG112" s="968"/>
      <c r="CH112" s="968"/>
      <c r="CI112" s="968"/>
      <c r="CJ112" s="968"/>
      <c r="CK112" s="968"/>
      <c r="CL112" s="968"/>
      <c r="CM112" s="968"/>
      <c r="CN112" s="968"/>
      <c r="CO112" s="968"/>
      <c r="CP112" s="969"/>
      <c r="CQ112" s="970"/>
      <c r="CR112" s="971"/>
      <c r="CS112" s="971"/>
      <c r="CT112" s="971"/>
      <c r="CU112" s="971"/>
      <c r="CV112" s="971"/>
      <c r="CW112" s="971"/>
      <c r="CX112" s="971"/>
      <c r="CY112" s="971"/>
      <c r="CZ112" s="971"/>
      <c r="DA112" s="971"/>
      <c r="DB112" s="971"/>
      <c r="DC112" s="972"/>
      <c r="DD112" s="973"/>
      <c r="DE112" s="974"/>
      <c r="DF112" s="974"/>
      <c r="DG112" s="974"/>
      <c r="DH112" s="974"/>
      <c r="DI112" s="974"/>
      <c r="DJ112" s="974"/>
      <c r="DK112" s="974"/>
      <c r="DL112" s="974"/>
      <c r="DM112" s="974"/>
      <c r="DN112" s="974"/>
      <c r="DO112" s="974"/>
      <c r="DP112" s="974"/>
      <c r="DQ112" s="974"/>
      <c r="DR112" s="974"/>
      <c r="DS112" s="974"/>
      <c r="DT112" s="974"/>
      <c r="DU112" s="974"/>
      <c r="DV112" s="974"/>
      <c r="DW112" s="974"/>
      <c r="DX112" s="974"/>
      <c r="DY112" s="974"/>
      <c r="DZ112" s="975"/>
      <c r="EA112" s="973"/>
      <c r="EB112" s="974"/>
      <c r="EC112" s="974"/>
      <c r="ED112" s="974"/>
      <c r="EE112" s="974"/>
      <c r="EF112" s="975"/>
      <c r="EG112" s="973"/>
      <c r="EH112" s="974"/>
      <c r="EI112" s="974"/>
      <c r="EJ112" s="974"/>
      <c r="EK112" s="974"/>
      <c r="EL112" s="975"/>
      <c r="EM112" s="976"/>
      <c r="EN112" s="977"/>
      <c r="EO112" s="977"/>
      <c r="EP112" s="977"/>
      <c r="EQ112" s="977"/>
      <c r="ER112" s="977"/>
      <c r="ES112" s="977"/>
      <c r="ET112" s="977"/>
      <c r="EU112" s="977"/>
      <c r="EV112" s="977"/>
      <c r="EW112" s="978"/>
      <c r="EX112" s="979"/>
      <c r="EY112" s="979"/>
      <c r="EZ112" s="980"/>
      <c r="FA112" s="981"/>
      <c r="FB112" s="982"/>
      <c r="FC112" s="982"/>
      <c r="FD112" s="982"/>
      <c r="FE112" s="982"/>
      <c r="FF112" s="983"/>
    </row>
    <row r="113" spans="8:8" ht="6.0" hidden="1" customHeight="1"/>
    <row r="114" spans="8:8" ht="15.0" hidden="1"/>
    <row r="115" spans="8:8" ht="15.0" hidden="1">
      <c r="K115" s="672">
        <f>COUNTIF(V7:V107,"G1")</f>
        <v>0.0</v>
      </c>
      <c r="L115" s="672">
        <f>COUNTIF(V7:V107,"G2")</f>
        <v>0.0</v>
      </c>
      <c r="W115" s="672">
        <f>COUNTIF(AH7:AH107,"G1")</f>
        <v>0.0</v>
      </c>
      <c r="X115" s="672">
        <f>COUNTIF(AH7:AH107,"G2")</f>
        <v>0.0</v>
      </c>
      <c r="Y115" s="672"/>
      <c r="AI115" s="672">
        <f>COUNTIF(AT7:AT107,"G1")</f>
        <v>0.0</v>
      </c>
      <c r="AJ115" s="672">
        <f>COUNTIF(AT7:AT107,"G2")</f>
        <v>0.0</v>
      </c>
      <c r="AK115" s="672"/>
      <c r="AL115" s="672"/>
      <c r="AU115" s="672">
        <f>COUNTIF(BF7:BF107,"G1")</f>
        <v>0.0</v>
      </c>
      <c r="AV115" s="672">
        <f>COUNTIF(BF7:BF107,"G2")</f>
        <v>0.0</v>
      </c>
      <c r="AX115" s="672"/>
      <c r="AY115" s="672"/>
      <c r="BG115" s="672">
        <f>COUNTIF(BR7:BR107,"G1")</f>
        <v>0.0</v>
      </c>
      <c r="BH115" s="672">
        <f>COUNTIF(BR7:BR107,"G2")</f>
        <v>0.0</v>
      </c>
      <c r="BK115" s="672"/>
      <c r="BL115" s="672"/>
      <c r="BS115" s="672">
        <f>COUNTIF(CD7:CD107,"G1")</f>
        <v>0.0</v>
      </c>
      <c r="BT115" s="672">
        <f>COUNTIF(CD7:CD107,"G2")</f>
        <v>0.0</v>
      </c>
      <c r="BX115" s="672"/>
      <c r="BY115" s="672"/>
      <c r="CE115" s="672">
        <f>COUNTIF(CP7:CP107,"G1")</f>
        <v>0.0</v>
      </c>
      <c r="CF115" s="672">
        <f>COUNTIF(CP7:CP107,"G2")</f>
        <v>0.0</v>
      </c>
      <c r="CK115" s="672"/>
      <c r="CL115" s="672"/>
      <c r="EB115" s="660">
        <f>COUNTIF(EF7:EF106,"a")</f>
        <v>1.0</v>
      </c>
      <c r="EC115" s="660">
        <f>COUNTIF(EF7:EF106,"b")</f>
        <v>0.0</v>
      </c>
      <c r="ED115" s="660">
        <f>COUNTIF(EF7:EF106,"c")</f>
        <v>0.0</v>
      </c>
      <c r="EE115" s="660">
        <f>COUNTIF(EI7:EI106,"a")</f>
        <v>0.0</v>
      </c>
      <c r="EF115" s="660">
        <f>COUNTIF(EF7:EF106,"d")</f>
        <v>0.0</v>
      </c>
      <c r="EH115" s="660">
        <f>COUNTIF(EL7:EL106,"a")</f>
        <v>0.0</v>
      </c>
      <c r="EI115" s="660">
        <f>COUNTIF(EL7:EL106,"b")</f>
        <v>1.0</v>
      </c>
      <c r="EJ115" s="660">
        <f>COUNTIF(EL7:EL106,"c")</f>
        <v>0.0</v>
      </c>
      <c r="EK115" s="660">
        <f t="shared" si="4" ref="EK115">COUNTIF(EO7:EO106,"a")</f>
        <v>0.0</v>
      </c>
      <c r="EL115" s="660">
        <f>COUNTIF(EL7:EL106,"d")</f>
        <v>0.0</v>
      </c>
      <c r="EN115" s="660">
        <f>COUNTIF(EV7:EV106,"a")</f>
        <v>0.0</v>
      </c>
      <c r="EO115" s="660">
        <f>COUNTIF(EV7:EV106,"B")</f>
        <v>0.0</v>
      </c>
      <c r="EQ115" s="672">
        <f>COUNTIF(EV7:EV106,"C")</f>
        <v>3.0</v>
      </c>
      <c r="ET115" s="660">
        <f>COUNTIF(EV7:EV106,"D")</f>
        <v>2.0</v>
      </c>
    </row>
  </sheetData>
  <sheetProtection password="e8fa" sheet="1" objects="1" scenarios="1" formatCells="0" formatColumns="0" formatRows="0"/>
  <mergeCells count="248">
    <mergeCell ref="B112:J112"/>
    <mergeCell ref="CX110:CX111"/>
    <mergeCell ref="AI2:AT2"/>
    <mergeCell ref="BA4:BA5"/>
    <mergeCell ref="AQ4:AQ6"/>
    <mergeCell ref="AX4:AX5"/>
    <mergeCell ref="AU4:AW4"/>
    <mergeCell ref="V5:V6"/>
    <mergeCell ref="BS4:BU4"/>
    <mergeCell ref="CA4:CA6"/>
    <mergeCell ref="CH4:CH5"/>
    <mergeCell ref="CI4:CI5"/>
    <mergeCell ref="EM2:EV2"/>
    <mergeCell ref="EW2:EY2"/>
    <mergeCell ref="AS4:AS6"/>
    <mergeCell ref="BP4:BP6"/>
    <mergeCell ref="AC4:AC5"/>
    <mergeCell ref="AD4:AD5"/>
    <mergeCell ref="BB4:BB5"/>
    <mergeCell ref="FA3:FA6"/>
    <mergeCell ref="K2:V2"/>
    <mergeCell ref="BG4:BI4"/>
    <mergeCell ref="AN4:AN5"/>
    <mergeCell ref="BG3:BR3"/>
    <mergeCell ref="B1:XFD1"/>
    <mergeCell ref="BS3:CD3"/>
    <mergeCell ref="Z4:Z5"/>
    <mergeCell ref="B4:D4"/>
    <mergeCell ref="AZ4:AZ5"/>
    <mergeCell ref="H4:J4"/>
    <mergeCell ref="F3:J3"/>
    <mergeCell ref="CQ4:CS4"/>
    <mergeCell ref="CE3:CP3"/>
    <mergeCell ref="A2:A10"/>
    <mergeCell ref="BM4:BM5"/>
    <mergeCell ref="N4:N5"/>
    <mergeCell ref="W4:Y4"/>
    <mergeCell ref="S4:S6"/>
    <mergeCell ref="R4:R5"/>
    <mergeCell ref="Q4:Q5"/>
    <mergeCell ref="P4:P5"/>
    <mergeCell ref="U4:U6"/>
    <mergeCell ref="K3:V3"/>
    <mergeCell ref="CM4:CM6"/>
    <mergeCell ref="K4:M4"/>
    <mergeCell ref="DO4:DO5"/>
    <mergeCell ref="B5:B6"/>
    <mergeCell ref="T4:T6"/>
    <mergeCell ref="BZ4:BZ5"/>
    <mergeCell ref="C5:C6"/>
    <mergeCell ref="B3:E3"/>
    <mergeCell ref="AE4:AE6"/>
    <mergeCell ref="O4:O5"/>
    <mergeCell ref="AF4:AF6"/>
    <mergeCell ref="W3:AH3"/>
    <mergeCell ref="AI3:AT3"/>
    <mergeCell ref="AU3:BF3"/>
    <mergeCell ref="CQ109:CR109"/>
    <mergeCell ref="CQ112:DC112"/>
    <mergeCell ref="DW4:DW5"/>
    <mergeCell ref="EK4:EK6"/>
    <mergeCell ref="EC4:EC5"/>
    <mergeCell ref="ED4:ED5"/>
    <mergeCell ref="AG4:AG6"/>
    <mergeCell ref="DD4:DN4"/>
    <mergeCell ref="CQ2:DC2"/>
    <mergeCell ref="BY4:BY5"/>
    <mergeCell ref="DP4:DR4"/>
    <mergeCell ref="DD2:DZ2"/>
    <mergeCell ref="EA2:EF2"/>
    <mergeCell ref="EL5:EL6"/>
    <mergeCell ref="DX4:DX5"/>
    <mergeCell ref="EF5:EF6"/>
    <mergeCell ref="EA4:EA5"/>
    <mergeCell ref="EJ4:EJ5"/>
    <mergeCell ref="BS2:CD2"/>
    <mergeCell ref="AR4:AR6"/>
    <mergeCell ref="AP4:AP5"/>
    <mergeCell ref="AL4:AL5"/>
    <mergeCell ref="CD5:CD6"/>
    <mergeCell ref="CP5:CP6"/>
    <mergeCell ref="DS4:DU4"/>
    <mergeCell ref="EY3:EY6"/>
    <mergeCell ref="CC4:CC6"/>
    <mergeCell ref="DV4:DV5"/>
    <mergeCell ref="BV4:BV5"/>
    <mergeCell ref="DB4:DB6"/>
    <mergeCell ref="DC5:DC6"/>
    <mergeCell ref="BX4:BX5"/>
    <mergeCell ref="EB4:EB5"/>
    <mergeCell ref="BW4:BW5"/>
    <mergeCell ref="CQ3:DC3"/>
    <mergeCell ref="CJ4:CJ5"/>
    <mergeCell ref="CE4:CG4"/>
    <mergeCell ref="CX4:CZ4"/>
    <mergeCell ref="CK4:CK5"/>
    <mergeCell ref="CT4:CT5"/>
    <mergeCell ref="EG4:EG5"/>
    <mergeCell ref="EZ3:EZ6"/>
    <mergeCell ref="EA3:EF3"/>
    <mergeCell ref="EX3:EX6"/>
    <mergeCell ref="EW3:EW6"/>
    <mergeCell ref="EM3:EV3"/>
    <mergeCell ref="EG3:EL3"/>
    <mergeCell ref="EH4:EH5"/>
    <mergeCell ref="EV5:EV6"/>
    <mergeCell ref="AM4:AM5"/>
    <mergeCell ref="BG2:BR2"/>
    <mergeCell ref="B2:J2"/>
    <mergeCell ref="BE4:BE6"/>
    <mergeCell ref="EE4:EE6"/>
    <mergeCell ref="CU4:CW4"/>
    <mergeCell ref="CY110:CY111"/>
    <mergeCell ref="K112:V112"/>
    <mergeCell ref="CV110:CV111"/>
    <mergeCell ref="CD110:CD111"/>
    <mergeCell ref="BG112:BR112"/>
    <mergeCell ref="W112:AH112"/>
    <mergeCell ref="CU110:CU111"/>
    <mergeCell ref="AU112:BF112"/>
    <mergeCell ref="F5:F6"/>
    <mergeCell ref="B107:J107"/>
    <mergeCell ref="CE112:CP112"/>
    <mergeCell ref="E5:E6"/>
    <mergeCell ref="CL4:CL5"/>
    <mergeCell ref="CP110:CP111"/>
    <mergeCell ref="CQ110:CR111"/>
    <mergeCell ref="CS110:CS111"/>
    <mergeCell ref="B108:J108"/>
    <mergeCell ref="CE110:CE111"/>
    <mergeCell ref="AI112:AT112"/>
    <mergeCell ref="BS112:CD112"/>
    <mergeCell ref="G5:G6"/>
    <mergeCell ref="B109:J111"/>
    <mergeCell ref="CF110:CF111"/>
    <mergeCell ref="AI4:AK4"/>
    <mergeCell ref="CO4:CO6"/>
    <mergeCell ref="D5:D6"/>
    <mergeCell ref="CN4:CN6"/>
    <mergeCell ref="I5:I6"/>
    <mergeCell ref="J5:J6"/>
    <mergeCell ref="DZ5:DZ6"/>
    <mergeCell ref="BD4:BD6"/>
    <mergeCell ref="H5:H6"/>
    <mergeCell ref="DY4:DY6"/>
    <mergeCell ref="AH5:AH6"/>
    <mergeCell ref="BO4:BO6"/>
    <mergeCell ref="AA4:AA5"/>
    <mergeCell ref="AB4:AB5"/>
    <mergeCell ref="EM4:EO4"/>
    <mergeCell ref="FD3:FD6"/>
    <mergeCell ref="EI4:EI5"/>
    <mergeCell ref="EG2:EL2"/>
    <mergeCell ref="DD107:DZ107"/>
    <mergeCell ref="EP4:EP5"/>
    <mergeCell ref="EZ2:FF2"/>
    <mergeCell ref="EU4:EU6"/>
    <mergeCell ref="ER4:ER5"/>
    <mergeCell ref="BJ4:BJ5"/>
    <mergeCell ref="W2:AH2"/>
    <mergeCell ref="CE2:CP2"/>
    <mergeCell ref="DA4:DA5"/>
    <mergeCell ref="A11:A112"/>
    <mergeCell ref="BT110:BT111"/>
    <mergeCell ref="BG107:BR107"/>
    <mergeCell ref="L110:L111"/>
    <mergeCell ref="K108:V108"/>
    <mergeCell ref="W110:W111"/>
    <mergeCell ref="CE107:CP107"/>
    <mergeCell ref="W108:AH108"/>
    <mergeCell ref="K107:V107"/>
    <mergeCell ref="W107:AH107"/>
    <mergeCell ref="CE108:CP108"/>
    <mergeCell ref="CQ107:DC107"/>
    <mergeCell ref="CQ108:DC108"/>
    <mergeCell ref="AI107:AT107"/>
    <mergeCell ref="BS108:CD108"/>
    <mergeCell ref="AU108:BF108"/>
    <mergeCell ref="AI108:AT108"/>
    <mergeCell ref="BS107:CD107"/>
    <mergeCell ref="DD108:DZ108"/>
    <mergeCell ref="K110:K111"/>
    <mergeCell ref="AU107:BF107"/>
    <mergeCell ref="BG108:BR108"/>
    <mergeCell ref="X110:X111"/>
    <mergeCell ref="V110:V111"/>
    <mergeCell ref="DD3:DZ3"/>
    <mergeCell ref="EM110:EN110"/>
    <mergeCell ref="FG2:FG6"/>
    <mergeCell ref="AY4:AY5"/>
    <mergeCell ref="BR110:BR111"/>
    <mergeCell ref="AT110:AT111"/>
    <mergeCell ref="AT5:AT6"/>
    <mergeCell ref="CB4:CB6"/>
    <mergeCell ref="ET4:ET5"/>
    <mergeCell ref="EM112:EV112"/>
    <mergeCell ref="EW110:EZ110"/>
    <mergeCell ref="EQ4:EQ5"/>
    <mergeCell ref="FA110:FF110"/>
    <mergeCell ref="DW110:DZ110"/>
    <mergeCell ref="FF3:FF6"/>
    <mergeCell ref="EG111:EL112"/>
    <mergeCell ref="DW109:DZ109"/>
    <mergeCell ref="ES4:ES5"/>
    <mergeCell ref="EW111:EZ112"/>
    <mergeCell ref="EW107:FF107"/>
    <mergeCell ref="EA111:EF112"/>
    <mergeCell ref="EM107:EV107"/>
    <mergeCell ref="FA111:FF112"/>
    <mergeCell ref="EM108:EV108"/>
    <mergeCell ref="EG108:EL108"/>
    <mergeCell ref="EG107:EL107"/>
    <mergeCell ref="EM109:EN109"/>
    <mergeCell ref="AU110:AU111"/>
    <mergeCell ref="BL4:BL5"/>
    <mergeCell ref="AI110:AI111"/>
    <mergeCell ref="AJ110:AJ111"/>
    <mergeCell ref="BF5:BF6"/>
    <mergeCell ref="FC3:FC6"/>
    <mergeCell ref="AU2:BF2"/>
    <mergeCell ref="AO4:AO5"/>
    <mergeCell ref="BR5:BR6"/>
    <mergeCell ref="BQ4:BQ6"/>
    <mergeCell ref="AV110:AV111"/>
    <mergeCell ref="FB3:FB6"/>
    <mergeCell ref="DH109:DJ109"/>
    <mergeCell ref="DQ110:DS110"/>
    <mergeCell ref="DT109:DV109"/>
    <mergeCell ref="DA110:DA111"/>
    <mergeCell ref="DD110:DE110"/>
    <mergeCell ref="DK109:DP109"/>
    <mergeCell ref="DT110:DV110"/>
    <mergeCell ref="DK110:DP110"/>
    <mergeCell ref="EA108:EF108"/>
    <mergeCell ref="DC110:DC111"/>
    <mergeCell ref="EA107:EF107"/>
    <mergeCell ref="DH110:DJ110"/>
    <mergeCell ref="DD109:DE109"/>
    <mergeCell ref="BS110:BS111"/>
    <mergeCell ref="BC4:BC6"/>
    <mergeCell ref="BK4:BK5"/>
    <mergeCell ref="BG110:BG111"/>
    <mergeCell ref="BH110:BH111"/>
    <mergeCell ref="BF110:BF111"/>
    <mergeCell ref="BN4:BN5"/>
    <mergeCell ref="AH110:AH111"/>
    <mergeCell ref="DQ109:DS109"/>
    <mergeCell ref="DD111:DZ112"/>
  </mergeCells>
  <conditionalFormatting sqref="DU8:DU9 DU11:DU12 DU14:DU15 DU18:DU19 DU28:DU29 DU38:DU39 DU48:DU49 DU58:DU59 DU68:DU69 DU78:DU79 DU88:DU89 DU98:DU99 DU21:DU22 DU31:DU32 DU41:DU42 DU51:DU52 DU61:DU62 DU71:DU72 DU81:DU82 DU91:DU92 DU101:DU102 DU24:DU25 DU34:DU35 DU44:DU45 DU54:DU55 DU64:DU65 DU74:DU75 DU84:DU85 DU94:DU95 DU104:DU105">
    <cfRule type="expression" priority="283" dxfId="4">
      <formula>$B8="TC"</formula>
    </cfRule>
    <cfRule type="expression" priority="280" dxfId="5">
      <formula>$B8="ab"</formula>
    </cfRule>
    <cfRule type="expression" priority="278" dxfId="6">
      <formula>$B8="TC"</formula>
    </cfRule>
    <cfRule type="expression" priority="279" dxfId="7">
      <formula>$B8="NSO"</formula>
    </cfRule>
    <cfRule type="expression" priority="282" dxfId="8">
      <formula>$C8=0</formula>
    </cfRule>
    <cfRule type="expression" priority="284" dxfId="9">
      <formula>$B8="NSO"</formula>
    </cfRule>
    <cfRule type="expression" priority="276" dxfId="10">
      <formula>$D8=0</formula>
    </cfRule>
    <cfRule type="expression" priority="277" dxfId="11">
      <formula>$C8=0</formula>
    </cfRule>
    <cfRule type="expression" priority="285" dxfId="12">
      <formula>$B8="ab"</formula>
    </cfRule>
    <cfRule type="expression" priority="281" dxfId="13">
      <formula>$D8=0</formula>
    </cfRule>
  </conditionalFormatting>
  <conditionalFormatting sqref="EO8:EO9 EO11:EO12 EO14:EO15 EO18:EO19 EO28:EO29 EO38:EO39 EO48:EO49 EO58:EO59 EO68:EO69 EO78:EO79 EO88:EO89 EO98:EO99 EO21:EO22 EO31:EO32 EO41:EO42 EO51:EO52 EO61:EO62 EO71:EO72 EO81:EO82 EO91:EO92 EO101:EO102 EO24:EO25 EO34:EO35 EO44:EO45 EO54:EO55 EO64:EO65 EO74:EO75 EO84:EO85 EO94:EO95 EO104:EO105">
    <cfRule type="expression" priority="229" dxfId="14">
      <formula>$B8="NSO"</formula>
    </cfRule>
    <cfRule type="expression" priority="211" dxfId="15">
      <formula>$B8="NSO"</formula>
    </cfRule>
    <cfRule type="expression" priority="193" dxfId="16">
      <formula>$B8="NSO"</formula>
    </cfRule>
    <cfRule type="expression" priority="210" dxfId="17">
      <formula>$B8="TC"</formula>
    </cfRule>
    <cfRule type="expression" priority="551" dxfId="18">
      <formula>$B8="TC"</formula>
    </cfRule>
    <cfRule type="expression" priority="194" dxfId="19">
      <formula>$B8="ab"</formula>
    </cfRule>
    <cfRule type="expression" priority="552" dxfId="20">
      <formula>$B8="NSO"</formula>
    </cfRule>
    <cfRule type="expression" priority="228" dxfId="21">
      <formula>$B8="TC"</formula>
    </cfRule>
    <cfRule type="expression" priority="230" dxfId="22">
      <formula>$B8="ab"</formula>
    </cfRule>
    <cfRule type="expression" priority="212" dxfId="23">
      <formula>$B8="ab"</formula>
    </cfRule>
    <cfRule type="expression" priority="192" dxfId="24">
      <formula>$B8="TC"</formula>
    </cfRule>
    <cfRule type="expression" priority="553" dxfId="25">
      <formula>$B8="ab"</formula>
    </cfRule>
  </conditionalFormatting>
  <conditionalFormatting sqref="DO7:DO106">
    <cfRule type="expression" priority="382" dxfId="26">
      <formula>$B7="ab"</formula>
    </cfRule>
    <cfRule type="expression" priority="393" dxfId="27">
      <formula>$B7="NSO"</formula>
    </cfRule>
    <cfRule type="expression" priority="374" dxfId="28">
      <formula>$B7="TC"</formula>
    </cfRule>
    <cfRule type="expression" priority="364" dxfId="29">
      <formula>$B7="ab"</formula>
    </cfRule>
    <cfRule type="expression" priority="363" dxfId="30">
      <formula>$B7="NSO"</formula>
    </cfRule>
    <cfRule type="expression" priority="394" dxfId="31">
      <formula>$B7="ab"</formula>
    </cfRule>
    <cfRule type="expression" priority="362" dxfId="32">
      <formula>$B7="TC"</formula>
    </cfRule>
    <cfRule type="expression" priority="399" dxfId="33">
      <formula>$B7="NSO"</formula>
    </cfRule>
    <cfRule type="expression" priority="375" dxfId="34">
      <formula>$B7="NSO"</formula>
    </cfRule>
    <cfRule type="expression" priority="400" dxfId="35">
      <formula>$B7="ab"</formula>
    </cfRule>
    <cfRule type="expression" priority="392" dxfId="36">
      <formula>$B7="TC"</formula>
    </cfRule>
    <cfRule type="expression" priority="345" dxfId="37">
      <formula>$B7="TC"</formula>
    </cfRule>
    <cfRule type="expression" priority="419" dxfId="38">
      <formula>$B7="ab"</formula>
    </cfRule>
    <cfRule type="expression" priority="411" dxfId="39">
      <formula>$B7="NSO"</formula>
    </cfRule>
    <cfRule type="expression" priority="381" dxfId="40">
      <formula>$B7="NSO"</formula>
    </cfRule>
    <cfRule type="expression" priority="398" dxfId="41">
      <formula>$B7="TC"</formula>
    </cfRule>
    <cfRule type="expression" priority="410" dxfId="42">
      <formula>$B7="TC"</formula>
    </cfRule>
    <cfRule type="expression" priority="347" dxfId="43">
      <formula>$B7="ab"</formula>
    </cfRule>
    <cfRule type="expression" priority="418" dxfId="44">
      <formula>$B7="NSO"</formula>
    </cfRule>
    <cfRule type="expression" priority="346" dxfId="45">
      <formula>$B7="NSO"</formula>
    </cfRule>
    <cfRule type="expression" priority="376" dxfId="46">
      <formula>$B7="ab"</formula>
    </cfRule>
    <cfRule type="expression" priority="380" dxfId="47">
      <formula>$B7="TC"</formula>
    </cfRule>
    <cfRule type="expression" priority="417" dxfId="48">
      <formula>$B7="TC"</formula>
    </cfRule>
    <cfRule type="expression" priority="412" dxfId="49">
      <formula>$B7="ab"</formula>
    </cfRule>
  </conditionalFormatting>
  <conditionalFormatting sqref="AX7:AX106">
    <cfRule type="expression" priority="1243" dxfId="50">
      <formula>$B7="ab"</formula>
    </cfRule>
    <cfRule type="expression" priority="1242" dxfId="51">
      <formula>$B7="NSO"</formula>
    </cfRule>
    <cfRule type="expression" priority="1172" dxfId="52">
      <formula>$B7="ab"</formula>
    </cfRule>
    <cfRule type="expression" priority="1157" dxfId="53">
      <formula>$B7="ab"</formula>
    </cfRule>
    <cfRule type="expression" priority="958" dxfId="54">
      <formula>$B7="NSO"</formula>
    </cfRule>
    <cfRule type="expression" priority="1175" dxfId="55">
      <formula>$B7="ab"</formula>
    </cfRule>
    <cfRule type="expression" priority="1166" dxfId="56">
      <formula>$B7="ab"</formula>
    </cfRule>
    <cfRule type="expression" priority="1170" dxfId="57">
      <formula>$B7="TC"</formula>
    </cfRule>
    <cfRule type="expression" priority="1164" dxfId="58">
      <formula>$B7="TC"</formula>
    </cfRule>
    <cfRule type="expression" priority="957" dxfId="59">
      <formula>$B7="TC"</formula>
    </cfRule>
    <cfRule type="expression" priority="1155" dxfId="60">
      <formula>$B7="TC"</formula>
    </cfRule>
    <cfRule type="expression" priority="1174" dxfId="61">
      <formula>$B7="NSO"</formula>
    </cfRule>
    <cfRule type="expression" priority="959" dxfId="62">
      <formula>$B7="ab"</formula>
    </cfRule>
    <cfRule type="expression" priority="1171" dxfId="63">
      <formula>$B7="NSO"</formula>
    </cfRule>
    <cfRule type="expression" priority="1241" dxfId="64">
      <formula>$B7="TC"</formula>
    </cfRule>
    <cfRule type="expression" priority="1165" dxfId="65">
      <formula>$B7="NSO"</formula>
    </cfRule>
    <cfRule type="expression" priority="1156" dxfId="66">
      <formula>$B7="NSO"</formula>
    </cfRule>
    <cfRule type="expression" priority="1173" dxfId="67">
      <formula>$B7="TC"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Q7:Q106 W8:Z9 W11:Z12 W14:Z15 W41:Z42 W18:W26 W28:W39 AD18:AD26 AD28:AD39 W44:W46 AD44:AD46 W48:Z49 W51:Z52 W54:W72 AD54:AD72 W74:Z75 W77:W82 AD77:AD82 W84:W92 W94:W105 AD84:AD92 AD94:AD105 AE7:AH106 AC7:AC106 AI18:AI26 AI28:AI39 AP18:AP26 AP28:AP39 AI44:AI46 AP44:AP46 AI54:AI72 AP54:AP72 AI77:AI82 AP77:AP82 AI84:AI92 AI94:AI105 AP84:AP92 AP94:AP105 AQ7:AT106 AO7:AO106 AU18:AU26 AU28:AU39 BB18:BB26 BB28:BB39 AU44:AU46 BB44:BB46 AU54:AU72 BB54:BB72 AU77:AU82 BB77:BB82 AU84:AU92 AU94:AU105 BB84:BB92 BB94:BB105 BC7:BF106 BA7:BA106 BG18:BG26 BG28:BG39 BN18:BN26 BN28:BN39 BG44:BG46 BN44:BN46 BG54:BG72 BN54:BN72 BG77:BG82 BN77:BN82 BG84:BG92 BG94:BG105 BN84:BN92 BN94:BN105 BO7:BR106 BM7:BM106 BS18:BS26 BS28:BS39 BZ18:BZ26 BZ28:BZ39 BS44:BS46 BZ44:BZ46 BS54:BS72 BZ54:BZ72 BS77:BS82 BZ77:BZ82 BS84:BS92 BS94:BS105 BZ84:BZ92 BZ94:BZ105 CA7:CD106 BY7:BY106 AD8:CP9 AD11:CP12 AD14:CP15 AD41:CP42 CE18:CE26 CE28:CE39 CL18:CL26 CL28:CL39 CE44:CE46 CL44:CL46 AD48:CP49 AD51:CP52 CE54:CE72 CL54:CL72 AD74:CP75 CE77:CE82 CL77:CL82 CE84:CE92 CE94:CE105 CL84:CL92 CL94:CL105 CM7:CP106 CK7:CK106">
    <cfRule type="expression" priority="1263" dxfId="68">
      <formula>$B7="ab"</formula>
    </cfRule>
    <cfRule type="expression" priority="1262" dxfId="69">
      <formula>$B7="NSO"</formula>
    </cfRule>
    <cfRule type="expression" priority="1261" dxfId="70">
      <formula>$B7="TC"</formula>
    </cfRule>
  </conditionalFormatting>
  <conditionalFormatting sqref="W8:W9 AI8:AI9 AU8:AU9 BG8:BG9 BS8:BS9 CE8:CE9 W11:W12 AI11:AI12 AU11:AU12 BG11:BG12 BS11:BS12 CE11:CE12 W14:W15 AI14:AI15 AU14:AU15 BG14:BG15 BS14:BS15 CE14:CE15 W18:W19 AI18:AI19 AU18:AU19 BG18:BG19 BS18:BS19 CE18:CE19 W28:W29 AI28:AI29 AU28:AU29 BG28:BG29 BS28:BS29 CE28:CE29 W38:W39 AI38:AI39 AU38:AU39 BG38:BG39 BS38:BS39 CE38:CE39 W48:W49 AI48:AI49 AU48:AU49 BG48:BG49 BS48:BS49 CE48:CE49 W58:W59 AI58:AI59 AU58:AU59 BG58:BG59 BS58:BS59 CE58:CE59 W68:W69 AI68:AI69 AU68:AU69 BG68:BG69 BS68:BS69 CE68:CE69 W78:W79 AI78:AI79 AU78:AU79 BG78:BG79 BS78:BS79 CE78:CE79 W88:W89 AI88:AI89 AU88:AU89 BG88:BG89 BS88:BS89 CE88:CE89 W98:W99 AI98:AI99 AU98:AU99 BG98:BG99 BS98:BS99 CE98:CE99 W21:W22 AI21:AI22 AU21:AU22 BG21:BG22 BS21:BS22 CE21:CE22 W31:W32 AI31:AI32 AU31:AU32 BG31:BG32 BS31:BS32 CE31:CE32 W41:W42 AI41:AI42 AU41:AU42 BG41:BG42 BS41:BS42 CE41:CE42 W51:W52 AI51:AI52 AU51:AU52 BG51:BG52 BS51:BS52 CE51:CE52 W61:W62 AI61:AI62 AU61:AU62 BG61:BG62 BS61:BS62 CE61:CE62 W71:W72 AI71:AI72 AU71:AU72 BG71:BG72 BS71:BS72 CE71:CE72 W81:W82 AI81:AI82 AU81:AU82 BG81:BG82 BS81:BS82 CE81:CE82 W91:W92 AI91:AI92 AU91:AU92 BG91:BG92 BS91:BS92 CE91:CE92 W101:W102 AI101:AI102 AU101:AU102 BG101:BG102 BS101:BS102 CE101:CE102 W24:W25 AI24:AI25 AU24:AU25 BG24:BG25 BS24:BS25 CE24:CE25 W34:W35 AI34:AI35 AU34:AU35 BG34:BG35 BS34:BS35 CE34:CE35 W44:W45 AI44:AI45 AU44:AU45 BG44:BG45 BS44:BS45 CE44:CE45 W54:W55 AI54:AI55 AU54:AU55 BG54:BG55 BS54:BS55 CE54:CE55 W64:W65 AI64:AI65 AU64:AU65 BG64:BG65 BS64:BS65 CE64:CE65 W74:W75 AI74:AI75 AU74:AU75 BG74:BG75 BS74:BS75 CE74:CE75 W84:W85 AI84:AI85 AU84:AU85 BG84:BG85 BS84:BS85 CE84:CE85 W94:W95 AI94:AI95 AU94:AU95 BG94:BG95 BS94:BS95 CE94:CE95 W104:W105 AI104:AI105 AU104:AU105 BG104:BG105 BS104:BS105 CE104:CE105">
    <cfRule type="expression" priority="133" dxfId="71">
      <formula>$B8="NSO"</formula>
    </cfRule>
    <cfRule type="expression" priority="88" dxfId="72">
      <formula>$C8=0</formula>
    </cfRule>
    <cfRule type="expression" priority="105" dxfId="73">
      <formula>$B8="TC"</formula>
    </cfRule>
    <cfRule type="expression" priority="89" dxfId="74">
      <formula>$B8="TC"</formula>
    </cfRule>
    <cfRule type="expression" priority="106" dxfId="75">
      <formula>$B8="NSO"</formula>
    </cfRule>
    <cfRule type="expression" priority="117" dxfId="76">
      <formula>$B8="NSO"</formula>
    </cfRule>
    <cfRule type="expression" priority="132" dxfId="77">
      <formula>$B8="TC"</formula>
    </cfRule>
    <cfRule type="expression" priority="91" dxfId="78">
      <formula>$B8="ab"</formula>
    </cfRule>
    <cfRule type="expression" priority="116" dxfId="79">
      <formula>$B8="TC"</formula>
    </cfRule>
    <cfRule type="expression" priority="107" dxfId="80">
      <formula>$B8="ab"</formula>
    </cfRule>
    <cfRule type="expression" priority="115" dxfId="81">
      <formula>$C8=0</formula>
    </cfRule>
    <cfRule type="expression" priority="134" dxfId="82">
      <formula>$B8="ab"</formula>
    </cfRule>
    <cfRule type="expression" priority="131" dxfId="83">
      <formula>$C8=0</formula>
    </cfRule>
    <cfRule type="expression" priority="90" dxfId="84">
      <formula>$B8="NSO"</formula>
    </cfRule>
    <cfRule type="expression" priority="118" dxfId="85">
      <formula>$B8="ab"</formula>
    </cfRule>
    <cfRule type="expression" priority="104" dxfId="86">
      <formula>$C8=0</formula>
    </cfRule>
  </conditionalFormatting>
  <conditionalFormatting sqref="BJ7:BJ106">
    <cfRule type="expression" priority="1148" dxfId="87">
      <formula>$B7="ab"</formula>
    </cfRule>
    <cfRule type="expression" priority="1129" dxfId="88">
      <formula>$B7="ab"</formula>
    </cfRule>
    <cfRule type="expression" priority="1235" dxfId="89">
      <formula>$B7="TC"</formula>
    </cfRule>
    <cfRule type="expression" priority="1120" dxfId="90">
      <formula>$B7="ab"</formula>
    </cfRule>
    <cfRule type="expression" priority="1128" dxfId="91">
      <formula>$B7="NSO"</formula>
    </cfRule>
    <cfRule type="expression" priority="1147" dxfId="92">
      <formula>$B7="NSO"</formula>
    </cfRule>
    <cfRule type="expression" priority="926" dxfId="93">
      <formula>$B7="ab"</formula>
    </cfRule>
    <cfRule type="expression" priority="925" dxfId="94">
      <formula>$B7="NSO"</formula>
    </cfRule>
    <cfRule type="expression" priority="1137" dxfId="95">
      <formula>$B7="NSO"</formula>
    </cfRule>
    <cfRule type="expression" priority="1135" dxfId="96">
      <formula>$B7="ab"</formula>
    </cfRule>
    <cfRule type="expression" priority="1236" dxfId="97">
      <formula>$B7="NSO"</formula>
    </cfRule>
    <cfRule type="expression" priority="924" dxfId="98">
      <formula>$B7="TC"</formula>
    </cfRule>
    <cfRule type="expression" priority="1118" dxfId="99">
      <formula>$B7="TC"</formula>
    </cfRule>
    <cfRule type="expression" priority="1136" dxfId="100">
      <formula>$B7="TC"</formula>
    </cfRule>
    <cfRule type="expression" priority="1119" dxfId="101">
      <formula>$B7="NSO"</formula>
    </cfRule>
    <cfRule type="expression" priority="1134" dxfId="102">
      <formula>$B7="NSO"</formula>
    </cfRule>
    <cfRule type="expression" priority="1138" dxfId="103">
      <formula>$B7="ab"</formula>
    </cfRule>
    <cfRule type="expression" priority="1146" dxfId="104">
      <formula>$B7="TC"</formula>
    </cfRule>
    <cfRule type="expression" priority="1127" dxfId="105">
      <formula>$B7="TC"</formula>
    </cfRule>
    <cfRule type="expression" priority="1133" dxfId="106">
      <formula>$B7="TC"</formula>
    </cfRule>
    <cfRule type="expression" priority="1237" dxfId="107">
      <formula>$B7="ab"</formula>
    </cfRule>
  </conditionalFormatting>
  <conditionalFormatting sqref="CQ8:DC9 CQ11:DC12 CQ14:DC15 CQ18:DC19 CQ28:DC29 CQ38:DC39 CQ48:DC49 CQ58:DC59 CQ68:DC69 CQ78:DC79 CQ88:DC89 CQ98:DC99 CQ21:DC22 CQ31:DC32 CQ41:DC42 CQ51:DC52 CQ61:DC62 CQ71:DC72 CQ81:DC82 CQ91:DC92 CQ101:DC102 CQ24:DC25 CQ34:DC35 CQ44:DC45 CQ54:DC55 CQ64:DC65 CQ74:DC75 CQ84:DC85 CQ94:DC95 CQ104:DC105">
    <cfRule type="expression" priority="439" dxfId="108">
      <formula>$A8="NSO"</formula>
    </cfRule>
    <cfRule type="expression" priority="438" dxfId="109">
      <formula>$A8="TC"</formula>
    </cfRule>
    <cfRule type="expression" priority="526" dxfId="110">
      <formula>$D8=0</formula>
    </cfRule>
  </conditionalFormatting>
  <conditionalFormatting sqref="DQ7:DQ106">
    <cfRule type="expression" priority="397" dxfId="111">
      <formula>$B7="ab"</formula>
    </cfRule>
    <cfRule type="expression" priority="343" dxfId="112">
      <formula>$B7="NSO"</formula>
    </cfRule>
    <cfRule type="expression" priority="379" dxfId="113">
      <formula>$B7="ab"</formula>
    </cfRule>
    <cfRule type="expression" priority="371" dxfId="114">
      <formula>$B7="TC"</formula>
    </cfRule>
    <cfRule type="expression" priority="390" dxfId="115">
      <formula>$B7="NSO"</formula>
    </cfRule>
    <cfRule type="expression" priority="395" dxfId="116">
      <formula>$B7="TC"</formula>
    </cfRule>
    <cfRule type="expression" priority="389" dxfId="117">
      <formula>$B7="TC"</formula>
    </cfRule>
    <cfRule type="expression" priority="409" dxfId="118">
      <formula>$B7="ab"</formula>
    </cfRule>
    <cfRule type="expression" priority="361" dxfId="119">
      <formula>$B7="ab"</formula>
    </cfRule>
    <cfRule type="expression" priority="344" dxfId="120">
      <formula>$B7="ab"</formula>
    </cfRule>
    <cfRule type="expression" priority="407" dxfId="121">
      <formula>$B7="TC"</formula>
    </cfRule>
    <cfRule type="expression" priority="360" dxfId="122">
      <formula>$B7="NSO"</formula>
    </cfRule>
    <cfRule type="expression" priority="378" dxfId="123">
      <formula>$B7="NSO"</formula>
    </cfRule>
    <cfRule type="expression" priority="373" dxfId="124">
      <formula>$B7="ab"</formula>
    </cfRule>
    <cfRule type="expression" priority="396" dxfId="125">
      <formula>$B7="NSO"</formula>
    </cfRule>
    <cfRule type="expression" priority="408" dxfId="126">
      <formula>$B7="NSO"</formula>
    </cfRule>
    <cfRule type="expression" priority="342" dxfId="127">
      <formula>$B7="TC"</formula>
    </cfRule>
    <cfRule type="expression" priority="372" dxfId="128">
      <formula>$B7="NSO"</formula>
    </cfRule>
    <cfRule type="expression" priority="359" dxfId="129">
      <formula>$B7="TC"</formula>
    </cfRule>
    <cfRule type="expression" priority="391" dxfId="130">
      <formula>$B7="ab"</formula>
    </cfRule>
    <cfRule type="expression" priority="377" dxfId="131">
      <formula>$B7="TC"</formula>
    </cfRule>
  </conditionalFormatting>
  <conditionalFormatting sqref="BV7:BV106">
    <cfRule type="expression" priority="1093" dxfId="132">
      <formula>$B7="ab"</formula>
    </cfRule>
    <cfRule type="expression" priority="1098" dxfId="133">
      <formula>$B7="NSO"</formula>
    </cfRule>
    <cfRule type="expression" priority="1108" dxfId="134">
      <formula>$B7="ab"</formula>
    </cfRule>
    <cfRule type="expression" priority="1102" dxfId="135">
      <formula>$B7="ab"</formula>
    </cfRule>
    <cfRule type="expression" priority="892" dxfId="136">
      <formula>$B7="NSO"</formula>
    </cfRule>
    <cfRule type="expression" priority="1083" dxfId="137">
      <formula>$B7="NSO"</formula>
    </cfRule>
    <cfRule type="expression" priority="1110" dxfId="138">
      <formula>$B7="NSO"</formula>
    </cfRule>
    <cfRule type="expression" priority="1091" dxfId="139">
      <formula>$B7="TC"</formula>
    </cfRule>
    <cfRule type="expression" priority="1109" dxfId="140">
      <formula>$B7="TC"</formula>
    </cfRule>
    <cfRule type="expression" priority="1106" dxfId="141">
      <formula>$B7="TC"</formula>
    </cfRule>
    <cfRule type="expression" priority="1099" dxfId="142">
      <formula>$B7="ab"</formula>
    </cfRule>
    <cfRule type="expression" priority="1097" dxfId="143">
      <formula>$B7="TC"</formula>
    </cfRule>
    <cfRule type="expression" priority="1111" dxfId="144">
      <formula>$B7="ab"</formula>
    </cfRule>
    <cfRule type="expression" priority="1101" dxfId="145">
      <formula>$B7="NSO"</formula>
    </cfRule>
    <cfRule type="expression" priority="1084" dxfId="146">
      <formula>$B7="ab"</formula>
    </cfRule>
    <cfRule type="expression" priority="891" dxfId="147">
      <formula>$B7="TC"</formula>
    </cfRule>
    <cfRule type="expression" priority="1234" dxfId="148">
      <formula>$B7="ab"</formula>
    </cfRule>
    <cfRule type="expression" priority="1232" dxfId="149">
      <formula>$B7="TC"</formula>
    </cfRule>
    <cfRule type="expression" priority="893" dxfId="150">
      <formula>$B7="ab"</formula>
    </cfRule>
    <cfRule type="expression" priority="1233" dxfId="151">
      <formula>$B7="NSO"</formula>
    </cfRule>
    <cfRule type="expression" priority="1092" dxfId="152">
      <formula>$B7="NSO"</formula>
    </cfRule>
    <cfRule type="expression" priority="1107" dxfId="153">
      <formula>$B7="NSO"</formula>
    </cfRule>
    <cfRule type="expression" priority="1100" dxfId="154">
      <formula>$B7="TC"</formula>
    </cfRule>
    <cfRule type="expression" priority="1082" dxfId="155">
      <formula>$B7="TC"</formula>
    </cfRule>
  </conditionalFormatting>
  <conditionalFormatting sqref="AY8:AY9 AY11:AY12 AY14:AY15 AY18:AY19 AY28:AY29 AY38:AY39 AY48:AY49 AY58:AY59 AY68:AY69 AY78:AY79 AY88:AY89 AY98:AY99 AY21:AY22 AY31:AY32 AY41:AY42 AY51:AY52 AY61:AY62 AY71:AY72 AY81:AY82 AY91:AY92 AY101:AY102 AY24:AY25 AY34:AY35 AY44:AY45 AY54:AY55 AY64:AY65 AY74:AY75 AY84:AY85 AY94:AY95 AY104:AY105">
    <cfRule type="expression" priority="936" dxfId="156">
      <formula>$B8="TC"</formula>
    </cfRule>
    <cfRule type="expression" priority="937" dxfId="157">
      <formula>$B8="NSO"</formula>
    </cfRule>
    <cfRule type="expression" priority="951" dxfId="158">
      <formula>$D8=0</formula>
    </cfRule>
    <cfRule type="expression" priority="938" dxfId="159">
      <formula>$B8="ab"</formula>
    </cfRule>
    <cfRule type="expression" priority="1158" dxfId="160">
      <formula>$D8=0</formula>
    </cfRule>
    <cfRule type="expression" priority="1149" dxfId="161">
      <formula>$D8=0</formula>
    </cfRule>
  </conditionalFormatting>
  <conditionalFormatting sqref="DL7:DL106">
    <cfRule type="expression" priority="666" dxfId="162">
      <formula>$B7="NSO"</formula>
    </cfRule>
    <cfRule type="expression" priority="701" dxfId="163">
      <formula>$B7="TC"</formula>
    </cfRule>
    <cfRule type="expression" priority="665" dxfId="164">
      <formula>$B7="TC"</formula>
    </cfRule>
    <cfRule type="expression" priority="655" dxfId="165">
      <formula>$B7="ab"</formula>
    </cfRule>
    <cfRule type="expression" priority="671" dxfId="166">
      <formula>$B7="TC"</formula>
    </cfRule>
    <cfRule type="expression" priority="702" dxfId="167">
      <formula>$B7="NSO"</formula>
    </cfRule>
    <cfRule type="expression" priority="653" dxfId="168">
      <formula>$B7="TC"</formula>
    </cfRule>
    <cfRule type="expression" priority="691" dxfId="169">
      <formula>$B7="ab"</formula>
    </cfRule>
    <cfRule type="expression" priority="684" dxfId="170">
      <formula>$B7="NSO"</formula>
    </cfRule>
    <cfRule type="expression" priority="689" dxfId="171">
      <formula>$B7="TC"</formula>
    </cfRule>
    <cfRule type="expression" priority="654" dxfId="172">
      <formula>$B7="NSO"</formula>
    </cfRule>
    <cfRule type="expression" priority="667" dxfId="173">
      <formula>$B7="ab"</formula>
    </cfRule>
    <cfRule type="expression" priority="637" dxfId="174">
      <formula>$B7="NSO"</formula>
    </cfRule>
    <cfRule type="expression" priority="638" dxfId="175">
      <formula>$B7="ab"</formula>
    </cfRule>
    <cfRule type="expression" priority="685" dxfId="176">
      <formula>$B7="ab"</formula>
    </cfRule>
    <cfRule type="expression" priority="636" dxfId="177">
      <formula>$B7="TC"</formula>
    </cfRule>
    <cfRule type="expression" priority="690" dxfId="178">
      <formula>$B7="NSO"</formula>
    </cfRule>
    <cfRule type="expression" priority="703" dxfId="179">
      <formula>$B7="ab"</formula>
    </cfRule>
    <cfRule type="expression" priority="673" dxfId="180">
      <formula>$B7="ab"</formula>
    </cfRule>
    <cfRule type="expression" priority="683" dxfId="181">
      <formula>$B7="TC"</formula>
    </cfRule>
    <cfRule type="expression" priority="672" dxfId="182">
      <formula>$B7="NSO"</formula>
    </cfRule>
  </conditionalFormatting>
  <conditionalFormatting sqref="AA8:AA9 AM8:AM9 AY8:AY9 BK8:BK9 BW8:BW9 CI8:CI9 AA11:AA12 AM11:AM12 AY11:AY12 BK11:BK12 BW11:BW12 CI11:CI12 AA14:AA15 AM14:AM15 AY14:AY15 BK14:BK15 BW14:BW15 CI14:CI15 AA18:AA19 AM18:AM19 AY18:AY19 BK18:BK19 BW18:BW19 CI18:CI19 AA28:AA29 AM28:AM29 AY28:AY29 BK28:BK29 BW28:BW29 CI28:CI29 AA38:AA39 AM38:AM39 AY38:AY39 BK38:BK39 BW38:BW39 CI38:CI39 AA48:AA49 AM48:AM49 AY48:AY49 BK48:BK49 BW48:BW49 CI48:CI49 AA58:AA59 AM58:AM59 AY58:AY59 BK58:BK59 BW58:BW59 CI58:CI59 AA68:AA69 AM68:AM69 AY68:AY69 BK68:BK69 BW68:BW69 CI68:CI69 AA78:AA79 AM78:AM79 AY78:AY79 BK78:BK79 BW78:BW79 CI78:CI79 AA88:AA89 AM88:AM89 AY88:AY89 BK88:BK89 BW88:BW89 CI88:CI89 AA98:AA99 AM98:AM99 AY98:AY99 BK98:BK99 BW98:BW99 CI98:CI99 AA21:AA22 AM21:AM22 AY21:AY22 BK21:BK22 BW21:BW22 CI21:CI22 AA31:AA32 AM31:AM32 AY31:AY32 BK31:BK32 BW31:BW32 CI31:CI32 AA41:AA42 AM41:AM42 AY41:AY42 BK41:BK42 BW41:BW42 CI41:CI42 AA51:AA52 AM51:AM52 AY51:AY52 BK51:BK52 BW51:BW52 CI51:CI52 AA61:AA62 AM61:AM62 AY61:AY62 BK61:BK62 BW61:BW62 CI61:CI62 AA71:AA72 AM71:AM72 AY71:AY72 BK71:BK72 BW71:BW72 CI71:CI72 AA81:AA82 AM81:AM82 AY81:AY82 BK81:BK82 BW81:BW82 CI81:CI82 AA91:AA92 AM91:AM92 AY91:AY92 BK91:BK92 BW91:BW92 CI91:CI92 AA101:AA102 AM101:AM102 AY101:AY102 BK101:BK102 BW101:BW102 CI101:CI102 AA24:AA25 AM24:AM25 AY24:AY25 BK24:BK25 BW24:BW25 CI24:CI25 AA34:AA35 AM34:AM35 AY34:AY35 BK34:BK35 BW34:BW35 CI34:CI35 AA44:AA45 AM44:AM45 AY44:AY45 BK44:BK45 BW44:BW45 CI44:CI45 AA54:AA55 AM54:AM55 AY54:AY55 BK54:BK55 BW54:BW55 CI54:CI55 AA64:AA65 AM64:AM65 AY64:AY65 BK64:BK65 BW64:BW65 CI64:CI65 AA74:AA75 AM74:AM75 AY74:AY75 BK74:BK75 BW74:BW75 CI74:CI75 AA84:AA85 AM84:AM85 AY84:AY85 BK84:BK85 BW84:BW85 CI84:CI85 AA94:AA95 AM94:AM95 AY94:AY95 BK94:BK95 BW94:BW95 CI94:CI95 AA104:AA105 AM104:AM105 AY104:AY105 BK104:BK105 BW104:BW105 CI104:CI105">
    <cfRule type="expression" priority="95" dxfId="183">
      <formula>$B8="ab"</formula>
    </cfRule>
    <cfRule type="expression" priority="120" dxfId="184">
      <formula>$B8="TC"</formula>
    </cfRule>
    <cfRule type="expression" priority="122" dxfId="185">
      <formula>$B8="ab"</formula>
    </cfRule>
    <cfRule type="expression" priority="102" dxfId="186">
      <formula>$D8=0</formula>
    </cfRule>
    <cfRule type="expression" priority="93" dxfId="187">
      <formula>$B8="TC"</formula>
    </cfRule>
    <cfRule type="expression" priority="129" dxfId="188">
      <formula>$D8=0</formula>
    </cfRule>
    <cfRule type="expression" priority="121" dxfId="189">
      <formula>$B8="NSO"</formula>
    </cfRule>
    <cfRule type="expression" priority="94" dxfId="190">
      <formula>$B8="NSO"</formula>
    </cfRule>
  </conditionalFormatting>
  <conditionalFormatting sqref="EO7:EO106">
    <cfRule type="expression" priority="217" dxfId="191">
      <formula>$B7="NSO"</formula>
    </cfRule>
    <cfRule type="expression" priority="206" dxfId="192">
      <formula>$B7="ab"</formula>
    </cfRule>
    <cfRule type="expression" priority="188" dxfId="193">
      <formula>$B7="ab"</formula>
    </cfRule>
    <cfRule type="expression" priority="175" dxfId="194">
      <formula>$B7="NSO"</formula>
    </cfRule>
    <cfRule type="expression" priority="222" dxfId="195">
      <formula>$B7="TC"</formula>
    </cfRule>
    <cfRule type="expression" priority="205" dxfId="196">
      <formula>$B7="NSO"</formula>
    </cfRule>
    <cfRule type="expression" priority="198" dxfId="197">
      <formula>$B7="TC"</formula>
    </cfRule>
    <cfRule type="expression" priority="242" dxfId="198">
      <formula>$B7="NSO"</formula>
    </cfRule>
    <cfRule type="expression" priority="236" dxfId="199">
      <formula>$B7="ab"</formula>
    </cfRule>
    <cfRule type="expression" priority="243" dxfId="200">
      <formula>$B7="ab"</formula>
    </cfRule>
    <cfRule type="expression" priority="186" dxfId="201">
      <formula>$B7="TC"</formula>
    </cfRule>
    <cfRule type="expression" priority="241" dxfId="202">
      <formula>$B7="TC"</formula>
    </cfRule>
    <cfRule type="expression" priority="204" dxfId="203">
      <formula>$B7="TC"</formula>
    </cfRule>
    <cfRule type="expression" priority="218" dxfId="204">
      <formula>$B7="ab"</formula>
    </cfRule>
    <cfRule type="expression" priority="235" dxfId="205">
      <formula>$B7="NSO"</formula>
    </cfRule>
    <cfRule type="expression" priority="216" dxfId="206">
      <formula>$B7="TC"</formula>
    </cfRule>
    <cfRule type="expression" priority="174" dxfId="207">
      <formula>$B7="TC"</formula>
    </cfRule>
    <cfRule type="expression" priority="199" dxfId="208">
      <formula>$B7="NSO"</formula>
    </cfRule>
    <cfRule type="expression" priority="223" dxfId="209">
      <formula>$B7="NSO"</formula>
    </cfRule>
    <cfRule type="expression" priority="200" dxfId="210">
      <formula>$B7="ab"</formula>
    </cfRule>
    <cfRule type="expression" priority="187" dxfId="211">
      <formula>$B7="NSO"</formula>
    </cfRule>
    <cfRule type="expression" priority="224" dxfId="212">
      <formula>$B7="ab"</formula>
    </cfRule>
    <cfRule type="expression" priority="176" dxfId="213">
      <formula>$B7="ab"</formula>
    </cfRule>
    <cfRule type="expression" priority="234" dxfId="214">
      <formula>$B7="TC"</formula>
    </cfRule>
  </conditionalFormatting>
  <conditionalFormatting sqref="CI8:CI9 CI11:CI12 CI14:CI15 CI18:CI19 CI28:CI29 CI38:CI39 CI48:CI49 CI58:CI59 CI68:CI69 CI78:CI79 CI88:CI89 CI98:CI99 CI21:CI22 CI31:CI32 CI41:CI42 CI51:CI52 CI61:CI62 CI71:CI72 CI81:CI82 CI91:CI92 CI101:CI102 CI24:CI25 CI34:CI35 CI44:CI45 CI54:CI55 CI64:CI65 CI74:CI75 CI84:CI85 CI94:CI95 CI104:CI105">
    <cfRule type="expression" priority="852" dxfId="215">
      <formula>$D8=0</formula>
    </cfRule>
    <cfRule type="expression" priority="1050" dxfId="216">
      <formula>$D8=0</formula>
    </cfRule>
    <cfRule type="expression" priority="1059" dxfId="217">
      <formula>$D8=0</formula>
    </cfRule>
    <cfRule type="expression" priority="837" dxfId="218">
      <formula>$B8="TC"</formula>
    </cfRule>
    <cfRule type="expression" priority="839" dxfId="219">
      <formula>$B8="ab"</formula>
    </cfRule>
    <cfRule type="expression" priority="838" dxfId="220">
      <formula>$B8="NSO"</formula>
    </cfRule>
  </conditionalFormatting>
  <conditionalFormatting sqref="BJ8:BJ9 BJ11:BJ12 BJ14:BJ15 BJ41:BJ42 BJ18:BJ26 BJ28:BJ39 BJ44:BJ46 BJ48:BJ49 BJ51:BJ52 BJ54:BJ72 BJ74:BJ75 BJ77:BJ82 BJ84:BJ92 BJ94:BJ105 BV8:BV9 BV11:BV12 BV14:BV15 BV41:BV42 BV18:BV26 BV28:BV39 BV44:BV46 BV48:BV49 BV51:BV52 BV54:BV72 BV74:BV75 BV77:BV82 BV84:BV92 BV94:BV105 CH8:CH9 CH11:CH12 CH14:CH15 CH41:CH42 CH18:CH26 CH28:CH39 CH44:CH46 CH48:CH49 CH51:CH52 CH54:CH72 CH74:CH75 CH77:CH82 CH84:CH92 CH94:CH105">
    <cfRule type="expression" priority="5" dxfId="221">
      <formula>$D8=0</formula>
    </cfRule>
  </conditionalFormatting>
  <conditionalFormatting sqref="BS8:BS9 BS11:BS12 BS14:BS15 BS18:BS19 BS28:BS29 BS38:BS39 BS48:BS49 BS58:BS59 BS68:BS69 BS78:BS79 BS88:BS89 BS98:BS99 BS21:BS22 BS31:BS32 BS41:BS42 BS51:BS52 BS61:BS62 BS71:BS72 BS81:BS82 BS91:BS92 BS101:BS102 BS24:BS25 BS34:BS35 BS44:BS45 BS54:BS55 BS64:BS65 BS74:BS75 BS84:BS85 BS94:BS95 BS104:BS105">
    <cfRule type="expression" priority="1080" dxfId="222">
      <formula>$B8="NSO"</formula>
    </cfRule>
    <cfRule type="expression" priority="1088" dxfId="223">
      <formula>$B8="TC"</formula>
    </cfRule>
    <cfRule type="expression" priority="865" dxfId="224">
      <formula>$C8=0</formula>
    </cfRule>
    <cfRule type="expression" priority="868" dxfId="225">
      <formula>$B8="ab"</formula>
    </cfRule>
    <cfRule type="expression" priority="867" dxfId="226">
      <formula>$B8="NSO"</formula>
    </cfRule>
    <cfRule type="expression" priority="1079" dxfId="227">
      <formula>$B8="TC"</formula>
    </cfRule>
    <cfRule type="expression" priority="1087" dxfId="228">
      <formula>$C8=0</formula>
    </cfRule>
    <cfRule type="expression" priority="890" dxfId="229">
      <formula>$B8="ab"</formula>
    </cfRule>
    <cfRule type="expression" priority="889" dxfId="230">
      <formula>$B8="NSO"</formula>
    </cfRule>
    <cfRule type="expression" priority="1078" dxfId="231">
      <formula>$C8=0</formula>
    </cfRule>
    <cfRule type="expression" priority="1081" dxfId="232">
      <formula>$B8="ab"</formula>
    </cfRule>
    <cfRule type="expression" priority="866" dxfId="233">
      <formula>$B8="TC"</formula>
    </cfRule>
    <cfRule type="expression" priority="1089" dxfId="234">
      <formula>$B8="NSO"</formula>
    </cfRule>
    <cfRule type="expression" priority="887" dxfId="235">
      <formula>$C8=0</formula>
    </cfRule>
    <cfRule type="expression" priority="888" dxfId="236">
      <formula>$B8="TC"</formula>
    </cfRule>
    <cfRule type="expression" priority="1090" dxfId="237">
      <formula>$B8="ab"</formula>
    </cfRule>
  </conditionalFormatting>
  <conditionalFormatting sqref="CE8:CE9 CE11:CE12 CE14:CE15 CE18:CE19 CE28:CE29 CE38:CE39 CE48:CE49 CE58:CE59 CE68:CE69 CE78:CE79 CE88:CE89 CE98:CE99 CE21:CE22 CE31:CE32 CE41:CE42 CE51:CE52 CE61:CE62 CE71:CE72 CE81:CE82 CE91:CE92 CE101:CE102 CE24:CE25 CE34:CE35 CE44:CE45 CE54:CE55 CE64:CE65 CE74:CE75 CE84:CE85 CE94:CE95 CE104:CE105">
    <cfRule type="expression" priority="1055" dxfId="238">
      <formula>$B8="ab"</formula>
    </cfRule>
    <cfRule type="expression" priority="856" dxfId="239">
      <formula>$B8="NSO"</formula>
    </cfRule>
    <cfRule type="expression" priority="1280" dxfId="240">
      <formula>$C8=0</formula>
    </cfRule>
    <cfRule type="expression" priority="1061" dxfId="241">
      <formula>$C8=0</formula>
    </cfRule>
    <cfRule type="expression" priority="834" dxfId="242">
      <formula>$B8="NSO"</formula>
    </cfRule>
    <cfRule type="expression" priority="1053" dxfId="243">
      <formula>$B8="TC"</formula>
    </cfRule>
    <cfRule type="expression" priority="857" dxfId="244">
      <formula>$B8="ab"</formula>
    </cfRule>
    <cfRule type="expression" priority="1054" dxfId="245">
      <formula>$B8="NSO"</formula>
    </cfRule>
    <cfRule type="expression" priority="1062" dxfId="246">
      <formula>$B8="TC"</formula>
    </cfRule>
    <cfRule type="expression" priority="1064" dxfId="247">
      <formula>$B8="ab"</formula>
    </cfRule>
    <cfRule type="expression" priority="833" dxfId="248">
      <formula>$B8="TC"</formula>
    </cfRule>
    <cfRule type="expression" priority="855" dxfId="249">
      <formula>$B8="TC"</formula>
    </cfRule>
    <cfRule type="expression" priority="854" dxfId="250">
      <formula>$C8=0</formula>
    </cfRule>
    <cfRule type="expression" priority="1052" dxfId="251">
      <formula>$C8=0</formula>
    </cfRule>
    <cfRule type="expression" priority="1063" dxfId="252">
      <formula>$B8="NSO"</formula>
    </cfRule>
    <cfRule type="expression" priority="835" dxfId="253">
      <formula>$B8="ab"</formula>
    </cfRule>
  </conditionalFormatting>
  <conditionalFormatting sqref="AL7:AL106">
    <cfRule type="expression" priority="991" dxfId="254">
      <formula>$B7="NSO"</formula>
    </cfRule>
    <cfRule type="expression" priority="1193" dxfId="255">
      <formula>$B7="ab"</formula>
    </cfRule>
    <cfRule type="expression" priority="1182" dxfId="256">
      <formula>$B7="TC"</formula>
    </cfRule>
    <cfRule type="expression" priority="990" dxfId="257">
      <formula>$B7="TC"</formula>
    </cfRule>
    <cfRule type="expression" priority="1192" dxfId="258">
      <formula>$B7="NSO"</formula>
    </cfRule>
    <cfRule type="expression" priority="1183" dxfId="259">
      <formula>$B7="NSO"</formula>
    </cfRule>
    <cfRule type="expression" priority="1246" dxfId="260">
      <formula>$B7="ab"</formula>
    </cfRule>
    <cfRule type="expression" priority="1184" dxfId="261">
      <formula>$B7="ab"</formula>
    </cfRule>
    <cfRule type="expression" priority="1191" dxfId="262">
      <formula>$B7="TC"</formula>
    </cfRule>
    <cfRule type="expression" priority="1197" dxfId="263">
      <formula>$B7="TC"</formula>
    </cfRule>
    <cfRule type="expression" priority="1244" dxfId="264">
      <formula>$B7="TC"</formula>
    </cfRule>
    <cfRule type="expression" priority="1198" dxfId="265">
      <formula>$B7="NSO"</formula>
    </cfRule>
    <cfRule type="expression" priority="1199" dxfId="266">
      <formula>$B7="ab"</formula>
    </cfRule>
    <cfRule type="expression" priority="1245" dxfId="267">
      <formula>$B7="NSO"</formula>
    </cfRule>
    <cfRule type="expression" priority="992" dxfId="268">
      <formula>$B7="ab"</formula>
    </cfRule>
  </conditionalFormatting>
  <conditionalFormatting sqref="CH8:CH9 CH11:CH12 CH14:CH15 CH18:CH19 CH28:CH29 CH38:CH39 CH48:CH49 CH58:CH59 CH68:CH69 CH78:CH79 CH88:CH89 CH98:CH99 CH21:CH22 CH31:CH32 CH41:CH42 CH51:CH52 CH61:CH62 CH71:CH72 CH81:CH82 CH91:CH92 CH101:CH102 CH24:CH25 CH34:CH35 CH44:CH45 CH54:CH55 CH64:CH65 CH74:CH75 CH84:CH85 CH94:CH95 CH104:CH105">
    <cfRule type="expression" priority="1070" dxfId="269">
      <formula>$B8="ab"</formula>
    </cfRule>
    <cfRule type="expression" priority="1068" dxfId="270">
      <formula>$B8="TC"</formula>
    </cfRule>
    <cfRule type="expression" priority="1282" dxfId="271">
      <formula>$D8=0</formula>
    </cfRule>
    <cfRule type="expression" priority="1069" dxfId="272">
      <formula>$B8="NSO"</formula>
    </cfRule>
  </conditionalFormatting>
  <conditionalFormatting sqref="CZ8:CZ9 CZ11:CZ12 CZ14:CZ15 CZ18:CZ19 CZ28:CZ29 CZ38:CZ39 CZ48:CZ49 CZ58:CZ59 CZ68:CZ69 CZ78:CZ79 CZ88:CZ89 CZ98:CZ99 CZ21:CZ22 CZ31:CZ32 CZ41:CZ42 CZ51:CZ52 CZ61:CZ62 CZ71:CZ72 CZ81:CZ82 CZ91:CZ92 CZ101:CZ102 CZ24:CZ25 CZ34:CZ35 CZ44:CZ45 CZ54:CZ55 CZ64:CZ65 CZ74:CZ75 CZ84:CZ85 CZ94:CZ95 CZ104:CZ105">
    <cfRule type="expression" priority="457" dxfId="273">
      <formula>$D8=0</formula>
    </cfRule>
    <cfRule type="expression" priority="440" dxfId="274">
      <formula>$D8=0</formula>
    </cfRule>
    <cfRule type="expression" priority="442" dxfId="275">
      <formula>$B8="TC"</formula>
    </cfRule>
    <cfRule type="expression" priority="717" dxfId="276">
      <formula>$B8="NSO"</formula>
    </cfRule>
    <cfRule type="expression" priority="718" dxfId="277">
      <formula>$B8="ab"</formula>
    </cfRule>
    <cfRule type="expression" priority="460" dxfId="278">
      <formula>$B8="NSO"</formula>
    </cfRule>
    <cfRule type="expression" priority="444" dxfId="279">
      <formula>$B8="ab"</formula>
    </cfRule>
    <cfRule type="expression" priority="716" dxfId="280">
      <formula>$B8="TC"</formula>
    </cfRule>
    <cfRule type="expression" priority="459" dxfId="281">
      <formula>$B8="TC"</formula>
    </cfRule>
    <cfRule type="expression" priority="443" dxfId="282">
      <formula>$B8="NSO"</formula>
    </cfRule>
    <cfRule type="expression" priority="715" dxfId="283">
      <formula>$C8=0</formula>
    </cfRule>
    <cfRule type="expression" priority="441" dxfId="284">
      <formula>$C8=0</formula>
    </cfRule>
    <cfRule type="expression" priority="734" dxfId="285">
      <formula>$B8="NSO"</formula>
    </cfRule>
    <cfRule type="expression" priority="461" dxfId="286">
      <formula>$B8="ab"</formula>
    </cfRule>
    <cfRule type="expression" priority="735" dxfId="287">
      <formula>$B8="ab"</formula>
    </cfRule>
    <cfRule type="expression" priority="458" dxfId="288">
      <formula>$C8=0</formula>
    </cfRule>
    <cfRule type="expression" priority="732" dxfId="289">
      <formula>$C8=0</formula>
    </cfRule>
    <cfRule type="expression" priority="731" dxfId="290">
      <formula>$D8=0</formula>
    </cfRule>
    <cfRule type="expression" priority="733" dxfId="291">
      <formula>$B8="TC"</formula>
    </cfRule>
    <cfRule type="expression" priority="714" dxfId="292">
      <formula>$D8=0</formula>
    </cfRule>
  </conditionalFormatting>
  <conditionalFormatting sqref="FC8:FC9 FC11:FC12 FC14:FC15 FC18:FC19 FC28:FC29 FC38:FC39 FC48:FC49 FC58:FC59 FC68:FC69 FC78:FC79 FC88:FC89 FC98:FC99 FC21:FC22 FC31:FC32 FC41:FC42 FC51:FC52 FC61:FC62 FC71:FC72 FC81:FC82 FC91:FC92 FC101:FC102 FC24:FC25 FC34:FC35 FC44:FC45 FC54:FC55 FC64:FC65 FC74:FC75 FC84:FC85 FC94:FC95 FC104:FC105">
    <cfRule type="cellIs" operator="equal" priority="800" dxfId="293">
      <formula>"First"</formula>
    </cfRule>
  </conditionalFormatting>
  <conditionalFormatting sqref="M8:M9 M11:M12 M14:M15 M41:M42 M18:M26 M28:M39 M44:M46 M48:M49 M51:M52 M54:M72 M74:M75 M77:M82 M84:M92 M94:M105">
    <cfRule type="expression" priority="1038" dxfId="294">
      <formula>$B8="TC"</formula>
    </cfRule>
    <cfRule type="expression" priority="1039" dxfId="295">
      <formula>$B8="NSO"</formula>
    </cfRule>
    <cfRule type="expression" priority="1040" dxfId="296">
      <formula>$B8="ab"</formula>
    </cfRule>
  </conditionalFormatting>
  <conditionalFormatting sqref="K8:K9 Q8:V9 K11:K12 K14:K15 Q11:V12 Q14:V15 K41:K42 Q41:V42 K18:K26 K28:K39 Q18:V26 Q28:V39 K44:K46 Q44:V46 K48:K49 K51:K52 Q48:V49 Q51:V52 K54:K72 Q54:V72 K74:K75 Q74:V75 K77:K82 Q77:V82 K84:K92 K94:K105 Q84:V92 Q94:V105">
    <cfRule type="expression" priority="1042" dxfId="297">
      <formula>$B8="NSO"</formula>
    </cfRule>
    <cfRule type="expression" priority="1043" dxfId="298">
      <formula>$B8="ab"</formula>
    </cfRule>
    <cfRule type="expression" priority="1041" dxfId="299">
      <formula>$B8="TC"</formula>
    </cfRule>
  </conditionalFormatting>
  <conditionalFormatting sqref="EQ7:EQ106">
    <cfRule type="expression" priority="183" dxfId="300">
      <formula>$B7="TC"</formula>
    </cfRule>
    <cfRule type="expression" priority="171" dxfId="301">
      <formula>$B7="TC"</formula>
    </cfRule>
    <cfRule type="expression" priority="172" dxfId="302">
      <formula>$B7="NSO"</formula>
    </cfRule>
    <cfRule type="expression" priority="196" dxfId="303">
      <formula>$B7="NSO"</formula>
    </cfRule>
    <cfRule type="expression" priority="220" dxfId="304">
      <formula>$B7="NSO"</formula>
    </cfRule>
    <cfRule type="expression" priority="231" dxfId="305">
      <formula>$B7="TC"</formula>
    </cfRule>
    <cfRule type="expression" priority="184" dxfId="306">
      <formula>$B7="NSO"</formula>
    </cfRule>
    <cfRule type="expression" priority="219" dxfId="307">
      <formula>$B7="TC"</formula>
    </cfRule>
    <cfRule type="cellIs" operator="equal" priority="1271" dxfId="308">
      <formula>"SECOND"</formula>
    </cfRule>
    <cfRule type="expression" priority="203" dxfId="309">
      <formula>$B7="ab"</formula>
    </cfRule>
    <cfRule type="expression" priority="202" dxfId="310">
      <formula>$B7="NSO"</formula>
    </cfRule>
    <cfRule type="expression" priority="201" dxfId="311">
      <formula>$B7="TC"</formula>
    </cfRule>
    <cfRule type="expression" priority="213" dxfId="312">
      <formula>$B7="TC"</formula>
    </cfRule>
    <cfRule type="expression" priority="195" dxfId="313">
      <formula>$B7="TC"</formula>
    </cfRule>
    <cfRule type="expression" priority="173" dxfId="314">
      <formula>$B7="ab"</formula>
    </cfRule>
    <cfRule type="expression" priority="214" dxfId="315">
      <formula>$B7="NSO"</formula>
    </cfRule>
    <cfRule type="expression" priority="232" dxfId="316">
      <formula>$B7="NSO"</formula>
    </cfRule>
    <cfRule type="expression" priority="215" dxfId="317">
      <formula>$B7="ab"</formula>
    </cfRule>
    <cfRule type="cellIs" operator="equal" priority="1272" dxfId="318">
      <formula>"FIRST"</formula>
    </cfRule>
    <cfRule type="expression" priority="221" dxfId="319">
      <formula>$B7="ab"</formula>
    </cfRule>
    <cfRule type="expression" priority="185" dxfId="320">
      <formula>$B7="ab"</formula>
    </cfRule>
    <cfRule type="expression" priority="233" dxfId="321">
      <formula>$B7="ab"</formula>
    </cfRule>
    <cfRule type="expression" priority="197" dxfId="322">
      <formula>$B7="ab"</formula>
    </cfRule>
  </conditionalFormatting>
  <conditionalFormatting sqref="CV8:CV9 CV11:CV12 CV14:CV15 CV18:CV19 CV28:CV29 CV38:CV39 CV48:CV49 CV58:CV59 CV68:CV69 CV78:CV79 CV88:CV89 CV98:CV99 CV21:CV22 CV31:CV32 CV41:CV42 CV51:CV52 CV61:CV62 CV71:CV72 CV81:CV82 CV91:CV92 CV101:CV102 CV24:CV25 CV34:CV35 CV44:CV45 CV54:CV55 CV64:CV65 CV74:CV75 CV84:CV85 CV94:CV95 CV104:CV105">
    <cfRule type="expression" priority="766" dxfId="323">
      <formula>$B8="TC"</formula>
    </cfRule>
    <cfRule type="expression" priority="476" dxfId="324">
      <formula>$B8="ab"</formula>
    </cfRule>
    <cfRule type="expression" priority="494" dxfId="325">
      <formula>$B8="ab"</formula>
    </cfRule>
    <cfRule type="expression" priority="493" dxfId="326">
      <formula>$B8="NSO"</formula>
    </cfRule>
    <cfRule type="expression" priority="512" dxfId="327">
      <formula>$B8="ab"</formula>
    </cfRule>
    <cfRule type="expression" priority="511" dxfId="328">
      <formula>$B8="NSO"</formula>
    </cfRule>
    <cfRule type="expression" priority="749" dxfId="329">
      <formula>$B8="NSO"</formula>
    </cfRule>
    <cfRule type="expression" priority="475" dxfId="330">
      <formula>$B8="NSO"</formula>
    </cfRule>
    <cfRule type="expression" priority="767" dxfId="331">
      <formula>$B8="NSO"</formula>
    </cfRule>
    <cfRule type="expression" priority="750" dxfId="332">
      <formula>$B8="ab"</formula>
    </cfRule>
    <cfRule type="expression" priority="748" dxfId="333">
      <formula>$B8="TC"</formula>
    </cfRule>
    <cfRule type="expression" priority="784" dxfId="334">
      <formula>$B8="TC"</formula>
    </cfRule>
    <cfRule type="expression" priority="785" dxfId="335">
      <formula>$B8="NSO"</formula>
    </cfRule>
    <cfRule type="expression" priority="510" dxfId="336">
      <formula>$B8="TC"</formula>
    </cfRule>
    <cfRule type="expression" priority="474" dxfId="337">
      <formula>$B8="TC"</formula>
    </cfRule>
    <cfRule type="expression" priority="786" dxfId="338">
      <formula>$B8="ab"</formula>
    </cfRule>
    <cfRule type="expression" priority="492" dxfId="339">
      <formula>$B8="TC"</formula>
    </cfRule>
    <cfRule type="expression" priority="768" dxfId="340">
      <formula>$B8="ab"</formula>
    </cfRule>
  </conditionalFormatting>
  <conditionalFormatting sqref="CT7:CT106">
    <cfRule type="expression" priority="473" dxfId="341">
      <formula>$B7="ab"</formula>
    </cfRule>
    <cfRule type="expression" priority="509" dxfId="342">
      <formula>$B7="ab"</formula>
    </cfRule>
    <cfRule type="expression" priority="757" dxfId="343">
      <formula>$B7="TC"</formula>
    </cfRule>
    <cfRule type="expression" priority="758" dxfId="344">
      <formula>$B7="NSO"</formula>
    </cfRule>
    <cfRule type="expression" priority="776" dxfId="345">
      <formula>$B7="NSO"</formula>
    </cfRule>
    <cfRule type="expression" priority="454" dxfId="346">
      <formula>$B7="TC"</formula>
    </cfRule>
    <cfRule type="expression" priority="529" dxfId="347">
      <formula>$B7="ab"</formula>
    </cfRule>
    <cfRule type="expression" priority="472" dxfId="348">
      <formula>$B7="NSO"</formula>
    </cfRule>
    <cfRule type="expression" priority="508" dxfId="349">
      <formula>$B7="NSO"</formula>
    </cfRule>
    <cfRule type="expression" priority="763" dxfId="350">
      <formula>$B7="TC"</formula>
    </cfRule>
    <cfRule type="expression" priority="502" dxfId="351">
      <formula>$B7="NSO"</formula>
    </cfRule>
    <cfRule type="expression" priority="491" dxfId="352">
      <formula>$B7="ab"</formula>
    </cfRule>
    <cfRule type="expression" priority="745" dxfId="353">
      <formula>$B7="TC"</formula>
    </cfRule>
    <cfRule type="expression" priority="728" dxfId="354">
      <formula>$B7="TC"</formula>
    </cfRule>
    <cfRule type="expression" priority="794" dxfId="355">
      <formula>$B7="NSO"</formula>
    </cfRule>
    <cfRule type="expression" priority="781" dxfId="356">
      <formula>$B7="TC"</formula>
    </cfRule>
    <cfRule type="expression" priority="814" dxfId="357">
      <formula>$B7="ab"</formula>
    </cfRule>
    <cfRule type="expression" priority="507" dxfId="358">
      <formula>$B7="TC"</formula>
    </cfRule>
    <cfRule type="expression" priority="455" dxfId="359">
      <formula>$B7="NSO"</formula>
    </cfRule>
    <cfRule type="expression" priority="489" dxfId="360">
      <formula>$B7="TC"</formula>
    </cfRule>
    <cfRule type="expression" priority="793" dxfId="361">
      <formula>$B7="TC"</formula>
    </cfRule>
    <cfRule type="expression" priority="519" dxfId="362">
      <formula>$B7="TC"</formula>
    </cfRule>
    <cfRule type="expression" priority="729" dxfId="363">
      <formula>$B7="NSO"</formula>
    </cfRule>
    <cfRule type="expression" priority="730" dxfId="364">
      <formula>$B7="ab"</formula>
    </cfRule>
    <cfRule type="expression" priority="746" dxfId="365">
      <formula>$B7="NSO"</formula>
    </cfRule>
    <cfRule type="expression" priority="795" dxfId="366">
      <formula>$B7="ab"</formula>
    </cfRule>
    <cfRule type="expression" priority="783" dxfId="367">
      <formula>$B7="ab"</formula>
    </cfRule>
    <cfRule type="expression" priority="775" dxfId="368">
      <formula>$B7="TC"</formula>
    </cfRule>
    <cfRule type="expression" priority="485" dxfId="369">
      <formula>$B7="ab"</formula>
    </cfRule>
    <cfRule type="expression" priority="528" dxfId="370">
      <formula>$B7="NSO"</formula>
    </cfRule>
    <cfRule type="expression" priority="782" dxfId="371">
      <formula>$B7="NSO"</formula>
    </cfRule>
    <cfRule type="expression" priority="759" dxfId="372">
      <formula>$B7="ab"</formula>
    </cfRule>
    <cfRule type="expression" priority="777" dxfId="373">
      <formula>$B7="ab"</formula>
    </cfRule>
    <cfRule type="expression" priority="456" dxfId="374">
      <formula>$B7="ab"</formula>
    </cfRule>
    <cfRule type="expression" priority="484" dxfId="375">
      <formula>$B7="NSO"</formula>
    </cfRule>
    <cfRule type="expression" priority="747" dxfId="376">
      <formula>$B7="ab"</formula>
    </cfRule>
    <cfRule type="expression" priority="527" dxfId="377">
      <formula>$B7="TC"</formula>
    </cfRule>
    <cfRule type="expression" priority="813" dxfId="378">
      <formula>$B7="NSO"</formula>
    </cfRule>
    <cfRule type="expression" priority="501" dxfId="379">
      <formula>$B7="TC"</formula>
    </cfRule>
    <cfRule type="expression" priority="765" dxfId="380">
      <formula>$B7="ab"</formula>
    </cfRule>
    <cfRule type="expression" priority="520" dxfId="381">
      <formula>$B7="NSO"</formula>
    </cfRule>
    <cfRule type="expression" priority="812" dxfId="382">
      <formula>$B7="TC"</formula>
    </cfRule>
    <cfRule type="expression" priority="521" dxfId="383">
      <formula>$B7="ab"</formula>
    </cfRule>
    <cfRule type="expression" priority="503" dxfId="384">
      <formula>$B7="ab"</formula>
    </cfRule>
    <cfRule type="expression" priority="483" dxfId="385">
      <formula>$B7="TC"</formula>
    </cfRule>
    <cfRule type="expression" priority="471" dxfId="386">
      <formula>$B7="TC"</formula>
    </cfRule>
    <cfRule type="expression" priority="764" dxfId="387">
      <formula>$B7="NSO"</formula>
    </cfRule>
    <cfRule type="expression" priority="490" dxfId="388">
      <formula>$B7="NSO"</formula>
    </cfRule>
  </conditionalFormatting>
  <conditionalFormatting sqref="CV7:CV106">
    <cfRule type="expression" priority="790" dxfId="389">
      <formula>$B7="TC"</formula>
    </cfRule>
    <cfRule type="expression" priority="774" dxfId="390">
      <formula>$B7="ab"</formula>
    </cfRule>
    <cfRule type="expression" priority="500" dxfId="391">
      <formula>$B7="ab"</formula>
    </cfRule>
    <cfRule type="expression" priority="482" dxfId="392">
      <formula>$B7="ab"</formula>
    </cfRule>
    <cfRule type="expression" priority="480" dxfId="393">
      <formula>$B7="TC"</formula>
    </cfRule>
    <cfRule type="expression" priority="755" dxfId="394">
      <formula>$B7="NSO"</formula>
    </cfRule>
    <cfRule type="expression" priority="761" dxfId="395">
      <formula>$B7="NSO"</formula>
    </cfRule>
    <cfRule type="expression" priority="505" dxfId="396">
      <formula>$B7="NSO"</formula>
    </cfRule>
    <cfRule type="expression" priority="469" dxfId="397">
      <formula>$B7="NSO"</formula>
    </cfRule>
    <cfRule type="expression" priority="742" dxfId="398">
      <formula>$B7="TC"</formula>
    </cfRule>
    <cfRule type="expression" priority="517" dxfId="399">
      <formula>$B7="NSO"</formula>
    </cfRule>
    <cfRule type="expression" priority="452" dxfId="400">
      <formula>$B7="NSO"</formula>
    </cfRule>
    <cfRule type="expression" priority="792" dxfId="401">
      <formula>$B7="ab"</formula>
    </cfRule>
    <cfRule type="expression" priority="453" dxfId="402">
      <formula>$B7="ab"</formula>
    </cfRule>
    <cfRule type="expression" priority="772" dxfId="403">
      <formula>$B7="TC"</formula>
    </cfRule>
    <cfRule type="expression" priority="451" dxfId="404">
      <formula>$B7="TC"</formula>
    </cfRule>
    <cfRule type="expression" priority="744" dxfId="405">
      <formula>$B7="ab"</formula>
    </cfRule>
    <cfRule type="expression" priority="725" dxfId="406">
      <formula>$B7="TC"</formula>
    </cfRule>
    <cfRule type="expression" priority="754" dxfId="407">
      <formula>$B7="TC"</formula>
    </cfRule>
    <cfRule type="expression" priority="518" dxfId="408">
      <formula>$B7="ab"</formula>
    </cfRule>
    <cfRule type="expression" priority="506" dxfId="409">
      <formula>$B7="ab"</formula>
    </cfRule>
    <cfRule type="expression" priority="499" dxfId="410">
      <formula>$B7="NSO"</formula>
    </cfRule>
    <cfRule type="expression" priority="773" dxfId="411">
      <formula>$B7="NSO"</formula>
    </cfRule>
    <cfRule type="expression" priority="791" dxfId="412">
      <formula>$B7="NSO"</formula>
    </cfRule>
    <cfRule type="expression" priority="743" dxfId="413">
      <formula>$B7="NSO"</formula>
    </cfRule>
    <cfRule type="expression" priority="778" dxfId="414">
      <formula>$B7="TC"</formula>
    </cfRule>
    <cfRule type="expression" priority="468" dxfId="415">
      <formula>$B7="TC"</formula>
    </cfRule>
    <cfRule type="expression" priority="498" dxfId="416">
      <formula>$B7="TC"</formula>
    </cfRule>
    <cfRule type="expression" priority="762" dxfId="417">
      <formula>$B7="ab"</formula>
    </cfRule>
    <cfRule type="expression" priority="486" dxfId="418">
      <formula>$B7="TC"</formula>
    </cfRule>
    <cfRule type="expression" priority="470" dxfId="419">
      <formula>$B7="ab"</formula>
    </cfRule>
    <cfRule type="expression" priority="488" dxfId="420">
      <formula>$B7="ab"</formula>
    </cfRule>
    <cfRule type="expression" priority="504" dxfId="421">
      <formula>$B7="TC"</formula>
    </cfRule>
    <cfRule type="expression" priority="487" dxfId="422">
      <formula>$B7="NSO"</formula>
    </cfRule>
    <cfRule type="expression" priority="481" dxfId="423">
      <formula>$B7="NSO"</formula>
    </cfRule>
    <cfRule type="expression" priority="516" dxfId="424">
      <formula>$B7="TC"</formula>
    </cfRule>
    <cfRule type="expression" priority="727" dxfId="425">
      <formula>$B7="ab"</formula>
    </cfRule>
    <cfRule type="expression" priority="780" dxfId="426">
      <formula>$B7="ab"</formula>
    </cfRule>
    <cfRule type="expression" priority="756" dxfId="427">
      <formula>$B7="ab"</formula>
    </cfRule>
    <cfRule type="expression" priority="726" dxfId="428">
      <formula>$B7="NSO"</formula>
    </cfRule>
    <cfRule type="expression" priority="779" dxfId="429">
      <formula>$B7="NSO"</formula>
    </cfRule>
    <cfRule type="expression" priority="760" dxfId="430">
      <formula>$B7="TC"</formula>
    </cfRule>
  </conditionalFormatting>
  <conditionalFormatting sqref="AU8:AU9 AU11:AU12 AU14:AU15 AU18:AU19 AU28:AU29 AU38:AU39 AU48:AU49 AU58:AU59 AU68:AU69 AU78:AU79 AU88:AU89 AU98:AU99 AU21:AU22 AU31:AU32 AU41:AU42 AU51:AU52 AU61:AU62 AU71:AU72 AU81:AU82 AU91:AU92 AU101:AU102 AU24:AU25 AU34:AU35 AU44:AU45 AU54:AU55 AU64:AU65 AU74:AU75 AU84:AU85 AU94:AU95 AU104:AU105">
    <cfRule type="expression" priority="1152" dxfId="431">
      <formula>$B8="TC"</formula>
    </cfRule>
    <cfRule type="expression" priority="1162" dxfId="432">
      <formula>$B8="NSO"</formula>
    </cfRule>
    <cfRule type="expression" priority="931" dxfId="433">
      <formula>$C8=0</formula>
    </cfRule>
    <cfRule type="expression" priority="954" dxfId="434">
      <formula>$B8="TC"</formula>
    </cfRule>
    <cfRule type="expression" priority="933" dxfId="435">
      <formula>$B8="NSO"</formula>
    </cfRule>
    <cfRule type="expression" priority="1153" dxfId="436">
      <formula>$B8="NSO"</formula>
    </cfRule>
    <cfRule type="expression" priority="1163" dxfId="437">
      <formula>$B8="ab"</formula>
    </cfRule>
    <cfRule type="expression" priority="1154" dxfId="438">
      <formula>$B8="ab"</formula>
    </cfRule>
    <cfRule type="expression" priority="1160" dxfId="439">
      <formula>$C8=0</formula>
    </cfRule>
    <cfRule type="expression" priority="956" dxfId="440">
      <formula>$B8="ab"</formula>
    </cfRule>
    <cfRule type="expression" priority="955" dxfId="441">
      <formula>$B8="NSO"</formula>
    </cfRule>
    <cfRule type="expression" priority="953" dxfId="442">
      <formula>$C8=0</formula>
    </cfRule>
    <cfRule type="expression" priority="934" dxfId="443">
      <formula>$B8="ab"</formula>
    </cfRule>
    <cfRule type="expression" priority="1151" dxfId="444">
      <formula>$C8=0</formula>
    </cfRule>
    <cfRule type="expression" priority="932" dxfId="445">
      <formula>$B8="TC"</formula>
    </cfRule>
    <cfRule type="expression" priority="1161" dxfId="446">
      <formula>$B8="TC"</formula>
    </cfRule>
  </conditionalFormatting>
  <conditionalFormatting sqref="DL8:DN9 DL11:DN12 DL14:DN15 DL18:DN19 DL28:DN29 DL38:DN39 DL48:DN49 DL58:DN59 DL68:DN69 DL78:DN79 DL88:DN89 DL98:DN99 DL21:DN22 DL31:DN32 DL41:DN42 DL51:DN52 DL61:DN62 DL71:DN72 DL81:DN82 DL91:DN92 DL101:DN102 DL24:DN25 DL34:DN35 DL44:DN45 DL54:DN55 DL64:DN65 DL74:DN75 DL84:DN85 DL94:DN95 DL104:DN105">
    <cfRule type="expression" priority="317" dxfId="447">
      <formula>$B8="TC"</formula>
    </cfRule>
    <cfRule type="expression" priority="314" dxfId="448">
      <formula>$B8="NSO"</formula>
    </cfRule>
    <cfRule type="expression" priority="315" dxfId="449">
      <formula>$B8="ab"</formula>
    </cfRule>
    <cfRule type="expression" priority="318" dxfId="450">
      <formula>$B8="NSO"</formula>
    </cfRule>
    <cfRule type="expression" priority="312" dxfId="451">
      <formula>$C8=0</formula>
    </cfRule>
    <cfRule type="expression" priority="319" dxfId="452">
      <formula>$B8="ab"</formula>
    </cfRule>
    <cfRule type="expression" priority="313" dxfId="453">
      <formula>$B8="TC"</formula>
    </cfRule>
    <cfRule type="expression" priority="316" dxfId="454">
      <formula>$C8=0</formula>
    </cfRule>
  </conditionalFormatting>
  <conditionalFormatting sqref="CQ8:FG9 CQ11:FF12 CQ14:FF15 CQ18:FF19 CQ28:FF29 CQ38:FF39 CQ48:FF49 CQ58:FF59 CQ68:FF69 CQ78:FF79 CQ88:FF89 CQ98:FF99 CQ21:FF22 CQ31:FF32 CQ41:FF42 CQ51:FF52 CQ61:FF62 CQ71:FF72 CQ81:FF82 CQ91:FF92 CQ101:FF102 CQ24:FF25 CQ34:FF35 CQ44:FF45 CQ54:FF55 CQ64:FF65 CQ74:FF75 CQ84:FF85 CQ94:FF95 CQ104:FF105">
    <cfRule type="expression" priority="623" dxfId="455">
      <formula>$A8="TC"</formula>
    </cfRule>
    <cfRule type="expression" priority="624" dxfId="456">
      <formula>$A8="NSO"</formula>
    </cfRule>
    <cfRule type="expression" priority="804" dxfId="457">
      <formula>$D8=0</formula>
    </cfRule>
  </conditionalFormatting>
  <conditionalFormatting sqref="EM8:EM9 EM11:EM12 EM14:EM15 EM18:EM19 EM28:EM29 EM38:EM39 EM48:EM49 EM58:EM59 EM68:EM69 EM78:EM79 EM88:EM89 EM98:EM99 EM21:EM22 EM31:EM32 EM41:EM42 EM51:EM52 EM61:EM62 EM71:EM72 EM81:EM82 EM91:EM92 EM101:EM102 EM24:EM25 EM34:EM35 EM44:EM45 EM54:EM55 EM64:EM65 EM74:EM75 EM84:EM85 EM94:EM95 EM104:EM105">
    <cfRule type="expression" priority="563" dxfId="458">
      <formula>$B8="ab"</formula>
    </cfRule>
    <cfRule type="expression" priority="169" dxfId="459">
      <formula>$B8="NSO"</formula>
    </cfRule>
    <cfRule type="expression" priority="170" dxfId="460">
      <formula>$B8="ab"</formula>
    </cfRule>
    <cfRule type="expression" priority="546" dxfId="461">
      <formula>$B8="ab"</formula>
    </cfRule>
    <cfRule type="expression" priority="561" dxfId="462">
      <formula>$B8="TC"</formula>
    </cfRule>
    <cfRule type="expression" priority="545" dxfId="463">
      <formula>$B8="NSO"</formula>
    </cfRule>
    <cfRule type="expression" priority="168" dxfId="464">
      <formula>$B8="TC"</formula>
    </cfRule>
    <cfRule type="expression" priority="569" dxfId="465">
      <formula>$C8=0</formula>
    </cfRule>
    <cfRule type="expression" priority="581" dxfId="466">
      <formula>$B8="ab"</formula>
    </cfRule>
    <cfRule type="expression" priority="572" dxfId="467">
      <formula>$B8="ab"</formula>
    </cfRule>
    <cfRule type="expression" priority="167" dxfId="468">
      <formula>$C8=0</formula>
    </cfRule>
    <cfRule type="expression" priority="181" dxfId="469">
      <formula>$B8="NSO"</formula>
    </cfRule>
    <cfRule type="expression" priority="580" dxfId="470">
      <formula>$B8="NSO"</formula>
    </cfRule>
    <cfRule type="expression" priority="182" dxfId="471">
      <formula>$B8="ab"</formula>
    </cfRule>
    <cfRule type="expression" priority="562" dxfId="472">
      <formula>$B8="NSO"</formula>
    </cfRule>
    <cfRule type="expression" priority="560" dxfId="473">
      <formula>$C8=0</formula>
    </cfRule>
    <cfRule type="expression" priority="543" dxfId="474">
      <formula>$C8=0</formula>
    </cfRule>
    <cfRule type="expression" priority="579" dxfId="475">
      <formula>$B8="TC"</formula>
    </cfRule>
    <cfRule type="expression" priority="179" dxfId="476">
      <formula>$C8=0</formula>
    </cfRule>
    <cfRule type="expression" priority="578" dxfId="477">
      <formula>$C8=0</formula>
    </cfRule>
    <cfRule type="expression" priority="544" dxfId="478">
      <formula>$B8="TC"</formula>
    </cfRule>
    <cfRule type="expression" priority="571" dxfId="479">
      <formula>$B8="NSO"</formula>
    </cfRule>
    <cfRule type="expression" priority="180" dxfId="480">
      <formula>$B8="TC"</formula>
    </cfRule>
    <cfRule type="expression" priority="570" dxfId="481">
      <formula>$B8="TC"</formula>
    </cfRule>
  </conditionalFormatting>
  <conditionalFormatting sqref="BI8:BI9 BI11:BI12 BI14:BI15 BI41:BI42 BI18:BI26 BI28:BI39 BI44:BI46 BI48:BI49 BI51:BI52 BI54:BI72 BI74:BI75 BI77:BI82 BI84:BI92 BI94:BI105 BU8:BU9 BU11:BU12 BU14:BU15 BU41:BU42 BU18:BU26 BU28:BU39 BU44:BU46 BU48:BU49 BU51:BU52 BU54:BU72 BU74:BU75 BU77:BU82 BU84:BU92 BU94:BU105 CG8:CG9 CG11:CG12 CG14:CG15 CG41:CG42 CG18:CG26 CG28:CG39 CG44:CG46 CG48:CG49 CG51:CG52 CG54:CG72 CG74:CG75 CG77:CG82 CG84:CG92 CG94:CG105">
    <cfRule type="expression" priority="15" dxfId="482">
      <formula>$B8="TC"</formula>
    </cfRule>
    <cfRule type="expression" priority="16" dxfId="483">
      <formula>$B8="NSO"</formula>
    </cfRule>
    <cfRule type="expression" priority="17" dxfId="484">
      <formula>$B8="ab"</formula>
    </cfRule>
  </conditionalFormatting>
  <conditionalFormatting sqref="AI8:AI9 AI11:AI12 AI14:AI15 AI18:AI19 AI28:AI29 AI38:AI39 AI48:AI49 AI58:AI59 AI68:AI69 AI78:AI79 AI88:AI89 AI98:AI99 AI21:AI22 AI31:AI32 AI41:AI42 AI51:AI52 AI61:AI62 AI71:AI72 AI81:AI82 AI91:AI92 AI101:AI102 AI24:AI25 AI34:AI35 AI44:AI45 AI54:AI55 AI64:AI65 AI74:AI75 AI84:AI85 AI94:AI95 AI104:AI105">
    <cfRule type="expression" priority="964" dxfId="485">
      <formula>$C8=0</formula>
    </cfRule>
    <cfRule type="expression" priority="1178" dxfId="486">
      <formula>$C8=0</formula>
    </cfRule>
    <cfRule type="expression" priority="1187" dxfId="487">
      <formula>$C8=0</formula>
    </cfRule>
    <cfRule type="expression" priority="989" dxfId="488">
      <formula>$B8="ab"</formula>
    </cfRule>
    <cfRule type="expression" priority="986" dxfId="489">
      <formula>$C8=0</formula>
    </cfRule>
    <cfRule type="expression" priority="987" dxfId="490">
      <formula>$B8="TC"</formula>
    </cfRule>
    <cfRule type="expression" priority="1180" dxfId="491">
      <formula>$B8="NSO"</formula>
    </cfRule>
    <cfRule type="expression" priority="1189" dxfId="492">
      <formula>$B8="NSO"</formula>
    </cfRule>
    <cfRule type="expression" priority="1190" dxfId="493">
      <formula>$B8="ab"</formula>
    </cfRule>
    <cfRule type="expression" priority="988" dxfId="494">
      <formula>$B8="NSO"</formula>
    </cfRule>
    <cfRule type="expression" priority="966" dxfId="495">
      <formula>$B8="NSO"</formula>
    </cfRule>
    <cfRule type="expression" priority="967" dxfId="496">
      <formula>$B8="ab"</formula>
    </cfRule>
    <cfRule type="expression" priority="1181" dxfId="497">
      <formula>$B8="ab"</formula>
    </cfRule>
    <cfRule type="expression" priority="1179" dxfId="498">
      <formula>$B8="TC"</formula>
    </cfRule>
    <cfRule type="expression" priority="1188" dxfId="499">
      <formula>$B8="TC"</formula>
    </cfRule>
    <cfRule type="expression" priority="965" dxfId="500">
      <formula>$B8="TC"</formula>
    </cfRule>
  </conditionalFormatting>
  <conditionalFormatting sqref="BG8:BG9 BG11:BG12 BG14:BG15 BG41:BG42 BG18:BG26 BG28:BG39 BG44:BG46 BG48:BG49 BG51:BG52 BG54:BG72 BG74:BG75 BG77:BG82 BG84:BG92 BG94:BG105 BM8:BS9 BM11:BS12 BM14:BS15 BM41:BS42 BM18:BS26 BM28:BS39 BM44:BS46 BM48:BS49 BM51:BS52 BM54:BS72 BM74:BS75 BM77:BS82 BM84:BS92 BM94:BS105 BY8:CE9 CK8:CP9 BY11:CE12 BY14:CE15 CK11:CP12 CK14:CP15 BY41:CE42 CK41:CP42 BY18:CE26 BY28:CE39 CK18:CP26 CK28:CP39 BY44:CE46 CK44:CP46 BY48:CE49 BY51:CE52 CK48:CP49 CK51:CP52 BY54:CE72 CK54:CP72 BY74:CE75 CK74:CP75 BY77:CE82 CK77:CP82 BY84:CE92 BY94:CE105 CK84:CP92 CK94:CP105">
    <cfRule type="expression" priority="18" dxfId="501">
      <formula>$B8="TC"</formula>
    </cfRule>
    <cfRule type="expression" priority="19" dxfId="502">
      <formula>$B8="NSO"</formula>
    </cfRule>
    <cfRule type="expression" priority="20" dxfId="503">
      <formula>$B8="ab"</formula>
    </cfRule>
  </conditionalFormatting>
  <conditionalFormatting sqref="Z8:Z9 Z11:Z12 Z14:Z15 Z18:Z19 Z28:Z29 Z38:Z39 Z48:Z49 Z58:Z59 Z68:Z69 Z78:Z79 Z88:Z89 Z98:Z99 Z21:Z22 Z31:Z32 Z41:Z42 Z51:Z52 Z61:Z62 Z71:Z72 Z81:Z82 Z91:Z92 Z101:Z102 Z24:Z25 Z34:Z35 Z44:Z45 Z54:Z55 Z64:Z65 Z74:Z75 Z84:Z85 Z94:Z95 Z104:Z105">
    <cfRule type="expression" priority="1248" dxfId="504">
      <formula>$B8="NSO"</formula>
    </cfRule>
    <cfRule type="expression" priority="1247" dxfId="505">
      <formula>$B8="TC"</formula>
    </cfRule>
    <cfRule type="expression" priority="1249" dxfId="506">
      <formula>$B8="ab"</formula>
    </cfRule>
    <cfRule type="expression" priority="995" dxfId="507">
      <formula>$D8=0</formula>
    </cfRule>
  </conditionalFormatting>
  <conditionalFormatting sqref="Z7:Z106">
    <cfRule type="expression" priority="1023" dxfId="508">
      <formula>$B7="TC"</formula>
    </cfRule>
    <cfRule type="expression" priority="1252" dxfId="509">
      <formula>$B7="ab"</formula>
    </cfRule>
    <cfRule type="expression" priority="1208" dxfId="510">
      <formula>$B7="ab"</formula>
    </cfRule>
    <cfRule type="expression" priority="1216" dxfId="511">
      <formula>$B7="NSO"</formula>
    </cfRule>
    <cfRule type="expression" priority="1250" dxfId="512">
      <formula>$B7="TC"</formula>
    </cfRule>
    <cfRule type="expression" priority="83" dxfId="513">
      <formula>$B7="ab"</formula>
    </cfRule>
    <cfRule type="expression" priority="1251" dxfId="514">
      <formula>$B7="NSO"</formula>
    </cfRule>
    <cfRule type="expression" priority="1206" dxfId="515">
      <formula>$B7="TC"</formula>
    </cfRule>
    <cfRule type="expression" priority="81" dxfId="516">
      <formula>$B7="TC"</formula>
    </cfRule>
    <cfRule type="expression" priority="82" dxfId="517">
      <formula>$B7="NSO"</formula>
    </cfRule>
    <cfRule type="expression" priority="1215" dxfId="518">
      <formula>$B7="TC"</formula>
    </cfRule>
    <cfRule type="expression" priority="1207" dxfId="519">
      <formula>$B7="NSO"</formula>
    </cfRule>
    <cfRule type="expression" priority="1024" dxfId="520">
      <formula>$B7="NSO"</formula>
    </cfRule>
    <cfRule type="expression" priority="1025" dxfId="521">
      <formula>$B7="ab"</formula>
    </cfRule>
    <cfRule type="expression" priority="1217" dxfId="522">
      <formula>$B7="ab"</formula>
    </cfRule>
  </conditionalFormatting>
  <conditionalFormatting sqref="DD7:DZ106">
    <cfRule type="expression" priority="429" dxfId="523">
      <formula>$B7="NSO"</formula>
    </cfRule>
    <cfRule type="expression" priority="430" dxfId="524">
      <formula>$B7="ab"</formula>
    </cfRule>
    <cfRule type="expression" priority="428" dxfId="525">
      <formula>$B7="TC"</formula>
    </cfRule>
  </conditionalFormatting>
  <conditionalFormatting sqref="CU8:CU9 CU11:CU12 CU14:CU15 CU18:CU19 CU28:CU29 CU38:CU39 CU48:CU49 CU58:CU59 CU68:CU69 CU78:CU79 CU88:CU89 CU98:CU99 CU21:CU22 CU31:CU32 CU41:CU42 CU51:CU52 CU61:CU62 CU71:CU72 CU81:CU82 CU91:CU92 CU101:CU102 CU24:CU25 CU34:CU35 CU44:CU45 CU54:CU55 CU64:CU65 CU74:CU75 CU84:CU85 CU94:CU95 CU104:CU105">
    <cfRule type="expression" priority="462" dxfId="526">
      <formula>$D8=0</formula>
    </cfRule>
    <cfRule type="expression" priority="736" dxfId="527">
      <formula>$D8=0</formula>
    </cfRule>
    <cfRule type="expression" priority="445" dxfId="528">
      <formula>$D8=0</formula>
    </cfRule>
    <cfRule type="expression" priority="719" dxfId="529">
      <formula>$D8=0</formula>
    </cfRule>
  </conditionalFormatting>
  <conditionalFormatting sqref="EP7:EP106">
    <cfRule type="expression" priority="575" dxfId="530">
      <formula>$B7="ab"</formula>
    </cfRule>
    <cfRule type="expression" priority="599" dxfId="531">
      <formula>$B7="ab"</formula>
    </cfRule>
    <cfRule type="expression" priority="613" dxfId="532">
      <formula>$B7="TC"</formula>
    </cfRule>
    <cfRule type="expression" priority="591" dxfId="533">
      <formula>$B7="TC"</formula>
    </cfRule>
    <cfRule type="expression" priority="601" dxfId="534">
      <formula>$B7="NSO"</formula>
    </cfRule>
    <cfRule type="expression" priority="615" dxfId="535">
      <formula>$B7="ab"</formula>
    </cfRule>
    <cfRule type="expression" priority="600" dxfId="536">
      <formula>$B7="TC"</formula>
    </cfRule>
    <cfRule type="expression" priority="592" dxfId="537">
      <formula>$B7="NSO"</formula>
    </cfRule>
    <cfRule type="expression" priority="607" dxfId="538">
      <formula>$B7="NSO"</formula>
    </cfRule>
    <cfRule type="expression" priority="588" dxfId="539">
      <formula>$B7="TC"</formula>
    </cfRule>
    <cfRule type="expression" priority="590" dxfId="540">
      <formula>$B7="ab"</formula>
    </cfRule>
    <cfRule type="expression" priority="566" dxfId="541">
      <formula>$B7="ab"</formula>
    </cfRule>
    <cfRule type="expression" priority="565" dxfId="542">
      <formula>$B7="NSO"</formula>
    </cfRule>
    <cfRule type="expression" priority="582" dxfId="543">
      <formula>$B7="TC"</formula>
    </cfRule>
    <cfRule type="expression" priority="564" dxfId="544">
      <formula>$B7="TC"</formula>
    </cfRule>
    <cfRule type="expression" priority="608" dxfId="545">
      <formula>$B7="ab"</formula>
    </cfRule>
    <cfRule type="expression" priority="597" dxfId="546">
      <formula>$B7="TC"</formula>
    </cfRule>
    <cfRule type="expression" priority="598" dxfId="547">
      <formula>$B7="NSO"</formula>
    </cfRule>
    <cfRule type="expression" priority="584" dxfId="548">
      <formula>$B7="ab"</formula>
    </cfRule>
    <cfRule type="expression" priority="589" dxfId="549">
      <formula>$B7="NSO"</formula>
    </cfRule>
    <cfRule type="expression" priority="593" dxfId="550">
      <formula>$B7="ab"</formula>
    </cfRule>
    <cfRule type="expression" priority="574" dxfId="551">
      <formula>$B7="NSO"</formula>
    </cfRule>
    <cfRule type="expression" priority="602" dxfId="552">
      <formula>$B7="ab"</formula>
    </cfRule>
    <cfRule type="expression" priority="583" dxfId="553">
      <formula>$B7="NSO"</formula>
    </cfRule>
    <cfRule type="expression" priority="573" dxfId="554">
      <formula>$B7="TC"</formula>
    </cfRule>
    <cfRule type="expression" priority="614" dxfId="555">
      <formula>$B7="NSO"</formula>
    </cfRule>
    <cfRule type="expression" priority="606" dxfId="556">
      <formula>$B7="TC"</formula>
    </cfRule>
  </conditionalFormatting>
  <conditionalFormatting sqref="BG8:BG9 BG11:BG12 BG14:BG15 BG18:BG19 BG28:BG29 BG38:BG39 BG48:BG49 BG58:BG59 BG68:BG69 BG78:BG79 BG88:BG89 BG98:BG99 BG21:BG22 BG31:BG32 BG41:BG42 BG51:BG52 BG61:BG62 BG71:BG72 BG81:BG82 BG91:BG92 BG101:BG102 BG24:BG25 BG34:BG35 BG44:BG45 BG54:BG55 BG64:BG65 BG74:BG75 BG84:BG85 BG94:BG95 BG104:BG105">
    <cfRule type="expression" priority="1126" dxfId="557">
      <formula>$B8="ab"</formula>
    </cfRule>
    <cfRule type="expression" priority="920" dxfId="558">
      <formula>$C8=0</formula>
    </cfRule>
    <cfRule type="expression" priority="1124" dxfId="559">
      <formula>$B8="TC"</formula>
    </cfRule>
    <cfRule type="expression" priority="899" dxfId="560">
      <formula>$B8="TC"</formula>
    </cfRule>
    <cfRule type="expression" priority="1116" dxfId="561">
      <formula>$B8="NSO"</formula>
    </cfRule>
    <cfRule type="expression" priority="923" dxfId="562">
      <formula>$B8="ab"</formula>
    </cfRule>
    <cfRule type="expression" priority="901" dxfId="563">
      <formula>$B8="ab"</formula>
    </cfRule>
    <cfRule type="expression" priority="1117" dxfId="564">
      <formula>$B8="ab"</formula>
    </cfRule>
    <cfRule type="expression" priority="900" dxfId="565">
      <formula>$B8="NSO"</formula>
    </cfRule>
    <cfRule type="expression" priority="921" dxfId="566">
      <formula>$B8="TC"</formula>
    </cfRule>
    <cfRule type="expression" priority="1123" dxfId="567">
      <formula>$C8=0</formula>
    </cfRule>
    <cfRule type="expression" priority="1115" dxfId="568">
      <formula>$B8="TC"</formula>
    </cfRule>
    <cfRule type="expression" priority="1114" dxfId="569">
      <formula>$C8=0</formula>
    </cfRule>
    <cfRule type="expression" priority="922" dxfId="570">
      <formula>$B8="NSO"</formula>
    </cfRule>
    <cfRule type="expression" priority="898" dxfId="571">
      <formula>$C8=0</formula>
    </cfRule>
    <cfRule type="expression" priority="1125" dxfId="572">
      <formula>$B8="NSO"</formula>
    </cfRule>
  </conditionalFormatting>
  <conditionalFormatting sqref="DD8:DZ9 DD11:DZ12 DD14:DZ15 DD18:DZ19 DD28:DZ29 DD38:DZ39 DD48:DZ49 DD58:DZ59 DD68:DZ69 DD78:DZ79 DD88:DZ89 DD98:DZ99 DD21:DZ22 DD31:DZ32 DD41:DZ42 DD51:DZ52 DD61:DZ62 DD71:DZ72 DD81:DZ82 DD91:DZ92 DD101:DZ102 DD24:DZ25 DD34:DZ35 DD44:DZ45 DD54:DZ55 DD64:DZ65 DD74:DZ75 DD84:DZ85 DD94:DZ95 DD104:DZ105">
    <cfRule type="expression" priority="329" dxfId="573">
      <formula>$A8="TC"</formula>
    </cfRule>
    <cfRule type="expression" priority="420" dxfId="574">
      <formula>$D8=0</formula>
    </cfRule>
    <cfRule type="expression" priority="330" dxfId="575">
      <formula>$A8="NSO"</formula>
    </cfRule>
  </conditionalFormatting>
  <conditionalFormatting sqref="DI8:DI9 DI11:DI12 DI14:DI15 DI18:DI19 DI28:DI29 DI38:DI39 DI48:DI49 DI58:DI59 DI68:DI69 DI78:DI79 DI88:DI89 DI98:DI99 DI21:DI22 DI31:DI32 DI41:DI42 DI51:DI52 DI61:DI62 DI71:DI72 DI81:DI82 DI91:DI92 DI101:DI102 DI24:DI25 DI34:DI35 DI44:DI45 DI54:DI55 DI64:DI65 DI74:DI75 DI84:DI85 DI94:DI95 DI104:DI105">
    <cfRule type="expression" priority="306" dxfId="576">
      <formula>$B8="NSO"</formula>
    </cfRule>
    <cfRule type="expression" priority="322" dxfId="577">
      <formula>$B8="NSO"</formula>
    </cfRule>
    <cfRule type="expression" priority="327" dxfId="578">
      <formula>$B8="ab"</formula>
    </cfRule>
    <cfRule type="expression" priority="326" dxfId="579">
      <formula>$B8="NSO"</formula>
    </cfRule>
    <cfRule type="expression" priority="324" dxfId="580">
      <formula>$C8=0</formula>
    </cfRule>
    <cfRule type="expression" priority="305" dxfId="581">
      <formula>$B8="TC"</formula>
    </cfRule>
    <cfRule type="expression" priority="320" dxfId="582">
      <formula>$C8=0</formula>
    </cfRule>
    <cfRule type="expression" priority="304" dxfId="583">
      <formula>$C8=0</formula>
    </cfRule>
    <cfRule type="expression" priority="307" dxfId="584">
      <formula>$B8="ab"</formula>
    </cfRule>
    <cfRule type="expression" priority="325" dxfId="585">
      <formula>$B8="TC"</formula>
    </cfRule>
    <cfRule type="expression" priority="321" dxfId="586">
      <formula>$B8="TC"</formula>
    </cfRule>
    <cfRule type="expression" priority="309" dxfId="587">
      <formula>$B8="TC"</formula>
    </cfRule>
    <cfRule type="expression" priority="323" dxfId="588">
      <formula>$B8="ab"</formula>
    </cfRule>
    <cfRule type="expression" priority="311" dxfId="589">
      <formula>$B8="ab"</formula>
    </cfRule>
    <cfRule type="expression" priority="310" dxfId="590">
      <formula>$B8="NSO"</formula>
    </cfRule>
    <cfRule type="expression" priority="308" dxfId="591">
      <formula>$C8=0</formula>
    </cfRule>
  </conditionalFormatting>
  <conditionalFormatting sqref="CT8:CT9 CT11:CT12 CT14:CT15 CT18:CT19 CT28:CT29 CT38:CT39 CT48:CT49 CT58:CT59 CT68:CT69 CT78:CT79 CT88:CT89 CT98:CT99 CT21:CT22 CT31:CT32 CT41:CT42 CT51:CT52 CT61:CT62 CT71:CT72 CT81:CT82 CT91:CT92 CT101:CT102 CT24:CT25 CT34:CT35 CT44:CT45 CT54:CT55 CT64:CT65 CT74:CT75 CT84:CT85 CT94:CT95 CT104:CT105">
    <cfRule type="expression" priority="769" dxfId="592">
      <formula>$B8="TC"</formula>
    </cfRule>
    <cfRule type="expression" priority="752" dxfId="593">
      <formula>$B8="NSO"</formula>
    </cfRule>
    <cfRule type="expression" priority="515" dxfId="594">
      <formula>$B8="ab"</formula>
    </cfRule>
    <cfRule type="expression" priority="787" dxfId="595">
      <formula>$B8="TC"</formula>
    </cfRule>
    <cfRule type="expression" priority="771" dxfId="596">
      <formula>$B8="ab"</formula>
    </cfRule>
    <cfRule type="expression" priority="788" dxfId="597">
      <formula>$B8="NSO"</formula>
    </cfRule>
    <cfRule type="expression" priority="478" dxfId="598">
      <formula>$B8="NSO"</formula>
    </cfRule>
    <cfRule type="expression" priority="479" dxfId="599">
      <formula>$B8="ab"</formula>
    </cfRule>
    <cfRule type="expression" priority="495" dxfId="600">
      <formula>$B8="TC"</formula>
    </cfRule>
    <cfRule type="expression" priority="770" dxfId="601">
      <formula>$B8="NSO"</formula>
    </cfRule>
    <cfRule type="expression" priority="514" dxfId="602">
      <formula>$B8="NSO"</formula>
    </cfRule>
    <cfRule type="expression" priority="789" dxfId="603">
      <formula>$B8="ab"</formula>
    </cfRule>
    <cfRule type="expression" priority="513" dxfId="604">
      <formula>$B8="TC"</formula>
    </cfRule>
    <cfRule type="expression" priority="497" dxfId="605">
      <formula>$B8="ab"</formula>
    </cfRule>
    <cfRule type="expression" priority="751" dxfId="606">
      <formula>$B8="TC"</formula>
    </cfRule>
    <cfRule type="expression" priority="753" dxfId="607">
      <formula>$B8="ab"</formula>
    </cfRule>
    <cfRule type="expression" priority="496" dxfId="608">
      <formula>$B8="NSO"</formula>
    </cfRule>
    <cfRule type="expression" priority="477" dxfId="609">
      <formula>$B8="TC"</formula>
    </cfRule>
  </conditionalFormatting>
  <conditionalFormatting sqref="DU8:DW9 DU11:DW12 DU14:DW15 DU18:DW19 DU28:DW29 DU38:DW39 DU48:DW49 DU58:DW59 DU68:DW69 DU78:DW79 DU88:DW89 DU98:DW99 DU21:DW22 DU31:DW32 DU41:DW42 DU51:DW52 DU61:DW62 DU71:DW72 DU81:DW82 DU91:DW92 DU101:DW102 DU24:DW25 DU34:DW35 DU44:DW45 DU54:DW55 DU64:DW65 DU74:DW75 DU84:DW85 DU94:DW95 DU104:DW105">
    <cfRule type="expression" priority="348" dxfId="610">
      <formula>$D8=0</formula>
    </cfRule>
    <cfRule type="expression" priority="334" dxfId="611">
      <formula>$B8="NSO"</formula>
    </cfRule>
    <cfRule type="expression" priority="333" dxfId="612">
      <formula>$B8="TC"</formula>
    </cfRule>
    <cfRule type="expression" priority="332" dxfId="613">
      <formula>$C8=0</formula>
    </cfRule>
    <cfRule type="expression" priority="351" dxfId="614">
      <formula>$B8="NSO"</formula>
    </cfRule>
    <cfRule type="expression" priority="335" dxfId="615">
      <formula>$B8="ab"</formula>
    </cfRule>
    <cfRule type="expression" priority="349" dxfId="616">
      <formula>$C8=0</formula>
    </cfRule>
    <cfRule type="expression" priority="331" dxfId="617">
      <formula>$D8=0</formula>
    </cfRule>
    <cfRule type="expression" priority="352" dxfId="618">
      <formula>$B8="ab"</formula>
    </cfRule>
    <cfRule type="expression" priority="350" dxfId="619">
      <formula>$B8="TC"</formula>
    </cfRule>
  </conditionalFormatting>
  <conditionalFormatting sqref="DY9 DY12 DY15 DY19 DY29 DY39 DY49 DY59 DY69 DY79 DY89 DY99 DY22 DY32 DY42 DY52 DY62 DY72 DY82 DY92 DY102 DY25 DY35 DY45 DY55 DY65 DY75 DY85 DY95 DY105">
    <cfRule type="expression" priority="425" dxfId="620">
      <formula>$B9="TC"</formula>
    </cfRule>
    <cfRule type="expression" priority="809" dxfId="621">
      <formula>$B9="TC"</formula>
    </cfRule>
    <cfRule type="expression" priority="808" dxfId="622">
      <formula>$C9=0</formula>
    </cfRule>
    <cfRule type="expression" priority="424" dxfId="623">
      <formula>$C9=0</formula>
    </cfRule>
    <cfRule type="expression" priority="811" dxfId="624">
      <formula>$B9="ab"</formula>
    </cfRule>
    <cfRule type="expression" priority="810" dxfId="625">
      <formula>$B9="NSO"</formula>
    </cfRule>
    <cfRule type="expression" priority="426" dxfId="626">
      <formula>$B9="NSO"</formula>
    </cfRule>
    <cfRule type="expression" priority="427" dxfId="627">
      <formula>$B9="ab"</formula>
    </cfRule>
  </conditionalFormatting>
  <conditionalFormatting sqref="O8:O9 O11:O12 O14:O15 O41:O42 O18:O26 O28:O39 O44:O46 O48:O49 O51:O52 O54:O72 O74:O75 O77:O82 O84:O92 O94:O105">
    <cfRule type="expression" priority="1036" dxfId="628">
      <formula>$B8="NSO"</formula>
    </cfRule>
    <cfRule type="expression" priority="1218" dxfId="629">
      <formula>$D8=0</formula>
    </cfRule>
    <cfRule type="expression" priority="1037" dxfId="630">
      <formula>$B8="ab"</formula>
    </cfRule>
    <cfRule type="expression" priority="1035" dxfId="631">
      <formula>$B8="TC"</formula>
    </cfRule>
  </conditionalFormatting>
  <conditionalFormatting sqref="DO8:DO9 DO11:DO12 DO14:DO15 DO18:DO19 DO28:DO29 DO38:DO39 DO48:DO49 DO58:DO59 DO68:DO69 DO78:DO79 DO88:DO89 DO98:DO99 DO21:DO22 DO31:DO32 DO41:DO42 DO51:DO52 DO61:DO62 DO71:DO72 DO81:DO82 DO91:DO92 DO101:DO102 DO24:DO25 DO34:DO35 DO44:DO45 DO54:DO55 DO64:DO65 DO74:DO75 DO84:DO85 DO94:DO95 DO104:DO105">
    <cfRule type="expression" priority="388" dxfId="632">
      <formula>$B8="ab"</formula>
    </cfRule>
    <cfRule type="expression" priority="368" dxfId="633">
      <formula>$B8="TC"</formula>
    </cfRule>
    <cfRule type="expression" priority="404" dxfId="634">
      <formula>$B8="TC"</formula>
    </cfRule>
    <cfRule type="expression" priority="386" dxfId="635">
      <formula>$B8="TC"</formula>
    </cfRule>
    <cfRule type="expression" priority="405" dxfId="636">
      <formula>$B8="NSO"</formula>
    </cfRule>
    <cfRule type="expression" priority="387" dxfId="637">
      <formula>$B8="NSO"</formula>
    </cfRule>
    <cfRule type="expression" priority="369" dxfId="638">
      <formula>$B8="NSO"</formula>
    </cfRule>
    <cfRule type="expression" priority="370" dxfId="639">
      <formula>$B8="ab"</formula>
    </cfRule>
    <cfRule type="expression" priority="406" dxfId="640">
      <formula>$B8="ab"</formula>
    </cfRule>
  </conditionalFormatting>
  <conditionalFormatting sqref="W8:W9 AC8:AH9 W11:W12 W14:W15 AC11:AH12 AC14:AH15 W41:W42 AC41:AH42 W18:W26 W28:W39 AC18:AH26 AC28:AH39 W44:W46 AC44:AH46 W48:W49 W51:W52 AC48:AH49 AC51:AH52 W54:W72 AC54:AH72 W74:W75 AC74:AH75 W77:W82 AC77:AH82 W84:W92 W94:W105 AC84:AH92 AC94:AH105">
    <cfRule type="expression" priority="72" dxfId="641">
      <formula>$B8="TC"</formula>
    </cfRule>
    <cfRule type="expression" priority="74" dxfId="642">
      <formula>$B8="ab"</formula>
    </cfRule>
    <cfRule type="expression" priority="73" dxfId="643">
      <formula>$B8="NSO"</formula>
    </cfRule>
  </conditionalFormatting>
  <conditionalFormatting sqref="CQ8:FB9 FD8:FG9 CQ11:FB12 CQ14:FB15 FD11:FF12 FD14:FF15 CQ18:FB19 CQ28:FB29 CQ38:FB39 CQ48:FB49 CQ58:FB59 CQ68:FB69 CQ78:FB79 CQ88:FB89 CQ98:FB99 FD18:FF19 FD28:FF29 FD38:FF39 FD48:FF49 FD58:FF59 FD68:FF69 FD78:FF79 FD88:FF89 FD98:FF99 FC7:FC106 CQ21:FB22 CQ31:FB32 CQ41:FB42 CQ51:FB52 CQ61:FB62 CQ71:FB72 CQ81:FB82 CQ91:FB92 CQ101:FB102 CQ24:FB25 CQ34:FB35 CQ44:FB45 CQ54:FB55 CQ64:FB65 CQ74:FB75 CQ84:FB85 CQ94:FB95 CQ104:FB105 FD21:FF22 FD31:FF32 FD41:FF42 FD51:FF52 FD61:FF62 FD71:FF72 FD81:FF82 FD91:FF92 FD101:FF102 FD24:FF25 FD34:FF35 FD44:FF45 FD54:FF55 FD64:FF65 FD74:FF75 FD84:FF85 FD94:FF95 FD104:FF105 CQ7:DZ106 EM7:EV106">
    <cfRule type="expression" priority="817" dxfId="644">
      <formula>$B7="NSO"</formula>
    </cfRule>
    <cfRule type="expression" priority="818" dxfId="645">
      <formula>$B7="ab"</formula>
    </cfRule>
    <cfRule type="expression" priority="815" dxfId="646">
      <formula>$C7=0</formula>
    </cfRule>
    <cfRule type="expression" priority="816" dxfId="647">
      <formula>$B7="TC"</formula>
    </cfRule>
  </conditionalFormatting>
  <conditionalFormatting sqref="K18:CP19 K28:CP29 K38:CP39 K58:CP59 K68:CP69 K78:CP79 K21:CP22 K31:CP32 K61:CP62 K71:CP72 K81:CP82 K24:CP25 K34:CP35 K44:CP45 K54:CP55 K64:CP65 K19:V20 K30:V31 K22:V23 K33:V34 K25:V26 K36:V37 K45:V46 K55:V61 K63:V64 K66:V67 K69:V70 K77:V78 K80:V81 W18:CP26 W28:CP39 W44:CP46 W54:CP72 W77:CP82 K8:CP9 K11:CP12 K14:CP15 K41:CP42 K48:CP49 K51:CP52 K74:CP75 K84:CP92 K94:CP105">
    <cfRule type="expression" priority="1224" dxfId="648">
      <formula>$D8=0</formula>
    </cfRule>
    <cfRule type="expression" priority="1075" dxfId="649">
      <formula>$A8="NSO"</formula>
    </cfRule>
    <cfRule type="expression" priority="1074" dxfId="650">
      <formula>$A8="TC"</formula>
    </cfRule>
  </conditionalFormatting>
  <conditionalFormatting sqref="AA8:AA9 AA11:AA12 AA14:AA15 AA18:AA19 AA28:AA29 AA38:AA39 AA48:AA49 AA58:AA59 AA68:AA69 AA78:AA79 AA88:AA89 AA98:AA99 AA21:AA22 AA31:AA32 AA41:AA42 AA51:AA52 AA61:AA62 AA71:AA72 AA81:AA82 AA91:AA92 AA101:AA102 AA24:AA25 AA34:AA35 AA44:AA45 AA54:AA55 AA64:AA65 AA74:AA75 AA84:AA85 AA94:AA95 AA104:AA105">
    <cfRule type="expression" priority="1209" dxfId="651">
      <formula>$D8=0</formula>
    </cfRule>
    <cfRule type="expression" priority="1017" dxfId="652">
      <formula>$D8=0</formula>
    </cfRule>
    <cfRule type="expression" priority="1002" dxfId="653">
      <formula>$B8="TC"</formula>
    </cfRule>
    <cfRule type="expression" priority="1004" dxfId="654">
      <formula>$B8="ab"</formula>
    </cfRule>
    <cfRule type="expression" priority="1200" dxfId="655">
      <formula>$D8=0</formula>
    </cfRule>
    <cfRule type="expression" priority="1003" dxfId="656">
      <formula>$B8="NSO"</formula>
    </cfRule>
  </conditionalFormatting>
  <conditionalFormatting sqref="AM8:AM9 AM11:AM12 AM14:AM15 AM18:AM19 AM28:AM29 AM38:AM39 AM48:AM49 AM58:AM59 AM68:AM69 AM78:AM79 AM88:AM89 AM98:AM99 AM21:AM22 AM31:AM32 AM41:AM42 AM51:AM52 AM61:AM62 AM71:AM72 AM81:AM82 AM91:AM92 AM101:AM102 AM24:AM25 AM34:AM35 AM44:AM45 AM54:AM55 AM64:AM65 AM74:AM75 AM84:AM85 AM94:AM95 AM104:AM105">
    <cfRule type="expression" priority="1185" dxfId="657">
      <formula>$D8=0</formula>
    </cfRule>
    <cfRule type="expression" priority="984" dxfId="658">
      <formula>$D8=0</formula>
    </cfRule>
    <cfRule type="expression" priority="1176" dxfId="659">
      <formula>$D8=0</formula>
    </cfRule>
    <cfRule type="expression" priority="971" dxfId="660">
      <formula>$B8="ab"</formula>
    </cfRule>
    <cfRule type="expression" priority="970" dxfId="661">
      <formula>$B8="NSO"</formula>
    </cfRule>
    <cfRule type="expression" priority="969" dxfId="662">
      <formula>$B8="TC"</formula>
    </cfRule>
  </conditionalFormatting>
  <conditionalFormatting sqref="EU8:EU9 EU11:EU12 EU14:EU15 EU18:EU19 EU28:EU29 EU38:EU39 EU48:EU49 EU58:EU59 EU68:EU69 EU78:EU79 EU88:EU89 EU98:EU99 EU21:EU22 EU31:EU32 EU41:EU42 EU51:EU52 EU61:EU62 EU71:EU72 EU81:EU82 EU91:EU92 EU101:EU102 EU24:EU25 EU34:EU35 EU44:EU45 EU54:EU55 EU64:EU65 EU74:EU75 EU84:EU85 EU94:EU95 EU104:EU105">
    <cfRule type="expression" priority="240" dxfId="663">
      <formula>$B8="ab"</formula>
    </cfRule>
    <cfRule type="expression" priority="611" dxfId="664">
      <formula>$B8="NSO"</formula>
    </cfRule>
    <cfRule type="expression" priority="622" dxfId="665">
      <formula>$B8="ab"</formula>
    </cfRule>
    <cfRule type="expression" priority="237" dxfId="666">
      <formula>$C8=0</formula>
    </cfRule>
    <cfRule type="expression" priority="619" dxfId="667">
      <formula>$C8=0</formula>
    </cfRule>
    <cfRule type="expression" priority="610" dxfId="668">
      <formula>$B8="TC"</formula>
    </cfRule>
    <cfRule type="expression" priority="612" dxfId="669">
      <formula>$B8="ab"</formula>
    </cfRule>
    <cfRule type="expression" priority="238" dxfId="670">
      <formula>$B8="TC"</formula>
    </cfRule>
    <cfRule type="expression" priority="620" dxfId="671">
      <formula>$B8="TC"</formula>
    </cfRule>
    <cfRule type="expression" priority="239" dxfId="672">
      <formula>$B8="NSO"</formula>
    </cfRule>
    <cfRule type="expression" priority="609" dxfId="673">
      <formula>$C8=0</formula>
    </cfRule>
    <cfRule type="expression" priority="621" dxfId="674">
      <formula>$B8="NSO"</formula>
    </cfRule>
  </conditionalFormatting>
  <conditionalFormatting sqref="Z7:Z106 AL7:AL106 AX7:AX106 BJ7:BJ106 BV7:BV106 CH7:CH106">
    <cfRule type="expression" priority="137" dxfId="675">
      <formula>$B7="ab"</formula>
    </cfRule>
    <cfRule type="expression" priority="136" dxfId="676">
      <formula>$B7="NSO"</formula>
    </cfRule>
    <cfRule type="expression" priority="135" dxfId="677">
      <formula>$B7="TC"</formula>
    </cfRule>
    <cfRule type="expression" priority="108" dxfId="678">
      <formula>$B7="TC"</formula>
    </cfRule>
    <cfRule type="expression" priority="109" dxfId="679">
      <formula>$B7="NSO"</formula>
    </cfRule>
    <cfRule type="expression" priority="110" dxfId="680">
      <formula>$B7="ab"</formula>
    </cfRule>
  </conditionalFormatting>
  <conditionalFormatting sqref="BG8:BI9 BG11:BI12 BG14:BI15 BG18:BI19 BG28:BI29 BG38:BI39 BG48:BI49 BG58:BI59 BG68:BI69 BG78:BI79 BG88:BI89 BG98:BI99 BG21:BI22 BG31:BI32 BG41:BI42 BG51:BI52 BG61:BI62 BG71:BI72 BG81:BI82 BG91:BI92 BG101:BI102 BG24:BI25 BG34:BI35 BG44:BI45 BG54:BI55 BG64:BI65 BG74:BI75 BG84:BI85 BG94:BI95 BG104:BI105">
    <cfRule type="expression" priority="1122" dxfId="681">
      <formula>$D8=0</formula>
    </cfRule>
    <cfRule type="expression" priority="919" dxfId="682">
      <formula>$D8=0</formula>
    </cfRule>
    <cfRule type="expression" priority="1113" dxfId="683">
      <formula>$D8=0</formula>
    </cfRule>
  </conditionalFormatting>
  <conditionalFormatting sqref="DQ7:DY106">
    <cfRule type="expression" priority="806" dxfId="684">
      <formula>$B7="NSO"</formula>
    </cfRule>
    <cfRule type="expression" priority="805" dxfId="685">
      <formula>$B7="TC"</formula>
    </cfRule>
    <cfRule type="expression" priority="807" dxfId="686">
      <formula>$B7="ab"</formula>
    </cfRule>
  </conditionalFormatting>
  <conditionalFormatting sqref="EQ8:EQ9 EQ11:EQ12 EQ14:EQ15 EQ18:EQ19 EQ28:EQ29 EQ38:EQ39 EQ48:EQ49 EQ58:EQ59 EQ68:EQ69 EQ78:EQ79 EQ88:EQ89 EQ98:EQ99 EQ21:EQ22 EQ31:EQ32 EQ41:EQ42 EQ51:EQ52 EQ61:EQ62 EQ71:EQ72 EQ81:EQ82 EQ91:EQ92 EQ101:EQ102 EQ24:EQ25 EQ34:EQ35 EQ44:EQ45 EQ54:EQ55 EQ64:EQ65 EQ74:EQ75 EQ84:EQ85 EQ94:EQ95 EQ104:EQ105">
    <cfRule type="expression" priority="225" dxfId="687">
      <formula>$B8="TC"</formula>
    </cfRule>
    <cfRule type="expression" priority="550" dxfId="688">
      <formula>$B8="ab"</formula>
    </cfRule>
    <cfRule type="expression" priority="548" dxfId="689">
      <formula>$B8="TC"</formula>
    </cfRule>
    <cfRule type="expression" priority="226" dxfId="690">
      <formula>$B8="NSO"</formula>
    </cfRule>
    <cfRule type="expression" priority="190" dxfId="691">
      <formula>$B8="NSO"</formula>
    </cfRule>
    <cfRule type="expression" priority="558" dxfId="692">
      <formula>$D8=0</formula>
    </cfRule>
    <cfRule type="expression" priority="227" dxfId="693">
      <formula>$B8="ab"</formula>
    </cfRule>
    <cfRule type="expression" priority="207" dxfId="694">
      <formula>$B8="TC"</formula>
    </cfRule>
    <cfRule type="expression" priority="549" dxfId="695">
      <formula>$B8="NSO"</formula>
    </cfRule>
    <cfRule type="expression" priority="189" dxfId="696">
      <formula>$B8="TC"</formula>
    </cfRule>
    <cfRule type="expression" priority="576" dxfId="697">
      <formula>$D8=0</formula>
    </cfRule>
    <cfRule type="expression" priority="191" dxfId="698">
      <formula>$B8="ab"</formula>
    </cfRule>
    <cfRule type="expression" priority="208" dxfId="699">
      <formula>$B8="NSO"</formula>
    </cfRule>
    <cfRule type="expression" priority="567" dxfId="700">
      <formula>$D8=0</formula>
    </cfRule>
    <cfRule type="expression" priority="209" dxfId="701">
      <formula>$B8="ab"</formula>
    </cfRule>
  </conditionalFormatting>
  <conditionalFormatting sqref="EM7:EV106">
    <cfRule type="expression" priority="255" dxfId="702">
      <formula>$B7="NSO"</formula>
    </cfRule>
    <cfRule type="expression" priority="256" dxfId="703">
      <formula>$B7="ab"</formula>
    </cfRule>
    <cfRule type="expression" priority="254" dxfId="704">
      <formula>$B7="TC"</formula>
    </cfRule>
  </conditionalFormatting>
  <conditionalFormatting sqref="CQ8:CS9 CQ11:CS12 CQ14:CS15 CQ18:CS19 CQ28:CS29 CQ38:CS39 CQ48:CS49 CQ58:CS59 CQ68:CS69 CQ78:CS79 CQ88:CS89 CQ98:CS99 CQ21:CS22 CQ31:CS32 CQ41:CS42 CQ51:CS52 CQ61:CS62 CQ71:CS72 CQ81:CS82 CQ91:CS92 CQ101:CS102 CQ24:CS25 CQ34:CS35 CQ44:CS45 CQ54:CS55 CQ64:CS65 CQ74:CS75 CQ84:CS85 CQ94:CS95 CQ104:CS105">
    <cfRule type="expression" priority="720" dxfId="705">
      <formula>$D8=0</formula>
    </cfRule>
    <cfRule type="expression" priority="463" dxfId="706">
      <formula>$D8=0</formula>
    </cfRule>
    <cfRule type="expression" priority="446" dxfId="707">
      <formula>$D8=0</formula>
    </cfRule>
    <cfRule type="expression" priority="737" dxfId="708">
      <formula>$D8=0</formula>
    </cfRule>
  </conditionalFormatting>
  <conditionalFormatting sqref="DL8:DL9 DL11:DL12 DL14:DL15 DL18:DL19 DL28:DL29 DL38:DL39 DL48:DL49 DL58:DL59 DL68:DL69 DL78:DL79 DL88:DL89 DL98:DL99 DL21:DL22 DL31:DL32 DL41:DL42 DL51:DL52 DL61:DL62 DL71:DL72 DL81:DL82 DL91:DL92 DL101:DL102 DL24:DL25 DL34:DL35 DL44:DL45 DL54:DL55 DL64:DL65 DL74:DL75 DL84:DL85 DL94:DL95 DL104:DL105">
    <cfRule type="expression" priority="659" dxfId="709">
      <formula>$B8="TC"</formula>
    </cfRule>
    <cfRule type="expression" priority="697" dxfId="710">
      <formula>$B8="ab"</formula>
    </cfRule>
    <cfRule type="expression" priority="299" dxfId="711">
      <formula>$B8="ab"</formula>
    </cfRule>
    <cfRule type="expression" priority="696" dxfId="712">
      <formula>$B8="NSO"</formula>
    </cfRule>
    <cfRule type="expression" priority="296" dxfId="713">
      <formula>$C8=0</formula>
    </cfRule>
    <cfRule type="expression" priority="297" dxfId="714">
      <formula>$B8="TC"</formula>
    </cfRule>
    <cfRule type="expression" priority="300" dxfId="715">
      <formula>$C8=0</formula>
    </cfRule>
    <cfRule type="expression" priority="301" dxfId="716">
      <formula>$B8="TC"</formula>
    </cfRule>
    <cfRule type="expression" priority="661" dxfId="717">
      <formula>$B8="ab"</formula>
    </cfRule>
    <cfRule type="expression" priority="303" dxfId="718">
      <formula>$B8="ab"</formula>
    </cfRule>
    <cfRule type="expression" priority="302" dxfId="719">
      <formula>$B8="NSO"</formula>
    </cfRule>
    <cfRule type="expression" priority="695" dxfId="720">
      <formula>$B8="TC"</formula>
    </cfRule>
    <cfRule type="expression" priority="660" dxfId="721">
      <formula>$B8="NSO"</formula>
    </cfRule>
    <cfRule type="expression" priority="677" dxfId="722">
      <formula>$B8="TC"</formula>
    </cfRule>
    <cfRule type="expression" priority="679" dxfId="723">
      <formula>$B8="ab"</formula>
    </cfRule>
    <cfRule type="expression" priority="298" dxfId="724">
      <formula>$B8="NSO"</formula>
    </cfRule>
    <cfRule type="expression" priority="678" dxfId="725">
      <formula>$B8="NSO"</formula>
    </cfRule>
  </conditionalFormatting>
  <conditionalFormatting sqref="CQ8:CQ9 CQ11:CQ12 CQ14:CQ15 CQ18:CQ19 CQ28:CQ29 CQ38:CQ39 CQ48:CQ49 CQ58:CQ59 CQ68:CQ69 CQ78:CQ79 CQ88:CQ89 CQ98:CQ99 CQ21:CQ22 CQ31:CQ32 CQ41:CQ42 CQ51:CQ52 CQ61:CQ62 CQ71:CQ72 CQ81:CQ82 CQ91:CQ92 CQ101:CQ102 CQ24:CQ25 CQ34:CQ35 CQ44:CQ45 CQ54:CQ55 CQ64:CQ65 CQ74:CQ75 CQ84:CQ85 CQ94:CQ95 CQ104:CQ105">
    <cfRule type="expression" priority="448" dxfId="726">
      <formula>$B8="TC"</formula>
    </cfRule>
    <cfRule type="expression" priority="739" dxfId="727">
      <formula>$B8="TC"</formula>
    </cfRule>
    <cfRule type="expression" priority="740" dxfId="728">
      <formula>$B8="NSO"</formula>
    </cfRule>
    <cfRule type="expression" priority="722" dxfId="729">
      <formula>$B8="TC"</formula>
    </cfRule>
    <cfRule type="expression" priority="466" dxfId="730">
      <formula>$B8="NSO"</formula>
    </cfRule>
    <cfRule type="expression" priority="465" dxfId="731">
      <formula>$B8="TC"</formula>
    </cfRule>
    <cfRule type="expression" priority="464" dxfId="732">
      <formula>$C8=0</formula>
    </cfRule>
    <cfRule type="expression" priority="741" dxfId="733">
      <formula>$B8="ab"</formula>
    </cfRule>
    <cfRule type="expression" priority="447" dxfId="734">
      <formula>$C8=0</formula>
    </cfRule>
    <cfRule type="expression" priority="721" dxfId="735">
      <formula>$C8=0</formula>
    </cfRule>
    <cfRule type="expression" priority="738" dxfId="736">
      <formula>$C8=0</formula>
    </cfRule>
    <cfRule type="expression" priority="724" dxfId="737">
      <formula>$B8="ab"</formula>
    </cfRule>
    <cfRule type="expression" priority="723" dxfId="738">
      <formula>$B8="NSO"</formula>
    </cfRule>
    <cfRule type="expression" priority="467" dxfId="739">
      <formula>$B8="ab"</formula>
    </cfRule>
    <cfRule type="expression" priority="450" dxfId="740">
      <formula>$B8="ab"</formula>
    </cfRule>
    <cfRule type="expression" priority="449" dxfId="741">
      <formula>$B8="NSO"</formula>
    </cfRule>
  </conditionalFormatting>
  <conditionalFormatting sqref="BG8:BG9 BM8:BR9 BG11:BG12 BG14:BG15 BM11:BR12 BM14:BR15 BG18:BG19 BG28:BG29 BG38:BG39 BG48:BG49 BG58:BG59 BG68:BG69 BG78:BG79 BG88:BG89 BG98:BG99 BM18:BR19 BM28:BR29 BM38:BR39 BM48:BR49 BM58:BR59 BM68:BR69 BM78:BR79 BM88:BR89 BM98:BR99 BG21:BG22 BG31:BG32 BG41:BG42 BG51:BG52 BG61:BG62 BG71:BG72 BG81:BG82 BG91:BG92 BG101:BG102 BG24:BG25 BG34:BG35 BG44:BG45 BG54:BG55 BG64:BG65 BG74:BG75 BG84:BG85 BG94:BG95 BG104:BG105 BM21:BR22 BM31:BR32 BM41:BR42 BM51:BR52 BM61:BR62 BM71:BR72 BM81:BR82 BM91:BR92 BM101:BR102 BM24:BR25 BM34:BR35 BM44:BR45 BM54:BR55 BM64:BR65 BM74:BR75 BM84:BR85 BM94:BR95 BM104:BR105">
    <cfRule type="expression" priority="911" dxfId="742">
      <formula>$B8="ab"</formula>
    </cfRule>
    <cfRule type="expression" priority="909" dxfId="743">
      <formula>$B8="TC"</formula>
    </cfRule>
    <cfRule type="expression" priority="910" dxfId="744">
      <formula>$B8="NSO"</formula>
    </cfRule>
  </conditionalFormatting>
  <conditionalFormatting sqref="DD8:DD9 DD11:DD12 DD14:DD15 DD18:DD19 DD28:DD29 DD38:DD39 DD48:DD49 DD58:DD59 DD68:DD69 DD78:DD79 DD88:DD89 DD98:DD99 DD21:DD22 DD31:DD32 DD41:DD42 DD51:DD52 DD61:DD62 DD71:DD72 DD81:DD82 DD91:DD92 DD101:DD102 DD24:DD25 DD34:DD35 DD44:DD45 DD54:DD55 DD64:DD65 DD74:DD75 DD84:DD85 DD94:DD95 DD104:DD105">
    <cfRule type="expression" priority="634" dxfId="745">
      <formula>$B8="NSO"</formula>
    </cfRule>
    <cfRule type="expression" priority="650" dxfId="746">
      <formula>$B8="TC"</formula>
    </cfRule>
    <cfRule type="expression" priority="652" dxfId="747">
      <formula>$B8="ab"</formula>
    </cfRule>
    <cfRule type="expression" priority="632" dxfId="748">
      <formula>$C8=0</formula>
    </cfRule>
    <cfRule type="expression" priority="635" dxfId="749">
      <formula>$B8="ab"</formula>
    </cfRule>
    <cfRule type="expression" priority="633" dxfId="750">
      <formula>$B8="TC"</formula>
    </cfRule>
    <cfRule type="expression" priority="649" dxfId="751">
      <formula>$C8=0</formula>
    </cfRule>
    <cfRule type="expression" priority="651" dxfId="752">
      <formula>$B8="NSO"</formula>
    </cfRule>
  </conditionalFormatting>
  <conditionalFormatting sqref="CG8:CG9 CG11:CG12 CG14:CG15 CG18:CG19 CG28:CG29 CG38:CG39 CG48:CG49 CG58:CG59 CG68:CG69 CG78:CG79 CG88:CG89 CG98:CG99 CG21:CG22 CG31:CG32 CG41:CG42 CG51:CG52 CG61:CG62 CG71:CG72 CG81:CG82 CG91:CG92 CG101:CG102 CG24:CG25 CG34:CG35 CG44:CG45 CG54:CG55 CG64:CG65 CG74:CG75 CG84:CG85 CG94:CG95 CG104:CG105">
    <cfRule type="expression" priority="840" dxfId="753">
      <formula>$B8="TC"</formula>
    </cfRule>
    <cfRule type="expression" priority="842" dxfId="754">
      <formula>$B8="ab"</formula>
    </cfRule>
    <cfRule type="expression" priority="841" dxfId="755">
      <formula>$B8="NSO"</formula>
    </cfRule>
  </conditionalFormatting>
  <conditionalFormatting sqref="Y8:Y9 AK8:AK9 AW8:AW9 BI8:BI9 BU8:BU9 CG8:CG9 Y11:Y12 AK11:AK12 AW11:AW12 BI11:BI12 BU11:BU12 CG11:CG12 Y14:Y15 AK14:AK15 AW14:AW15 BI14:BI15 BU14:BU15 CG14:CG15 Y18:Y19 AK18:AK19 AW18:AW19 BI18:BI19 BU18:BU19 CG18:CG19 Y28:Y29 AK28:AK29 AW28:AW29 BI28:BI29 BU28:BU29 CG28:CG29 Y38:Y39 AK38:AK39 AW38:AW39 BI38:BI39 BU38:BU39 CG38:CG39 Y48:Y49 AK48:AK49 AW48:AW49 BI48:BI49 BU48:BU49 CG48:CG49 Y58:Y59 AK58:AK59 AW58:AW59 BI58:BI59 BU58:BU59 CG58:CG59 Y68:Y69 AK68:AK69 AW68:AW69 BI68:BI69 BU68:BU69 CG68:CG69 Y78:Y79 AK78:AK79 AW78:AW79 BI78:BI79 BU78:BU79 CG78:CG79 Y88:Y89 AK88:AK89 AW88:AW89 BI88:BI89 BU88:BU89 CG88:CG89 Y98:Y99 AK98:AK99 AW98:AW99 BI98:BI99 BU98:BU99 CG98:CG99 Y21:Y22 AK21:AK22 AW21:AW22 BI21:BI22 BU21:BU22 CG21:CG22 Y31:Y32 AK31:AK32 AW31:AW32 BI31:BI32 BU31:BU32 CG31:CG32 Y41:Y42 AK41:AK42 AW41:AW42 BI41:BI42 BU41:BU42 CG41:CG42 Y51:Y52 AK51:AK52 AW51:AW52 BI51:BI52 BU51:BU52 CG51:CG52 Y61:Y62 AK61:AK62 AW61:AW62 BI61:BI62 BU61:BU62 CG61:CG62 Y71:Y72 AK71:AK72 AW71:AW72 BI71:BI72 BU71:BU72 CG71:CG72 Y81:Y82 AK81:AK82 AW81:AW82 BI81:BI82 BU81:BU82 CG81:CG82 Y91:Y92 AK91:AK92 AW91:AW92 BI91:BI92 BU91:BU92 CG91:CG92 Y101:Y102 AK101:AK102 AW101:AW102 BI101:BI102 BU101:BU102 CG101:CG102 Y24:Y25 AK24:AK25 AW24:AW25 BI24:BI25 BU24:BU25 CG24:CG25 Y34:Y35 AK34:AK35 AW34:AW35 BI34:BI35 BU34:BU35 CG34:CG35 Y44:Y45 AK44:AK45 AW44:AW45 BI44:BI45 BU44:BU45 CG44:CG45 Y54:Y55 AK54:AK55 AW54:AW55 BI54:BI55 BU54:BU55 CG54:CG55 Y64:Y65 AK64:AK65 AW64:AW65 BI64:BI65 BU64:BU65 CG64:CG65 Y74:Y75 AK74:AK75 AW74:AW75 BI74:BI75 BU74:BU75 CG74:CG75 Y84:Y85 AK84:AK85 AW84:AW85 BI84:BI85 BU84:BU85 CG84:CG85 Y94:Y95 AK94:AK95 AW94:AW95 BI94:BI95 BU94:BU95 CG94:CG95 Y104:Y105 AK104:AK105 AW104:AW105 BI104:BI105 BU104:BU105 CG104:CG105">
    <cfRule type="expression" priority="98" dxfId="756">
      <formula>$B8="ab"</formula>
    </cfRule>
    <cfRule type="expression" priority="96" dxfId="757">
      <formula>$B8="TC"</formula>
    </cfRule>
    <cfRule type="expression" priority="124" dxfId="758">
      <formula>$B8="NSO"</formula>
    </cfRule>
    <cfRule type="expression" priority="125" dxfId="759">
      <formula>$B8="ab"</formula>
    </cfRule>
    <cfRule type="expression" priority="97" dxfId="760">
      <formula>$B8="NSO"</formula>
    </cfRule>
    <cfRule type="expression" priority="123" dxfId="761">
      <formula>$B8="TC"</formula>
    </cfRule>
  </conditionalFormatting>
  <conditionalFormatting sqref="DB8:DB9 DB11:DB12 DB14:DB15 DB18:DB19 DB28:DB29 DB38:DB39 DB48:DB49 DB58:DB59 DB68:DB69 DB78:DB79 DB88:DB89 DB98:DB99 DB21:DB22 DB31:DB32 DB41:DB42 DB51:DB52 DB61:DB62 DB71:DB72 DB81:DB82 DB91:DB92 DB101:DB102 DB24:DB25 DB34:DB35 DB44:DB45 DB54:DB55 DB64:DB65 DB74:DB75 DB84:DB85 DB94:DB95 DB104:DB105">
    <cfRule type="expression" priority="522" dxfId="762">
      <formula>$C8=0</formula>
    </cfRule>
    <cfRule type="expression" priority="523" dxfId="763">
      <formula>$B8="TC"</formula>
    </cfRule>
    <cfRule type="expression" priority="524" dxfId="764">
      <formula>$B8="NSO"</formula>
    </cfRule>
    <cfRule type="expression" priority="525" dxfId="765">
      <formula>$B8="ab"</formula>
    </cfRule>
  </conditionalFormatting>
  <conditionalFormatting sqref="EA8:EF9 EA11:EF12 EA14:EF15 EA18:EF19 EA28:EF29 EA38:EF39 EA48:EF49 EA58:EF59 EA68:EF69 EA78:EF79 EA88:EF89 EA98:EF99 EA21:EF22 EA31:EF32 EA41:EF42 EA51:EF52 EA61:EF62 EA71:EF72 EA81:EF82 EA91:EF92 EA101:EF102 EA24:EF25 EA34:EF35 EA44:EF45 EA54:EF55 EA64:EF65 EA74:EF75 EA84:EF85 EA94:EF95 EA104:EF105">
    <cfRule type="expression" priority="141" dxfId="766">
      <formula>$D8=0</formula>
    </cfRule>
    <cfRule type="expression" priority="142" dxfId="767">
      <formula>$B8="TC"</formula>
    </cfRule>
    <cfRule type="expression" priority="144" dxfId="768">
      <formula>$B8="ab"</formula>
    </cfRule>
    <cfRule type="expression" priority="264" dxfId="769">
      <formula>$A8="TC"</formula>
    </cfRule>
    <cfRule type="expression" priority="140" dxfId="770">
      <formula>$A8="NSO"</formula>
    </cfRule>
    <cfRule type="expression" priority="143" dxfId="771">
      <formula>$B8="NSO"</formula>
    </cfRule>
    <cfRule type="expression" priority="266" dxfId="772">
      <formula>$D8=0</formula>
    </cfRule>
    <cfRule type="expression" priority="269" dxfId="773">
      <formula>$B8="ab"</formula>
    </cfRule>
    <cfRule type="expression" priority="268" dxfId="774">
      <formula>$B8="NSO"</formula>
    </cfRule>
    <cfRule type="expression" priority="139" dxfId="775">
      <formula>$A8="TC"</formula>
    </cfRule>
    <cfRule type="expression" priority="267" dxfId="776">
      <formula>$B8="TC"</formula>
    </cfRule>
    <cfRule type="expression" priority="265" dxfId="777">
      <formula>$A8="NSO"</formula>
    </cfRule>
  </conditionalFormatting>
  <conditionalFormatting sqref="DJ7:DJ106">
    <cfRule type="expression" priority="670" dxfId="778">
      <formula>$B7="ab"</formula>
    </cfRule>
    <cfRule type="expression" priority="692" dxfId="779">
      <formula>$B7="TC"</formula>
    </cfRule>
    <cfRule type="expression" priority="676" dxfId="780">
      <formula>$B7="ab"</formula>
    </cfRule>
    <cfRule type="expression" priority="706" dxfId="781">
      <formula>$B7="ab"</formula>
    </cfRule>
    <cfRule type="expression" priority="694" dxfId="782">
      <formula>$B7="ab"</formula>
    </cfRule>
    <cfRule type="expression" priority="640" dxfId="783">
      <formula>$B7="NSO"</formula>
    </cfRule>
    <cfRule type="expression" priority="668" dxfId="784">
      <formula>$B7="TC"</formula>
    </cfRule>
    <cfRule type="expression" priority="639" dxfId="785">
      <formula>$B7="TC"</formula>
    </cfRule>
    <cfRule type="expression" priority="712" dxfId="786">
      <formula>$B7="NSO"</formula>
    </cfRule>
    <cfRule type="expression" priority="705" dxfId="787">
      <formula>$B7="NSO"</formula>
    </cfRule>
    <cfRule type="expression" priority="693" dxfId="788">
      <formula>$B7="NSO"</formula>
    </cfRule>
    <cfRule type="expression" priority="656" dxfId="789">
      <formula>$B7="TC"</formula>
    </cfRule>
    <cfRule type="expression" priority="711" dxfId="790">
      <formula>$B7="TC"</formula>
    </cfRule>
    <cfRule type="expression" priority="688" dxfId="791">
      <formula>$B7="ab"</formula>
    </cfRule>
    <cfRule type="expression" priority="641" dxfId="792">
      <formula>$B7="ab"</formula>
    </cfRule>
    <cfRule type="expression" priority="687" dxfId="793">
      <formula>$B7="NSO"</formula>
    </cfRule>
    <cfRule type="expression" priority="686" dxfId="794">
      <formula>$B7="TC"</formula>
    </cfRule>
    <cfRule type="expression" priority="658" dxfId="795">
      <formula>$B7="ab"</formula>
    </cfRule>
    <cfRule type="expression" priority="713" dxfId="796">
      <formula>$B7="ab"</formula>
    </cfRule>
    <cfRule type="expression" priority="675" dxfId="797">
      <formula>$B7="NSO"</formula>
    </cfRule>
    <cfRule type="expression" priority="669" dxfId="798">
      <formula>$B7="NSO"</formula>
    </cfRule>
    <cfRule type="expression" priority="657" dxfId="799">
      <formula>$B7="NSO"</formula>
    </cfRule>
    <cfRule type="expression" priority="674" dxfId="800">
      <formula>$B7="TC"</formula>
    </cfRule>
    <cfRule type="expression" priority="704" dxfId="801">
      <formula>$B7="TC"</formula>
    </cfRule>
  </conditionalFormatting>
  <conditionalFormatting sqref="CE8:CG9 CE11:CG12 CE14:CG15 CE18:CG19 CE28:CG29 CE38:CG39 CE48:CG49 CE58:CG59 CE68:CG69 CE78:CG79 CE88:CG89 CE98:CG99 CE21:CG22 CE31:CG32 CE41:CG42 CE51:CG52 CE61:CG62 CE71:CG72 CE81:CG82 CE91:CG92 CE101:CG102 CE24:CG25 CE34:CG35 CE44:CG45 CE54:CG55 CE64:CG65 CE74:CG75 CE84:CG85 CE94:CG95 CE104:CG105">
    <cfRule type="expression" priority="853" dxfId="802">
      <formula>$D8=0</formula>
    </cfRule>
    <cfRule type="expression" priority="1060" dxfId="803">
      <formula>$D8=0</formula>
    </cfRule>
    <cfRule type="expression" priority="1051" dxfId="804">
      <formula>$D8=0</formula>
    </cfRule>
  </conditionalFormatting>
  <conditionalFormatting sqref="AA8:AA9 AA11:AA12 AA14:AA15 AA41:AA42 AA18:AA26 AA28:AA39 AA44:AA46 AA48:AA49 AA51:AA52 AA54:AA72 AA74:AA75 AA77:AA82 AA84:AA92 AA94:AA105">
    <cfRule type="expression" priority="66" dxfId="805">
      <formula>$B8="TC"</formula>
    </cfRule>
    <cfRule type="expression" priority="75" dxfId="806">
      <formula>$D8=0</formula>
    </cfRule>
    <cfRule type="expression" priority="67" dxfId="807">
      <formula>$B8="NSO"</formula>
    </cfRule>
    <cfRule type="expression" priority="68" dxfId="808">
      <formula>$B8="ab"</formula>
    </cfRule>
  </conditionalFormatting>
  <conditionalFormatting sqref="BK8:BK9 BK11:BK12 BK14:BK15 BK18:BK19 BK28:BK29 BK38:BK39 BK48:BK49 BK58:BK59 BK68:BK69 BK78:BK79 BK88:BK89 BK98:BK99 BK21:BK22 BK31:BK32 BK41:BK42 BK51:BK52 BK61:BK62 BK71:BK72 BK81:BK82 BK91:BK92 BK101:BK102 BK24:BK25 BK34:BK35 BK44:BK45 BK54:BK55 BK64:BK65 BK74:BK75 BK84:BK85 BK94:BK95 BK104:BK105">
    <cfRule type="expression" priority="905" dxfId="809">
      <formula>$B8="ab"</formula>
    </cfRule>
    <cfRule type="expression" priority="904" dxfId="810">
      <formula>$B8="NSO"</formula>
    </cfRule>
    <cfRule type="expression" priority="918" dxfId="811">
      <formula>$D8=0</formula>
    </cfRule>
    <cfRule type="expression" priority="1121" dxfId="812">
      <formula>$D8=0</formula>
    </cfRule>
    <cfRule type="expression" priority="1112" dxfId="813">
      <formula>$D8=0</formula>
    </cfRule>
    <cfRule type="expression" priority="903" dxfId="814">
      <formula>$B8="TC"</formula>
    </cfRule>
  </conditionalFormatting>
  <conditionalFormatting sqref="BV8:BV9 BV11:BV12 BV14:BV15 BV18:BV19 BV28:BV29 BV38:BV39 BV48:BV49 BV58:BV59 BV68:BV69 BV78:BV79 BV88:BV89 BV98:BV99 BV21:BV22 BV31:BV32 BV41:BV42 BV51:BV52 BV61:BV62 BV71:BV72 BV81:BV82 BV91:BV92 BV101:BV102 BV24:BV25 BV34:BV35 BV44:BV45 BV54:BV55 BV64:BV65 BV74:BV75 BV84:BV85 BV94:BV95 BV104:BV105">
    <cfRule type="expression" priority="1094" dxfId="815">
      <formula>$B8="TC"</formula>
    </cfRule>
    <cfRule type="expression" priority="1230" dxfId="816">
      <formula>$B8="NSO"</formula>
    </cfRule>
    <cfRule type="expression" priority="1096" dxfId="817">
      <formula>$B8="ab"</formula>
    </cfRule>
    <cfRule type="expression" priority="1105" dxfId="818">
      <formula>$B8="ab"</formula>
    </cfRule>
    <cfRule type="expression" priority="1103" dxfId="819">
      <formula>$B8="TC"</formula>
    </cfRule>
    <cfRule type="expression" priority="1104" dxfId="820">
      <formula>$B8="NSO"</formula>
    </cfRule>
    <cfRule type="expression" priority="1231" dxfId="821">
      <formula>$B8="ab"</formula>
    </cfRule>
    <cfRule type="expression" priority="863" dxfId="822">
      <formula>$D8=0</formula>
    </cfRule>
    <cfRule type="expression" priority="1095" dxfId="823">
      <formula>$B8="NSO"</formula>
    </cfRule>
    <cfRule type="expression" priority="1229" dxfId="824">
      <formula>$B8="TC"</formula>
    </cfRule>
  </conditionalFormatting>
  <conditionalFormatting sqref="DQ8:DQ9 DQ11:DQ12 DQ14:DQ15 DQ18:DQ19 DQ28:DQ29 DQ38:DQ39 DQ48:DQ49 DQ58:DQ59 DQ68:DQ69 DQ78:DQ79 DQ88:DQ89 DQ98:DQ99 DQ21:DQ22 DQ31:DQ32 DQ41:DQ42 DQ51:DQ52 DQ61:DQ62 DQ71:DQ72 DQ81:DQ82 DQ91:DQ92 DQ101:DQ102 DQ24:DQ25 DQ34:DQ35 DQ44:DQ45 DQ54:DQ55 DQ64:DQ65 DQ74:DQ75 DQ84:DQ85 DQ94:DQ95 DQ104:DQ105">
    <cfRule type="expression" priority="401" dxfId="825">
      <formula>$B8="TC"</formula>
    </cfRule>
    <cfRule type="expression" priority="403" dxfId="826">
      <formula>$B8="ab"</formula>
    </cfRule>
    <cfRule type="expression" priority="383" dxfId="827">
      <formula>$B8="TC"</formula>
    </cfRule>
    <cfRule type="expression" priority="384" dxfId="828">
      <formula>$B8="NSO"</formula>
    </cfRule>
    <cfRule type="expression" priority="367" dxfId="829">
      <formula>$B8="ab"</formula>
    </cfRule>
    <cfRule type="expression" priority="385" dxfId="830">
      <formula>$B8="ab"</formula>
    </cfRule>
    <cfRule type="expression" priority="365" dxfId="831">
      <formula>$B8="TC"</formula>
    </cfRule>
    <cfRule type="expression" priority="402" dxfId="832">
      <formula>$B8="NSO"</formula>
    </cfRule>
    <cfRule type="expression" priority="366" dxfId="833">
      <formula>$B8="NSO"</formula>
    </cfRule>
  </conditionalFormatting>
  <conditionalFormatting sqref="BG8:BG9 BG11:BG12 BG14:BG15 BG41:BG42 BG18:BG26 BG28:BG39 BG44:BG46 BG48:BG49 BG51:BG52 BG54:BG72 BG74:BG75 BG77:BG82 BG84:BG92 BG94:BG105 BS8:BS9 BS11:BS12 BS14:BS15 BS41:BS42 BS18:BS26 BS28:BS39 BS44:BS46 BS48:BS49 BS51:BS52 BS54:BS72 BS74:BS75 BS77:BS82 BS84:BS92 BS94:BS105 CE8:CE9 CE11:CE12 CE14:CE15 CE41:CE42 CE18:CE26 CE28:CE39 CE44:CE46 CE48:CE49 CE51:CE52 CE54:CE72 CE74:CE75 CE77:CE82 CE84:CE92 CE94:CE105">
    <cfRule type="expression" priority="10" dxfId="834">
      <formula>$B8="ab"</formula>
    </cfRule>
    <cfRule type="expression" priority="23" dxfId="835">
      <formula>$C8=0</formula>
    </cfRule>
    <cfRule type="expression" priority="7" dxfId="836">
      <formula>$C8=0</formula>
    </cfRule>
    <cfRule type="expression" priority="8" dxfId="837">
      <formula>$B8="TC"</formula>
    </cfRule>
    <cfRule type="expression" priority="25" dxfId="838">
      <formula>$B8="NSO"</formula>
    </cfRule>
    <cfRule type="expression" priority="24" dxfId="839">
      <formula>$B8="TC"</formula>
    </cfRule>
    <cfRule type="expression" priority="9" dxfId="840">
      <formula>$B8="NSO"</formula>
    </cfRule>
    <cfRule type="expression" priority="26" dxfId="841">
      <formula>$B8="ab"</formula>
    </cfRule>
  </conditionalFormatting>
  <conditionalFormatting sqref="K8:K9 K11:K12 K14:K15 K41:K42 K18:K26 K28:K39 K44:K46 K48:K49 K51:K52 K54:K72 K74:K75 K77:K82 K84:K92 K94:K105">
    <cfRule type="expression" priority="1032" dxfId="842">
      <formula>$B8="NSO"</formula>
    </cfRule>
    <cfRule type="expression" priority="1033" dxfId="843">
      <formula>$B8="ab"</formula>
    </cfRule>
    <cfRule type="expression" priority="1030" dxfId="844">
      <formula>$C8=0</formula>
    </cfRule>
    <cfRule type="expression" priority="1221" dxfId="845">
      <formula>$B8="TC"</formula>
    </cfRule>
    <cfRule type="expression" priority="1222" dxfId="846">
      <formula>$B8="NSO"</formula>
    </cfRule>
    <cfRule type="expression" priority="1031" dxfId="847">
      <formula>$B8="TC"</formula>
    </cfRule>
    <cfRule type="expression" priority="1223" dxfId="848">
      <formula>$B8="ab"</formula>
    </cfRule>
    <cfRule type="expression" priority="1220" dxfId="849">
      <formula>$C8=0</formula>
    </cfRule>
  </conditionalFormatting>
  <conditionalFormatting sqref="CH7:CH106">
    <cfRule type="expression" priority="1065" dxfId="850">
      <formula>$B7="TC"</formula>
    </cfRule>
    <cfRule type="expression" priority="1057" dxfId="851">
      <formula>$B7="NSO"</formula>
    </cfRule>
    <cfRule type="expression" priority="1072" dxfId="852">
      <formula>$B7="NSO"</formula>
    </cfRule>
    <cfRule type="expression" priority="1058" dxfId="853">
      <formula>$B7="ab"</formula>
    </cfRule>
    <cfRule type="expression" priority="860" dxfId="854">
      <formula>$B7="ab"</formula>
    </cfRule>
    <cfRule type="expression" priority="859" dxfId="855">
      <formula>$B7="NSO"</formula>
    </cfRule>
    <cfRule type="expression" priority="1067" dxfId="856">
      <formula>$B7="ab"</formula>
    </cfRule>
    <cfRule type="expression" priority="1073" dxfId="857">
      <formula>$B7="ab"</formula>
    </cfRule>
    <cfRule type="expression" priority="858" dxfId="858">
      <formula>$B7="TC"</formula>
    </cfRule>
    <cfRule type="expression" priority="1056" dxfId="859">
      <formula>$B7="TC"</formula>
    </cfRule>
    <cfRule type="expression" priority="1066" dxfId="860">
      <formula>$B7="NSO"</formula>
    </cfRule>
    <cfRule type="expression" priority="1071" dxfId="861">
      <formula>$B7="TC"</formula>
    </cfRule>
  </conditionalFormatting>
  <conditionalFormatting sqref="EM8:EU9 EM11:EU12 EM14:EU15 EM18:EU19 EM28:EU29 EM38:EU39 EM48:EU49 EM58:EU59 EM68:EU69 EM78:EU79 EM88:EU89 EM98:EU99 EM21:EU22 EM31:EU32 EM41:EU42 EM51:EU52 EM61:EU62 EM71:EU72 EM81:EU82 EM91:EU92 EM101:EU102 EM24:EU25 EM34:EU35 EM44:EU45 EM54:EU55 EM64:EU65 EM74:EU75 EM84:EU85 EM94:EU95 EM104:EU105">
    <cfRule type="expression" priority="547" dxfId="862">
      <formula>$D8=0</formula>
    </cfRule>
    <cfRule type="expression" priority="540" dxfId="863">
      <formula>$A8="NSO"</formula>
    </cfRule>
    <cfRule type="expression" priority="539" dxfId="864">
      <formula>$A8="TC"</formula>
    </cfRule>
  </conditionalFormatting>
  <conditionalFormatting sqref="DP8:DP9 DP11:DP12 DP14:DP15 DP18:DP19 DP28:DP29 DP38:DP39 DP48:DP49 DP58:DP59 DP68:DP69 DP78:DP79 DP88:DP89 DP98:DP99 DP21:DP22 DP31:DP32 DP41:DP42 DP51:DP52 DP61:DP62 DP71:DP72 DP81:DP82 DP91:DP92 DP101:DP102 DP24:DP25 DP34:DP35 DP44:DP45 DP54:DP55 DP64:DP65 DP74:DP75 DP84:DP85 DP94:DP95 DP104:DP105">
    <cfRule type="expression" priority="336" dxfId="865">
      <formula>$D8=0</formula>
    </cfRule>
    <cfRule type="expression" priority="646" dxfId="866">
      <formula>$B8="ab"</formula>
    </cfRule>
    <cfRule type="expression" priority="626" dxfId="867">
      <formula>$C8=0</formula>
    </cfRule>
    <cfRule type="expression" priority="628" dxfId="868">
      <formula>$B8="NSO"</formula>
    </cfRule>
    <cfRule type="expression" priority="353" dxfId="869">
      <formula>$D8=0</formula>
    </cfRule>
    <cfRule type="expression" priority="643" dxfId="870">
      <formula>$C8=0</formula>
    </cfRule>
    <cfRule type="expression" priority="629" dxfId="871">
      <formula>$B8="ab"</formula>
    </cfRule>
    <cfRule type="expression" priority="645" dxfId="872">
      <formula>$B8="NSO"</formula>
    </cfRule>
    <cfRule type="expression" priority="642" dxfId="873">
      <formula>$D8=0</formula>
    </cfRule>
    <cfRule type="expression" priority="625" dxfId="874">
      <formula>$D8=0</formula>
    </cfRule>
    <cfRule type="expression" priority="644" dxfId="875">
      <formula>$B8="TC"</formula>
    </cfRule>
    <cfRule type="expression" priority="627" dxfId="876">
      <formula>$B8="TC"</formula>
    </cfRule>
  </conditionalFormatting>
  <conditionalFormatting sqref="DJ8:DJ9 DJ11:DJ12 DJ14:DJ15 DJ18:DJ19 DJ28:DJ29 DJ38:DJ39 DJ48:DJ49 DJ58:DJ59 DJ68:DJ69 DJ78:DJ79 DJ88:DJ89 DJ98:DJ99 DJ21:DJ22 DJ31:DJ32 DJ41:DJ42 DJ51:DJ52 DJ61:DJ62 DJ71:DJ72 DJ81:DJ82 DJ91:DJ92 DJ101:DJ102 DJ24:DJ25 DJ34:DJ35 DJ44:DJ45 DJ54:DJ55 DJ64:DJ65 DJ74:DJ75 DJ84:DJ85 DJ94:DJ95 DJ104:DJ105">
    <cfRule type="expression" priority="662" dxfId="877">
      <formula>$B8="TC"</formula>
    </cfRule>
    <cfRule type="expression" priority="681" dxfId="878">
      <formula>$B8="NSO"</formula>
    </cfRule>
    <cfRule type="expression" priority="664" dxfId="879">
      <formula>$B8="ab"</formula>
    </cfRule>
    <cfRule type="expression" priority="682" dxfId="880">
      <formula>$B8="ab"</formula>
    </cfRule>
    <cfRule type="expression" priority="699" dxfId="881">
      <formula>$B8="NSO"</formula>
    </cfRule>
    <cfRule type="expression" priority="698" dxfId="882">
      <formula>$B8="TC"</formula>
    </cfRule>
    <cfRule type="expression" priority="680" dxfId="883">
      <formula>$B8="TC"</formula>
    </cfRule>
    <cfRule type="expression" priority="700" dxfId="884">
      <formula>$B8="ab"</formula>
    </cfRule>
    <cfRule type="expression" priority="663" dxfId="885">
      <formula>$B8="NSO"</formula>
    </cfRule>
  </conditionalFormatting>
  <conditionalFormatting sqref="DX7:DY106">
    <cfRule type="expression" priority="421" dxfId="886">
      <formula>$B7="TC"</formula>
    </cfRule>
    <cfRule type="expression" priority="422" dxfId="887">
      <formula>$B7="NSO"</formula>
    </cfRule>
    <cfRule type="expression" priority="423" dxfId="888">
      <formula>$B7="ab"</formula>
    </cfRule>
  </conditionalFormatting>
  <conditionalFormatting sqref="AK8:AK9 AK11:AK12 AK14:AK15 AK41:AK42 AK18:AK26 AK28:AK39 AK44:AK46 AK48:AK49 AK51:AK52 AK54:AK72 AK74:AK75 AK77:AK82 AK84:AK92 AK94:AK105 AW8:AW9 AW11:AW12 AW14:AW15 AW41:AW42 AW18:AW26 AW28:AW39 AW44:AW46 AW48:AW49 AW51:AW52 AW54:AW72 AW74:AW75 AW77:AW82 AW84:AW92 AW94:AW105">
    <cfRule type="expression" priority="43" dxfId="889">
      <formula>$B8="NSO"</formula>
    </cfRule>
    <cfRule type="expression" priority="42" dxfId="890">
      <formula>$B8="TC"</formula>
    </cfRule>
    <cfRule type="expression" priority="44" dxfId="891">
      <formula>$B8="ab"</formula>
    </cfRule>
  </conditionalFormatting>
  <conditionalFormatting sqref="W8:W9 W11:W12 W14:W15 W18:W19 W28:W29 W38:W39 W48:W49 W58:W59 W68:W69 W78:W79 W88:W89 W98:W99 W21:W22 W31:W32 W41:W42 W51:W52 W61:W62 W71:W72 W81:W82 W91:W92 W101:W102 W24:W25 W34:W35 W44:W45 W54:W55 W64:W65 W74:W75 W84:W85 W94:W95 W104:W105">
    <cfRule type="expression" priority="1020" dxfId="892">
      <formula>$B8="TC"</formula>
    </cfRule>
    <cfRule type="expression" priority="1213" dxfId="893">
      <formula>$B8="NSO"</formula>
    </cfRule>
    <cfRule type="expression" priority="1202" dxfId="894">
      <formula>$C8=0</formula>
    </cfRule>
    <cfRule type="expression" priority="1022" dxfId="895">
      <formula>$B8="ab"</formula>
    </cfRule>
    <cfRule type="expression" priority="1000" dxfId="896">
      <formula>$B8="ab"</formula>
    </cfRule>
    <cfRule type="expression" priority="1203" dxfId="897">
      <formula>$B8="TC"</formula>
    </cfRule>
    <cfRule type="expression" priority="1204" dxfId="898">
      <formula>$B8="NSO"</formula>
    </cfRule>
    <cfRule type="expression" priority="999" dxfId="899">
      <formula>$B8="NSO"</formula>
    </cfRule>
    <cfRule type="expression" priority="1205" dxfId="900">
      <formula>$B8="ab"</formula>
    </cfRule>
    <cfRule type="expression" priority="1019" dxfId="901">
      <formula>$C8=0</formula>
    </cfRule>
    <cfRule type="expression" priority="1211" dxfId="902">
      <formula>$C8=0</formula>
    </cfRule>
    <cfRule type="expression" priority="1212" dxfId="903">
      <formula>$B8="TC"</formula>
    </cfRule>
    <cfRule type="expression" priority="1214" dxfId="904">
      <formula>$B8="ab"</formula>
    </cfRule>
    <cfRule type="expression" priority="1021" dxfId="905">
      <formula>$B8="NSO"</formula>
    </cfRule>
    <cfRule type="expression" priority="997" dxfId="906">
      <formula>$C8=0</formula>
    </cfRule>
    <cfRule type="expression" priority="998" dxfId="907">
      <formula>$B8="TC"</formula>
    </cfRule>
  </conditionalFormatting>
  <conditionalFormatting sqref="EM8:EN9 EM11:EN12 EM14:EN15 EM18:EN19 EM28:EN29 EM38:EN39 EM48:EN49 EM58:EN59 EM68:EN69 EM78:EN79 EM88:EN89 EM98:EN99 EM21:EN22 EM31:EN32 EM41:EN42 EM51:EN52 EM61:EN62 EM71:EN72 EM81:EN82 EM91:EN92 EM101:EN102 EM24:EN25 EM34:EN35 EM44:EN45 EM54:EN55 EM64:EN65 EM74:EN75 EM84:EN85 EM94:EN95 EM104:EN105">
    <cfRule type="expression" priority="166" dxfId="908">
      <formula>$D8=0</formula>
    </cfRule>
    <cfRule type="expression" priority="178" dxfId="909">
      <formula>$D8=0</formula>
    </cfRule>
  </conditionalFormatting>
  <conditionalFormatting sqref="BU8:BU9 BU11:BU12 BU14:BU15 BU18:BU19 BU28:BU29 BU38:BU39 BU48:BU49 BU58:BU59 BU68:BU69 BU78:BU79 BU88:BU89 BU98:BU99 BU21:BU22 BU31:BU32 BU41:BU42 BU51:BU52 BU61:BU62 BU71:BU72 BU81:BU82 BU91:BU92 BU101:BU102 BU24:BU25 BU34:BU35 BU44:BU45 BU54:BU55 BU64:BU65 BU74:BU75 BU84:BU85 BU94:BU95 BU104:BU105">
    <cfRule type="expression" priority="873" dxfId="910">
      <formula>$B8="TC"</formula>
    </cfRule>
    <cfRule type="expression" priority="874" dxfId="911">
      <formula>$B8="NSO"</formula>
    </cfRule>
    <cfRule type="expression" priority="875" dxfId="912">
      <formula>$B8="ab"</formula>
    </cfRule>
  </conditionalFormatting>
  <conditionalFormatting sqref="AX8:AX9 AX11:AX12 AX14:AX15 AX18:AX19 AX28:AX29 AX38:AX39 AX48:AX49 AX58:AX59 AX68:AX69 AX78:AX79 AX88:AX89 AX98:AX99 AX21:AX22 AX31:AX32 AX41:AX42 AX51:AX52 AX61:AX62 AX71:AX72 AX81:AX82 AX91:AX92 AX101:AX102 AX24:AX25 AX34:AX35 AX44:AX45 AX54:AX55 AX64:AX65 AX74:AX75 AX84:AX85 AX94:AX95 AX104:AX105">
    <cfRule type="expression" priority="1239" dxfId="913">
      <formula>$B8="NSO"</formula>
    </cfRule>
    <cfRule type="expression" priority="1238" dxfId="914">
      <formula>$B8="TC"</formula>
    </cfRule>
    <cfRule type="expression" priority="929" dxfId="915">
      <formula>$D8=0</formula>
    </cfRule>
    <cfRule type="expression" priority="1240" dxfId="916">
      <formula>$B8="ab"</formula>
    </cfRule>
    <cfRule type="expression" priority="1168" dxfId="917">
      <formula>$B8="NSO"</formula>
    </cfRule>
    <cfRule type="expression" priority="1167" dxfId="918">
      <formula>$B8="TC"</formula>
    </cfRule>
    <cfRule type="expression" priority="1169" dxfId="919">
      <formula>$B8="ab"</formula>
    </cfRule>
  </conditionalFormatting>
  <conditionalFormatting sqref="FD8:FD9 FD11:FD12 FD14:FD15 FD18:FD19 FD28:FD29 FD38:FD39 FD48:FD49 FD58:FD59 FD68:FD69 FD78:FD79 FD88:FD89 FD98:FD99 FD21:FD22 FD31:FD32 FD41:FD42 FD51:FD52 FD61:FD62 FD71:FD72 FD81:FD82 FD91:FD92 FD101:FD102 FD24:FD25 FD34:FD35 FD44:FD45 FD54:FD55 FD64:FD65 FD74:FD75 FD84:FD85 FD94:FD95 FD104:FD105">
    <cfRule type="cellIs" operator="equal" priority="801" dxfId="920">
      <formula>"Promoted in Next Class With G"</formula>
    </cfRule>
    <cfRule type="cellIs" operator="equal" priority="802" dxfId="921">
      <formula>"SUPP."</formula>
    </cfRule>
    <cfRule type="cellIs" operator="equal" priority="803" dxfId="922">
      <formula>"FAILED"</formula>
    </cfRule>
  </conditionalFormatting>
  <conditionalFormatting sqref="BR9 BR12 BR15 BR19 BR29 BR39 BR49 BR59 BR69 BR79 BR89 BR99 BR22 BR32 BR42 BR52 BR62 BR72 BR82 BR92 BR102 BR25 BR35 BR45 BR55 BR65 BR75 BR85 BR95 BR105">
    <cfRule type="expression" priority="1142" dxfId="923">
      <formula>$B9="ab"</formula>
    </cfRule>
    <cfRule type="expression" priority="1140" dxfId="924">
      <formula>$B9="TC"</formula>
    </cfRule>
    <cfRule type="expression" priority="1139" dxfId="925">
      <formula>$C9=0</formula>
    </cfRule>
    <cfRule type="expression" priority="1141" dxfId="926">
      <formula>$B9="NSO"</formula>
    </cfRule>
  </conditionalFormatting>
  <conditionalFormatting sqref="AI8:AI9 AI11:AI12 AI14:AI15 AI41:AI42 AI18:AI26 AI28:AI39 AI44:AI46 AI48:AI49 AI51:AI52 AI54:AI72 AI74:AI75 AI77:AI82 AI84:AI92 AI94:AI105 AU8:AU9 AU11:AU12 AU14:AU15 AU41:AU42 AU18:AU26 AU28:AU39 AU44:AU46 AU48:AU49 AU51:AU52 AU54:AU72 AU74:AU75 AU77:AU82 AU84:AU92 AU94:AU105">
    <cfRule type="expression" priority="50" dxfId="927">
      <formula>$C8=0</formula>
    </cfRule>
    <cfRule type="expression" priority="52" dxfId="928">
      <formula>$B8="NSO"</formula>
    </cfRule>
    <cfRule type="expression" priority="34" dxfId="929">
      <formula>$C8=0</formula>
    </cfRule>
    <cfRule type="expression" priority="53" dxfId="930">
      <formula>$B8="ab"</formula>
    </cfRule>
    <cfRule type="expression" priority="35" dxfId="931">
      <formula>$B8="TC"</formula>
    </cfRule>
    <cfRule type="expression" priority="36" dxfId="932">
      <formula>$B8="NSO"</formula>
    </cfRule>
    <cfRule type="expression" priority="37" dxfId="933">
      <formula>$B8="ab"</formula>
    </cfRule>
    <cfRule type="expression" priority="51" dxfId="934">
      <formula>$B8="TC"</formula>
    </cfRule>
  </conditionalFormatting>
  <conditionalFormatting sqref="BW8:BW9 BW11:BW12 BW14:BW15 BW18:BW19 BW28:BW29 BW38:BW39 BW48:BW49 BW58:BW59 BW68:BW69 BW78:BW79 BW88:BW89 BW98:BW99 BW21:BW22 BW31:BW32 BW41:BW42 BW51:BW52 BW61:BW62 BW71:BW72 BW81:BW82 BW91:BW92 BW101:BW102 BW24:BW25 BW34:BW35 BW44:BW45 BW54:BW55 BW64:BW65 BW74:BW75 BW84:BW85 BW94:BW95 BW104:BW105">
    <cfRule type="expression" priority="870" dxfId="935">
      <formula>$B8="TC"</formula>
    </cfRule>
    <cfRule type="expression" priority="885" dxfId="936">
      <formula>$D8=0</formula>
    </cfRule>
    <cfRule type="expression" priority="871" dxfId="937">
      <formula>$B8="NSO"</formula>
    </cfRule>
    <cfRule type="expression" priority="1076" dxfId="938">
      <formula>$D8=0</formula>
    </cfRule>
    <cfRule type="expression" priority="872" dxfId="939">
      <formula>$B8="ab"</formula>
    </cfRule>
    <cfRule type="expression" priority="1085" dxfId="940">
      <formula>$D8=0</formula>
    </cfRule>
  </conditionalFormatting>
  <conditionalFormatting sqref="EM8:EV9 EM11:EV12 EM14:EV15 EM18:EV19 EM28:EV29 EM38:EV39 EM48:EV49 EM58:EV59 EM68:EV69 EM78:EV79 EM88:EV89 EM98:EV99 EM21:EV22 EM31:EV32 EM41:EV42 EM51:EV52 EM61:EV62 EM71:EV72 EM81:EV82 EM91:EV92 EM101:EV102 EM24:EV25 EM34:EV35 EM44:EV45 EM54:EV55 EM64:EV65 EM74:EV75 EM84:EV85 EM94:EV95 EM104:EV105">
    <cfRule type="expression" priority="251" dxfId="941">
      <formula>$A8="TC"</formula>
    </cfRule>
    <cfRule type="expression" priority="252" dxfId="942">
      <formula>$A8="NSO"</formula>
    </cfRule>
    <cfRule type="expression" priority="253" dxfId="943">
      <formula>$D8=0</formula>
    </cfRule>
  </conditionalFormatting>
  <conditionalFormatting sqref="DY8:DY9 DY11:DY12 DY14:DY15 DY18:DY19 DY28:DY29 DY38:DY39 DY48:DY49 DY58:DY59 DY68:DY69 DY78:DY79 DY88:DY89 DY98:DY99 DY21:DY22 DY31:DY32 DY41:DY42 DY51:DY52 DY61:DY62 DY71:DY72 DY81:DY82 DY91:DY92 DY101:DY102 DY24:DY25 DY34:DY35 DY44:DY45 DY54:DY55 DY64:DY65 DY74:DY75 DY84:DY85 DY94:DY95 DY104:DY105">
    <cfRule type="expression" priority="707" dxfId="944">
      <formula>$C8=0</formula>
    </cfRule>
    <cfRule type="expression" priority="413" dxfId="945">
      <formula>$C8=0</formula>
    </cfRule>
    <cfRule type="expression" priority="416" dxfId="946">
      <formula>$B8="ab"</formula>
    </cfRule>
    <cfRule type="expression" priority="414" dxfId="947">
      <formula>$B8="TC"</formula>
    </cfRule>
    <cfRule type="expression" priority="709" dxfId="948">
      <formula>$B8="NSO"</formula>
    </cfRule>
    <cfRule type="expression" priority="708" dxfId="949">
      <formula>$B8="TC"</formula>
    </cfRule>
    <cfRule type="expression" priority="415" dxfId="950">
      <formula>$B8="NSO"</formula>
    </cfRule>
    <cfRule type="expression" priority="710" dxfId="951">
      <formula>$B8="ab"</formula>
    </cfRule>
  </conditionalFormatting>
  <conditionalFormatting sqref="BK8:BK9 BK11:BK12 BK14:BK15 BK41:BK42 BK18:BK26 BK28:BK39 BK44:BK46 BK48:BK49 BK51:BK52 BK54:BK72 BK74:BK75 BK77:BK82 BK84:BK92 BK94:BK105 BW8:BW9 BW11:BW12 BW14:BW15 BW41:BW42 BW18:BW26 BW28:BW39 BW44:BW46 BW48:BW49 BW51:BW52 BW54:BW72 BW74:BW75 BW77:BW82 BW84:BW92 BW94:BW105 CI8:CI9 CI11:CI12 CI14:CI15 CI41:CI42 CI18:CI26 CI28:CI39 CI44:CI46 CI48:CI49 CI51:CI52 CI54:CI72 CI74:CI75 CI77:CI82 CI84:CI92 CI94:CI105">
    <cfRule type="expression" priority="12" dxfId="952">
      <formula>$B8="TC"</formula>
    </cfRule>
    <cfRule type="expression" priority="13" dxfId="953">
      <formula>$B8="NSO"</formula>
    </cfRule>
    <cfRule type="expression" priority="14" dxfId="954">
      <formula>$B8="ab"</formula>
    </cfRule>
    <cfRule type="expression" priority="21" dxfId="955">
      <formula>$D8=0</formula>
    </cfRule>
  </conditionalFormatting>
  <conditionalFormatting sqref="W8:AH9 W11:AH12 W14:AH15 W18:AH19 W28:AH29 W38:AH39 W48:AH49 W58:AH59 W68:AH69 W78:AH79 W88:AH89 W98:AH99 W21:AH22 W31:AH32 W41:AH42 W51:AH52 W61:AH62 W71:AH72 W81:AH82 W91:AH92 W101:AH102 W24:AH25 W34:AH35 W44:AH45 W54:AH55 W64:AH65 W74:AH75 W84:AH85 W94:AH95 W104:AH105">
    <cfRule type="expression" priority="994" dxfId="956">
      <formula>$A8="NSO"</formula>
    </cfRule>
    <cfRule type="expression" priority="993" dxfId="957">
      <formula>$A8="TC"</formula>
    </cfRule>
    <cfRule type="expression" priority="1001" dxfId="958">
      <formula>$D8=0</formula>
    </cfRule>
  </conditionalFormatting>
  <conditionalFormatting sqref="AW8:AW9 AW11:AW12 AW14:AW15 AW18:AW19 AW28:AW29 AW38:AW39 AW48:AW49 AW58:AW59 AW68:AW69 AW78:AW79 AW88:AW89 AW98:AW99 AW21:AW22 AW31:AW32 AW41:AW42 AW51:AW52 AW61:AW62 AW71:AW72 AW81:AW82 AW91:AW92 AW101:AW102 AW24:AW25 AW34:AW35 AW44:AW45 AW54:AW55 AW64:AW65 AW74:AW75 AW84:AW85 AW94:AW95 AW104:AW105">
    <cfRule type="expression" priority="939" dxfId="959">
      <formula>$B8="TC"</formula>
    </cfRule>
    <cfRule type="expression" priority="940" dxfId="960">
      <formula>$B8="NSO"</formula>
    </cfRule>
    <cfRule type="expression" priority="941" dxfId="961">
      <formula>$B8="ab"</formula>
    </cfRule>
  </conditionalFormatting>
  <conditionalFormatting sqref="AL8:AL9 AL11:AL12 AL14:AL15 AL18:AL19 AL28:AL29 AL38:AL39 AL48:AL49 AL58:AL59 AL68:AL69 AL78:AL79 AL88:AL89 AL98:AL99 AL21:AL22 AL31:AL32 AL41:AL42 AL51:AL52 AL61:AL62 AL71:AL72 AL81:AL82 AL91:AL92 AL101:AL102 AL24:AL25 AL34:AL35 AL44:AL45 AL54:AL55 AL64:AL65 AL74:AL75 AL84:AL85 AL94:AL95 AL104:AL105">
    <cfRule type="expression" priority="1194" dxfId="962">
      <formula>$B8="TC"</formula>
    </cfRule>
    <cfRule type="expression" priority="962" dxfId="963">
      <formula>$D8=0</formula>
    </cfRule>
    <cfRule type="expression" priority="1196" dxfId="964">
      <formula>$B8="ab"</formula>
    </cfRule>
    <cfRule type="expression" priority="1195" dxfId="965">
      <formula>$B8="NSO"</formula>
    </cfRule>
  </conditionalFormatting>
  <conditionalFormatting sqref="BG8:BN9 BG11:BN12 BG14:BN15 BG41:BN42 BG18:BN26 BG28:BN39 BG44:BN46 BG48:BN49 BG51:BN52 BG54:BN72 BG74:BN75 BG77:BN82 BG84:BN92 BG94:BN105 BS8:BZ9 BS11:BZ12 BS14:BZ15 BS41:BZ42 BS18:BZ26 BS28:BZ39 BS44:BZ46 BS48:BZ49 BS51:BZ52 BS54:BZ72 BS74:BZ75 BS77:BZ82 BS84:BZ92 BS94:BZ105 CE8:CL9 CE11:CL12 CE14:CL15 CE41:CL42 CE18:CL26 CE28:CL39 CE44:CL46 CE48:CL49 CE51:CL52 CE54:CL72 CE74:CL75 CE77:CL82 CE84:CL92 CE94:CL105">
    <cfRule type="expression" priority="6" dxfId="966">
      <formula>$D8=0</formula>
    </cfRule>
  </conditionalFormatting>
  <conditionalFormatting sqref="W8:W9 AC8:AI9 AO8:AU9 BA8:BG9 BM8:BS9 BY8:CE9 CK8:CP9 W11:W12 W14:W15 AC11:AI12 AO11:AU12 BA11:BG12 BM11:BS12 BY11:CE12 CK11:CP12 AC14:AI15 AO14:AU15 BA14:BG15 BM14:BS15 BY14:CE15 CK14:CP15 W18:W19 W28:W29 W38:W39 W48:W49 W58:W59 W68:W69 W78:W79 W88:W89 W98:W99 AC18:AI19 AO18:AU19 BA18:BG19 BM18:BS19 BY18:CE19 CK18:CP19 AC28:AI29 AO28:AU29 BA28:BG29 BM28:BS29 BY28:CE29 CK28:CP29 AC38:AI39 AO38:AU39 BA38:BG39 BM38:BS39 BY38:CE39 CK38:CP39 AC48:AI49 AO48:AU49 BA48:BG49 BM48:BS49 BY48:CE49 CK48:CP49 AC58:AI59 AO58:AU59 BA58:BG59 BM58:BS59 BY58:CE59 CK58:CP59 AC68:AI69 AO68:AU69 BA68:BG69 BM68:BS69 BY68:CE69 CK68:CP69 AC78:AI79 AO78:AU79 BA78:BG79 BM78:BS79 BY78:CE79 CK78:CP79 AC88:AI89 AO88:AU89 BA88:BG89 BM88:BS89 BY88:CE89 CK88:CP89 AC98:AI99 AO98:AU99 BA98:BG99 BM98:BS99 BY98:CE99 CK98:CP99 W21:W22 W31:W32 W41:W42 W51:W52 W61:W62 W71:W72 W81:W82 W91:W92 W101:W102 W24:W25 W34:W35 W44:W45 W54:W55 W64:W65 W74:W75 W84:W85 W94:W95 W104:W105 AC21:AI22 AO21:AU22 BA21:BG22 BM21:BS22 BY21:CE22 CK21:CP22 AC31:AI32 AO31:AU32 BA31:BG32 BM31:BS32 BY31:CE32 CK31:CP32 AC41:AI42 AO41:AU42 BA41:BG42 BM41:BS42 BY41:CE42 CK41:CP42 AC51:AI52 AO51:AU52 BA51:BG52 BM51:BS52 BY51:CE52 CK51:CP52 AC61:AI62 AO61:AU62 BA61:BG62 BM61:BS62 BY61:CE62 CK61:CP62 AC71:AI72 AO71:AU72 BA71:BG72 BM71:BS72 BY71:CE72 CK71:CP72 AC81:AI82 AO81:AU82 BA81:BG82 BM81:BS82 BY81:CE82 CK81:CP82 AC91:AI92 AO91:AU92 BA91:BG92 BM91:BS92 BY91:CE92 CK91:CP92 AC101:AI102 AO101:AU102 BA101:BG102 BM101:BS102 BY101:CE102 CK101:CP102 AC24:AI25 AO24:AU25 BA24:BG25 BM24:BS25 BY24:CE25 CK24:CP25 AC34:AI35 AO34:AU35 BA34:BG35 BM34:BS35 BY34:CE35 CK34:CP35 AC44:AI45 AO44:AU45 BA44:BG45 BM44:BS45 BY44:CE45 CK44:CP45 AC54:AI55 AO54:AU55 BA54:BG55 BM54:BS55 BY54:CE55 CK54:CP55 AC64:AI65 AO64:AU65 BA64:BG65 BM64:BS65 BY64:CE65 CK64:CP65 AC74:AI75 AO74:AU75 BA74:BG75 BM74:BS75 BY74:CE75 CK74:CP75 AC84:AI85 AO84:AU85 BA84:BG85 BM84:BS85 BY84:CE85 CK84:CP85 AC94:AI95 AO94:AU95 BA94:BG95 BM94:BS95 BY94:CE95 CK94:CP95 AC104:AI105 AO104:AU105 BA104:BG105 BM104:BS105 BY104:CE105 CK104:CP105">
    <cfRule type="expression" priority="126" dxfId="967">
      <formula>$B8="TC"</formula>
    </cfRule>
    <cfRule type="expression" priority="127" dxfId="968">
      <formula>$B8="NSO"</formula>
    </cfRule>
    <cfRule type="expression" priority="100" dxfId="969">
      <formula>$B8="NSO"</formula>
    </cfRule>
    <cfRule type="expression" priority="128" dxfId="970">
      <formula>$B8="ab"</formula>
    </cfRule>
    <cfRule type="expression" priority="101" dxfId="971">
      <formula>$B8="ab"</formula>
    </cfRule>
    <cfRule type="expression" priority="99" dxfId="972">
      <formula>$B8="TC"</formula>
    </cfRule>
  </conditionalFormatting>
  <conditionalFormatting sqref="W8:AH9 W11:AH12 W14:AH15 W41:AH42 W18:AH26 W28:AH39 W44:AH46 W48:AH49 W51:AH52 W54:AH72 W74:AH75 W77:AH82 W84:AH92 W94:AH105">
    <cfRule type="expression" priority="65" dxfId="973">
      <formula>$D8=0</formula>
    </cfRule>
    <cfRule type="expression" priority="57" dxfId="974">
      <formula>$A8="TC"</formula>
    </cfRule>
    <cfRule type="expression" priority="58" dxfId="975">
      <formula>$A8="NSO"</formula>
    </cfRule>
  </conditionalFormatting>
  <conditionalFormatting sqref="CZ9 DB9:DC9 CZ12 CZ15 DB12:DC12 DB15:DC15 CZ19 CZ29 CZ39 CZ49 CZ59 CZ69 CZ79 CZ89 CZ99 DB19:DC19 DB29:DC29 DB39:DC39 DB49:DC49 DB59:DC59 DB69:DC69 DB79:DC79 DB89:DC89 DB99:DC99 CZ22 CZ32 CZ42 CZ52 CZ62 CZ72 CZ82 CZ92 CZ102 CZ25 CZ35 CZ45 CZ55 CZ65 CZ75 CZ85 CZ95 CZ105 DB22:DC22 DB32:DC32 DB42:DC42 DB52:DC52 DB62:DC62 DB72:DC72 DB82:DC82 DB92:DC92 DB102:DC102 DB25:DC25 DB35:DC35 DB45:DC45 DB55:DC55 DB65:DC65 DB75:DC75 DB85:DC85 DB95:DC95 DB105:DC105">
    <cfRule type="expression" priority="437" dxfId="976">
      <formula>$D9=0</formula>
    </cfRule>
  </conditionalFormatting>
  <conditionalFormatting sqref="AI8:AI9 AO8:AT9 AI11:AI12 AI14:AI15 AO11:AT12 AO14:AT15 AI18:AI19 AI28:AI29 AI38:AI39 AI48:AI49 AI58:AI59 AI68:AI69 AI78:AI79 AI88:AI89 AI98:AI99 AO18:AT19 AO28:AT29 AO38:AT39 AO48:AT49 AO58:AT59 AO68:AT69 AO78:AT79 AO88:AT89 AO98:AT99 AI21:AI22 AI31:AI32 AI41:AI42 AI51:AI52 AI61:AI62 AI71:AI72 AI81:AI82 AI91:AI92 AI101:AI102 AI24:AI25 AI34:AI35 AI44:AI45 AI54:AI55 AI64:AI65 AI74:AI75 AI84:AI85 AI94:AI95 AI104:AI105 AO21:AT22 AO31:AT32 AO41:AT42 AO51:AT52 AO61:AT62 AO71:AT72 AO81:AT82 AO91:AT92 AO101:AT102 AO24:AT25 AO34:AT35 AO44:AT45 AO54:AT55 AO64:AT65 AO74:AT75 AO84:AT85 AO94:AT95 AO104:AT105">
    <cfRule type="expression" priority="976" dxfId="977">
      <formula>$B8="NSO"</formula>
    </cfRule>
    <cfRule type="expression" priority="977" dxfId="978">
      <formula>$B8="ab"</formula>
    </cfRule>
    <cfRule type="expression" priority="975" dxfId="979">
      <formula>$B8="TC"</formula>
    </cfRule>
  </conditionalFormatting>
  <conditionalFormatting sqref="Z8:Z9 AL8:AL9 AX8:AX9 BJ8:BJ9 BV8:BV9 CH8:CH9 Z11:Z12 AL11:AL12 AX11:AX12 BJ11:BJ12 BV11:BV12 CH11:CH12 Z14:Z15 AL14:AL15 AX14:AX15 BJ14:BJ15 BV14:BV15 CH14:CH15 Z18:Z19 AL18:AL19 AX18:AX19 BJ18:BJ19 BV18:BV19 CH18:CH19 Z28:Z29 AL28:AL29 AX28:AX29 BJ28:BJ29 BV28:BV29 CH28:CH29 Z38:Z39 AL38:AL39 AX38:AX39 BJ38:BJ39 BV38:BV39 CH38:CH39 Z48:Z49 AL48:AL49 AX48:AX49 BJ48:BJ49 BV48:BV49 CH48:CH49 Z58:Z59 AL58:AL59 AX58:AX59 BJ58:BJ59 BV58:BV59 CH58:CH59 Z68:Z69 AL68:AL69 AX68:AX69 BJ68:BJ69 BV68:BV69 CH68:CH69 Z78:Z79 AL78:AL79 AX78:AX79 BJ78:BJ79 BV78:BV79 CH78:CH79 Z88:Z89 AL88:AL89 AX88:AX89 BJ88:BJ89 BV88:BV89 CH88:CH89 Z98:Z99 AL98:AL99 AX98:AX99 BJ98:BJ99 BV98:BV99 CH98:CH99 Z21:Z22 AL21:AL22 AX21:AX22 BJ21:BJ22 BV21:BV22 CH21:CH22 Z31:Z32 AL31:AL32 AX31:AX32 BJ31:BJ32 BV31:BV32 CH31:CH32 Z41:Z42 AL41:AL42 AX41:AX42 BJ41:BJ42 BV41:BV42 CH41:CH42 Z51:Z52 AL51:AL52 AX51:AX52 BJ51:BJ52 BV51:BV52 CH51:CH52 Z61:Z62 AL61:AL62 AX61:AX62 BJ61:BJ62 BV61:BV62 CH61:CH62 Z71:Z72 AL71:AL72 AX71:AX72 BJ71:BJ72 BV71:BV72 CH71:CH72 Z81:Z82 AL81:AL82 AX81:AX82 BJ81:BJ82 BV81:BV82 CH81:CH82 Z91:Z92 AL91:AL92 AX91:AX92 BJ91:BJ92 BV91:BV92 CH91:CH92 Z101:Z102 AL101:AL102 AX101:AX102 BJ101:BJ102 BV101:BV102 CH101:CH102 Z24:Z25 AL24:AL25 AX24:AX25 BJ24:BJ25 BV24:BV25 CH24:CH25 Z34:Z35 AL34:AL35 AX34:AX35 BJ34:BJ35 BV34:BV35 CH34:CH35 Z44:Z45 AL44:AL45 AX44:AX45 BJ44:BJ45 BV44:BV45 CH44:CH45 Z54:Z55 AL54:AL55 AX54:AX55 BJ54:BJ55 BV54:BV55 CH54:CH55 Z64:Z65 AL64:AL65 AX64:AX65 BJ64:BJ65 BV64:BV65 CH64:CH65 Z74:Z75 AL74:AL75 AX74:AX75 BJ74:BJ75 BV74:BV75 CH74:CH75 Z84:Z85 AL84:AL85 AX84:AX85 BJ84:BJ85 BV84:BV85 CH84:CH85 Z94:Z95 AL94:AL95 AX94:AX95 BJ94:BJ95 BV94:BV95 CH94:CH95 Z104:Z105 AL104:AL105 AX104:AX105 BJ104:BJ105 BV104:BV105 CH104:CH105">
    <cfRule type="expression" priority="86" dxfId="980">
      <formula>$D8=0</formula>
    </cfRule>
    <cfRule type="expression" priority="113" dxfId="981">
      <formula>$D8=0</formula>
    </cfRule>
  </conditionalFormatting>
  <conditionalFormatting sqref="EP8:EP9 EP11:EP12 EP14:EP15 EP18:EP19 EP28:EP29 EP38:EP39 EP48:EP49 EP58:EP59 EP68:EP69 EP78:EP79 EP88:EP89 EP98:EP99 EP21:EP22 EP31:EP32 EP41:EP42 EP51:EP52 EP61:EP62 EP71:EP72 EP81:EP82 EP91:EP92 EP101:EP102 EP24:EP25 EP34:EP35 EP44:EP45 EP54:EP55 EP64:EP65 EP74:EP75 EP84:EP85 EP94:EP95 EP104:EP105">
    <cfRule type="expression" priority="605" dxfId="982">
      <formula>$B8="ab"</formula>
    </cfRule>
    <cfRule type="expression" priority="541" dxfId="983">
      <formula>$D8=0</formula>
    </cfRule>
    <cfRule type="expression" priority="604" dxfId="984">
      <formula>$B8="NSO"</formula>
    </cfRule>
    <cfRule type="expression" priority="596" dxfId="985">
      <formula>$B8="ab"</formula>
    </cfRule>
    <cfRule type="expression" priority="595" dxfId="986">
      <formula>$B8="NSO"</formula>
    </cfRule>
    <cfRule type="expression" priority="585" dxfId="987">
      <formula>$B8="TC"</formula>
    </cfRule>
    <cfRule type="expression" priority="587" dxfId="988">
      <formula>$B8="ab"</formula>
    </cfRule>
    <cfRule type="expression" priority="603" dxfId="989">
      <formula>$B8="TC"</formula>
    </cfRule>
    <cfRule type="expression" priority="165" dxfId="990">
      <formula>$D8=0</formula>
    </cfRule>
    <cfRule type="expression" priority="586" dxfId="991">
      <formula>$B8="NSO"</formula>
    </cfRule>
    <cfRule type="expression" priority="177" dxfId="992">
      <formula>$D8=0</formula>
    </cfRule>
    <cfRule type="expression" priority="594" dxfId="993">
      <formula>$B8="TC"</formula>
    </cfRule>
  </conditionalFormatting>
  <conditionalFormatting sqref="CE8:CP9 CE11:CP12 CE14:CP15 CE18:CP19 CE28:CP29 CE38:CP39 CE48:CP49 CE58:CP59 CE68:CP69 CE78:CP79 CE88:CP89 CE98:CP99 CE21:CP22 CE31:CP32 CE41:CP42 CE51:CP52 CE61:CP62 CE71:CP72 CE81:CP82 CE91:CP92 CE101:CP102 CE24:CP25 CE34:CP35 CE44:CP45 CE54:CP55 CE64:CP65 CE74:CP75 CE84:CP85 CE94:CP95 CE104:CP105">
    <cfRule type="expression" priority="1279" dxfId="994">
      <formula>$A8="NSO"</formula>
    </cfRule>
    <cfRule type="expression" priority="1279" dxfId="995">
      <formula>$A8="TC"</formula>
    </cfRule>
    <cfRule type="expression" priority="836" dxfId="996">
      <formula>$D8=0</formula>
    </cfRule>
  </conditionalFormatting>
  <conditionalFormatting sqref="EG8:EL9 EG11:EL12 EG14:EL15 EG18:EL19 EG28:EL29 EG38:EL39 EG48:EL49 EG58:EL59 EG68:EL69 EG78:EL79 EG88:EL89 EG98:EL99 EG21:EL22 EG31:EL32 EG41:EL42 EG51:EL52 EG61:EL62 EG71:EL72 EG81:EL82 EG91:EL92 EG101:EL102 EG24:EL25 EG34:EL35 EG44:EL45 EG54:EL55 EG64:EL65 EG74:EL75 EG84:EL85 EG94:EL95 EG104:EL105">
    <cfRule type="expression" priority="156" dxfId="997">
      <formula>$B8="NSO"</formula>
    </cfRule>
    <cfRule type="expression" priority="157" dxfId="998">
      <formula>$B8="ab"</formula>
    </cfRule>
    <cfRule type="expression" priority="152" dxfId="999">
      <formula>$A8="TC"</formula>
    </cfRule>
    <cfRule type="expression" priority="154" dxfId="1000">
      <formula>$D8=0</formula>
    </cfRule>
    <cfRule type="expression" priority="153" dxfId="1001">
      <formula>$A8="NSO"</formula>
    </cfRule>
    <cfRule type="expression" priority="155" dxfId="1002">
      <formula>$B8="TC"</formula>
    </cfRule>
  </conditionalFormatting>
  <conditionalFormatting sqref="AB8:AB9 K8:K9 R8:R9 AE7:CP7 AB11:AB12 AB14:AB15 K11:K12 K14:K15 R11:R12 R14:R15 AE10:CP10 AE13:CP13 AB18:AB19 AB28:AB29 AB38:AB39 AB48:AB49 AB58:AB59 AB68:AB69 AB78:AB79 AB88:AB89 AB98:AB99 AE16:CP17 AB21:AB22 AB31:AB32 AB41:AB42 AB51:AB52 AB61:AB62 AB71:AB72 AB81:AB82 AB91:AB92 AB101:AB102 AB24:AB25 AB34:AB35 AB44:AB45 AB54:AB55 AB64:AB65 AB74:AB75 AB84:AB85 AB94:AB95 AB104:AB105 AE20:CP20 AE30:CP30 AE40:CP40 AE50:CP50 AE60:CP60 AE70:CP70 AE80:CP80 AE90:CP90 AE100:CP100 AE23:CP23 AE33:CP33 AE43:CP43 AE53:CP53 AE63:CP63 AE73:CP73 AE83:CP83 AE93:CP93 AE103:CP103 AE26:CP27 AE36:CP37 AE46:CP47 AE56:CP57 AE66:CP67 AE76:CP77 AE86:CP87 AE96:CP97 AE106:CP106 W18:Z19 W28:Z29 W38:Z39 W58:Z59 W68:Z69 W78:Z79 W88:Z89 W98:Z99 AD18:CP19 AD28:CP29 AD38:CP39 AD58:CP59 AD68:CP69 AD78:CP79 AD88:CP89 AD98:CP99 W21:Z22 W31:Z32 W61:Z62 W71:Z72 W81:Z82 W91:Z92 W101:Z102 W24:Z25 W34:Z35 W44:Z45 W54:Z55 W64:Z65 W84:Z85 W94:Z95 W104:Z105 AD21:CP22 AD31:CP32 AD61:CP62 AD71:CP72 AD81:CP82 AD91:CP92 AD101:CP102 AD24:CP25 AD34:CP35 AD44:CP45 AD54:CP55 AD64:CP65 AD84:CP85 AD94:CP95 AD104:CP105 K41:K42 R41:R42 K18:K26 K28:K39 R18:R26 R28:R39 K44:K46 R44:R46 K48:K49 K51:K52 R48:R49 R51:R52 K54:K72 R54:R72 K74:K75 R74:R75 K77:K82 R77:R82 K84:K92 K94:K105 R84:R92 R94:R105 S7:V106 W8:Z9 W11:Z12 W14:Z15 W41:Z42 W18:W26 W28:W39 AD18:AD26 AD28:AD39 W44:W46 AD44:AD46 W48:Z49 W51:Z52 W54:W72 AD54:AD72 W74:Z75 W77:W82 AD77:AD82 W84:W92 W94:W105 AD84:AD92 AD94:AD105 AE7:AH106 AI18:AI26 AI28:AI39 AP18:AP26 AP28:AP39 AI44:AI46 AP44:AP46 AI54:AI72 AP54:AP72 AI77:AI82 AP77:AP82 AI84:AI92 AI94:AI105 AP84:AP92 AP94:AP105 AQ7:AT106 AU18:AU26 AU28:AU39 BB18:BB26 BB28:BB39 AU44:AU46 BB44:BB46 AU54:AU72 BB54:BB72 AU77:AU82 BB77:BB82 AU84:AU92 AU94:AU105 BB84:BB92 BB94:BB105 BC7:BF106 BG18:BG26 BG28:BG39 BN18:BN26 BN28:BN39 BG44:BG46 BN44:BN46 BG54:BG72 BN54:BN72 BG77:BG82 BN77:BN82 BG84:BG92 BG94:BG105 BN84:BN92 BN94:BN105 BO7:BR106 BS18:BS26 BS28:BS39 BZ18:BZ26 BZ28:BZ39 BS44:BS46 BZ44:BZ46 BS54:BS72 BZ54:BZ72 BS77:BS82 BZ77:BZ82 BS84:BS92 BS94:BS105 BZ84:BZ92 BZ94:BZ105 CA7:CD106 AD8:CP9 AD11:CP12 AD14:CP15 AD41:CP42 CE18:CE26 CE28:CE39 CL18:CL26 CL28:CL39 CE44:CE46 CL44:CL46 AD48:CP49 AD51:CP52 CE54:CE72 CL54:CL72 AD74:CP75 CE77:CE82 CL77:CL82 CE84:CE92 CE94:CE105 CL84:CL92 CL94:CL105 CM7:CP106">
    <cfRule type="expression" priority="1260" dxfId="1003">
      <formula>$C7=0</formula>
    </cfRule>
  </conditionalFormatting>
  <conditionalFormatting sqref="BG8:BN9 BG11:BN12 BG14:BN15 BG18:BN19 BG28:BN29 BG38:BN39 BG48:BN49 BG58:BN59 BG68:BN69 BG78:BN79 BG88:BN89 BG98:BN99 BG21:BN22 BG31:BN32 BG41:BN42 BG51:BN52 BG61:BN62 BG71:BN72 BG81:BN82 BG91:BN92 BG101:BN102 BG24:BN25 BG34:BN35 BG44:BN45 BG54:BN55 BG64:BN65 BG74:BN75 BG84:BN85 BG94:BN95 BG104:BN105">
    <cfRule type="expression" priority="897" dxfId="1004">
      <formula>$D8=0</formula>
    </cfRule>
  </conditionalFormatting>
  <conditionalFormatting sqref="BI8:BI9 BI11:BI12 BI14:BI15 BI18:BI19 BI28:BI29 BI38:BI39 BI48:BI49 BI58:BI59 BI68:BI69 BI78:BI79 BI88:BI89 BI98:BI99 BI21:BI22 BI31:BI32 BI41:BI42 BI51:BI52 BI61:BI62 BI71:BI72 BI81:BI82 BI91:BI92 BI101:BI102 BI24:BI25 BI34:BI35 BI44:BI45 BI54:BI55 BI64:BI65 BI74:BI75 BI84:BI85 BI94:BI95 BI104:BI105">
    <cfRule type="expression" priority="908" dxfId="1005">
      <formula>$B8="ab"</formula>
    </cfRule>
    <cfRule type="expression" priority="907" dxfId="1006">
      <formula>$B8="NSO"</formula>
    </cfRule>
    <cfRule type="expression" priority="906" dxfId="1007">
      <formula>$B8="TC"</formula>
    </cfRule>
  </conditionalFormatting>
  <conditionalFormatting sqref="Z8:Z9 Z11:Z12 Z14:Z15 Z41:Z42 Z18:Z26 Z28:Z39 Z44:Z46 Z48:Z49 Z51:Z52 Z54:Z72 Z74:Z75 Z77:Z82 Z84:Z92 Z94:Z105">
    <cfRule type="expression" priority="59" dxfId="1008">
      <formula>$D8=0</formula>
    </cfRule>
  </conditionalFormatting>
  <conditionalFormatting sqref="N8:N9 N11:N12 N14:N15 N41:N42 N18:N26 N28:N39 N44:N46 N48:N49 N51:N52 N54:N72 N74:N75 N77:N82 N84:N92 N94:N105">
    <cfRule type="expression" priority="1028" dxfId="1009">
      <formula>$D8=0</formula>
    </cfRule>
  </conditionalFormatting>
  <conditionalFormatting sqref="AU8:BF9 AU11:BF12 AU14:BF15 AU18:BF19 AU28:BF29 AU38:BF39 AU48:BF49 AU58:BF59 AU68:BF69 AU78:BF79 AU88:BF89 AU98:BF99 AU21:BF22 AU31:BF32 AU41:BF42 AU51:BF52 AU61:BF62 AU71:BF72 AU81:BF82 AU91:BF92 AU101:BF102 AU24:BF25 AU34:BF35 AU44:BF45 AU54:BF55 AU64:BF65 AU74:BF75 AU84:BF85 AU94:BF95 AU104:BF105">
    <cfRule type="expression" priority="927" dxfId="1010">
      <formula>$A8="TC"</formula>
    </cfRule>
    <cfRule type="expression" priority="928" dxfId="1011">
      <formula>$A8="NSO"</formula>
    </cfRule>
    <cfRule type="expression" priority="935" dxfId="1012">
      <formula>$D8=0</formula>
    </cfRule>
  </conditionalFormatting>
  <conditionalFormatting sqref="DB8 DB11 DB14 DB18 DB28 DB38 DB48 DB58 DB68 DB78 DB88 DB98 DB21 DB31 DB41 DB51 DB61 DB71 DB81 DB91 DB101 DB24 DB34 DB44 DB54 DB64 DB74 DB84 DB94 DB104">
    <cfRule type="expression" priority="798" dxfId="1013">
      <formula>$B8="NSO"</formula>
    </cfRule>
    <cfRule type="expression" priority="797" dxfId="1014">
      <formula>$B8="TC"</formula>
    </cfRule>
    <cfRule type="expression" priority="796" dxfId="1015">
      <formula>$C8=0</formula>
    </cfRule>
    <cfRule type="expression" priority="799" dxfId="1016">
      <formula>$B8="ab"</formula>
    </cfRule>
  </conditionalFormatting>
  <conditionalFormatting sqref="AI8:AK9 AI11:AK12 AI14:AK15 AI18:AK19 AI28:AK29 AI38:AK39 AI48:AK49 AI58:AK59 AI68:AK69 AI78:AK79 AI88:AK89 AI98:AK99 AI21:AK22 AI31:AK32 AI41:AK42 AI51:AK52 AI61:AK62 AI71:AK72 AI81:AK82 AI91:AK92 AI101:AK102 AI24:AK25 AI34:AK35 AI44:AK45 AI54:AK55 AI64:AK65 AI74:AK75 AI84:AK85 AI94:AK95 AI104:AK105">
    <cfRule type="expression" priority="985" dxfId="1017">
      <formula>$D8=0</formula>
    </cfRule>
    <cfRule type="expression" priority="1177" dxfId="1018">
      <formula>$D8=0</formula>
    </cfRule>
    <cfRule type="expression" priority="1186" dxfId="1019">
      <formula>$D8=0</formula>
    </cfRule>
  </conditionalFormatting>
  <conditionalFormatting sqref="AI8:AI9 AI11:AI12 AI14:AI15 AI41:AI42 AI18:AI26 AI28:AI39 AI44:AI46 AI48:AI49 AI51:AI52 AI54:AI72 AI74:AI75 AI77:AI82 AI84:AI92 AI94:AI105 AO8:AU9 BA8:BF9 AO11:AU12 AO14:AU15 BA11:BF12 BA14:BF15 AO41:AU42 BA41:BF42 AO18:AU26 AO28:AU39 BA18:BF26 BA28:BF39 AO44:AU46 BA44:BF46 AO48:AU49 AO51:AU52 BA48:BF49 BA51:BF52 AO54:AU72 BA54:BF72 AO74:AU75 BA74:BF75 AO77:AU82 BA77:BF82 AO84:AU92 AO94:AU105 BA84:BF92 BA94:BF105">
    <cfRule type="expression" priority="46" dxfId="1020">
      <formula>$B8="NSO"</formula>
    </cfRule>
    <cfRule type="expression" priority="45" dxfId="1021">
      <formula>$B8="TC"</formula>
    </cfRule>
    <cfRule type="expression" priority="47" dxfId="1022">
      <formula>$B8="ab"</formula>
    </cfRule>
  </conditionalFormatting>
  <conditionalFormatting sqref="DR8:DR9 DR11:DR12 DR14:DR15 DR18:DR19 DR28:DR29 DR38:DR39 DR48:DR49 DR58:DR59 DR68:DR69 DR78:DR79 DR88:DR89 DR98:DR99 DR21:DR22 DR31:DR32 DR41:DR42 DR51:DR52 DR61:DR62 DR71:DR72 DR81:DR82 DR91:DR92 DR101:DR102 DR24:DR25 DR34:DR35 DR44:DR45 DR54:DR55 DR64:DR65 DR74:DR75 DR84:DR85 DR94:DR95 DR104:DR105">
    <cfRule type="expression" priority="294" dxfId="1023">
      <formula>$B8="NSO"</formula>
    </cfRule>
    <cfRule type="expression" priority="291" dxfId="1024">
      <formula>$D8=0</formula>
    </cfRule>
    <cfRule type="expression" priority="289" dxfId="1025">
      <formula>$B8="NSO"</formula>
    </cfRule>
    <cfRule type="expression" priority="292" dxfId="1026">
      <formula>$C8=0</formula>
    </cfRule>
    <cfRule type="expression" priority="293" dxfId="1027">
      <formula>$B8="TC"</formula>
    </cfRule>
    <cfRule type="expression" priority="287" dxfId="1028">
      <formula>$C8=0</formula>
    </cfRule>
    <cfRule type="expression" priority="290" dxfId="1029">
      <formula>$B8="ab"</formula>
    </cfRule>
    <cfRule type="expression" priority="288" dxfId="1030">
      <formula>$B8="TC"</formula>
    </cfRule>
    <cfRule type="expression" priority="286" dxfId="1031">
      <formula>$D8=0</formula>
    </cfRule>
    <cfRule type="expression" priority="295" dxfId="1032">
      <formula>$B8="ab"</formula>
    </cfRule>
  </conditionalFormatting>
  <conditionalFormatting sqref="AI8:BF9 AI11:BF12 AI14:BF15 AI41:BF42 AI18:BF26 AI28:BF39 AI44:BF46 AI48:BF49 AI51:BF52 AI54:BF72 AI74:BF75 AI77:BF82 AI84:BF92 AI94:BF105">
    <cfRule type="expression" priority="31" dxfId="1033">
      <formula>$A8="NSO"</formula>
    </cfRule>
    <cfRule type="expression" priority="38" dxfId="1034">
      <formula>$D8=0</formula>
    </cfRule>
    <cfRule type="expression" priority="30" dxfId="1035">
      <formula>$A8="TC"</formula>
    </cfRule>
  </conditionalFormatting>
  <conditionalFormatting sqref="EU9 EU12 EU15 EU19 EU29 EU39 EU49 EU59 EU69 EU79 EU89 EU99 EU22 EU32 EU42 EU52 EU62 EU72 EU82 EU92 EU102 EU25 EU35 EU45 EU55 EU65 EU75 EU85 EU95 EU105">
    <cfRule type="expression" priority="248" dxfId="1036">
      <formula>$B9="TC"</formula>
    </cfRule>
    <cfRule type="expression" priority="245" dxfId="1037">
      <formula>$B9="NSO"</formula>
    </cfRule>
    <cfRule type="expression" priority="247" dxfId="1038">
      <formula>$C9=0</formula>
    </cfRule>
    <cfRule type="expression" priority="249" dxfId="1039">
      <formula>$B9="NSO"</formula>
    </cfRule>
    <cfRule type="expression" priority="244" dxfId="1040">
      <formula>$B9="TC"</formula>
    </cfRule>
    <cfRule type="expression" priority="246" dxfId="1041">
      <formula>$B9="ab"</formula>
    </cfRule>
    <cfRule type="expression" priority="250" dxfId="1042">
      <formula>$B9="ab"</formula>
    </cfRule>
  </conditionalFormatting>
  <conditionalFormatting sqref="BG8:BR9 BG11:BR12 BG14:BR15 BG18:BR19 BG28:BR29 BG38:BR39 BG48:BR49 BG58:BR59 BG68:BR69 BG78:BR79 BG88:BR89 BG98:BR99 BG21:BR22 BG31:BR32 BG41:BR42 BG51:BR52 BG61:BR62 BG71:BR72 BG81:BR82 BG91:BR92 BG101:BR102 BG24:BR25 BG34:BR35 BG44:BR45 BG54:BR55 BG64:BR65 BG74:BR75 BG84:BR85 BG94:BR95 BG104:BR105">
    <cfRule type="expression" priority="895" dxfId="1043">
      <formula>$A8="NSO"</formula>
    </cfRule>
    <cfRule type="expression" priority="902" dxfId="1044">
      <formula>$D8=0</formula>
    </cfRule>
    <cfRule type="expression" priority="894" dxfId="1045">
      <formula>$A8="TC"</formula>
    </cfRule>
  </conditionalFormatting>
  <conditionalFormatting sqref="AL8:AL9 AL11:AL12 AL14:AL15 AL41:AL42 AL18:AL26 AL28:AL39 AL44:AL46 AL48:AL49 AL51:AL52 AL54:AL72 AL74:AL75 AL77:AL82 AL84:AL92 AL94:AL105 AX8:AX9 AX11:AX12 AX14:AX15 AX41:AX42 AX18:AX26 AX28:AX39 AX44:AX46 AX48:AX49 AX51:AX52 AX54:AX72 AX74:AX75 AX77:AX82 AX84:AX92 AX94:AX105">
    <cfRule type="expression" priority="32" dxfId="1046">
      <formula>$D8=0</formula>
    </cfRule>
  </conditionalFormatting>
  <conditionalFormatting sqref="AI8:AP9 AI11:AP12 AI14:AP15 AI18:AP19 AI28:AP29 AI38:AP39 AI48:AP49 AI58:AP59 AI68:AP69 AI78:AP79 AI88:AP89 AI98:AP99 AI21:AP22 AI31:AP32 AI41:AP42 AI51:AP52 AI61:AP62 AI71:AP72 AI81:AP82 AI91:AP92 AI101:AP102 AI24:AP25 AI34:AP35 AI44:AP45 AI54:AP55 AI64:AP65 AI74:AP75 AI84:AP85 AI94:AP95 AI104:AP105">
    <cfRule type="expression" priority="963" dxfId="1047">
      <formula>$D8=0</formula>
    </cfRule>
  </conditionalFormatting>
  <conditionalFormatting sqref="W8:Y9 AI8:AK9 AU8:AW9 BG8:BI9 BS8:BU9 CE8:CG9 W11:Y12 AI11:AK12 AU11:AW12 BG11:BI12 BS11:BU12 CE11:CG12 W14:Y15 AI14:AK15 AU14:AW15 BG14:BI15 BS14:BU15 CE14:CG15 W18:Y19 AI18:AK19 AU18:AW19 BG18:BI19 BS18:BU19 CE18:CG19 W28:Y29 AI28:AK29 AU28:AW29 BG28:BI29 BS28:BU29 CE28:CG29 W38:Y39 AI38:AK39 AU38:AW39 BG38:BI39 BS38:BU39 CE38:CG39 W48:Y49 AI48:AK49 AU48:AW49 BG48:BI49 BS48:BU49 CE48:CG49 W58:Y59 AI58:AK59 AU58:AW59 BG58:BI59 BS58:BU59 CE58:CG59 W68:Y69 AI68:AK69 AU68:AW69 BG68:BI69 BS68:BU69 CE68:CG69 W78:Y79 AI78:AK79 AU78:AW79 BG78:BI79 BS78:BU79 CE78:CG79 W88:Y89 AI88:AK89 AU88:AW89 BG88:BI89 BS88:BU89 CE88:CG89 W98:Y99 AI98:AK99 AU98:AW99 BG98:BI99 BS98:BU99 CE98:CG99 W21:Y22 AI21:AK22 AU21:AW22 BG21:BI22 BS21:BU22 CE21:CG22 W31:Y32 AI31:AK32 AU31:AW32 BG31:BI32 BS31:BU32 CE31:CG32 W41:Y42 AI41:AK42 AU41:AW42 BG41:BI42 BS41:BU42 CE41:CG42 W51:Y52 AI51:AK52 AU51:AW52 BG51:BI52 BS51:BU52 CE51:CG52 W61:Y62 AI61:AK62 AU61:AW62 BG61:BI62 BS61:BU62 CE61:CG62 W71:Y72 AI71:AK72 AU71:AW72 BG71:BI72 BS71:BU72 CE71:CG72 W81:Y82 AI81:AK82 AU81:AW82 BG81:BI82 BS81:BU82 CE81:CG82 W91:Y92 AI91:AK92 AU91:AW92 BG91:BI92 BS91:BU92 CE91:CG92 W101:Y102 AI101:AK102 AU101:AW102 BG101:BI102 BS101:BU102 CE101:CG102 W24:Y25 AI24:AK25 AU24:AW25 BG24:BI25 BS24:BU25 CE24:CG25 W34:Y35 AI34:AK35 AU34:AW35 BG34:BI35 BS34:BU35 CE34:CG35 W44:Y45 AI44:AK45 AU44:AW45 BG44:BI45 BS44:BU45 CE44:CG45 W54:Y55 AI54:AK55 AU54:AW55 BG54:BI55 BS54:BU55 CE54:CG55 W64:Y65 AI64:AK65 AU64:AW65 BG64:BI65 BS64:BU65 CE64:CG65 W74:Y75 AI74:AK75 AU74:AW75 BG74:BI75 BS74:BU75 CE74:CG75 W84:Y85 AI84:AK85 AU84:AW85 BG84:BI85 BS84:BU85 CE84:CG85 W94:Y95 AI94:AK95 AU94:AW95 BG94:BI95 BS94:BU95 CE94:CG95 W104:Y105 AI104:AK105 AU104:AW105 BG104:BI105 BS104:BU105 CE104:CG105">
    <cfRule type="expression" priority="103" dxfId="1048">
      <formula>$D8=0</formula>
    </cfRule>
    <cfRule type="expression" priority="130" dxfId="1049">
      <formula>$D8=0</formula>
    </cfRule>
  </conditionalFormatting>
  <conditionalFormatting sqref="W8:W9 W11:W12 W14:W15 W41:W42 W18:W26 W28:W39 W44:W46 W48:W49 W51:W52 W54:W72 W74:W75 W77:W82 W84:W92 W94:W105">
    <cfRule type="expression" priority="61" dxfId="1050">
      <formula>$C8=0</formula>
    </cfRule>
    <cfRule type="expression" priority="63" dxfId="1051">
      <formula>$B8="NSO"</formula>
    </cfRule>
    <cfRule type="expression" priority="77" dxfId="1052">
      <formula>$C8=0</formula>
    </cfRule>
    <cfRule type="expression" priority="64" dxfId="1053">
      <formula>$B8="ab"</formula>
    </cfRule>
    <cfRule type="expression" priority="80" dxfId="1054">
      <formula>$B8="ab"</formula>
    </cfRule>
    <cfRule type="expression" priority="62" dxfId="1055">
      <formula>$B8="TC"</formula>
    </cfRule>
    <cfRule type="expression" priority="78" dxfId="1056">
      <formula>$B8="TC"</formula>
    </cfRule>
    <cfRule type="expression" priority="79" dxfId="1057">
      <formula>$B8="NSO"</formula>
    </cfRule>
  </conditionalFormatting>
  <conditionalFormatting sqref="AM8:AM9 AM11:AM12 AM14:AM15 AM41:AM42 AM18:AM26 AM28:AM39 AM44:AM46 AM48:AM49 AM51:AM52 AM54:AM72 AM74:AM75 AM77:AM82 AM84:AM92 AM94:AM105 AY8:AY9 AY11:AY12 AY14:AY15 AY41:AY42 AY18:AY26 AY28:AY39 AY44:AY46 AY48:AY49 AY51:AY52 AY54:AY72 AY74:AY75 AY77:AY82 AY84:AY92 AY94:AY105">
    <cfRule type="expression" priority="41" dxfId="1058">
      <formula>$B8="ab"</formula>
    </cfRule>
    <cfRule type="expression" priority="40" dxfId="1059">
      <formula>$B8="NSO"</formula>
    </cfRule>
    <cfRule type="expression" priority="39" dxfId="1060">
      <formula>$B8="TC"</formula>
    </cfRule>
    <cfRule type="expression" priority="48" dxfId="1061">
      <formula>$D8=0</formula>
    </cfRule>
  </conditionalFormatting>
  <conditionalFormatting sqref="ET7:ET106">
    <cfRule type="cellIs" operator="equal" priority="1274" dxfId="1062">
      <formula>2</formula>
    </cfRule>
    <cfRule type="cellIs" operator="equal" priority="1275" dxfId="1063">
      <formula>1</formula>
    </cfRule>
    <cfRule type="cellIs" operator="equal" priority="1273" dxfId="1064">
      <formula>3</formula>
    </cfRule>
  </conditionalFormatting>
  <conditionalFormatting sqref="BJ8:BJ9 BJ11:BJ12 BJ14:BJ15 BJ18:BJ19 BJ28:BJ29 BJ38:BJ39 BJ48:BJ49 BJ58:BJ59 BJ68:BJ69 BJ78:BJ79 BJ88:BJ89 BJ98:BJ99 BJ21:BJ22 BJ31:BJ32 BJ41:BJ42 BJ51:BJ52 BJ61:BJ62 BJ71:BJ72 BJ81:BJ82 BJ91:BJ92 BJ101:BJ102 BJ24:BJ25 BJ34:BJ35 BJ44:BJ45 BJ54:BJ55 BJ64:BJ65 BJ74:BJ75 BJ84:BJ85 BJ94:BJ95 BJ104:BJ105">
    <cfRule type="expression" priority="1143" dxfId="1065">
      <formula>$B8="TC"</formula>
    </cfRule>
    <cfRule type="expression" priority="1144" dxfId="1066">
      <formula>$B8="NSO"</formula>
    </cfRule>
    <cfRule type="expression" priority="1130" dxfId="1067">
      <formula>$B8="TC"</formula>
    </cfRule>
    <cfRule type="expression" priority="1131" dxfId="1068">
      <formula>$B8="NSO"</formula>
    </cfRule>
    <cfRule type="expression" priority="896" dxfId="1069">
      <formula>$D8=0</formula>
    </cfRule>
    <cfRule type="expression" priority="1145" dxfId="1070">
      <formula>$B8="ab"</formula>
    </cfRule>
    <cfRule type="expression" priority="1132" dxfId="1071">
      <formula>$B8="ab"</formula>
    </cfRule>
  </conditionalFormatting>
  <conditionalFormatting sqref="BJ7:BJ106 BV7:BV106 CH7:CH106">
    <cfRule type="expression" priority="28" dxfId="1072">
      <formula>$B7="NSO"</formula>
    </cfRule>
    <cfRule type="expression" priority="29" dxfId="1073">
      <formula>$B7="ab"</formula>
    </cfRule>
    <cfRule type="expression" priority="27" dxfId="1074">
      <formula>$B7="TC"</formula>
    </cfRule>
  </conditionalFormatting>
  <conditionalFormatting sqref="W8:Y9 W11:Y12 W14:Y15 W41:Y42 W18:Y26 W28:Y39 W44:Y46 W48:Y49 W51:Y52 W54:Y72 W74:Y75 W77:Y82 W84:Y92 W94:Y105">
    <cfRule type="expression" priority="76" dxfId="1075">
      <formula>$D8=0</formula>
    </cfRule>
  </conditionalFormatting>
  <conditionalFormatting sqref="DD8:DN9 DD11:DN12 DD14:DN15 DD18:DN19 DD28:DN29 DD38:DN39 DD48:DN49 DD58:DN59 DD68:DN69 DD78:DN79 DD88:DN89 DD98:DN99 DD21:DN22 DD31:DN32 DD41:DN42 DD51:DN52 DD61:DN62 DD71:DN72 DD81:DN82 DD91:DN92 DD101:DN102 DD24:DN25 DD34:DN35 DD44:DN45 DD54:DN55 DD64:DN65 DD74:DN75 DD84:DN85 DD94:DN95 DD104:DN105">
    <cfRule type="expression" priority="354" dxfId="1076">
      <formula>$D8=0</formula>
    </cfRule>
    <cfRule type="expression" priority="337" dxfId="1077">
      <formula>$D8=0</formula>
    </cfRule>
  </conditionalFormatting>
  <conditionalFormatting sqref="W8:W9 AC8:AH9 W11:W12 W14:W15 AC11:AH12 AC14:AH15 W18:W19 W28:W29 W38:W39 W48:W49 W58:W59 W68:W69 W78:W79 W88:W89 W98:W99 AC18:AH19 AC28:AH29 AC38:AH39 AC48:AH49 AC58:AH59 AC68:AH69 AC78:AH79 AC88:AH89 AC98:AH99 W21:W22 W31:W32 W41:W42 W51:W52 W61:W62 W71:W72 W81:W82 W91:W92 W101:W102 W24:W25 W34:W35 W44:W45 W54:W55 W64:W65 W74:W75 W84:W85 W94:W95 W104:W105 AC21:AH22 AC31:AH32 AC41:AH42 AC51:AH52 AC61:AH62 AC71:AH72 AC81:AH82 AC91:AH92 AC101:AH102 AC24:AH25 AC34:AH35 AC44:AH45 AC54:AH55 AC64:AH65 AC74:AH75 AC84:AH85 AC94:AH95 AC104:AH105">
    <cfRule type="expression" priority="1009" dxfId="1078">
      <formula>$B8="NSO"</formula>
    </cfRule>
    <cfRule type="expression" priority="1010" dxfId="1079">
      <formula>$B8="ab"</formula>
    </cfRule>
    <cfRule type="expression" priority="1008" dxfId="1080">
      <formula>$B8="TC"</formula>
    </cfRule>
  </conditionalFormatting>
  <conditionalFormatting sqref="FD8:FE9 FD11:FE12 FD14:FE15 FD18:FE19 FD28:FE29 FD38:FE39 FD48:FE49 FD58:FE59 FD68:FE69 FD78:FE79 FD88:FE89 FD98:FE99 FD21:FE22 FD31:FE32 FD41:FE42 FD51:FE52 FD61:FE62 FD71:FE72 FD81:FE82 FD91:FE92 FD101:FE102 FD24:FE25 FD34:FE35 FD44:FE45 FD54:FE55 FD64:FE65 FD74:FE75 FD84:FE85 FD94:FE95 FD104:FE105">
    <cfRule type="cellIs" operator="equal" priority="819" dxfId="1081">
      <formula>"Promoted in Next Class"</formula>
    </cfRule>
    <cfRule type="cellIs" operator="equal" priority="820" dxfId="1082">
      <formula>"Transfered"</formula>
    </cfRule>
  </conditionalFormatting>
  <conditionalFormatting sqref="BO8:BQ9 BO11:BQ12 BO14:BQ15 BO18:BQ19 BO28:BQ29 BO38:BQ39 BO48:BQ49 BO58:BQ59 BO68:BQ69 BO78:BQ79 BO88:BQ89 BO98:BQ99 BO21:BQ22 BO31:BQ32 BO41:BQ42 BO51:BQ52 BO61:BQ62 BO71:BQ72 BO81:BQ82 BO91:BQ92 BO101:BQ102 BO24:BQ25 BO34:BQ35 BO44:BQ45 BO54:BQ55 BO64:BQ65 BO74:BQ75 BO84:BQ85 BO94:BQ95 BO104:BQ105">
    <cfRule type="expression" priority="1254" dxfId="1083">
      <formula>$B8="TC"</formula>
    </cfRule>
    <cfRule type="expression" priority="1255" dxfId="1084">
      <formula>$B8="NSO"</formula>
    </cfRule>
    <cfRule type="expression" priority="1253" dxfId="1085">
      <formula>$C8=0</formula>
    </cfRule>
    <cfRule type="expression" priority="1256" dxfId="1086">
      <formula>$B8="ab"</formula>
    </cfRule>
  </conditionalFormatting>
  <conditionalFormatting sqref="BF9 BF12 BF15 BF19 BF29 BF39 BF49 BF59 BF69 BF79 BF89 BF99 BF22 BF32 BF42 BF52 BF62 BF72 BF82 BF92 BF102 BF25 BF35 BF45 BF55 BF65 BF75 BF85 BF95 BF105">
    <cfRule type="expression" priority="1227" dxfId="1087">
      <formula>$B9="NSO"</formula>
    </cfRule>
    <cfRule type="expression" priority="1228" dxfId="1088">
      <formula>$B9="ab"</formula>
    </cfRule>
    <cfRule type="expression" priority="1226" dxfId="1089">
      <formula>$B9="TC"</formula>
    </cfRule>
    <cfRule type="expression" priority="1225" dxfId="1090">
      <formula>$C9=0</formula>
    </cfRule>
  </conditionalFormatting>
  <conditionalFormatting sqref="AU8:AU9 BA8:BF9 AU11:AU12 AU14:AU15 BA11:BF12 BA14:BF15 AU18:AU19 AU28:AU29 AU38:AU39 AU48:AU49 AU58:AU59 AU68:AU69 AU78:AU79 AU88:AU89 AU98:AU99 BA18:BF19 BA28:BF29 BA38:BF39 BA48:BF49 BA58:BF59 BA68:BF69 BA78:BF79 BA88:BF89 BA98:BF99 AU21:AU22 AU31:AU32 AU41:AU42 AU51:AU52 AU61:AU62 AU71:AU72 AU81:AU82 AU91:AU92 AU101:AU102 AU24:AU25 AU34:AU35 AU44:AU45 AU54:AU55 AU64:AU65 AU74:AU75 AU84:AU85 AU94:AU95 AU104:AU105 BA21:BF22 BA31:BF32 BA41:BF42 BA51:BF52 BA61:BF62 BA71:BF72 BA81:BF82 BA91:BF92 BA101:BF102 BA24:BF25 BA34:BF35 BA44:BF45 BA54:BF55 BA64:BF65 BA74:BF75 BA84:BF85 BA94:BF95 BA104:BF105">
    <cfRule type="expression" priority="943" dxfId="1091">
      <formula>$B8="NSO"</formula>
    </cfRule>
    <cfRule type="expression" priority="942" dxfId="1092">
      <formula>$B8="TC"</formula>
    </cfRule>
    <cfRule type="expression" priority="944" dxfId="1093">
      <formula>$B8="ab"</formula>
    </cfRule>
  </conditionalFormatting>
  <conditionalFormatting sqref="EM8:EO9 EM11:EO12 EM14:EO15 EM18:EO19 EM28:EO29 EM38:EO39 EM48:EO49 EM58:EO59 EM68:EO69 EM78:EO79 EM88:EO89 EM98:EO99 EM21:EO22 EM31:EO32 EM41:EO42 EM51:EO52 EM61:EO62 EM71:EO72 EM81:EO82 EM91:EO92 EM101:EO102 EM24:EO25 EM34:EO35 EM44:EO45 EM54:EO55 EM64:EO65 EM74:EO75 EM84:EO85 EM94:EO95 EM104:EO105">
    <cfRule type="expression" priority="559" dxfId="1094">
      <formula>$D8=0</formula>
    </cfRule>
    <cfRule type="expression" priority="568" dxfId="1095">
      <formula>$D8=0</formula>
    </cfRule>
    <cfRule type="expression" priority="577" dxfId="1096">
      <formula>$D8=0</formula>
    </cfRule>
  </conditionalFormatting>
  <conditionalFormatting sqref="AL7:AL106 AX7:AX106">
    <cfRule type="expression" priority="56" dxfId="1097">
      <formula>$B7="ab"</formula>
    </cfRule>
    <cfRule type="expression" priority="55" dxfId="1098">
      <formula>$B7="NSO"</formula>
    </cfRule>
    <cfRule type="expression" priority="54" dxfId="1099">
      <formula>$B7="TC"</formula>
    </cfRule>
  </conditionalFormatting>
  <conditionalFormatting sqref="CE8:CE9 CK8:CP9 CE11:CE12 CE14:CE15 CK11:CP12 CK14:CP15 CE18:CE19 CE28:CE29 CE38:CE39 CE48:CE49 CE58:CE59 CE68:CE69 CE78:CE79 CE88:CE89 CE98:CE99 CK18:CP19 CK28:CP29 CK38:CP39 CK48:CP49 CK58:CP59 CK68:CP69 CK78:CP79 CK88:CP89 CK98:CP99 CE21:CE22 CE31:CE32 CE41:CE42 CE51:CE52 CE61:CE62 CE71:CE72 CE81:CE82 CE91:CE92 CE101:CE102 CE24:CE25 CE34:CE35 CE44:CE45 CE54:CE55 CE64:CE65 CE74:CE75 CE84:CE85 CE94:CE95 CE104:CE105 CK21:CP22 CK31:CP32 CK41:CP42 CK51:CP52 CK61:CP62 CK71:CP72 CK81:CP82 CK91:CP92 CK101:CP102 CK24:CP25 CK34:CP35 CK44:CP45 CK54:CP55 CK64:CP65 CK74:CP75 CK84:CP85 CK94:CP95 CK104:CP105">
    <cfRule type="expression" priority="844" dxfId="1100">
      <formula>$B8="NSO"</formula>
    </cfRule>
    <cfRule type="expression" priority="843" dxfId="1101">
      <formula>$B8="TC"</formula>
    </cfRule>
    <cfRule type="expression" priority="845" dxfId="1102">
      <formula>$B8="ab"</formula>
    </cfRule>
  </conditionalFormatting>
  <conditionalFormatting sqref="BS8:BU9 BS11:BU12 BS14:BU15 BS18:BU19 BS28:BU29 BS38:BU39 BS48:BU49 BS58:BU59 BS68:BU69 BS78:BU79 BS88:BU89 BS98:BU99 BS21:BU22 BS31:BU32 BS41:BU42 BS51:BU52 BS61:BU62 BS71:BU72 BS81:BU82 BS91:BU92 BS101:BU102 BS24:BU25 BS34:BU35 BS44:BU45 BS54:BU55 BS64:BU65 BS74:BU75 BS84:BU85 BS94:BU95 BS104:BU105">
    <cfRule type="expression" priority="1077" dxfId="1103">
      <formula>$D8=0</formula>
    </cfRule>
    <cfRule type="expression" priority="1086" dxfId="1104">
      <formula>$D8=0</formula>
    </cfRule>
    <cfRule type="expression" priority="886" dxfId="1105">
      <formula>$D8=0</formula>
    </cfRule>
  </conditionalFormatting>
  <conditionalFormatting sqref="AB8:AB9 V8:Z9 AB11:AB12 AB14:AB15 V11:Z12 V14:Z15 AB18:AB19 AB28:AB29 AB38:AB39 AB48:AB49 AB58:AB59 AB68:AB69 AB78:AB79 AB88:AB89 AB98:AB99 V18:Z19 V28:Z29 V38:Z39 V48:Z49 V58:Z59 V68:Z69 V78:Z79 V88:Z89 V98:Z99 AB21:AB22 AB31:AB32 AB41:AB42 AB51:AB52 AB61:AB62 AB71:AB72 AB81:AB82 AB91:AB92 AB101:AB102 AB24:AB25 AB34:AB35 AB44:AB45 AB54:AB55 AB64:AB65 AB74:AB75 AB84:AB85 AB94:AB95 AB104:AB105 V21:Z22 V31:Z32 V41:Z42 V51:Z52 V61:Z62 V71:Z72 V81:Z82 V91:Z92 V101:Z102 V24:Z25 V34:Z35 V44:Z45 V54:Z55 V64:Z65 V74:Z75 V84:Z85 V94:Z95 V104:Z105 V7:V106 AH7:DZ106 EM7:EV106 EA8:EQ9 EA11:EQ12 EA14:EQ15 EA18:EQ19 EA28:EQ29 EA38:EQ39 EA48:EQ49 EA58:EQ59 EA68:EQ69 EA78:EQ79 EA88:EQ89 EA98:EQ99 EA21:EQ22 EA31:EQ32 EA41:EQ42 EA51:EQ52 EA61:EQ62 EA71:EQ72 EA81:EQ82 EA91:EQ92 EA101:EQ102 EA24:EQ25 EA34:EQ35 EA44:EQ45 EA54:EQ55 EA64:EQ65 EA74:EQ75 EA84:EQ85 EA94:EQ95 EA104:EQ105">
    <cfRule type="cellIs" operator="equal" priority="829" dxfId="1106">
      <formula>"D"</formula>
    </cfRule>
    <cfRule type="cellIs" operator="equal" priority="832" dxfId="1107">
      <formula>"A"</formula>
    </cfRule>
    <cfRule type="cellIs" operator="equal" priority="830" dxfId="1108">
      <formula>"C"</formula>
    </cfRule>
    <cfRule type="cellIs" operator="equal" priority="828" dxfId="1109">
      <formula>"E"</formula>
    </cfRule>
    <cfRule type="cellIs" operator="equal" priority="831" dxfId="1110">
      <formula>"B"</formula>
    </cfRule>
  </conditionalFormatting>
  <conditionalFormatting sqref="W8:Y9 W11:Y12 W14:Y15 W18:Y19 W28:Y29 W38:Y39 W48:Y49 W58:Y59 W68:Y69 W78:Y79 W88:Y89 W98:Y99 W21:Y22 W31:Y32 W41:Y42 W51:Y52 W61:Y62 W71:Y72 W81:Y82 W91:Y92 W101:Y102 W24:Y25 W34:Y35 W44:Y45 W54:Y55 W64:Y65 W74:Y75 W84:Y85 W94:Y95 W104:Y105">
    <cfRule type="expression" priority="1018" dxfId="1111">
      <formula>$D8=0</formula>
    </cfRule>
    <cfRule type="expression" priority="1201" dxfId="1112">
      <formula>$D8=0</formula>
    </cfRule>
    <cfRule type="expression" priority="1210" dxfId="1113">
      <formula>$D8=0</formula>
    </cfRule>
  </conditionalFormatting>
  <conditionalFormatting sqref="ER7:ER106">
    <cfRule type="cellIs" operator="equal" priority="1277" dxfId="1114">
      <formula>"FAILED"</formula>
    </cfRule>
    <cfRule type="cellIs" operator="equal" priority="1276" dxfId="1115">
      <formula>"PASSED"</formula>
    </cfRule>
  </conditionalFormatting>
  <conditionalFormatting sqref="CQ7:DC106">
    <cfRule type="expression" priority="530" dxfId="1116">
      <formula>$B7="TC"</formula>
    </cfRule>
    <cfRule type="expression" priority="531" dxfId="1117">
      <formula>$B7="NSO"</formula>
    </cfRule>
    <cfRule type="expression" priority="532" dxfId="1118">
      <formula>$B7="ab"</formula>
    </cfRule>
  </conditionalFormatting>
  <conditionalFormatting sqref="ET7:EU106">
    <cfRule type="expression" priority="617" dxfId="1119">
      <formula>$B7="NSO"</formula>
    </cfRule>
    <cfRule type="expression" priority="616" dxfId="1120">
      <formula>$B7="TC"</formula>
    </cfRule>
    <cfRule type="expression" priority="618" dxfId="1121">
      <formula>$B7="ab"</formula>
    </cfRule>
  </conditionalFormatting>
  <conditionalFormatting sqref="AI8:AK9 AI11:AK12 AI14:AK15 AI41:AK42 AI18:AK26 AI28:AK39 AI44:AK46 AI48:AK49 AI51:AK52 AI54:AK72 AI74:AK75 AI77:AK82 AI84:AK92 AI94:AK105 AU8:AW9 AU11:AW12 AU14:AW15 AU41:AW42 AU18:AW26 AU28:AW39 AU44:AW46 AU48:AW49 AU51:AW52 AU54:AW72 AU74:AW75 AU77:AW82 AU84:AW92 AU94:AW105">
    <cfRule type="expression" priority="49" dxfId="1122">
      <formula>$D8=0</formula>
    </cfRule>
  </conditionalFormatting>
  <conditionalFormatting sqref="DD8:DF9 DD11:DF12 DD14:DF15 DD18:DF19 DD28:DF29 DD38:DF39 DD48:DF49 DD58:DF59 DD68:DF69 DD78:DF79 DD88:DF89 DD98:DF99 DD21:DF22 DD31:DF32 DD41:DF42 DD51:DF52 DD61:DF62 DD71:DF72 DD81:DF82 DD91:DF92 DD101:DF102 DD24:DF25 DD34:DF35 DD44:DF45 DD54:DF55 DD64:DF65 DD74:DF75 DD84:DF85 DD94:DF95 DD104:DF105">
    <cfRule type="expression" priority="341" dxfId="1123">
      <formula>$B8="ab"</formula>
    </cfRule>
    <cfRule type="expression" priority="358" dxfId="1124">
      <formula>$B8="ab"</formula>
    </cfRule>
    <cfRule type="expression" priority="340" dxfId="1125">
      <formula>$B8="NSO"</formula>
    </cfRule>
    <cfRule type="expression" priority="357" dxfId="1126">
      <formula>$B8="NSO"</formula>
    </cfRule>
    <cfRule type="expression" priority="356" dxfId="1127">
      <formula>$B8="TC"</formula>
    </cfRule>
    <cfRule type="expression" priority="338" dxfId="1128">
      <formula>$C8=0</formula>
    </cfRule>
    <cfRule type="expression" priority="339" dxfId="1129">
      <formula>$B8="TC"</formula>
    </cfRule>
    <cfRule type="expression" priority="355" dxfId="1130">
      <formula>$C8=0</formula>
    </cfRule>
  </conditionalFormatting>
  <conditionalFormatting sqref="AU8:AW9 AU11:AW12 AU14:AW15 AU18:AW19 AU28:AW29 AU38:AW39 AU48:AW49 AU58:AW59 AU68:AW69 AU78:AW79 AU88:AW89 AU98:AW99 AU21:AW22 AU31:AW32 AU41:AW42 AU51:AW52 AU61:AW62 AU71:AW72 AU81:AW82 AU91:AW92 AU101:AW102 AU24:AW25 AU34:AW35 AU44:AW45 AU54:AW55 AU64:AW65 AU74:AW75 AU84:AW85 AU94:AW95 AU104:AW105">
    <cfRule type="expression" priority="1159" dxfId="1131">
      <formula>$D8=0</formula>
    </cfRule>
    <cfRule type="expression" priority="952" dxfId="1132">
      <formula>$D8=0</formula>
    </cfRule>
    <cfRule type="expression" priority="1150" dxfId="1133">
      <formula>$D8=0</formula>
    </cfRule>
  </conditionalFormatting>
  <conditionalFormatting sqref="K8:V9 K11:V12 K14:V15 K41:V42 K18:V26 K28:V39 K44:V46 K48:V49 K51:V52 K54:V72 K74:V75 K77:V82 K84:V92 K94:V105">
    <cfRule type="expression" priority="1027" dxfId="1134">
      <formula>$A8="NSO"</formula>
    </cfRule>
    <cfRule type="expression" priority="1026" dxfId="1135">
      <formula>$A8="TC"</formula>
    </cfRule>
    <cfRule type="expression" priority="1034" dxfId="1136">
      <formula>$D8=0</formula>
    </cfRule>
  </conditionalFormatting>
  <conditionalFormatting sqref="W8:CP9 W11:CP12 W14:CP15 W18:CP19 W28:CP29 W38:CP39 W48:CP49 W58:CP59 W68:CP69 W78:CP79 W88:CP89 W98:CP99 W21:CP22 W31:CP32 W41:CP42 W51:CP52 W61:CP62 W71:CP72 W81:CP82 W91:CP92 W101:CP102 W24:CP25 W34:CP35 W44:CP45 W54:CP55 W64:CP65 W74:CP75 W84:CP85 W94:CP95 W104:CP105">
    <cfRule type="expression" priority="84" dxfId="1137">
      <formula>$A8="TC"</formula>
    </cfRule>
    <cfRule type="expression" priority="92" dxfId="1138">
      <formula>$D8=0</formula>
    </cfRule>
    <cfRule type="expression" priority="112" dxfId="1139">
      <formula>$A8="NSO"</formula>
    </cfRule>
    <cfRule type="expression" priority="111" dxfId="1140">
      <formula>$A8="TC"</formula>
    </cfRule>
    <cfRule type="expression" priority="119" dxfId="1141">
      <formula>$D8=0</formula>
    </cfRule>
    <cfRule type="expression" priority="85" dxfId="1142">
      <formula>$A8="NSO"</formula>
    </cfRule>
  </conditionalFormatting>
  <conditionalFormatting sqref="AI8:AT9 AI11:AT12 AI14:AT15 AI18:AT19 AI28:AT29 AI38:AT39 AI48:AT49 AI58:AT59 AI68:AT69 AI78:AT79 AI88:AT89 AI98:AT99 AI21:AT22 AI31:AT32 AI41:AT42 AI51:AT52 AI61:AT62 AI71:AT72 AI81:AT82 AI91:AT92 AI101:AT102 AI24:AT25 AI34:AT35 AI44:AT45 AI54:AT55 AI64:AT65 AI74:AT75 AI84:AT85 AI94:AT95 AI104:AT105">
    <cfRule type="expression" priority="968" dxfId="1143">
      <formula>$D8=0</formula>
    </cfRule>
    <cfRule type="expression" priority="960" dxfId="1144">
      <formula>$A8="TC"</formula>
    </cfRule>
    <cfRule type="expression" priority="961" dxfId="1145">
      <formula>$A8="NSO"</formula>
    </cfRule>
  </conditionalFormatting>
  <conditionalFormatting sqref="Y8:Y9 Y11:Y12 Y14:Y15 Y18:Y19 Y28:Y29 Y38:Y39 Y48:Y49 Y58:Y59 Y68:Y69 Y78:Y79 Y88:Y89 Y98:Y99 Y21:Y22 Y31:Y32 Y41:Y42 Y51:Y52 Y61:Y62 Y71:Y72 Y81:Y82 Y91:Y92 Y101:Y102 Y24:Y25 Y34:Y35 Y44:Y45 Y54:Y55 Y64:Y65 Y74:Y75 Y84:Y85 Y94:Y95 Y104:Y105">
    <cfRule type="expression" priority="1006" dxfId="1146">
      <formula>$B8="NSO"</formula>
    </cfRule>
    <cfRule type="expression" priority="1005" dxfId="1147">
      <formula>$B8="TC"</formula>
    </cfRule>
    <cfRule type="expression" priority="1007" dxfId="1148">
      <formula>$B8="ab"</formula>
    </cfRule>
  </conditionalFormatting>
  <conditionalFormatting sqref="EY8:EY9 EY11:EY12 EY14:EY15 EY18:EY19 EY28:EY29 EY38:EY39 EY48:EY49 EY58:EY59 EY68:EY69 EY78:EY79 EY88:EY89 EY98:EY99 EY21:EY22 EY31:EY32 EY41:EY42 EY51:EY52 EY61:EY62 EY71:EY72 EY81:EY82 EY91:EY92 EY101:EY102 EY24:EY25 EY34:EY35 EY44:EY45 EY54:EY55 EY64:EY65 EY74:EY75 EY84:EY85 EY94:EY95 EY104:EY105">
    <cfRule type="cellIs" operator="lessThan" priority="821" dxfId="1149">
      <formula>75</formula>
    </cfRule>
  </conditionalFormatting>
  <conditionalFormatting sqref="BS8:BZ9 BS11:BZ12 BS14:BZ15 BS18:BZ19 BS28:BZ29 BS38:BZ39 BS48:BZ49 BS58:BZ59 BS68:BZ69 BS78:BZ79 BS88:BZ89 BS98:BZ99 BS21:BZ22 BS31:BZ32 BS41:BZ42 BS51:BZ52 BS61:BZ62 BS71:BZ72 BS81:BZ82 BS91:BZ92 BS101:BZ102 BS24:BZ25 BS34:BZ35 BS44:BZ45 BS54:BZ55 BS64:BZ65 BS74:BZ75 BS84:BZ85 BS94:BZ95 BS104:BZ105">
    <cfRule type="expression" priority="864" dxfId="1150">
      <formula>$D8=0</formula>
    </cfRule>
  </conditionalFormatting>
  <conditionalFormatting sqref="EM8:ET9 EM11:ET12 EM14:ET15 EM18:ET19 EM28:ET29 EM38:ET39 EM48:ET49 EM58:ET59 EM68:ET69 EM78:ET79 EM88:ET89 EM98:ET99 EM21:ET22 EM31:ET32 EM41:ET42 EM51:ET52 EM61:ET62 EM71:ET72 EM81:ET82 EM91:ET92 EM101:ET102 EM24:ET25 EM34:ET35 EM44:ET45 EM54:ET55 EM64:ET65 EM74:ET75 EM84:ET85 EM94:ET95 EM104:ET105">
    <cfRule type="expression" priority="542" dxfId="1151">
      <formula>$D8=0</formula>
    </cfRule>
  </conditionalFormatting>
  <conditionalFormatting sqref="CE8:CL9 CE11:CL12 CE14:CL15 CE18:CL19 CE28:CL29 CE38:CL39 CE48:CL49 CE58:CL59 CE68:CL69 CE78:CL79 CE88:CL89 CE98:CL99 CE21:CL22 CE31:CL32 CE41:CL42 CE51:CL52 CE61:CL62 CE71:CL72 CE81:CL82 CE91:CL92 CE101:CL102 CE24:CL25 CE34:CL35 CE44:CL45 CE54:CL55 CE64:CL65 CE74:CL75 CE84:CL85 CE94:CL95 CE104:CL105">
    <cfRule type="expression" priority="1281" dxfId="1152">
      <formula>$D8=0</formula>
    </cfRule>
  </conditionalFormatting>
  <conditionalFormatting sqref="N7:N106">
    <cfRule type="expression" priority="1259" dxfId="1153">
      <formula>$B7="ab"</formula>
    </cfRule>
    <cfRule type="expression" priority="1257" dxfId="1154">
      <formula>$B7="TC"</formula>
    </cfRule>
    <cfRule type="expression" priority="1258" dxfId="1155">
      <formula>$B7="NSO"</formula>
    </cfRule>
  </conditionalFormatting>
  <conditionalFormatting sqref="EM8:EM9 ES8:EU9 EM11:EM12 EM14:EM15 ES11:EU12 ES14:EU15 EM18:EM19 EM28:EM29 EM38:EM39 EM48:EM49 EM58:EM59 EM68:EM69 EM78:EM79 EM88:EM89 EM98:EM99 ES18:EU19 ES28:EU29 ES38:EU39 ES48:EU49 ES58:EU59 ES68:EU69 ES78:EU79 ES88:EU89 ES98:EU99 EM21:EM22 EM31:EM32 EM41:EM42 EM51:EM52 EM61:EM62 EM71:EM72 EM81:EM82 EM91:EM92 EM101:EM102 EM24:EM25 EM34:EM35 EM44:EM45 EM54:EM55 EM64:EM65 EM74:EM75 EM84:EM85 EM94:EM95 EM104:EM105 ES21:EU22 ES31:EU32 ES41:EU42 ES51:EU52 ES61:EU62 ES71:EU72 ES81:EU82 ES91:EU92 ES101:EU102 ES24:EU25 ES34:EU35 ES44:EU45 ES54:EU55 ES64:EU65 ES74:EU75 ES84:EU85 ES94:EU95 ES104:EU105">
    <cfRule type="expression" priority="555" dxfId="1156">
      <formula>$B8="NSO"</formula>
    </cfRule>
    <cfRule type="expression" priority="556" dxfId="1157">
      <formula>$B8="ab"</formula>
    </cfRule>
    <cfRule type="expression" priority="554" dxfId="1158">
      <formula>$B8="TC"</formula>
    </cfRule>
  </conditionalFormatting>
  <conditionalFormatting sqref="DD8:DI9 DD11:DI12 DD14:DI15 DD18:DI19 DD28:DI29 DD38:DI39 DD48:DI49 DD58:DI59 DD68:DI69 DD78:DI79 DD88:DI89 DD98:DI99 DD21:DI22 DD31:DI32 DD41:DI42 DD51:DI52 DD61:DI62 DD71:DI72 DD81:DI82 DD91:DI92 DD101:DI102 DD24:DI25 DD34:DI35 DD44:DI45 DD54:DI55 DD64:DI65 DD74:DI75 DD84:DI85 DD94:DI95 DD104:DI105">
    <cfRule type="expression" priority="648" dxfId="1159">
      <formula>$D8=0</formula>
    </cfRule>
    <cfRule type="expression" priority="631" dxfId="1160">
      <formula>$D8=0</formula>
    </cfRule>
  </conditionalFormatting>
  <conditionalFormatting sqref="EK9:EL9 EK12:EL12 EK15:EL15 EK19:EL19 EK29:EL29 EK39:EL39 EK49:EL49 EK59:EL59 EK69:EL69 EK79:EL79 EK89:EL89 EK99:EL99 EK22:EL22 EK32:EL32 EK42:EL42 EK52:EL52 EK62:EL62 EK72:EL72 EK82:EL82 EK92:EL92 EK102:EL102 EK25:EL25 EK35:EL35 EK45:EL45 EK55:EL55 EK65:EL65 EK75:EL75 EK85:EL85 EK95:EL95 EK105:EL105">
    <cfRule type="expression" priority="151" dxfId="1161">
      <formula>$D9=0</formula>
    </cfRule>
  </conditionalFormatting>
  <conditionalFormatting sqref="AK8:AK9 AK11:AK12 AK14:AK15 AK18:AK19 AK28:AK29 AK38:AK39 AK48:AK49 AK58:AK59 AK68:AK69 AK78:AK79 AK88:AK89 AK98:AK99 AK21:AK22 AK31:AK32 AK41:AK42 AK51:AK52 AK61:AK62 AK71:AK72 AK81:AK82 AK91:AK92 AK101:AK102 AK24:AK25 AK34:AK35 AK44:AK45 AK54:AK55 AK64:AK65 AK74:AK75 AK84:AK85 AK94:AK95 AK104:AK105">
    <cfRule type="expression" priority="972" dxfId="1162">
      <formula>$B8="TC"</formula>
    </cfRule>
    <cfRule type="expression" priority="974" dxfId="1163">
      <formula>$B8="ab"</formula>
    </cfRule>
    <cfRule type="expression" priority="973" dxfId="1164">
      <formula>$B8="NSO"</formula>
    </cfRule>
  </conditionalFormatting>
  <conditionalFormatting sqref="K8:M9 K11:M12 K14:M15 K41:M42 K18:M26 K28:M39 K44:M46 K48:M49 K51:M52 K54:M72 K74:M75 K77:M82 K84:M92 K94:M105">
    <cfRule type="expression" priority="1219" dxfId="1165">
      <formula>$D8=0</formula>
    </cfRule>
  </conditionalFormatting>
  <conditionalFormatting sqref="V10:V106 B7:U106 W7:XFD106">
    <cfRule type="expression" priority="1270" dxfId="1166">
      <formula>$B7=0</formula>
    </cfRule>
  </conditionalFormatting>
  <conditionalFormatting sqref="BS8:CD9 BS11:CD12 BS14:CD15 BS18:CD19 BS28:CD29 BS38:CD39 BS48:CD49 BS58:CD59 BS68:CD69 BS78:CD79 BS88:CD89 BS98:CD99 BS21:CD22 BS31:CD32 BS41:CD42 BS51:CD52 BS61:CD62 BS71:CD72 BS81:CD82 BS91:CD92 BS101:CD102 BS24:CD25 BS34:CD35 BS44:CD45 BS54:CD55 BS64:CD65 BS74:CD75 BS84:CD85 BS94:CD95 BS104:CD105">
    <cfRule type="expression" priority="869" dxfId="1167">
      <formula>$D8=0</formula>
    </cfRule>
    <cfRule type="expression" priority="862" dxfId="1168">
      <formula>$A8="NSO"</formula>
    </cfRule>
    <cfRule type="expression" priority="861" dxfId="1169">
      <formula>$A8="TC"</formula>
    </cfRule>
  </conditionalFormatting>
  <conditionalFormatting sqref="EE9:EF9 EE12:EF12 EE15:EF15 EE19:EF19 EE29:EF29 EE39:EF39 EE49:EF49 EE59:EF59 EE69:EF69 EE79:EF79 EE89:EF89 EE99:EF99 EE22:EF22 EE32:EF32 EE42:EF42 EE52:EF52 EE62:EF62 EE72:EF72 EE82:EF82 EE92:EF92 EE102:EF102 EE25:EF25 EE35:EF35 EE45:EF45 EE55:EF55 EE65:EF65 EE75:EF75 EE85:EF85 EE95:EF95 EE105:EF105">
    <cfRule type="expression" priority="138" dxfId="1170">
      <formula>$D9=0</formula>
    </cfRule>
    <cfRule type="expression" priority="263" dxfId="1171">
      <formula>$D9=0</formula>
    </cfRule>
  </conditionalFormatting>
  <conditionalFormatting sqref="W8:AD9 W11:AD12 W14:AD15 W18:AD19 W28:AD29 W38:AD39 W48:AD49 W58:AD59 W68:AD69 W78:AD79 W88:AD89 W98:AD99 W21:AD22 W31:AD32 W41:AD42 W51:AD52 W61:AD62 W71:AD72 W81:AD82 W91:AD92 W101:AD102 W24:AD25 W34:AD35 W44:AD45 W54:AD55 W64:AD65 W74:AD75 W84:AD85 W94:AD95 W104:AD105">
    <cfRule type="expression" priority="996" dxfId="1172">
      <formula>$D8=0</formula>
    </cfRule>
  </conditionalFormatting>
  <conditionalFormatting sqref="Y8:Y9 Y11:Y12 Y14:Y15 Y41:Y42 Y18:Y26 Y28:Y39 Y44:Y46 Y48:Y49 Y51:Y52 Y54:Y72 Y74:Y75 Y77:Y82 Y84:Y92 Y94:Y105">
    <cfRule type="expression" priority="70" dxfId="1173">
      <formula>$B8="NSO"</formula>
    </cfRule>
    <cfRule type="expression" priority="69" dxfId="1174">
      <formula>$B8="TC"</formula>
    </cfRule>
    <cfRule type="expression" priority="71" dxfId="1175">
      <formula>$B8="ab"</formula>
    </cfRule>
  </conditionalFormatting>
  <conditionalFormatting sqref="K8:R9 K11:R12 K14:R15 K41:R42 K18:R26 K28:R39 K44:R46 K48:R49 K51:R52 K54:R72 K74:R75 K77:R82 K84:R92 K94:R105">
    <cfRule type="expression" priority="1029" dxfId="1176">
      <formula>$D8=0</formula>
    </cfRule>
  </conditionalFormatting>
  <conditionalFormatting sqref="DK8:DK9 DK11:DK12 DK14:DK15 DK18:DK19 DK28:DK29 DK38:DK39 DK48:DK49 DK58:DK59 DK68:DK69 DK78:DK79 DK88:DK89 DK98:DK99 DK21:DK22 DK31:DK32 DK41:DK42 DK51:DK52 DK61:DK62 DK71:DK72 DK81:DK82 DK91:DK92 DK101:DK102 DK24:DK25 DK34:DK35 DK44:DK45 DK54:DK55 DK64:DK65 DK74:DK75 DK84:DK85 DK94:DK95 DK104:DK105">
    <cfRule type="expression" priority="630" dxfId="1177">
      <formula>$D8=0</formula>
    </cfRule>
    <cfRule type="expression" priority="647" dxfId="1178">
      <formula>$D8=0</formula>
    </cfRule>
  </conditionalFormatting>
  <conditionalFormatting sqref="AU8:BB9 AU11:BB12 AU14:BB15 AU18:BB19 AU28:BB29 AU38:BB39 AU48:BB49 AU58:BB59 AU68:BB69 AU78:BB79 AU88:BB89 AU98:BB99 AU21:BB22 AU31:BB32 AU41:BB42 AU51:BB52 AU61:BB62 AU71:BB72 AU81:BB82 AU91:BB92 AU101:BB102 AU24:BB25 AU34:BB35 AU44:BB45 AU54:BB55 AU64:BB65 AU74:BB75 AU84:BB85 AU94:BB95 AU104:BB105">
    <cfRule type="expression" priority="930" dxfId="1179">
      <formula>$D8=0</formula>
    </cfRule>
  </conditionalFormatting>
  <conditionalFormatting sqref="W8:AD9 AI8:AP9 AU8:BB9 BG8:BN9 BS8:BZ9 CE8:CL9 W11:AD12 AI11:AP12 AU11:BB12 BG11:BN12 BS11:BZ12 CE11:CL12 W14:AD15 AI14:AP15 AU14:BB15 BG14:BN15 BS14:BZ15 CE14:CL15 W18:AD19 AI18:AP19 AU18:BB19 BG18:BN19 BS18:BZ19 CE18:CL19 W28:AD29 AI28:AP29 AU28:BB29 BG28:BN29 BS28:BZ29 CE28:CL29 W38:AD39 AI38:AP39 AU38:BB39 BG38:BN39 BS38:BZ39 CE38:CL39 W48:AD49 AI48:AP49 AU48:BB49 BG48:BN49 BS48:BZ49 CE48:CL49 W58:AD59 AI58:AP59 AU58:BB59 BG58:BN59 BS58:BZ59 CE58:CL59 W68:AD69 AI68:AP69 AU68:BB69 BG68:BN69 BS68:BZ69 CE68:CL69 W78:AD79 AI78:AP79 AU78:BB79 BG78:BN79 BS78:BZ79 CE78:CL79 W88:AD89 AI88:AP89 AU88:BB89 BG88:BN89 BS88:BZ89 CE88:CL89 W98:AD99 AI98:AP99 AU98:BB99 BG98:BN99 BS98:BZ99 CE98:CL99 W21:AD22 AI21:AP22 AU21:BB22 BG21:BN22 BS21:BZ22 CE21:CL22 W31:AD32 AI31:AP32 AU31:BB32 BG31:BN32 BS31:BZ32 CE31:CL32 W41:AD42 AI41:AP42 AU41:BB42 BG41:BN42 BS41:BZ42 CE41:CL42 W51:AD52 AI51:AP52 AU51:BB52 BG51:BN52 BS51:BZ52 CE51:CL52 W61:AD62 AI61:AP62 AU61:BB62 BG61:BN62 BS61:BZ62 CE61:CL62 W71:AD72 AI71:AP72 AU71:BB72 BG71:BN72 BS71:BZ72 CE71:CL72 W81:AD82 AI81:AP82 AU81:BB82 BG81:BN82 BS81:BZ82 CE81:CL82 W91:AD92 AI91:AP92 AU91:BB92 BG91:BN92 BS91:BZ92 CE91:CL92 W101:AD102 AI101:AP102 AU101:BB102 BG101:BN102 BS101:BZ102 CE101:CL102 W24:AD25 AI24:AP25 AU24:BB25 BG24:BN25 BS24:BZ25 CE24:CL25 W34:AD35 AI34:AP35 AU34:BB35 BG34:BN35 BS34:BZ35 CE34:CL35 W44:AD45 AI44:AP45 AU44:BB45 BG44:BN45 BS44:BZ45 CE44:CL45 W54:AD55 AI54:AP55 AU54:BB55 BG54:BN55 BS54:BZ55 CE54:CL55 W64:AD65 AI64:AP65 AU64:BB65 BG64:BN65 BS64:BZ65 CE64:CL65 W74:AD75 AI74:AP75 AU74:BB75 BG74:BN75 BS74:BZ75 CE74:CL75 W84:AD85 AI84:AP85 AU84:BB85 BG84:BN85 BS84:BZ85 CE84:CL85 W94:AD95 AI94:AP95 AU94:BB95 BG94:BN95 BS94:BZ95 CE94:CL95 W104:AD105 AI104:AP105 AU104:BB105 BG104:BN105 BS104:BZ105 CE104:CL105">
    <cfRule type="expression" priority="114" dxfId="1180">
      <formula>$D8=0</formula>
    </cfRule>
    <cfRule type="expression" priority="87" dxfId="1181">
      <formula>$D8=0</formula>
    </cfRule>
  </conditionalFormatting>
  <conditionalFormatting sqref="EU9:EV9 EU12:EV12 EU15:EV15 EU19:EV19 EU29:EV29 EU39:EV39 EU49:EV49 EU59:EV59 EU69:EV69 EU79:EV79 EU89:EV89 EU99:EV99 EU22:EV22 EU32:EV32 EU42:EV42 EU52:EV52 EU62:EV62 EU72:EV72 EU82:EV82 EU92:EV92 EU102:EV102 EU25:EV25 EU35:EV35 EU45:EV45 EU55:EV55 EU65:EV65 EU75:EV75 EU85:EV85 EU95:EV95 EU105:EV105">
    <cfRule type="expression" priority="164" dxfId="1182">
      <formula>$D9=0</formula>
    </cfRule>
  </conditionalFormatting>
  <conditionalFormatting sqref="BG8:CP9 BG11:CP12 BG14:CP15 BG41:CP42 BG18:CP26 BG28:CP39 BG44:CP46 BG48:CP49 BG51:CP52 BG54:CP72 BG74:CP75 BG77:CP82 BG84:CP92 BG94:CP105">
    <cfRule type="expression" priority="3" dxfId="1183">
      <formula>$A8="TC"</formula>
    </cfRule>
    <cfRule type="expression" priority="4" dxfId="1184">
      <formula>$A8="NSO"</formula>
    </cfRule>
    <cfRule type="expression" priority="11" dxfId="1185">
      <formula>$D8=0</formula>
    </cfRule>
  </conditionalFormatting>
  <conditionalFormatting sqref="BS8:BS9 BY8:CD9 BS11:BS12 BS14:BS15 BY11:CD12 BY14:CD15 BS18:BS19 BS28:BS29 BS38:BS39 BS48:BS49 BS58:BS59 BS68:BS69 BS78:BS79 BS88:BS89 BS98:BS99 BY18:CD19 BY28:CD29 BY38:CD39 BY48:CD49 BY58:CD59 BY68:CD69 BY78:CD79 BY88:CD89 BY98:CD99 BS21:BS22 BS31:BS32 BS41:BS42 BS51:BS52 BS61:BS62 BS71:BS72 BS81:BS82 BS91:BS92 BS101:BS102 BS24:BS25 BS34:BS35 BS44:BS45 BS54:BS55 BS64:BS65 BS74:BS75 BS84:BS85 BS94:BS95 BS104:BS105 BY21:CD22 BY31:CD32 BY41:CD42 BY51:CD52 BY61:CD62 BY71:CD72 BY81:CD82 BY91:CD92 BY101:CD102 BY24:CD25 BY34:CD35 BY44:CD45 BY54:CD55 BY64:CD65 BY74:CD75 BY84:CD85 BY94:CD95 BY104:CD105">
    <cfRule type="expression" priority="878" dxfId="1186">
      <formula>$B8="ab"</formula>
    </cfRule>
    <cfRule type="expression" priority="877" dxfId="1187">
      <formula>$B8="NSO"</formula>
    </cfRule>
    <cfRule type="expression" priority="876" dxfId="1188">
      <formula>$B8="TC"</formula>
    </cfRule>
  </conditionalFormatting>
  <conditionalFormatting sqref="DY9:DZ9 DU9:DW9 DY12:DZ12 DY15:DZ15 DU12:DW12 DU15:DW15 DY19:DZ19 DY29:DZ29 DY39:DZ39 DY49:DZ49 DY59:DZ59 DY69:DZ69 DY79:DZ79 DY89:DZ89 DY99:DZ99 DU19:DW19 DU29:DW29 DU39:DW39 DU49:DW49 DU59:DW59 DU69:DW69 DU79:DW79 DU89:DW89 DU99:DW99 DY22:DZ22 DY32:DZ32 DY42:DZ42 DY52:DZ52 DY62:DZ62 DY72:DZ72 DY82:DZ82 DY92:DZ92 DY102:DZ102 DY25:DZ25 DY35:DZ35 DY45:DZ45 DY55:DZ55 DY65:DZ65 DY75:DZ75 DY85:DZ85 DY95:DZ95 DY105:DZ105 DU22:DW22 DU32:DW32 DU42:DW42 DU52:DW52 DU62:DW62 DU72:DW72 DU82:DW82 DU92:DW92 DU102:DW102 DU25:DW25 DU35:DW35 DU45:DW45 DU55:DW55 DU65:DW65 DU75:DW75 DU85:DW85 DU95:DW95 DU105:DW105">
    <cfRule type="expression" priority="328" dxfId="1189">
      <formula>$D9=0</formula>
    </cfRule>
  </conditionalFormatting>
  <conditionalFormatting sqref="W8:AD9 W11:AD12 W14:AD15 W41:AD42 W18:AD26 W28:AD39 W44:AD46 W48:AD49 W51:AD52 W54:AD72 W74:AD75 W77:AD82 W84:AD92 W94:AD105">
    <cfRule type="expression" priority="60" dxfId="1190">
      <formula>$D8=0</formula>
    </cfRule>
  </conditionalFormatting>
  <conditionalFormatting sqref="AI8:AP9 AI11:AP12 AI14:AP15 AI41:AP42 AI18:AP26 AI28:AP39 AI44:AP46 AI48:AP49 AI51:AP52 AI54:AP72 AI74:AP75 AI77:AP82 AI84:AP92 AI94:AP105 AU8:BB9 AU11:BB12 AU14:BB15 AU41:BB42 AU18:BB26 AU28:BB39 AU44:BB46 AU48:BB49 AU51:BB52 AU54:BB72 AU74:BB75 AU77:BB82 AU84:BB92 AU94:BB105">
    <cfRule type="expression" priority="33" dxfId="1191">
      <formula>$D8=0</formula>
    </cfRule>
  </conditionalFormatting>
  <conditionalFormatting sqref="U4 V4:V5 K2:K4 N4:O4 Q4:S4 BY4:BY15 BT5:BU15 BX5:BX15 BW4:BW15 BM4:BM15 BH5:BI15 BL5:BL15 BK4:BK15 BA4:BA15 AV5:AW15 AZ5:AZ15 AY4:AY15 AO4:AO15 AN5:AN15 AM4:AM15 AJ5:AK15 AC4:AC15 X5:Y15 AB5:AB15 AA4:AA15 R10:T10 R13:T13 R17:T17 R40:T40 AH4:AH5 AT4:AT5 BF4:BF5 BR4:BR5 CD4:CD5 CL4:CP5 W2:W15 AI2:AI15 AU2:AU15 BG2:BG15 BS2:BS15 CE2:CE6 Z4:AA4 AL4:AM4 AX4:AY4 BJ4:BK4 BV4:BW4 CF4:CK106 AC4:AG4 AO4:AS4 BA4:BE4 BM4:BQ4 BY4:CC4 CK4:CM4 AD6:AD7 AP6:AP7 BB6:BB7 BN6:BN7 BZ6:BZ7 CL6:CL7 CC7:CE106 AG7:AO15 AS7:BA15 BE7:BM15 BQ7:BY15 CC7:CK15 U17:AC25 U27:AC35 U37:AC45 K18:CP19 AG17:AO25 AS17:BA25 BE17:BM25 BQ17:BY25 CC17:CK25 K21:CP22 K31:CP32 R43:T43 K24:CP26 K34:CP36 K28:CP29 K38:CP39 K19:V20 K30:V31 K25:V27 K36:V38 K22:V23 K33:V34 S7:V43 R6:R43 K6:Q45 AG37:AO45 AD7:AH43 W6:AC45 AS37:BA45 AP7:AT43 AI6:AO45 BE37:BM45 BB7:BF43 AU6:BA45 BQ37:BY45 BN7:BR43 BG6:BM45 CC37:CK45 BZ7:CD43 BS6:BY45 W18:CP39 CL7:CP106 CE6:CK45 K8:CP9 K14:CP16 K11:CP12 K41:CP42 K44:CP106 FA3:FD3 EX3:EY3 FF3 EW2:EW3 EZ2:EZ3 FG2 DJ4 FE3:FE6 EU7:FG9 ET10:FF106 FG8:FG106 DK4:DK106 ET8:EY106 DC2:DC5 CR2:CS3 CR5:CS106 CT2:DB106 DB7:DC106 CQ2:CQ106 DQ4:DY4 DE2:DZ2 DZ4:DZ5 DN4:DU106 DW4:DY106 DQ6:DX106 DE5:DP106 DD2:DD106 DY7:EL106 EA2:EV106">
    <cfRule type="cellIs" operator="equal" priority="1278" dxfId="1192">
      <formula>0</formula>
    </cfRule>
  </conditionalFormatting>
  <conditionalFormatting sqref="BG8:BI9 BG11:BI12 BG14:BI15 BG41:BI42 BG18:BI26 BG28:BI39 BG44:BI46 BG48:BI49 BG51:BI52 BG54:BI72 BG74:BI75 BG77:BI82 BG84:BI92 BG94:BI105 BS8:BU9 BS11:BU12 BS14:BU15 BS41:BU42 BS18:BU26 BS28:BU39 BS44:BU46 BS48:BU49 BS51:BU52 BS54:BU72 BS74:BU75 BS77:BU82 BS84:BU92 BS94:BU105 CE8:CG9 CE11:CG12 CE14:CG15 CE41:CG42 CE18:CG26 CE28:CG39 CE44:CG46 CE48:CG49 CE51:CG52 CE54:CG72 CE74:CG75 CE77:CG82 CE84:CG92 CE94:CG105">
    <cfRule type="expression" priority="22" dxfId="1193">
      <formula>$D8=0</formula>
    </cfRule>
  </conditionalFormatting>
  <pageMargins left="0.15748031496062992" right="0.15748031496062992" top="0.1968503937007874" bottom="0.1968503937007874" header="0.15748031496062992" footer="0.15748031496062992"/>
  <pageSetup paperSize="9" scale="41"/>
</worksheet>
</file>

<file path=xl/worksheets/sheet5.xml><?xml version="1.0" encoding="utf-8"?>
<worksheet xmlns:r="http://schemas.openxmlformats.org/officeDocument/2006/relationships" xmlns="http://schemas.openxmlformats.org/spreadsheetml/2006/main">
  <sheetPr>
    <tabColor rgb="FFFFFF00"/>
  </sheetPr>
  <dimension ref="A1:AU19"/>
  <sheetViews>
    <sheetView workbookViewId="0" showGridLines="0">
      <selection activeCell="Z2" sqref="Z2:AS2"/>
    </sheetView>
  </sheetViews>
  <sheetFormatPr defaultRowHeight="15.0" defaultColWidth="0" zeroHeight="1"/>
  <cols>
    <col min="1" max="1" customWidth="1" width="1.8554688" style="24"/>
    <col min="2" max="2" customWidth="1" width="3.5703125" style="24"/>
    <col min="3" max="3" customWidth="1" width="4.4257812" style="24"/>
    <col min="4" max="4" customWidth="1" width="5.4257812" style="660"/>
    <col min="5" max="6" hidden="1" customWidth="1" width="4.4257812" style="660"/>
    <col min="7" max="9" customWidth="1" width="4.4257812" style="660"/>
    <col min="10" max="11" hidden="1" customWidth="1" width="4.4257812" style="660"/>
    <col min="12" max="16" customWidth="1" width="4.4257812" style="660"/>
    <col min="17" max="17" customWidth="1" width="6.5703125" style="660"/>
    <col min="18" max="18" customWidth="1" width="5.2851562" style="660"/>
    <col min="19" max="19" hidden="1" customWidth="1" width="4.7109375" style="660"/>
    <col min="20" max="20" hidden="1" customWidth="1" width="4.5703125" style="660"/>
    <col min="21" max="23" customWidth="1" width="4.4257812" style="660"/>
    <col min="24" max="25" hidden="1" customWidth="1" width="4.4257812" style="660"/>
    <col min="26" max="30" customWidth="1" width="4.4257812" style="660"/>
    <col min="31" max="31" customWidth="1" bestFit="1" width="6.5703125" style="660"/>
    <col min="32" max="32" customWidth="1" width="5.7109375" style="660"/>
    <col min="33" max="33" hidden="1" customWidth="1" width="5.0" style="660"/>
    <col min="34" max="34" hidden="1" customWidth="1" width="5.140625" style="660"/>
    <col min="35" max="37" customWidth="1" width="4.4257812" style="660"/>
    <col min="38" max="39" hidden="1" customWidth="1" width="4.4257812" style="660"/>
    <col min="40" max="44" customWidth="1" width="4.4257812" style="660"/>
    <col min="45" max="45" customWidth="1" width="5.0" style="660"/>
    <col min="46" max="46" customWidth="1" width="3.140625" style="24"/>
    <col min="47" max="16384" hidden="1" customWidth="0" width="3.140625" style="24"/>
  </cols>
  <sheetData>
    <row r="1" spans="8:8" ht="27.0" customHeight="1">
      <c r="B1" s="984" t="str">
        <f>CONCATENATE(Master!B8,Master!D8,Master!E8,Master!E11)</f>
        <v>SCHOOL'S FULL NAME:-GOVT VARISHTHA UPADHYAY SANSKRIT SCHOOL</v>
      </c>
      <c r="C1" s="985"/>
      <c r="D1" s="985"/>
      <c r="E1" s="985"/>
      <c r="F1" s="985"/>
      <c r="G1" s="985"/>
      <c r="H1" s="985"/>
      <c r="I1" s="985"/>
      <c r="J1" s="985"/>
      <c r="K1" s="985"/>
      <c r="L1" s="985"/>
      <c r="M1" s="985"/>
      <c r="N1" s="985"/>
      <c r="O1" s="985"/>
      <c r="P1" s="985"/>
      <c r="Q1" s="985"/>
      <c r="R1" s="985"/>
      <c r="S1" s="985"/>
      <c r="T1" s="985"/>
      <c r="U1" s="985"/>
      <c r="V1" s="985"/>
      <c r="W1" s="985"/>
      <c r="X1" s="985"/>
      <c r="Y1" s="985"/>
      <c r="Z1" s="985"/>
      <c r="AA1" s="985"/>
      <c r="AB1" s="985"/>
      <c r="AC1" s="985"/>
      <c r="AD1" s="985"/>
      <c r="AE1" s="985"/>
      <c r="AF1" s="985"/>
      <c r="AG1" s="985"/>
      <c r="AH1" s="985"/>
      <c r="AI1" s="985"/>
      <c r="AJ1" s="985"/>
      <c r="AK1" s="985"/>
      <c r="AL1" s="985"/>
      <c r="AM1" s="985"/>
      <c r="AN1" s="985"/>
      <c r="AO1" s="985"/>
      <c r="AP1" s="985"/>
      <c r="AQ1" s="985"/>
      <c r="AR1" s="985"/>
      <c r="AS1" s="986"/>
    </row>
    <row r="2" spans="8:8" ht="22.5">
      <c r="B2" s="987" t="s">
        <v>334</v>
      </c>
      <c r="C2" s="988"/>
      <c r="D2" s="988"/>
      <c r="E2" s="988"/>
      <c r="F2" s="988"/>
      <c r="G2" s="988"/>
      <c r="H2" s="988"/>
      <c r="I2" s="988"/>
      <c r="J2" s="988"/>
      <c r="K2" s="988"/>
      <c r="L2" s="988"/>
      <c r="M2" s="988"/>
      <c r="N2" s="988"/>
      <c r="O2" s="988"/>
      <c r="P2" s="988"/>
      <c r="Q2" s="988"/>
      <c r="R2" s="988"/>
      <c r="S2" s="988"/>
      <c r="T2" s="988"/>
      <c r="U2" s="988"/>
      <c r="V2" s="988"/>
      <c r="W2" s="988"/>
      <c r="X2" s="989"/>
      <c r="Y2" s="989"/>
      <c r="Z2" s="990">
        <f>Master!E14</f>
        <v>8170.0</v>
      </c>
      <c r="AA2" s="990"/>
      <c r="AB2" s="990"/>
      <c r="AC2" s="990"/>
      <c r="AD2" s="990"/>
      <c r="AE2" s="990"/>
      <c r="AF2" s="990"/>
      <c r="AG2" s="990"/>
      <c r="AH2" s="990"/>
      <c r="AI2" s="990"/>
      <c r="AJ2" s="990"/>
      <c r="AK2" s="990"/>
      <c r="AL2" s="990"/>
      <c r="AM2" s="990"/>
      <c r="AN2" s="990"/>
      <c r="AO2" s="990"/>
      <c r="AP2" s="990"/>
      <c r="AQ2" s="990"/>
      <c r="AR2" s="990"/>
      <c r="AS2" s="991"/>
    </row>
    <row r="3" spans="8:8" ht="25.5" customHeight="1">
      <c r="B3" s="992" t="s">
        <v>130</v>
      </c>
      <c r="C3" s="993"/>
      <c r="D3" s="993"/>
      <c r="E3" s="993"/>
      <c r="F3" s="993"/>
      <c r="G3" s="993"/>
      <c r="H3" s="993"/>
      <c r="I3" s="993"/>
      <c r="J3" s="993"/>
      <c r="K3" s="993"/>
      <c r="L3" s="993"/>
      <c r="M3" s="993"/>
      <c r="N3" s="993"/>
      <c r="O3" s="993"/>
      <c r="P3" s="993"/>
      <c r="Q3" s="993"/>
      <c r="R3" s="993"/>
      <c r="S3" s="993"/>
      <c r="T3" s="993"/>
      <c r="U3" s="993"/>
      <c r="V3" s="993"/>
      <c r="W3" s="993"/>
      <c r="X3" s="993"/>
      <c r="Y3" s="993"/>
      <c r="Z3" s="993"/>
      <c r="AA3" s="993"/>
      <c r="AB3" s="993"/>
      <c r="AC3" s="993"/>
      <c r="AD3" s="993"/>
      <c r="AE3" s="993"/>
      <c r="AF3" s="994" t="str">
        <f>CONCATENATE(Master!B6,Master!D6,Master!E6)</f>
        <v>SESSION:-2022-23</v>
      </c>
      <c r="AG3" s="994"/>
      <c r="AH3" s="994"/>
      <c r="AI3" s="994"/>
      <c r="AJ3" s="994"/>
      <c r="AK3" s="994"/>
      <c r="AL3" s="994"/>
      <c r="AM3" s="994"/>
      <c r="AN3" s="994"/>
      <c r="AO3" s="994"/>
      <c r="AP3" s="994"/>
      <c r="AQ3" s="994"/>
      <c r="AR3" s="994"/>
      <c r="AS3" s="995"/>
    </row>
    <row r="4" spans="8:8" ht="21.75" customHeight="1">
      <c r="B4" s="996" t="s">
        <v>27</v>
      </c>
      <c r="C4" s="997"/>
      <c r="D4" s="998" t="str">
        <f>'Result Sheet'!K107</f>
        <v>HINDI</v>
      </c>
      <c r="E4" s="999"/>
      <c r="F4" s="999"/>
      <c r="G4" s="1000"/>
      <c r="H4" s="1000"/>
      <c r="I4" s="1000"/>
      <c r="J4" s="1000"/>
      <c r="K4" s="1000"/>
      <c r="L4" s="1000"/>
      <c r="M4" s="1000"/>
      <c r="N4" s="1000"/>
      <c r="O4" s="1000"/>
      <c r="P4" s="1000"/>
      <c r="Q4" s="1001"/>
      <c r="R4" s="998" t="str">
        <f>'Result Sheet'!W107</f>
        <v>ENGLISH</v>
      </c>
      <c r="S4" s="999"/>
      <c r="T4" s="999"/>
      <c r="U4" s="1000"/>
      <c r="V4" s="1000"/>
      <c r="W4" s="1000"/>
      <c r="X4" s="1000"/>
      <c r="Y4" s="1000"/>
      <c r="Z4" s="1000"/>
      <c r="AA4" s="1000"/>
      <c r="AB4" s="1000"/>
      <c r="AC4" s="1000"/>
      <c r="AD4" s="1000"/>
      <c r="AE4" s="1001"/>
      <c r="AF4" s="998" t="str">
        <f>'Result Sheet'!AI107</f>
        <v>SANSKRIT-I</v>
      </c>
      <c r="AG4" s="999"/>
      <c r="AH4" s="999"/>
      <c r="AI4" s="1000"/>
      <c r="AJ4" s="1000"/>
      <c r="AK4" s="1000"/>
      <c r="AL4" s="1000"/>
      <c r="AM4" s="1000"/>
      <c r="AN4" s="1000"/>
      <c r="AO4" s="1000"/>
      <c r="AP4" s="1000"/>
      <c r="AQ4" s="1002"/>
      <c r="AR4" s="1002"/>
      <c r="AS4" s="1003"/>
    </row>
    <row r="5" spans="8:8" ht="62.25" customHeight="1">
      <c r="B5" s="1004"/>
      <c r="C5" s="1005"/>
      <c r="D5" s="1006" t="s">
        <v>126</v>
      </c>
      <c r="E5" s="1007" t="s">
        <v>64</v>
      </c>
      <c r="F5" s="1007" t="s">
        <v>129</v>
      </c>
      <c r="G5" s="1007" t="s">
        <v>119</v>
      </c>
      <c r="H5" s="1007" t="s">
        <v>120</v>
      </c>
      <c r="I5" s="1007" t="s">
        <v>121</v>
      </c>
      <c r="J5" s="1007" t="s">
        <v>127</v>
      </c>
      <c r="K5" s="1007" t="s">
        <v>128</v>
      </c>
      <c r="L5" s="1007" t="s">
        <v>108</v>
      </c>
      <c r="M5" s="1007" t="s">
        <v>122</v>
      </c>
      <c r="N5" s="1007" t="s">
        <v>109</v>
      </c>
      <c r="O5" s="1007" t="s">
        <v>123</v>
      </c>
      <c r="P5" s="1007" t="s">
        <v>124</v>
      </c>
      <c r="Q5" s="1008" t="s">
        <v>30</v>
      </c>
      <c r="R5" s="1006" t="s">
        <v>126</v>
      </c>
      <c r="S5" s="1007" t="s">
        <v>64</v>
      </c>
      <c r="T5" s="1007" t="s">
        <v>129</v>
      </c>
      <c r="U5" s="1007" t="s">
        <v>119</v>
      </c>
      <c r="V5" s="1007" t="s">
        <v>120</v>
      </c>
      <c r="W5" s="1007" t="s">
        <v>121</v>
      </c>
      <c r="X5" s="1007" t="s">
        <v>127</v>
      </c>
      <c r="Y5" s="1007" t="s">
        <v>128</v>
      </c>
      <c r="Z5" s="1007" t="s">
        <v>108</v>
      </c>
      <c r="AA5" s="1007" t="s">
        <v>122</v>
      </c>
      <c r="AB5" s="1007" t="s">
        <v>109</v>
      </c>
      <c r="AC5" s="1007" t="s">
        <v>123</v>
      </c>
      <c r="AD5" s="1007" t="s">
        <v>124</v>
      </c>
      <c r="AE5" s="1008" t="s">
        <v>30</v>
      </c>
      <c r="AF5" s="1006" t="s">
        <v>126</v>
      </c>
      <c r="AG5" s="1007" t="s">
        <v>64</v>
      </c>
      <c r="AH5" s="1007" t="s">
        <v>129</v>
      </c>
      <c r="AI5" s="1007" t="s">
        <v>119</v>
      </c>
      <c r="AJ5" s="1007" t="s">
        <v>120</v>
      </c>
      <c r="AK5" s="1007" t="s">
        <v>121</v>
      </c>
      <c r="AL5" s="1007" t="s">
        <v>127</v>
      </c>
      <c r="AM5" s="1007" t="s">
        <v>128</v>
      </c>
      <c r="AN5" s="1007" t="s">
        <v>108</v>
      </c>
      <c r="AO5" s="1007" t="s">
        <v>122</v>
      </c>
      <c r="AP5" s="1007" t="s">
        <v>109</v>
      </c>
      <c r="AQ5" s="1007" t="s">
        <v>123</v>
      </c>
      <c r="AR5" s="1007" t="s">
        <v>124</v>
      </c>
      <c r="AS5" s="1009" t="s">
        <v>30</v>
      </c>
    </row>
    <row r="6" spans="8:8" ht="33.75" customHeight="1">
      <c r="B6" s="1010" t="s">
        <v>117</v>
      </c>
      <c r="C6" s="1011"/>
      <c r="D6" s="1012">
        <f>'Result Sheet'!K110</f>
        <v>26.0</v>
      </c>
      <c r="E6" s="1013">
        <f>COUNTIF('Marks Entry'!$W$9:$W$108,"D")</f>
        <v>0.0</v>
      </c>
      <c r="F6" s="1013">
        <f>COUNTIF('Marks Entry'!$W$9:$W$108,"I")</f>
        <v>2.0</v>
      </c>
      <c r="G6" s="1013">
        <f>'Result Sheet'!O110+'Result Sheet'!N110</f>
        <v>2.0</v>
      </c>
      <c r="H6" s="1013">
        <f>'Result Sheet'!P110</f>
        <v>2.0</v>
      </c>
      <c r="I6" s="1013">
        <f>'Result Sheet'!Q110</f>
        <v>1.0</v>
      </c>
      <c r="J6" s="1013">
        <f>COUNTIF('Marks Entry'!$W$9:$W$108,"G1")</f>
        <v>0.0</v>
      </c>
      <c r="K6" s="1013">
        <f>COUNTIF('Marks Entry'!$W$9:$W$108,"G2")</f>
        <v>0.0</v>
      </c>
      <c r="L6" s="1013">
        <f>'Result Sheet'!R110</f>
        <v>0.0</v>
      </c>
      <c r="M6" s="1013">
        <f>'Result Sheet'!N111</f>
        <v>7.0</v>
      </c>
      <c r="N6" s="1013">
        <f>'Result Sheet'!P111</f>
        <v>14.0</v>
      </c>
      <c r="O6" s="1013">
        <f>'Result Sheet'!L110</f>
        <v>0.0</v>
      </c>
      <c r="P6" s="1013">
        <f>'Result Sheet'!R111</f>
        <v>0.0</v>
      </c>
      <c r="Q6" s="1014">
        <f>SUM(G6:P6)</f>
        <v>26.0</v>
      </c>
      <c r="R6" s="1012">
        <f>'Result Sheet'!W110</f>
        <v>26.0</v>
      </c>
      <c r="S6" s="1013">
        <f>COUNTIF('Marks Entry'!$W$9:$W$108,"D")</f>
        <v>0.0</v>
      </c>
      <c r="T6" s="1013">
        <f>COUNTIF('Marks Entry'!$W$9:$W$108,"I")</f>
        <v>2.0</v>
      </c>
      <c r="U6" s="1013">
        <f>'Result Sheet'!Z110+'Result Sheet'!AA110</f>
        <v>0.0</v>
      </c>
      <c r="V6" s="1013">
        <f>'Result Sheet'!AB110</f>
        <v>0.0</v>
      </c>
      <c r="W6" s="1013">
        <f>'Result Sheet'!AC110</f>
        <v>0.0</v>
      </c>
      <c r="X6" s="1013">
        <f>COUNTIF('Marks Entry'!$W$9:$W$108,"G1")</f>
        <v>0.0</v>
      </c>
      <c r="Y6" s="1013">
        <f>COUNTIF('Marks Entry'!$W$9:$W$108,"G2")</f>
        <v>0.0</v>
      </c>
      <c r="Z6" s="1013">
        <f>'Result Sheet'!AD110</f>
        <v>0.0</v>
      </c>
      <c r="AA6" s="1013">
        <f>'Result Sheet'!Z111</f>
        <v>11.0</v>
      </c>
      <c r="AB6" s="1013">
        <f>'Result Sheet'!AB111</f>
        <v>15.0</v>
      </c>
      <c r="AC6" s="1013">
        <f>'Result Sheet'!X110</f>
        <v>0.0</v>
      </c>
      <c r="AD6" s="1013">
        <f>'Result Sheet'!AD111</f>
        <v>0.0</v>
      </c>
      <c r="AE6" s="1014">
        <f>SUM(U6:AD6)</f>
        <v>26.0</v>
      </c>
      <c r="AF6" s="1012">
        <f>'Result Sheet'!AI110</f>
        <v>26.0</v>
      </c>
      <c r="AG6" s="1013">
        <f>COUNTIF('Marks Entry'!$AU$9:$AU$108,"D")</f>
        <v>0.0</v>
      </c>
      <c r="AH6" s="1013">
        <f>COUNTIF('Marks Entry'!$AU$9:$AU$108,"I")</f>
        <v>0.0</v>
      </c>
      <c r="AI6" s="1013">
        <f>'Result Sheet'!AL110+'Result Sheet'!AM110</f>
        <v>0.0</v>
      </c>
      <c r="AJ6" s="1013">
        <f>'Result Sheet'!AN110</f>
        <v>0.0</v>
      </c>
      <c r="AK6" s="1013">
        <f>'Result Sheet'!AO110</f>
        <v>1.0</v>
      </c>
      <c r="AL6" s="1013">
        <f>COUNTIF('Marks Entry'!$AU$9:$AU$108,"G1")</f>
        <v>0.0</v>
      </c>
      <c r="AM6" s="1013">
        <f>COUNTIF('Marks Entry'!$AU$9:$AU$108,"G2")</f>
        <v>0.0</v>
      </c>
      <c r="AN6" s="1013">
        <f>'Result Sheet'!AP110</f>
        <v>0.0</v>
      </c>
      <c r="AO6" s="1013">
        <f>'Result Sheet'!AL111</f>
        <v>3.0</v>
      </c>
      <c r="AP6" s="1013">
        <f>'Result Sheet'!AN111</f>
        <v>22.0</v>
      </c>
      <c r="AQ6" s="1013">
        <f>'Result Sheet'!AJ110</f>
        <v>0.0</v>
      </c>
      <c r="AR6" s="1013">
        <f>'Result Sheet'!AP111</f>
        <v>0.0</v>
      </c>
      <c r="AS6" s="1015">
        <f>SUM(AI6:AR6)</f>
        <v>26.0</v>
      </c>
    </row>
    <row r="7" spans="8:8" ht="21.75" customHeight="1">
      <c r="B7" s="1016"/>
      <c r="C7" s="1017"/>
      <c r="D7" s="998" t="str">
        <f>'Result Sheet'!AU107</f>
        <v>SANSKRIT-II</v>
      </c>
      <c r="E7" s="999"/>
      <c r="F7" s="999"/>
      <c r="G7" s="1000"/>
      <c r="H7" s="1000"/>
      <c r="I7" s="1000"/>
      <c r="J7" s="1000"/>
      <c r="K7" s="1000"/>
      <c r="L7" s="1000"/>
      <c r="M7" s="1000"/>
      <c r="N7" s="1000"/>
      <c r="O7" s="1000"/>
      <c r="P7" s="1000"/>
      <c r="Q7" s="1001"/>
      <c r="R7" s="998" t="str">
        <f>'Result Sheet'!BG107</f>
        <v>SCIENCE</v>
      </c>
      <c r="S7" s="999"/>
      <c r="T7" s="999"/>
      <c r="U7" s="1000"/>
      <c r="V7" s="1000"/>
      <c r="W7" s="1000"/>
      <c r="X7" s="1000"/>
      <c r="Y7" s="1000"/>
      <c r="Z7" s="1000"/>
      <c r="AA7" s="1000"/>
      <c r="AB7" s="1000"/>
      <c r="AC7" s="1000"/>
      <c r="AD7" s="1000"/>
      <c r="AE7" s="1001"/>
      <c r="AF7" s="998" t="str">
        <f>'Result Sheet'!BS107</f>
        <v>MATHEMATICS</v>
      </c>
      <c r="AG7" s="999"/>
      <c r="AH7" s="999"/>
      <c r="AI7" s="1000"/>
      <c r="AJ7" s="1000"/>
      <c r="AK7" s="1000"/>
      <c r="AL7" s="1000"/>
      <c r="AM7" s="1000"/>
      <c r="AN7" s="1000"/>
      <c r="AO7" s="1000"/>
      <c r="AP7" s="1000"/>
      <c r="AQ7" s="1002"/>
      <c r="AR7" s="1002"/>
      <c r="AS7" s="1003"/>
    </row>
    <row r="8" spans="8:8" ht="62.25" customHeight="1">
      <c r="B8" s="1016"/>
      <c r="C8" s="1017"/>
      <c r="D8" s="1006" t="s">
        <v>126</v>
      </c>
      <c r="E8" s="1007" t="s">
        <v>64</v>
      </c>
      <c r="F8" s="1007" t="s">
        <v>129</v>
      </c>
      <c r="G8" s="1007" t="s">
        <v>119</v>
      </c>
      <c r="H8" s="1007" t="s">
        <v>120</v>
      </c>
      <c r="I8" s="1007" t="s">
        <v>121</v>
      </c>
      <c r="J8" s="1007" t="s">
        <v>127</v>
      </c>
      <c r="K8" s="1007" t="s">
        <v>128</v>
      </c>
      <c r="L8" s="1007" t="s">
        <v>108</v>
      </c>
      <c r="M8" s="1007" t="s">
        <v>122</v>
      </c>
      <c r="N8" s="1007" t="s">
        <v>109</v>
      </c>
      <c r="O8" s="1007" t="s">
        <v>123</v>
      </c>
      <c r="P8" s="1007" t="s">
        <v>124</v>
      </c>
      <c r="Q8" s="1008" t="s">
        <v>30</v>
      </c>
      <c r="R8" s="1006" t="s">
        <v>126</v>
      </c>
      <c r="S8" s="1007" t="s">
        <v>64</v>
      </c>
      <c r="T8" s="1007" t="s">
        <v>129</v>
      </c>
      <c r="U8" s="1007" t="s">
        <v>119</v>
      </c>
      <c r="V8" s="1007" t="s">
        <v>120</v>
      </c>
      <c r="W8" s="1007" t="s">
        <v>121</v>
      </c>
      <c r="X8" s="1007" t="s">
        <v>127</v>
      </c>
      <c r="Y8" s="1007" t="s">
        <v>128</v>
      </c>
      <c r="Z8" s="1007" t="s">
        <v>108</v>
      </c>
      <c r="AA8" s="1007" t="s">
        <v>122</v>
      </c>
      <c r="AB8" s="1007" t="s">
        <v>109</v>
      </c>
      <c r="AC8" s="1007" t="s">
        <v>123</v>
      </c>
      <c r="AD8" s="1007" t="s">
        <v>124</v>
      </c>
      <c r="AE8" s="1008" t="s">
        <v>30</v>
      </c>
      <c r="AF8" s="1006" t="s">
        <v>126</v>
      </c>
      <c r="AG8" s="1007" t="s">
        <v>64</v>
      </c>
      <c r="AH8" s="1007" t="s">
        <v>129</v>
      </c>
      <c r="AI8" s="1007" t="s">
        <v>119</v>
      </c>
      <c r="AJ8" s="1007" t="s">
        <v>120</v>
      </c>
      <c r="AK8" s="1007" t="s">
        <v>121</v>
      </c>
      <c r="AL8" s="1007" t="s">
        <v>127</v>
      </c>
      <c r="AM8" s="1007" t="s">
        <v>128</v>
      </c>
      <c r="AN8" s="1007" t="s">
        <v>108</v>
      </c>
      <c r="AO8" s="1007" t="s">
        <v>122</v>
      </c>
      <c r="AP8" s="1007" t="s">
        <v>109</v>
      </c>
      <c r="AQ8" s="1007" t="s">
        <v>123</v>
      </c>
      <c r="AR8" s="1007" t="s">
        <v>124</v>
      </c>
      <c r="AS8" s="1009" t="s">
        <v>30</v>
      </c>
    </row>
    <row r="9" spans="8:8" ht="55.5" customHeight="1">
      <c r="B9" s="1016"/>
      <c r="C9" s="1017"/>
      <c r="D9" s="1018">
        <f>'Result Sheet'!AU110</f>
        <v>26.0</v>
      </c>
      <c r="E9" s="1019">
        <f>COUNTIF('Marks Entry'!$BG$9:$BG$108,"D")</f>
        <v>0.0</v>
      </c>
      <c r="F9" s="1019">
        <f>COUNTIF('Marks Entry'!$BG$9:$BG$108,"I")</f>
        <v>0.0</v>
      </c>
      <c r="G9" s="1019">
        <f>'Result Sheet'!AX110+'Result Sheet'!AY110</f>
        <v>0.0</v>
      </c>
      <c r="H9" s="1019">
        <f>'Result Sheet'!AZ110</f>
        <v>0.0</v>
      </c>
      <c r="I9" s="1019">
        <f>'Result Sheet'!BA110</f>
        <v>0.0</v>
      </c>
      <c r="J9" s="1019">
        <f>COUNTIF('Marks Entry'!$BG$9:$BG$108,"G1")</f>
        <v>0.0</v>
      </c>
      <c r="K9" s="1019">
        <f>COUNTIF('Marks Entry'!$BG$9:$BG$108,"G2")</f>
        <v>0.0</v>
      </c>
      <c r="L9" s="1019">
        <f>'Result Sheet'!BB110</f>
        <v>0.0</v>
      </c>
      <c r="M9" s="1019">
        <f>'Result Sheet'!AX111</f>
        <v>4.0</v>
      </c>
      <c r="N9" s="1019">
        <f>'Result Sheet'!AZ111</f>
        <v>22.0</v>
      </c>
      <c r="O9" s="1019">
        <f>'Result Sheet'!AV110</f>
        <v>0.0</v>
      </c>
      <c r="P9" s="1019">
        <f>'Result Sheet'!BB111</f>
        <v>0.0</v>
      </c>
      <c r="Q9" s="1020">
        <f>SUM(G9:P9)</f>
        <v>26.0</v>
      </c>
      <c r="R9" s="1021">
        <f>'Result Sheet'!BG110</f>
        <v>26.0</v>
      </c>
      <c r="S9" s="1019">
        <f>COUNTIF('Marks Entry'!$BS$9:$BS$108,"D")</f>
        <v>0.0</v>
      </c>
      <c r="T9" s="1019">
        <f>COUNTIF('Marks Entry'!$BS$9:$BS$108,"I")</f>
        <v>0.0</v>
      </c>
      <c r="U9" s="1019">
        <f>'Result Sheet'!BJ110+'Result Sheet'!BK110</f>
        <v>0.0</v>
      </c>
      <c r="V9" s="1019">
        <f>'Result Sheet'!BL110</f>
        <v>0.0</v>
      </c>
      <c r="W9" s="1019">
        <f>'Result Sheet'!BM110</f>
        <v>1.0</v>
      </c>
      <c r="X9" s="1019">
        <f>'Result Sheet'!BP110</f>
        <v>5.0</v>
      </c>
      <c r="Y9" s="1019">
        <f>'Result Sheet'!BQ110</f>
        <v>20.0</v>
      </c>
      <c r="Z9" s="1019">
        <f>'Result Sheet'!BN110</f>
        <v>0.0</v>
      </c>
      <c r="AA9" s="1019">
        <f>'Result Sheet'!BJ111</f>
        <v>5.0</v>
      </c>
      <c r="AB9" s="1019">
        <f>'Result Sheet'!BL111</f>
        <v>20.0</v>
      </c>
      <c r="AC9" s="1019">
        <f>'Result Sheet'!BH110</f>
        <v>0.0</v>
      </c>
      <c r="AD9" s="1019">
        <f>'Result Sheet'!BN111</f>
        <v>0.0</v>
      </c>
      <c r="AE9" s="1020">
        <f>SUM(U9:AD9)</f>
        <v>51.0</v>
      </c>
      <c r="AF9" s="1021">
        <f>'Result Sheet'!BS110</f>
        <v>26.0</v>
      </c>
      <c r="AG9" s="1019">
        <f>COUNTIF('Marks Entry'!$CE$9:$CE$108,"D")</f>
        <v>0.0</v>
      </c>
      <c r="AH9" s="1019">
        <f>COUNTIF('Marks Entry'!$CE$9:$CE$108,"I")</f>
        <v>0.0</v>
      </c>
      <c r="AI9" s="1019">
        <f>'Result Sheet'!BV110+'Result Sheet'!BW110</f>
        <v>0.0</v>
      </c>
      <c r="AJ9" s="1019">
        <f>'Result Sheet'!BX110</f>
        <v>0.0</v>
      </c>
      <c r="AK9" s="1019">
        <f>'Result Sheet'!BY110</f>
        <v>1.0</v>
      </c>
      <c r="AL9" s="1019">
        <f>'Result Sheet'!CB110</f>
        <v>2.0</v>
      </c>
      <c r="AM9" s="1019">
        <f>'Result Sheet'!CC110</f>
        <v>23.0</v>
      </c>
      <c r="AN9" s="1019">
        <f>'Result Sheet'!BZ110</f>
        <v>0.0</v>
      </c>
      <c r="AO9" s="1019">
        <f>'Result Sheet'!BV111</f>
        <v>2.0</v>
      </c>
      <c r="AP9" s="1019">
        <f>'Result Sheet'!BX111</f>
        <v>23.0</v>
      </c>
      <c r="AQ9" s="1019">
        <f>'Result Sheet'!BT110</f>
        <v>0.0</v>
      </c>
      <c r="AR9" s="1019">
        <f>'Result Sheet'!BZ111</f>
        <v>0.0</v>
      </c>
      <c r="AS9" s="1022">
        <f>SUM(AI9:AR9)</f>
        <v>51.0</v>
      </c>
    </row>
    <row r="10" spans="8:8" ht="21.75" customHeight="1">
      <c r="B10" s="1016"/>
      <c r="C10" s="1017"/>
      <c r="D10" s="998" t="str">
        <f>'Result Sheet'!CE107</f>
        <v>SOCIAL SCIENCE</v>
      </c>
      <c r="E10" s="999"/>
      <c r="F10" s="999"/>
      <c r="G10" s="1000"/>
      <c r="H10" s="1000"/>
      <c r="I10" s="1000"/>
      <c r="J10" s="1000"/>
      <c r="K10" s="1000"/>
      <c r="L10" s="1000"/>
      <c r="M10" s="1000"/>
      <c r="N10" s="1000"/>
      <c r="O10" s="1000"/>
      <c r="P10" s="1000"/>
      <c r="Q10" s="1001"/>
      <c r="R10" s="1023"/>
      <c r="S10" s="1024"/>
      <c r="T10" s="1024"/>
      <c r="U10" s="1024"/>
      <c r="V10" s="1024"/>
      <c r="W10" s="1024"/>
      <c r="X10" s="1024"/>
      <c r="Y10" s="1024"/>
      <c r="Z10" s="1024"/>
      <c r="AA10" s="1024"/>
      <c r="AB10" s="1024"/>
      <c r="AC10" s="1024"/>
      <c r="AD10" s="1024"/>
      <c r="AE10" s="1024"/>
      <c r="AF10" s="1024"/>
      <c r="AG10" s="1024"/>
      <c r="AH10" s="1024"/>
      <c r="AI10" s="1024"/>
      <c r="AJ10" s="1024"/>
      <c r="AK10" s="1024"/>
      <c r="AL10" s="1024"/>
      <c r="AM10" s="1024"/>
      <c r="AN10" s="1024"/>
      <c r="AO10" s="1024"/>
      <c r="AP10" s="1024"/>
      <c r="AQ10" s="1024"/>
      <c r="AR10" s="1024"/>
      <c r="AS10" s="1025"/>
    </row>
    <row r="11" spans="8:8" ht="62.25" customHeight="1">
      <c r="B11" s="1016"/>
      <c r="C11" s="1017"/>
      <c r="D11" s="1006" t="s">
        <v>126</v>
      </c>
      <c r="E11" s="1007" t="s">
        <v>64</v>
      </c>
      <c r="F11" s="1007" t="s">
        <v>129</v>
      </c>
      <c r="G11" s="1007" t="s">
        <v>119</v>
      </c>
      <c r="H11" s="1007" t="s">
        <v>120</v>
      </c>
      <c r="I11" s="1007" t="s">
        <v>121</v>
      </c>
      <c r="J11" s="1007" t="s">
        <v>127</v>
      </c>
      <c r="K11" s="1007" t="s">
        <v>128</v>
      </c>
      <c r="L11" s="1007" t="s">
        <v>108</v>
      </c>
      <c r="M11" s="1007" t="s">
        <v>122</v>
      </c>
      <c r="N11" s="1007" t="s">
        <v>109</v>
      </c>
      <c r="O11" s="1007" t="s">
        <v>123</v>
      </c>
      <c r="P11" s="1007" t="s">
        <v>124</v>
      </c>
      <c r="Q11" s="1008" t="s">
        <v>30</v>
      </c>
      <c r="R11" s="1026"/>
      <c r="S11" s="1027"/>
      <c r="T11" s="1027"/>
      <c r="U11" s="1027"/>
      <c r="V11" s="1027"/>
      <c r="W11" s="1027"/>
      <c r="X11" s="1027"/>
      <c r="Y11" s="1027"/>
      <c r="Z11" s="1027"/>
      <c r="AA11" s="1027"/>
      <c r="AB11" s="1027"/>
      <c r="AC11" s="1027"/>
      <c r="AD11" s="1027"/>
      <c r="AE11" s="1027"/>
      <c r="AF11" s="1027"/>
      <c r="AG11" s="1027"/>
      <c r="AH11" s="1027"/>
      <c r="AI11" s="1027"/>
      <c r="AJ11" s="1027"/>
      <c r="AK11" s="1027"/>
      <c r="AL11" s="1027"/>
      <c r="AM11" s="1027"/>
      <c r="AN11" s="1027"/>
      <c r="AO11" s="1027"/>
      <c r="AP11" s="1027"/>
      <c r="AQ11" s="1027"/>
      <c r="AR11" s="1027"/>
      <c r="AS11" s="1028"/>
    </row>
    <row r="12" spans="8:8" ht="55.5" customHeight="1">
      <c r="B12" s="1029"/>
      <c r="C12" s="1030"/>
      <c r="D12" s="1018">
        <f>'Result Sheet'!CE110</f>
        <v>26.0</v>
      </c>
      <c r="E12" s="1019">
        <f>COUNTIF('Marks Entry'!$BG$9:$BG$108,"D")</f>
        <v>0.0</v>
      </c>
      <c r="F12" s="1019">
        <f>COUNTIF('Marks Entry'!$BG$9:$BG$108,"I")</f>
        <v>0.0</v>
      </c>
      <c r="G12" s="1019">
        <f>'Result Sheet'!CH110+'Result Sheet'!CI110</f>
        <v>0.0</v>
      </c>
      <c r="H12" s="1019">
        <f>'Result Sheet'!CJ110</f>
        <v>1.0</v>
      </c>
      <c r="I12" s="1019">
        <f>'Result Sheet'!CK110</f>
        <v>0.0</v>
      </c>
      <c r="J12" s="1019">
        <f>COUNTIF('Marks Entry'!$BG$9:$BG$108,"G1")</f>
        <v>0.0</v>
      </c>
      <c r="K12" s="1019">
        <f>COUNTIF('Marks Entry'!$BG$9:$BG$108,"G2")</f>
        <v>0.0</v>
      </c>
      <c r="L12" s="1019">
        <f>'Result Sheet'!CL110</f>
        <v>0.0</v>
      </c>
      <c r="M12" s="1019">
        <f>'Result Sheet'!CH111</f>
        <v>7.0</v>
      </c>
      <c r="N12" s="1019">
        <f>'Result Sheet'!CJ111</f>
        <v>17.0</v>
      </c>
      <c r="O12" s="1019">
        <f>'Result Sheet'!CF110</f>
        <v>0.0</v>
      </c>
      <c r="P12" s="1019">
        <f>'Result Sheet'!CL111</f>
        <v>0.0</v>
      </c>
      <c r="Q12" s="1020">
        <f>SUM(G12:P12)</f>
        <v>25.0</v>
      </c>
      <c r="R12" s="1031"/>
      <c r="S12" s="1032"/>
      <c r="T12" s="1032"/>
      <c r="U12" s="1032"/>
      <c r="V12" s="1032"/>
      <c r="W12" s="1032"/>
      <c r="X12" s="1032"/>
      <c r="Y12" s="1032"/>
      <c r="Z12" s="1032"/>
      <c r="AA12" s="1032"/>
      <c r="AB12" s="1032"/>
      <c r="AC12" s="1032"/>
      <c r="AD12" s="1032"/>
      <c r="AE12" s="1032"/>
      <c r="AF12" s="1032"/>
      <c r="AG12" s="1032"/>
      <c r="AH12" s="1032"/>
      <c r="AI12" s="1032"/>
      <c r="AJ12" s="1032"/>
      <c r="AK12" s="1032"/>
      <c r="AL12" s="1032"/>
      <c r="AM12" s="1032"/>
      <c r="AN12" s="1032"/>
      <c r="AO12" s="1032"/>
      <c r="AP12" s="1032"/>
      <c r="AQ12" s="1032"/>
      <c r="AR12" s="1032"/>
      <c r="AS12" s="1033"/>
    </row>
    <row r="13" spans="8:8" ht="15.75">
      <c r="B13" s="1034"/>
      <c r="C13" s="1035"/>
      <c r="D13" s="1035"/>
      <c r="E13" s="1035"/>
      <c r="F13" s="1035"/>
      <c r="G13" s="1035"/>
      <c r="H13" s="1035"/>
      <c r="I13" s="1035"/>
      <c r="J13" s="1035"/>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35"/>
      <c r="AI13" s="1035"/>
      <c r="AJ13" s="1035"/>
      <c r="AK13" s="1035"/>
      <c r="AL13" s="1035"/>
      <c r="AM13" s="1035"/>
      <c r="AN13" s="1035"/>
      <c r="AO13" s="1035"/>
      <c r="AP13" s="1035"/>
      <c r="AQ13" s="1035"/>
      <c r="AR13" s="1035"/>
      <c r="AS13" s="1036"/>
    </row>
    <row r="14" spans="8:8" ht="26.25">
      <c r="B14" s="1037" t="s">
        <v>116</v>
      </c>
      <c r="C14" s="1038"/>
      <c r="D14" s="1038"/>
      <c r="E14" s="1038"/>
      <c r="F14" s="1038"/>
      <c r="G14" s="1038"/>
      <c r="H14" s="1038"/>
      <c r="I14" s="1038"/>
      <c r="J14" s="1038"/>
      <c r="K14" s="1038"/>
      <c r="L14" s="1038"/>
      <c r="M14" s="1038"/>
      <c r="N14" s="1038"/>
      <c r="O14" s="1038"/>
      <c r="P14" s="1038"/>
      <c r="Q14" s="1038"/>
      <c r="R14" s="1038"/>
      <c r="S14" s="1038"/>
      <c r="T14" s="1038"/>
      <c r="U14" s="1038"/>
      <c r="V14" s="1038"/>
      <c r="W14" s="1038"/>
      <c r="X14" s="1039"/>
      <c r="Y14" s="1039"/>
      <c r="Z14" s="1040" t="str">
        <f>CONCATENATE(Master!B6,Master!D6,Master!E6)</f>
        <v>SESSION:-2022-23</v>
      </c>
      <c r="AA14" s="1040"/>
      <c r="AB14" s="1040"/>
      <c r="AC14" s="1040"/>
      <c r="AD14" s="1040"/>
      <c r="AE14" s="1040"/>
      <c r="AF14" s="1040"/>
      <c r="AG14" s="1040"/>
      <c r="AH14" s="1040"/>
      <c r="AI14" s="1040"/>
      <c r="AJ14" s="1040"/>
      <c r="AK14" s="1040"/>
      <c r="AL14" s="1040"/>
      <c r="AM14" s="1040"/>
      <c r="AN14" s="1040"/>
      <c r="AO14" s="1040"/>
      <c r="AP14" s="1040"/>
      <c r="AQ14" s="1040"/>
      <c r="AR14" s="1040"/>
      <c r="AS14" s="1041"/>
    </row>
    <row r="15" spans="8:8" ht="45.75" customHeight="1">
      <c r="B15" s="1042" t="s">
        <v>32</v>
      </c>
      <c r="C15" s="1043"/>
      <c r="D15" s="1044" t="s">
        <v>27</v>
      </c>
      <c r="E15" s="1045"/>
      <c r="F15" s="1045"/>
      <c r="G15" s="1046"/>
      <c r="H15" s="1043" t="s">
        <v>118</v>
      </c>
      <c r="I15" s="1043"/>
      <c r="J15" s="1043"/>
      <c r="K15" s="1043"/>
      <c r="L15" s="1043"/>
      <c r="M15" s="1043" t="s">
        <v>131</v>
      </c>
      <c r="N15" s="1043"/>
      <c r="O15" s="1043"/>
      <c r="P15" s="1043" t="s">
        <v>132</v>
      </c>
      <c r="Q15" s="1043"/>
      <c r="R15" s="1043"/>
      <c r="S15" s="1047"/>
      <c r="T15" s="1047"/>
      <c r="U15" s="1048" t="s">
        <v>134</v>
      </c>
      <c r="V15" s="1049"/>
      <c r="W15" s="1049"/>
      <c r="X15" s="1049"/>
      <c r="Y15" s="1050"/>
      <c r="Z15" s="1043" t="s">
        <v>122</v>
      </c>
      <c r="AA15" s="1043"/>
      <c r="AB15" s="1043"/>
      <c r="AC15" s="1043" t="s">
        <v>109</v>
      </c>
      <c r="AD15" s="1043"/>
      <c r="AE15" s="1043"/>
      <c r="AF15" s="1043" t="s">
        <v>123</v>
      </c>
      <c r="AG15" s="1043"/>
      <c r="AH15" s="1043"/>
      <c r="AI15" s="1043"/>
      <c r="AJ15" s="1043"/>
      <c r="AK15" s="1048" t="s">
        <v>133</v>
      </c>
      <c r="AL15" s="1049"/>
      <c r="AM15" s="1049"/>
      <c r="AN15" s="1049"/>
      <c r="AO15" s="1049"/>
      <c r="AP15" s="1050"/>
      <c r="AQ15" s="1049" t="s">
        <v>219</v>
      </c>
      <c r="AR15" s="1049"/>
      <c r="AS15" s="1051"/>
    </row>
    <row r="16" spans="8:8" ht="15.75" customHeight="1">
      <c r="B16" s="1052">
        <v>1.0</v>
      </c>
      <c r="C16" s="1053"/>
      <c r="D16" s="1054">
        <v>2.0</v>
      </c>
      <c r="E16" s="1054"/>
      <c r="F16" s="1054"/>
      <c r="G16" s="1054"/>
      <c r="H16" s="1054">
        <v>3.0</v>
      </c>
      <c r="I16" s="1054"/>
      <c r="J16" s="1054"/>
      <c r="K16" s="1054"/>
      <c r="L16" s="1054"/>
      <c r="M16" s="1054">
        <v>4.0</v>
      </c>
      <c r="N16" s="1054"/>
      <c r="O16" s="1054"/>
      <c r="P16" s="1054">
        <v>5.0</v>
      </c>
      <c r="Q16" s="1054"/>
      <c r="R16" s="1054"/>
      <c r="S16" s="1055"/>
      <c r="T16" s="1055"/>
      <c r="U16" s="1054">
        <v>6.0</v>
      </c>
      <c r="V16" s="1054"/>
      <c r="W16" s="1054"/>
      <c r="X16" s="1055"/>
      <c r="Y16" s="1055"/>
      <c r="Z16" s="1054">
        <v>7.0</v>
      </c>
      <c r="AA16" s="1054"/>
      <c r="AB16" s="1054"/>
      <c r="AC16" s="1054">
        <v>8.0</v>
      </c>
      <c r="AD16" s="1054"/>
      <c r="AE16" s="1054"/>
      <c r="AF16" s="1054">
        <v>9.0</v>
      </c>
      <c r="AG16" s="1054"/>
      <c r="AH16" s="1054"/>
      <c r="AI16" s="1054"/>
      <c r="AJ16" s="1054"/>
      <c r="AK16" s="870">
        <v>10.0</v>
      </c>
      <c r="AL16" s="871"/>
      <c r="AM16" s="871"/>
      <c r="AN16" s="871"/>
      <c r="AO16" s="871"/>
      <c r="AP16" s="872"/>
      <c r="AQ16" s="871">
        <v>11.0</v>
      </c>
      <c r="AR16" s="871"/>
      <c r="AS16" s="1056"/>
    </row>
    <row r="17" spans="8:8" ht="45.75" customHeight="1">
      <c r="B17" s="1057">
        <v>1.0</v>
      </c>
      <c r="C17" s="1058"/>
      <c r="D17" s="1059" t="s">
        <v>117</v>
      </c>
      <c r="E17" s="1060"/>
      <c r="F17" s="1060"/>
      <c r="G17" s="1061"/>
      <c r="H17" s="1058">
        <f>'Result Sheet'!EZ109</f>
        <v>0.0</v>
      </c>
      <c r="I17" s="1058"/>
      <c r="J17" s="1058"/>
      <c r="K17" s="1058"/>
      <c r="L17" s="1058"/>
      <c r="M17" s="1058">
        <f>'Result Sheet'!FA109</f>
        <v>0.0</v>
      </c>
      <c r="N17" s="1058"/>
      <c r="O17" s="1058"/>
      <c r="P17" s="1058">
        <f>'Result Sheet'!FB109</f>
        <v>0.0</v>
      </c>
      <c r="Q17" s="1058"/>
      <c r="R17" s="1058"/>
      <c r="S17" s="1062"/>
      <c r="T17" s="1062"/>
      <c r="U17" s="1063">
        <f>SUM(H17:R17)</f>
        <v>0.0</v>
      </c>
      <c r="V17" s="1063"/>
      <c r="W17" s="1063"/>
      <c r="X17" s="1063"/>
      <c r="Y17" s="1063"/>
      <c r="Z17" s="1058">
        <f>'Result Sheet'!FC109</f>
        <v>0.0</v>
      </c>
      <c r="AA17" s="1058"/>
      <c r="AB17" s="1058"/>
      <c r="AC17" s="1058">
        <f>'Result Sheet'!FD109</f>
        <v>26.0</v>
      </c>
      <c r="AD17" s="1058"/>
      <c r="AE17" s="1058"/>
      <c r="AF17" s="1058">
        <f>'Result Sheet'!EX109</f>
        <v>0.0</v>
      </c>
      <c r="AG17" s="1058"/>
      <c r="AH17" s="1058"/>
      <c r="AI17" s="1058"/>
      <c r="AJ17" s="1058"/>
      <c r="AK17" s="1064">
        <f>SUM(Z17:AJ17)</f>
        <v>26.0</v>
      </c>
      <c r="AL17" s="1065"/>
      <c r="AM17" s="1065"/>
      <c r="AN17" s="1065"/>
      <c r="AO17" s="1065"/>
      <c r="AP17" s="1066"/>
      <c r="AQ17" s="1067">
        <f>SUM(U17,AK17)</f>
        <v>26.0</v>
      </c>
      <c r="AR17" s="1067"/>
      <c r="AS17" s="1068"/>
    </row>
    <row r="18" spans="8:8" ht="15.0">
      <c r="B18" s="508"/>
      <c r="C18" s="508"/>
      <c r="D18" s="508"/>
      <c r="E18" s="508"/>
      <c r="F18" s="508"/>
      <c r="G18" s="508"/>
      <c r="H18" s="508"/>
      <c r="I18" s="508"/>
      <c r="J18" s="508"/>
      <c r="K18" s="508"/>
      <c r="L18" s="508"/>
      <c r="M18" s="508"/>
      <c r="N18" s="508"/>
      <c r="O18" s="508"/>
      <c r="P18" s="508"/>
      <c r="Q18" s="508"/>
      <c r="R18" s="508"/>
      <c r="S18" s="508"/>
      <c r="T18" s="508"/>
      <c r="U18" s="508"/>
      <c r="V18" s="508"/>
      <c r="W18" s="508"/>
      <c r="X18" s="508"/>
      <c r="Y18" s="508"/>
      <c r="Z18" s="508"/>
      <c r="AA18" s="508"/>
      <c r="AB18" s="508"/>
      <c r="AC18" s="508"/>
      <c r="AD18" s="508"/>
      <c r="AE18" s="508"/>
      <c r="AF18" s="508"/>
      <c r="AG18" s="508"/>
      <c r="AH18" s="508"/>
      <c r="AI18" s="508"/>
      <c r="AJ18" s="508"/>
      <c r="AK18" s="508"/>
      <c r="AL18" s="508"/>
      <c r="AM18" s="508"/>
      <c r="AN18" s="508"/>
      <c r="AO18" s="508"/>
      <c r="AP18" s="508"/>
      <c r="AQ18" s="508"/>
      <c r="AR18" s="508"/>
      <c r="AS18" s="508"/>
    </row>
    <row r="19" spans="8:8" ht="15.0"/>
  </sheetData>
  <sheetProtection password="e8fa" sheet="1" objects="1" scenarios="1" formatCells="0" formatColumns="0" formatRows="0"/>
  <mergeCells count="52">
    <mergeCell ref="AF15:AJ15"/>
    <mergeCell ref="P17:R17"/>
    <mergeCell ref="D16:G16"/>
    <mergeCell ref="P16:R16"/>
    <mergeCell ref="D10:Q10"/>
    <mergeCell ref="B4:C5"/>
    <mergeCell ref="B6:C12"/>
    <mergeCell ref="R10:AS12"/>
    <mergeCell ref="M16:O16"/>
    <mergeCell ref="AF7:AS7"/>
    <mergeCell ref="B14:W14"/>
    <mergeCell ref="Z15:AB15"/>
    <mergeCell ref="D7:Q7"/>
    <mergeCell ref="U15:Y15"/>
    <mergeCell ref="B13:AS13"/>
    <mergeCell ref="M17:O17"/>
    <mergeCell ref="D4:Q4"/>
    <mergeCell ref="AQ16:AS16"/>
    <mergeCell ref="AC17:AE17"/>
    <mergeCell ref="B16:C16"/>
    <mergeCell ref="B15:C15"/>
    <mergeCell ref="R7:AE7"/>
    <mergeCell ref="AQ17:AS17"/>
    <mergeCell ref="H15:L15"/>
    <mergeCell ref="AF4:AS4"/>
    <mergeCell ref="B2:W2"/>
    <mergeCell ref="D15:G15"/>
    <mergeCell ref="H17:L17"/>
    <mergeCell ref="U16:W16"/>
    <mergeCell ref="AF17:AJ17"/>
    <mergeCell ref="M15:O15"/>
    <mergeCell ref="Z17:AB17"/>
    <mergeCell ref="U17:Y17"/>
    <mergeCell ref="Z16:AB16"/>
    <mergeCell ref="B1:AS1"/>
    <mergeCell ref="AK17:AP17"/>
    <mergeCell ref="B3:AE3"/>
    <mergeCell ref="Z2:AS2"/>
    <mergeCell ref="AF3:AS3"/>
    <mergeCell ref="D17:G17"/>
    <mergeCell ref="H16:L16"/>
    <mergeCell ref="Z14:AS14"/>
    <mergeCell ref="AF16:AJ16"/>
    <mergeCell ref="AC15:AE15"/>
    <mergeCell ref="P15:R15"/>
    <mergeCell ref="AQ15:AS15"/>
    <mergeCell ref="AK15:AP15"/>
    <mergeCell ref="AC16:AE16"/>
    <mergeCell ref="AK16:AP16"/>
    <mergeCell ref="R4:AE4"/>
    <mergeCell ref="B17:C17"/>
    <mergeCell ref="B18:AS18"/>
  </mergeCells>
  <pageMargins left="0.24" right="0.19" top="0.23" bottom="0.21" header="0.21" footer="0.19"/>
  <pageSetup paperSize="9" scale="95" orientation="landscape"/>
</worksheet>
</file>

<file path=xl/worksheets/sheet6.xml><?xml version="1.0" encoding="utf-8"?>
<worksheet xmlns:r="http://schemas.openxmlformats.org/officeDocument/2006/relationships" xmlns="http://schemas.openxmlformats.org/spreadsheetml/2006/main">
  <sheetPr>
    <tabColor rgb="FF00B0F0"/>
  </sheetPr>
  <dimension ref="A1:XFD112"/>
  <sheetViews>
    <sheetView workbookViewId="0">
      <selection activeCell="A2" sqref="A2:AD2"/>
    </sheetView>
  </sheetViews>
  <sheetFormatPr defaultRowHeight="15.0" defaultColWidth="0" zeroHeight="1"/>
  <cols>
    <col min="1" max="1" customWidth="1" width="5.0" style="1069"/>
    <col min="2" max="2" customWidth="1" width="14.285156" style="1069"/>
    <col min="3" max="30" customWidth="1" width="6.5703125" style="1069"/>
    <col min="31" max="31" customWidth="1" width="2.0" style="1069"/>
    <col min="32" max="37" hidden="1" customWidth="0" width="9.140625" style="1069"/>
    <col min="38" max="44" hidden="1" customWidth="0" width="5.8554688" style="1070"/>
    <col min="45" max="86" hidden="1" customWidth="0" width="4.5703125" style="1070"/>
    <col min="87" max="92" hidden="1" customWidth="0" width="6.8554688" style="1070"/>
    <col min="93" max="98" hidden="1" customWidth="0" width="9.140625" style="1071"/>
    <col min="99" max="16383" hidden="1" customWidth="0" width="9.140625" style="0"/>
    <col min="16384" max="16384" hidden="1" customWidth="0" width="6.0" style="0"/>
  </cols>
  <sheetData>
    <row r="1" spans="8:8" ht="30.0">
      <c r="A1" s="1072" t="str">
        <f>CONCATENATE("School's Name:-    ",'Marks Entry'!$C$1)</f>
        <v>School's Name:-    GOVT VARISHTHA UPADHYAY SANSKRIT SCHOOL</v>
      </c>
      <c r="B1" s="1073"/>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c r="AB1" s="1073"/>
      <c r="AC1" s="1073"/>
      <c r="AD1" s="1073"/>
      <c r="AE1" s="1074"/>
      <c r="AF1" s="1074"/>
      <c r="AG1" s="1074"/>
      <c r="AH1" s="1074"/>
      <c r="AJ1" s="1075"/>
      <c r="AK1" s="1076"/>
      <c r="AL1" s="1076"/>
      <c r="AM1" s="1076"/>
      <c r="AN1" s="1076"/>
      <c r="AO1" s="1076"/>
      <c r="AP1" s="1077"/>
      <c r="AQ1" s="1078"/>
      <c r="AR1" s="1079"/>
      <c r="AS1" s="1080" t="str">
        <f>'Marks Entry'!L3</f>
        <v>HINDI</v>
      </c>
      <c r="AT1" s="1081"/>
      <c r="AU1" s="1081"/>
      <c r="AV1" s="1081"/>
      <c r="AW1" s="1081"/>
      <c r="AX1" s="1082"/>
      <c r="AY1" s="1080" t="str">
        <f>'Marks Entry'!X3</f>
        <v>ENGLISH</v>
      </c>
      <c r="AZ1" s="1081"/>
      <c r="BA1" s="1081"/>
      <c r="BB1" s="1081"/>
      <c r="BC1" s="1081"/>
      <c r="BD1" s="1083"/>
      <c r="BE1" s="1080" t="str">
        <f>'Marks Entry'!AJ3</f>
        <v>SANSKRIT-I</v>
      </c>
      <c r="BF1" s="1081"/>
      <c r="BG1" s="1081"/>
      <c r="BH1" s="1081"/>
      <c r="BI1" s="1081"/>
      <c r="BJ1" s="1082"/>
      <c r="BK1" s="1080" t="str">
        <f>'Marks Entry'!AV3</f>
        <v>SANSKRIT-II</v>
      </c>
      <c r="BL1" s="1081"/>
      <c r="BM1" s="1081"/>
      <c r="BN1" s="1081"/>
      <c r="BO1" s="1081"/>
      <c r="BP1" s="1083"/>
      <c r="BQ1" s="1080" t="str">
        <f>'Marks Entry'!BH3</f>
        <v>SCIENCE</v>
      </c>
      <c r="BR1" s="1081"/>
      <c r="BS1" s="1081"/>
      <c r="BT1" s="1081"/>
      <c r="BU1" s="1081"/>
      <c r="BV1" s="1083"/>
      <c r="BW1" s="1080" t="str">
        <f>'Marks Entry'!BT3</f>
        <v>MATHEMATICS</v>
      </c>
      <c r="BX1" s="1081"/>
      <c r="BY1" s="1081"/>
      <c r="BZ1" s="1081"/>
      <c r="CA1" s="1081"/>
      <c r="CB1" s="1083"/>
      <c r="CC1" s="1080" t="str">
        <f>'Marks Entry'!CF3</f>
        <v>SOCIAL SCIENCE</v>
      </c>
      <c r="CD1" s="1081"/>
      <c r="CE1" s="1081"/>
      <c r="CF1" s="1081"/>
      <c r="CG1" s="1081"/>
      <c r="CH1" s="1083"/>
      <c r="CI1" s="1084" t="s">
        <v>123</v>
      </c>
      <c r="CJ1" s="1085"/>
      <c r="CK1" s="1085"/>
      <c r="CL1" s="1085"/>
      <c r="CM1" s="1085"/>
      <c r="CN1" s="1085"/>
      <c r="CO1" s="1086" t="s">
        <v>173</v>
      </c>
      <c r="CP1" s="1086"/>
      <c r="CQ1" s="1086"/>
      <c r="CR1" s="1086"/>
      <c r="CS1" s="1086"/>
      <c r="CT1" s="1086"/>
    </row>
    <row r="2" spans="8:8" ht="25.5">
      <c r="A2" s="1087" t="s">
        <v>174</v>
      </c>
      <c r="B2" s="1088"/>
      <c r="C2" s="1088"/>
      <c r="D2" s="1088"/>
      <c r="E2" s="1088"/>
      <c r="F2" s="1088"/>
      <c r="G2" s="1088"/>
      <c r="H2" s="1088"/>
      <c r="I2" s="1088"/>
      <c r="J2" s="1088"/>
      <c r="K2" s="1088"/>
      <c r="L2" s="1088"/>
      <c r="M2" s="1088"/>
      <c r="N2" s="1088"/>
      <c r="O2" s="1088"/>
      <c r="P2" s="1088"/>
      <c r="Q2" s="1088"/>
      <c r="R2" s="1088"/>
      <c r="S2" s="1088"/>
      <c r="T2" s="1088"/>
      <c r="U2" s="1088"/>
      <c r="V2" s="1088"/>
      <c r="W2" s="1088"/>
      <c r="X2" s="1088"/>
      <c r="Y2" s="1088"/>
      <c r="Z2" s="1088"/>
      <c r="AA2" s="1088"/>
      <c r="AB2" s="1088"/>
      <c r="AC2" s="1088"/>
      <c r="AD2" s="1088"/>
      <c r="AE2" s="1089"/>
      <c r="AF2" s="1089"/>
      <c r="AG2" s="1089"/>
      <c r="AH2" s="1089"/>
      <c r="AJ2" s="1090"/>
      <c r="AK2" s="1091"/>
      <c r="AL2" s="1091"/>
      <c r="AM2" s="1091"/>
      <c r="AN2" s="1091"/>
      <c r="AO2" s="1091"/>
      <c r="AP2" s="1092"/>
      <c r="AQ2" s="1093"/>
      <c r="AR2" s="1093"/>
      <c r="AS2" s="1094" t="s">
        <v>175</v>
      </c>
      <c r="AT2" s="1095" t="s">
        <v>176</v>
      </c>
      <c r="AU2" s="1095" t="s">
        <v>177</v>
      </c>
      <c r="AV2" s="1095" t="s">
        <v>178</v>
      </c>
      <c r="AW2" s="1095" t="s">
        <v>179</v>
      </c>
      <c r="AX2" s="1096" t="s">
        <v>180</v>
      </c>
      <c r="AY2" s="1094" t="s">
        <v>175</v>
      </c>
      <c r="AZ2" s="1095" t="s">
        <v>176</v>
      </c>
      <c r="BA2" s="1095" t="s">
        <v>177</v>
      </c>
      <c r="BB2" s="1095" t="s">
        <v>178</v>
      </c>
      <c r="BC2" s="1095" t="s">
        <v>179</v>
      </c>
      <c r="BD2" s="1097" t="s">
        <v>180</v>
      </c>
      <c r="BE2" s="1094" t="s">
        <v>175</v>
      </c>
      <c r="BF2" s="1095" t="s">
        <v>176</v>
      </c>
      <c r="BG2" s="1095" t="s">
        <v>177</v>
      </c>
      <c r="BH2" s="1095" t="s">
        <v>178</v>
      </c>
      <c r="BI2" s="1095" t="s">
        <v>179</v>
      </c>
      <c r="BJ2" s="1096" t="s">
        <v>180</v>
      </c>
      <c r="BK2" s="1094" t="s">
        <v>175</v>
      </c>
      <c r="BL2" s="1095" t="s">
        <v>176</v>
      </c>
      <c r="BM2" s="1095" t="s">
        <v>177</v>
      </c>
      <c r="BN2" s="1095" t="s">
        <v>178</v>
      </c>
      <c r="BO2" s="1095" t="s">
        <v>179</v>
      </c>
      <c r="BP2" s="1097" t="s">
        <v>180</v>
      </c>
      <c r="BQ2" s="1094" t="s">
        <v>175</v>
      </c>
      <c r="BR2" s="1095" t="s">
        <v>176</v>
      </c>
      <c r="BS2" s="1095" t="s">
        <v>177</v>
      </c>
      <c r="BT2" s="1095" t="s">
        <v>178</v>
      </c>
      <c r="BU2" s="1095" t="s">
        <v>179</v>
      </c>
      <c r="BV2" s="1097" t="s">
        <v>180</v>
      </c>
      <c r="BW2" s="1094" t="s">
        <v>175</v>
      </c>
      <c r="BX2" s="1095" t="s">
        <v>176</v>
      </c>
      <c r="BY2" s="1095" t="s">
        <v>177</v>
      </c>
      <c r="BZ2" s="1095" t="s">
        <v>178</v>
      </c>
      <c r="CA2" s="1095" t="s">
        <v>179</v>
      </c>
      <c r="CB2" s="1097" t="s">
        <v>180</v>
      </c>
      <c r="CC2" s="1094" t="s">
        <v>175</v>
      </c>
      <c r="CD2" s="1095" t="s">
        <v>176</v>
      </c>
      <c r="CE2" s="1095" t="s">
        <v>177</v>
      </c>
      <c r="CF2" s="1095" t="s">
        <v>178</v>
      </c>
      <c r="CG2" s="1095" t="s">
        <v>179</v>
      </c>
      <c r="CH2" s="1097" t="s">
        <v>180</v>
      </c>
      <c r="CI2" s="1098" t="s">
        <v>175</v>
      </c>
      <c r="CJ2" s="1095" t="s">
        <v>176</v>
      </c>
      <c r="CK2" s="1095" t="s">
        <v>177</v>
      </c>
      <c r="CL2" s="1095" t="s">
        <v>178</v>
      </c>
      <c r="CM2" s="1095" t="s">
        <v>179</v>
      </c>
      <c r="CN2" s="1095" t="s">
        <v>180</v>
      </c>
      <c r="CO2" s="1099" t="s">
        <v>175</v>
      </c>
      <c r="CP2" s="1099" t="s">
        <v>176</v>
      </c>
      <c r="CQ2" s="1099" t="s">
        <v>177</v>
      </c>
      <c r="CR2" s="1099" t="s">
        <v>178</v>
      </c>
      <c r="CS2" s="1099" t="s">
        <v>179</v>
      </c>
      <c r="CT2" s="1099" t="s">
        <v>180</v>
      </c>
    </row>
    <row r="3" spans="8:8" ht="26.25">
      <c r="A3" s="1100" t="e">
        <f>CONCATENATE('Marks Entry'!C4,'Marks Entry'!G4,'Marks Entry'!J4, )</f>
        <v>#N/A</v>
      </c>
      <c r="B3" s="1101"/>
      <c r="C3" s="1102"/>
      <c r="D3" s="1102"/>
      <c r="E3" s="1102"/>
      <c r="F3" s="1103" t="s">
        <v>181</v>
      </c>
      <c r="G3" s="1103"/>
      <c r="H3" s="1103"/>
      <c r="I3" s="1103"/>
      <c r="J3" s="1103"/>
      <c r="K3" s="1103"/>
      <c r="L3" s="1103"/>
      <c r="M3" s="1103"/>
      <c r="N3" s="1103"/>
      <c r="O3" s="1103"/>
      <c r="P3" s="1103"/>
      <c r="Q3" s="1103"/>
      <c r="R3" s="1103"/>
      <c r="S3" s="1103"/>
      <c r="T3" s="1103"/>
      <c r="U3" s="1103"/>
      <c r="V3" s="1103"/>
      <c r="W3" s="1103"/>
      <c r="X3" s="1103"/>
      <c r="Y3" s="1103"/>
      <c r="Z3" s="1103"/>
      <c r="AA3" s="1103"/>
      <c r="AB3" s="1103"/>
      <c r="AC3" s="1103"/>
      <c r="AD3" s="1103"/>
      <c r="AE3" s="1104"/>
      <c r="AF3" s="1104"/>
      <c r="AG3" s="1104"/>
      <c r="AH3" s="1104"/>
      <c r="AJ3" s="1095">
        <f>IF(AK3&gt;0,1,0)</f>
        <v>1.0</v>
      </c>
      <c r="AK3" s="1095" t="str">
        <f>'Marks Entry'!F9</f>
        <v>SC</v>
      </c>
      <c r="AL3" s="1095" t="str">
        <f>'Result Sheet'!V7</f>
        <v>S</v>
      </c>
      <c r="AM3" s="1095" t="str">
        <f>'Result Sheet'!AH7</f>
        <v>F</v>
      </c>
      <c r="AN3" s="1095" t="str">
        <f>'Result Sheet'!AT7</f>
        <v>III</v>
      </c>
      <c r="AO3" s="1095" t="str">
        <f>'Result Sheet'!BF7</f>
        <v>F</v>
      </c>
      <c r="AP3" s="1095" t="str">
        <f>'Result Sheet'!BR7</f>
        <v>III</v>
      </c>
      <c r="AQ3" s="1096" t="str">
        <f>'Result Sheet'!CD7</f>
        <v>III</v>
      </c>
      <c r="AR3" s="1105" t="str">
        <f>'Result Sheet'!CP7</f>
        <v>II</v>
      </c>
      <c r="AS3" s="1094">
        <f>IF($AK3=AS$2,$AL3,0)</f>
        <v>0.0</v>
      </c>
      <c r="AT3" s="1094">
        <f>IF($AK3=AT$2,$AL3,0)</f>
        <v>0.0</v>
      </c>
      <c r="AU3" s="1094">
        <f t="shared" si="0" ref="AU3:AX18">IF($AK3=AU$2,$AL3,0)</f>
        <v>0.0</v>
      </c>
      <c r="AV3" s="1094" t="str">
        <f t="shared" si="0"/>
        <v>S</v>
      </c>
      <c r="AW3" s="1094">
        <f t="shared" si="0"/>
        <v>0.0</v>
      </c>
      <c r="AX3" s="1094">
        <f t="shared" si="0"/>
        <v>0.0</v>
      </c>
      <c r="AY3" s="1094">
        <f>IF($AK3=AY$2,$AM3,0)</f>
        <v>0.0</v>
      </c>
      <c r="AZ3" s="1094">
        <f t="shared" si="1" ref="AZ3:BD18">IF($AK3=AZ$2,$AM3,0)</f>
        <v>0.0</v>
      </c>
      <c r="BA3" s="1094">
        <f t="shared" si="1"/>
        <v>0.0</v>
      </c>
      <c r="BB3" s="1094" t="str">
        <f t="shared" si="1"/>
        <v>F</v>
      </c>
      <c r="BC3" s="1094">
        <f t="shared" si="1"/>
        <v>0.0</v>
      </c>
      <c r="BD3" s="1094">
        <f t="shared" si="1"/>
        <v>0.0</v>
      </c>
      <c r="BE3" s="1094">
        <f>IF($AK3=BE$2,$AN3,0)</f>
        <v>0.0</v>
      </c>
      <c r="BF3" s="1094">
        <f t="shared" si="2" ref="BF3:BJ18">IF($AK3=BF$2,$AN3,0)</f>
        <v>0.0</v>
      </c>
      <c r="BG3" s="1094">
        <f t="shared" si="2"/>
        <v>0.0</v>
      </c>
      <c r="BH3" s="1094" t="str">
        <f t="shared" si="2"/>
        <v>III</v>
      </c>
      <c r="BI3" s="1094">
        <f t="shared" si="2"/>
        <v>0.0</v>
      </c>
      <c r="BJ3" s="1094">
        <f t="shared" si="2"/>
        <v>0.0</v>
      </c>
      <c r="BK3" s="1094">
        <f>IF($AK3=BK$2,$AO3,0)</f>
        <v>0.0</v>
      </c>
      <c r="BL3" s="1094">
        <f t="shared" si="3" ref="BL3:BP18">IF($AK3=BL$2,$AO3,0)</f>
        <v>0.0</v>
      </c>
      <c r="BM3" s="1094">
        <f t="shared" si="3"/>
        <v>0.0</v>
      </c>
      <c r="BN3" s="1094" t="str">
        <f t="shared" si="3"/>
        <v>F</v>
      </c>
      <c r="BO3" s="1094">
        <f t="shared" si="3"/>
        <v>0.0</v>
      </c>
      <c r="BP3" s="1094">
        <f t="shared" si="3"/>
        <v>0.0</v>
      </c>
      <c r="BQ3" s="1094">
        <f>IF($AK3=BQ$2,$AP3,0)</f>
        <v>0.0</v>
      </c>
      <c r="BR3" s="1094">
        <f t="shared" si="4" ref="BR3:BV18">IF($AK3=BR$2,$AP3,0)</f>
        <v>0.0</v>
      </c>
      <c r="BS3" s="1094">
        <f t="shared" si="4"/>
        <v>0.0</v>
      </c>
      <c r="BT3" s="1094" t="str">
        <f t="shared" si="4"/>
        <v>III</v>
      </c>
      <c r="BU3" s="1094">
        <f t="shared" si="4"/>
        <v>0.0</v>
      </c>
      <c r="BV3" s="1094">
        <f t="shared" si="4"/>
        <v>0.0</v>
      </c>
      <c r="BW3" s="1094">
        <f>IF($AK3=BW$2,$AQ3,0)</f>
        <v>0.0</v>
      </c>
      <c r="BX3" s="1094">
        <f t="shared" si="5" ref="BX3:CB18">IF($AK3=BX$2,$AQ3,0)</f>
        <v>0.0</v>
      </c>
      <c r="BY3" s="1094">
        <f t="shared" si="5"/>
        <v>0.0</v>
      </c>
      <c r="BZ3" s="1094" t="str">
        <f t="shared" si="5"/>
        <v>III</v>
      </c>
      <c r="CA3" s="1094">
        <f t="shared" si="5"/>
        <v>0.0</v>
      </c>
      <c r="CB3" s="1094">
        <f t="shared" si="5"/>
        <v>0.0</v>
      </c>
      <c r="CC3" s="1094">
        <f>IF($AK3=CC$2,$AR3,0)</f>
        <v>0.0</v>
      </c>
      <c r="CD3" s="1094">
        <f t="shared" si="6" ref="CD3:CH18">IF($AK3=CD$2,$AR3,0)</f>
        <v>0.0</v>
      </c>
      <c r="CE3" s="1094">
        <f t="shared" si="6"/>
        <v>0.0</v>
      </c>
      <c r="CF3" s="1094" t="str">
        <f t="shared" si="6"/>
        <v>II</v>
      </c>
      <c r="CG3" s="1094">
        <f t="shared" si="6"/>
        <v>0.0</v>
      </c>
      <c r="CH3" s="1094">
        <f t="shared" si="6"/>
        <v>0.0</v>
      </c>
      <c r="CI3" s="1098">
        <f>IF(AK3=CI$2,'Marks Entry'!G9,0)</f>
        <v>0.0</v>
      </c>
      <c r="CJ3" s="1095">
        <f>IF(AK3=CJ$2,'Marks Entry'!G9,0)</f>
        <v>0.0</v>
      </c>
      <c r="CK3" s="1095">
        <f>IF(AK3=CK$2,'Marks Entry'!G9,0)</f>
        <v>0.0</v>
      </c>
      <c r="CL3" s="1095">
        <f>IF(AK3=CL$2,'Marks Entry'!G9,0)</f>
        <v>901.0</v>
      </c>
      <c r="CM3" s="1095">
        <f>IF(AK3=CM$2,'Marks Entry'!G9,0)</f>
        <v>0.0</v>
      </c>
      <c r="CN3" s="1095">
        <f>IF(AK3=CN$2,'Marks Entry'!G9,0)</f>
        <v>0.0</v>
      </c>
      <c r="CO3" s="1106" t="str">
        <f>IF(AND('Marks Entry'!$FE9="Passed",$AK3=CO$2),'Marks Entry'!$FD9,IF($AK3=CO$2,'Marks Entry'!$FE9,""))</f>
        <v/>
      </c>
      <c r="CP3" s="1106" t="str">
        <f>IF(AND('Marks Entry'!$FE9="Passed",$AK3=CP$2),'Marks Entry'!$FD9,IF($AK3=CP$2,'Marks Entry'!$FE9,""))</f>
        <v/>
      </c>
      <c r="CQ3" s="1106" t="str">
        <f>IF(AND('Marks Entry'!$FE9="Passed",$AK3=CQ$2),'Marks Entry'!$FD9,IF($AK3=CQ$2,'Marks Entry'!$FE9,""))</f>
        <v/>
      </c>
      <c r="CR3" s="1106" t="str">
        <f>IF(AND('Marks Entry'!$FE9="Passed",$AK3=CR$2),'Marks Entry'!$FD9,IF($AK3=CR$2,'Marks Entry'!$FE9,""))</f>
        <v>FAILED</v>
      </c>
      <c r="CS3" s="1106" t="str">
        <f>IF(AND('Marks Entry'!$FE9="Passed",$AK3=CS$2),'Marks Entry'!$FD9,IF($AK3=CS$2,'Marks Entry'!$FE9,""))</f>
        <v/>
      </c>
      <c r="CT3" s="1106" t="str">
        <f>IF(AND('Marks Entry'!$FE9="Passed",$AK3=CT$2),'Marks Entry'!$FD9,IF($AK3=CT$2,'Marks Entry'!$FE9,""))</f>
        <v/>
      </c>
    </row>
    <row r="4" spans="8:8" ht="15.0">
      <c r="A4" s="1107" t="s">
        <v>32</v>
      </c>
      <c r="B4" s="1108" t="s">
        <v>182</v>
      </c>
      <c r="C4" s="1109" t="str">
        <f>AS1</f>
        <v>HINDI</v>
      </c>
      <c r="D4" s="1109"/>
      <c r="E4" s="1109"/>
      <c r="F4" s="1109"/>
      <c r="G4" s="1109"/>
      <c r="H4" s="1109"/>
      <c r="I4" s="1109"/>
      <c r="J4" s="1110" t="str">
        <f>AY1</f>
        <v>ENGLISH</v>
      </c>
      <c r="K4" s="1109"/>
      <c r="L4" s="1109"/>
      <c r="M4" s="1109"/>
      <c r="N4" s="1109"/>
      <c r="O4" s="1109"/>
      <c r="P4" s="1111"/>
      <c r="Q4" s="1110" t="str">
        <f>BE1</f>
        <v>SANSKRIT-I</v>
      </c>
      <c r="R4" s="1109"/>
      <c r="S4" s="1109"/>
      <c r="T4" s="1109"/>
      <c r="U4" s="1109"/>
      <c r="V4" s="1109"/>
      <c r="W4" s="1111"/>
      <c r="X4" s="1110" t="str">
        <f>BK1</f>
        <v>SANSKRIT-II</v>
      </c>
      <c r="Y4" s="1109"/>
      <c r="Z4" s="1109"/>
      <c r="AA4" s="1109"/>
      <c r="AB4" s="1109"/>
      <c r="AC4" s="1109"/>
      <c r="AD4" s="1111"/>
      <c r="AJ4" s="1095">
        <f>IF(AK4&gt;0,AJ3+1,0)</f>
        <v>2.0</v>
      </c>
      <c r="AK4" s="1095" t="str">
        <f>'Marks Entry'!F10</f>
        <v>SC</v>
      </c>
      <c r="AL4" s="1112" t="str">
        <f>'Result Sheet'!V8</f>
        <v>F</v>
      </c>
      <c r="AM4" s="1112" t="str">
        <f>'Result Sheet'!AH8</f>
        <v>F</v>
      </c>
      <c r="AN4" s="1112" t="str">
        <f>'Result Sheet'!AT8</f>
        <v>F</v>
      </c>
      <c r="AO4" s="1112" t="str">
        <f>'Result Sheet'!BF8</f>
        <v>F</v>
      </c>
      <c r="AP4" s="1112" t="str">
        <f>'Result Sheet'!BR8</f>
        <v>F</v>
      </c>
      <c r="AQ4" s="1096" t="str">
        <f>'Result Sheet'!CD8</f>
        <v>F</v>
      </c>
      <c r="AR4" s="1105" t="str">
        <f>'Result Sheet'!CP8</f>
        <v>F</v>
      </c>
      <c r="AS4" s="1094">
        <f t="shared" si="7" ref="AS4:AX35">IF($AK4=AS$2,$AL4,0)</f>
        <v>0.0</v>
      </c>
      <c r="AT4" s="1094">
        <f t="shared" si="7"/>
        <v>0.0</v>
      </c>
      <c r="AU4" s="1094">
        <f t="shared" si="0"/>
        <v>0.0</v>
      </c>
      <c r="AV4" s="1094" t="str">
        <f t="shared" si="0"/>
        <v>F</v>
      </c>
      <c r="AW4" s="1094">
        <f t="shared" si="0"/>
        <v>0.0</v>
      </c>
      <c r="AX4" s="1094">
        <f t="shared" si="0"/>
        <v>0.0</v>
      </c>
      <c r="AY4" s="1094">
        <f t="shared" si="8" ref="AY4:BD35">IF($AK4=AY$2,$AM4,0)</f>
        <v>0.0</v>
      </c>
      <c r="AZ4" s="1094">
        <f t="shared" si="1"/>
        <v>0.0</v>
      </c>
      <c r="BA4" s="1094">
        <f t="shared" si="1"/>
        <v>0.0</v>
      </c>
      <c r="BB4" s="1094" t="str">
        <f t="shared" si="1"/>
        <v>F</v>
      </c>
      <c r="BC4" s="1094">
        <f t="shared" si="1"/>
        <v>0.0</v>
      </c>
      <c r="BD4" s="1094">
        <f t="shared" si="1"/>
        <v>0.0</v>
      </c>
      <c r="BE4" s="1094">
        <f t="shared" si="9" ref="BE4:BJ35">IF($AK4=BE$2,$AN4,0)</f>
        <v>0.0</v>
      </c>
      <c r="BF4" s="1094">
        <f t="shared" si="2"/>
        <v>0.0</v>
      </c>
      <c r="BG4" s="1094">
        <f t="shared" si="2"/>
        <v>0.0</v>
      </c>
      <c r="BH4" s="1094" t="str">
        <f t="shared" si="2"/>
        <v>F</v>
      </c>
      <c r="BI4" s="1094">
        <f t="shared" si="2"/>
        <v>0.0</v>
      </c>
      <c r="BJ4" s="1094">
        <f t="shared" si="2"/>
        <v>0.0</v>
      </c>
      <c r="BK4" s="1094">
        <f t="shared" si="10" ref="BK4:BP35">IF($AK4=BK$2,$AO4,0)</f>
        <v>0.0</v>
      </c>
      <c r="BL4" s="1094">
        <f t="shared" si="3"/>
        <v>0.0</v>
      </c>
      <c r="BM4" s="1094">
        <f t="shared" si="3"/>
        <v>0.0</v>
      </c>
      <c r="BN4" s="1094" t="str">
        <f t="shared" si="3"/>
        <v>F</v>
      </c>
      <c r="BO4" s="1094">
        <f t="shared" si="3"/>
        <v>0.0</v>
      </c>
      <c r="BP4" s="1094">
        <f t="shared" si="3"/>
        <v>0.0</v>
      </c>
      <c r="BQ4" s="1094">
        <f t="shared" si="11" ref="BQ4:BV35">IF($AK4=BQ$2,$AP4,0)</f>
        <v>0.0</v>
      </c>
      <c r="BR4" s="1094">
        <f t="shared" si="4"/>
        <v>0.0</v>
      </c>
      <c r="BS4" s="1094">
        <f t="shared" si="4"/>
        <v>0.0</v>
      </c>
      <c r="BT4" s="1094" t="str">
        <f t="shared" si="4"/>
        <v>F</v>
      </c>
      <c r="BU4" s="1094">
        <f t="shared" si="4"/>
        <v>0.0</v>
      </c>
      <c r="BV4" s="1094">
        <f t="shared" si="4"/>
        <v>0.0</v>
      </c>
      <c r="BW4" s="1094">
        <f t="shared" si="12" ref="BW4:CB35">IF($AK4=BW$2,$AQ4,0)</f>
        <v>0.0</v>
      </c>
      <c r="BX4" s="1094">
        <f t="shared" si="5"/>
        <v>0.0</v>
      </c>
      <c r="BY4" s="1094">
        <f t="shared" si="5"/>
        <v>0.0</v>
      </c>
      <c r="BZ4" s="1094" t="str">
        <f t="shared" si="5"/>
        <v>F</v>
      </c>
      <c r="CA4" s="1094">
        <f t="shared" si="5"/>
        <v>0.0</v>
      </c>
      <c r="CB4" s="1094">
        <f t="shared" si="5"/>
        <v>0.0</v>
      </c>
      <c r="CC4" s="1094">
        <f t="shared" si="13" ref="CC4:CH35">IF($AK4=CC$2,$AR4,0)</f>
        <v>0.0</v>
      </c>
      <c r="CD4" s="1094">
        <f t="shared" si="6"/>
        <v>0.0</v>
      </c>
      <c r="CE4" s="1094">
        <f t="shared" si="6"/>
        <v>0.0</v>
      </c>
      <c r="CF4" s="1094" t="str">
        <f t="shared" si="6"/>
        <v>F</v>
      </c>
      <c r="CG4" s="1094">
        <f t="shared" si="6"/>
        <v>0.0</v>
      </c>
      <c r="CH4" s="1094">
        <f t="shared" si="6"/>
        <v>0.0</v>
      </c>
      <c r="CI4" s="1113">
        <f>IF(AK4=CI$2,'Marks Entry'!G10,0)</f>
        <v>0.0</v>
      </c>
      <c r="CJ4" s="1112">
        <f>IF(AK4=CJ$2,'Marks Entry'!G10,0)</f>
        <v>0.0</v>
      </c>
      <c r="CK4" s="1112">
        <f>IF(AK4=CK$2,'Marks Entry'!G10,0)</f>
        <v>0.0</v>
      </c>
      <c r="CL4" s="1112">
        <f>IF(AK4=CL$2,'Marks Entry'!G10,0)</f>
        <v>902.0</v>
      </c>
      <c r="CM4" s="1112">
        <f>IF(AK4=CM$2,'Marks Entry'!G10,0)</f>
        <v>0.0</v>
      </c>
      <c r="CN4" s="1112">
        <f>IF(AK4=CN$2,'Marks Entry'!G10,0)</f>
        <v>0.0</v>
      </c>
      <c r="CO4" s="1106" t="str">
        <f>IF(AND('Marks Entry'!$FE10="Passed",$AK4=CO$2),'Marks Entry'!$FD10,IF($AK4=CO$2,'Marks Entry'!$FE10,""))</f>
        <v/>
      </c>
      <c r="CP4" s="1106" t="str">
        <f>IF(AND('Marks Entry'!$FE10="Passed",$AK4=CP$2),'Marks Entry'!$FD10,IF($AK4=CP$2,'Marks Entry'!$FE10,""))</f>
        <v/>
      </c>
      <c r="CQ4" s="1106" t="str">
        <f>IF(AND('Marks Entry'!$FE10="Passed",$AK4=CQ$2),'Marks Entry'!$FD10,IF($AK4=CQ$2,'Marks Entry'!$FE10,""))</f>
        <v/>
      </c>
      <c r="CR4" s="1106" t="str">
        <f>IF(AND('Marks Entry'!$FE10="Passed",$AK4=CR$2),'Marks Entry'!$FD10,IF($AK4=CR$2,'Marks Entry'!$FE10,""))</f>
        <v>FAILED</v>
      </c>
      <c r="CS4" s="1106" t="str">
        <f>IF(AND('Marks Entry'!$FE10="Passed",$AK4=CS$2),'Marks Entry'!$FD10,IF($AK4=CS$2,'Marks Entry'!$FE10,""))</f>
        <v/>
      </c>
      <c r="CT4" s="1106" t="str">
        <f>IF(AND('Marks Entry'!$FE10="Passed",$AK4=CT$2),'Marks Entry'!$FD10,IF($AK4=CT$2,'Marks Entry'!$FE10,""))</f>
        <v/>
      </c>
    </row>
    <row r="5" spans="8:8" ht="15.0" customHeight="1">
      <c r="A5" s="1114"/>
      <c r="B5" s="1115" t="s">
        <v>183</v>
      </c>
      <c r="C5" s="1116" t="str">
        <f>$AS$2</f>
        <v>GEN</v>
      </c>
      <c r="D5" s="1117" t="str">
        <f>$AT$2</f>
        <v>SBC</v>
      </c>
      <c r="E5" s="1117" t="str">
        <f>$AU$2</f>
        <v>OBC</v>
      </c>
      <c r="F5" s="1117" t="str">
        <f>$AV$2</f>
        <v>SC</v>
      </c>
      <c r="G5" s="1117" t="str">
        <f>$AW$2</f>
        <v>ST</v>
      </c>
      <c r="H5" s="1117" t="str">
        <f>$AX$2</f>
        <v>MIN</v>
      </c>
      <c r="I5" s="1118" t="s">
        <v>30</v>
      </c>
      <c r="J5" s="1119" t="str">
        <f>$AS$2</f>
        <v>GEN</v>
      </c>
      <c r="K5" s="1117" t="str">
        <f>$AT$2</f>
        <v>SBC</v>
      </c>
      <c r="L5" s="1117" t="str">
        <f>$AU$2</f>
        <v>OBC</v>
      </c>
      <c r="M5" s="1117" t="str">
        <f>$AV$2</f>
        <v>SC</v>
      </c>
      <c r="N5" s="1117" t="str">
        <f>$AW$2</f>
        <v>ST</v>
      </c>
      <c r="O5" s="1117" t="str">
        <f>$AX$2</f>
        <v>MIN</v>
      </c>
      <c r="P5" s="1120" t="s">
        <v>30</v>
      </c>
      <c r="Q5" s="1119" t="str">
        <f>$AS$2</f>
        <v>GEN</v>
      </c>
      <c r="R5" s="1117" t="str">
        <f>$AT$2</f>
        <v>SBC</v>
      </c>
      <c r="S5" s="1117" t="str">
        <f>$AU$2</f>
        <v>OBC</v>
      </c>
      <c r="T5" s="1117" t="str">
        <f>$AV$2</f>
        <v>SC</v>
      </c>
      <c r="U5" s="1117" t="str">
        <f>$AW$2</f>
        <v>ST</v>
      </c>
      <c r="V5" s="1117" t="str">
        <f>$AX$2</f>
        <v>MIN</v>
      </c>
      <c r="W5" s="1120" t="s">
        <v>30</v>
      </c>
      <c r="X5" s="1121" t="str">
        <f>$AS$2</f>
        <v>GEN</v>
      </c>
      <c r="Y5" s="1122" t="str">
        <f>$AT$2</f>
        <v>SBC</v>
      </c>
      <c r="Z5" s="1122" t="str">
        <f>$AU$2</f>
        <v>OBC</v>
      </c>
      <c r="AA5" s="1122" t="str">
        <f>$AV$2</f>
        <v>SC</v>
      </c>
      <c r="AB5" s="1122" t="str">
        <f>$AW$2</f>
        <v>ST</v>
      </c>
      <c r="AC5" s="1122" t="str">
        <f>$AX$2</f>
        <v>MIN</v>
      </c>
      <c r="AD5" s="1123" t="s">
        <v>30</v>
      </c>
      <c r="AJ5" s="1095">
        <f t="shared" si="14" ref="AJ5:AJ68">IF(AK5&gt;0,AJ4+1,0)</f>
        <v>3.0</v>
      </c>
      <c r="AK5" s="1095" t="str">
        <f>'Marks Entry'!F11</f>
        <v>SC</v>
      </c>
      <c r="AL5" s="1112" t="str">
        <f>'Result Sheet'!V9</f>
        <v>F</v>
      </c>
      <c r="AM5" s="1112" t="str">
        <f>'Result Sheet'!AH9</f>
        <v>F</v>
      </c>
      <c r="AN5" s="1112" t="str">
        <f>'Result Sheet'!AT9</f>
        <v>F</v>
      </c>
      <c r="AO5" s="1112" t="str">
        <f>'Result Sheet'!BF9</f>
        <v>F</v>
      </c>
      <c r="AP5" s="1112" t="str">
        <f>'Result Sheet'!BR9</f>
        <v>F</v>
      </c>
      <c r="AQ5" s="1096" t="str">
        <f>'Result Sheet'!CD9</f>
        <v>F</v>
      </c>
      <c r="AR5" s="1105" t="str">
        <f>'Result Sheet'!CP9</f>
        <v>F</v>
      </c>
      <c r="AS5" s="1094">
        <f t="shared" si="7"/>
        <v>0.0</v>
      </c>
      <c r="AT5" s="1094">
        <f t="shared" si="7"/>
        <v>0.0</v>
      </c>
      <c r="AU5" s="1094">
        <f t="shared" si="0"/>
        <v>0.0</v>
      </c>
      <c r="AV5" s="1094" t="str">
        <f t="shared" si="0"/>
        <v>F</v>
      </c>
      <c r="AW5" s="1094">
        <f t="shared" si="0"/>
        <v>0.0</v>
      </c>
      <c r="AX5" s="1094">
        <f t="shared" si="0"/>
        <v>0.0</v>
      </c>
      <c r="AY5" s="1094">
        <f t="shared" si="8"/>
        <v>0.0</v>
      </c>
      <c r="AZ5" s="1094">
        <f t="shared" si="1"/>
        <v>0.0</v>
      </c>
      <c r="BA5" s="1094">
        <f t="shared" si="1"/>
        <v>0.0</v>
      </c>
      <c r="BB5" s="1094" t="str">
        <f t="shared" si="1"/>
        <v>F</v>
      </c>
      <c r="BC5" s="1094">
        <f t="shared" si="1"/>
        <v>0.0</v>
      </c>
      <c r="BD5" s="1094">
        <f t="shared" si="1"/>
        <v>0.0</v>
      </c>
      <c r="BE5" s="1094">
        <f t="shared" si="9"/>
        <v>0.0</v>
      </c>
      <c r="BF5" s="1094">
        <f t="shared" si="2"/>
        <v>0.0</v>
      </c>
      <c r="BG5" s="1094">
        <f t="shared" si="2"/>
        <v>0.0</v>
      </c>
      <c r="BH5" s="1094" t="str">
        <f t="shared" si="2"/>
        <v>F</v>
      </c>
      <c r="BI5" s="1094">
        <f t="shared" si="2"/>
        <v>0.0</v>
      </c>
      <c r="BJ5" s="1094">
        <f t="shared" si="2"/>
        <v>0.0</v>
      </c>
      <c r="BK5" s="1094">
        <f t="shared" si="10"/>
        <v>0.0</v>
      </c>
      <c r="BL5" s="1094">
        <f t="shared" si="3"/>
        <v>0.0</v>
      </c>
      <c r="BM5" s="1094">
        <f t="shared" si="3"/>
        <v>0.0</v>
      </c>
      <c r="BN5" s="1094" t="str">
        <f t="shared" si="3"/>
        <v>F</v>
      </c>
      <c r="BO5" s="1094">
        <f t="shared" si="3"/>
        <v>0.0</v>
      </c>
      <c r="BP5" s="1094">
        <f t="shared" si="3"/>
        <v>0.0</v>
      </c>
      <c r="BQ5" s="1094">
        <f t="shared" si="11"/>
        <v>0.0</v>
      </c>
      <c r="BR5" s="1094">
        <f t="shared" si="4"/>
        <v>0.0</v>
      </c>
      <c r="BS5" s="1094">
        <f t="shared" si="4"/>
        <v>0.0</v>
      </c>
      <c r="BT5" s="1094" t="str">
        <f t="shared" si="4"/>
        <v>F</v>
      </c>
      <c r="BU5" s="1094">
        <f t="shared" si="4"/>
        <v>0.0</v>
      </c>
      <c r="BV5" s="1094">
        <f t="shared" si="4"/>
        <v>0.0</v>
      </c>
      <c r="BW5" s="1094">
        <f t="shared" si="12"/>
        <v>0.0</v>
      </c>
      <c r="BX5" s="1094">
        <f t="shared" si="5"/>
        <v>0.0</v>
      </c>
      <c r="BY5" s="1094">
        <f t="shared" si="5"/>
        <v>0.0</v>
      </c>
      <c r="BZ5" s="1094" t="str">
        <f t="shared" si="5"/>
        <v>F</v>
      </c>
      <c r="CA5" s="1094">
        <f t="shared" si="5"/>
        <v>0.0</v>
      </c>
      <c r="CB5" s="1094">
        <f t="shared" si="5"/>
        <v>0.0</v>
      </c>
      <c r="CC5" s="1094">
        <f t="shared" si="13"/>
        <v>0.0</v>
      </c>
      <c r="CD5" s="1094">
        <f t="shared" si="6"/>
        <v>0.0</v>
      </c>
      <c r="CE5" s="1094">
        <f t="shared" si="6"/>
        <v>0.0</v>
      </c>
      <c r="CF5" s="1094" t="str">
        <f t="shared" si="6"/>
        <v>F</v>
      </c>
      <c r="CG5" s="1094">
        <f t="shared" si="6"/>
        <v>0.0</v>
      </c>
      <c r="CH5" s="1094">
        <f t="shared" si="6"/>
        <v>0.0</v>
      </c>
      <c r="CI5" s="1113">
        <f>IF(AK5=CI$2,'Marks Entry'!G11,0)</f>
        <v>0.0</v>
      </c>
      <c r="CJ5" s="1112">
        <f>IF(AK5=CJ$2,'Marks Entry'!G11,0)</f>
        <v>0.0</v>
      </c>
      <c r="CK5" s="1112">
        <f>IF(AK5=CK$2,'Marks Entry'!G11,0)</f>
        <v>0.0</v>
      </c>
      <c r="CL5" s="1112">
        <f>IF(AK5=CL$2,'Marks Entry'!G11,0)</f>
        <v>903.0</v>
      </c>
      <c r="CM5" s="1112">
        <f>IF(AK5=CM$2,'Marks Entry'!G11,0)</f>
        <v>0.0</v>
      </c>
      <c r="CN5" s="1112">
        <f>IF(AK5=CN$2,'Marks Entry'!G11,0)</f>
        <v>0.0</v>
      </c>
      <c r="CO5" s="1106" t="str">
        <f>IF(AND('Marks Entry'!$FE11="Passed",$AK5=CO$2),'Marks Entry'!$FD11,IF($AK5=CO$2,'Marks Entry'!$FE11,""))</f>
        <v/>
      </c>
      <c r="CP5" s="1106" t="str">
        <f>IF(AND('Marks Entry'!$FE11="Passed",$AK5=CP$2),'Marks Entry'!$FD11,IF($AK5=CP$2,'Marks Entry'!$FE11,""))</f>
        <v/>
      </c>
      <c r="CQ5" s="1106" t="str">
        <f>IF(AND('Marks Entry'!$FE11="Passed",$AK5=CQ$2),'Marks Entry'!$FD11,IF($AK5=CQ$2,'Marks Entry'!$FE11,""))</f>
        <v/>
      </c>
      <c r="CR5" s="1106" t="str">
        <f>IF(AND('Marks Entry'!$FE11="Passed",$AK5=CR$2),'Marks Entry'!$FD11,IF($AK5=CR$2,'Marks Entry'!$FE11,""))</f>
        <v>FAILED</v>
      </c>
      <c r="CS5" s="1106" t="str">
        <f>IF(AND('Marks Entry'!$FE11="Passed",$AK5=CS$2),'Marks Entry'!$FD11,IF($AK5=CS$2,'Marks Entry'!$FE11,""))</f>
        <v/>
      </c>
      <c r="CT5" s="1106" t="str">
        <f>IF(AND('Marks Entry'!$FE11="Passed",$AK5=CT$2),'Marks Entry'!$FD11,IF($AK5=CT$2,'Marks Entry'!$FE11,""))</f>
        <v/>
      </c>
    </row>
    <row r="6" spans="8:8" ht="15.75">
      <c r="A6" s="1124"/>
      <c r="B6" s="1125" t="s">
        <v>184</v>
      </c>
      <c r="C6" s="1126"/>
      <c r="D6" s="1127"/>
      <c r="E6" s="1127"/>
      <c r="F6" s="1127"/>
      <c r="G6" s="1127"/>
      <c r="H6" s="1127"/>
      <c r="I6" s="1128"/>
      <c r="J6" s="1129"/>
      <c r="K6" s="1127"/>
      <c r="L6" s="1127"/>
      <c r="M6" s="1127"/>
      <c r="N6" s="1127"/>
      <c r="O6" s="1127"/>
      <c r="P6" s="1130"/>
      <c r="Q6" s="1129"/>
      <c r="R6" s="1127"/>
      <c r="S6" s="1127"/>
      <c r="T6" s="1127"/>
      <c r="U6" s="1127"/>
      <c r="V6" s="1127"/>
      <c r="W6" s="1130"/>
      <c r="X6" s="1131"/>
      <c r="Y6" s="1132"/>
      <c r="Z6" s="1132"/>
      <c r="AA6" s="1132"/>
      <c r="AB6" s="1132"/>
      <c r="AC6" s="1132"/>
      <c r="AD6" s="1133"/>
      <c r="AJ6" s="1095">
        <f t="shared" si="14"/>
        <v>4.0</v>
      </c>
      <c r="AK6" s="1095" t="str">
        <f>'Marks Entry'!F12</f>
        <v>SC</v>
      </c>
      <c r="AL6" s="1112" t="str">
        <f>'Result Sheet'!V10</f>
        <v>F</v>
      </c>
      <c r="AM6" s="1112" t="str">
        <f>'Result Sheet'!AH10</f>
        <v>F</v>
      </c>
      <c r="AN6" s="1112" t="str">
        <f>'Result Sheet'!AT10</f>
        <v>F</v>
      </c>
      <c r="AO6" s="1112" t="str">
        <f>'Result Sheet'!BF10</f>
        <v>F</v>
      </c>
      <c r="AP6" s="1112" t="str">
        <f>'Result Sheet'!BR10</f>
        <v>F</v>
      </c>
      <c r="AQ6" s="1096" t="str">
        <f>'Result Sheet'!CD10</f>
        <v>F</v>
      </c>
      <c r="AR6" s="1105" t="str">
        <f>'Result Sheet'!CP10</f>
        <v>F</v>
      </c>
      <c r="AS6" s="1094">
        <f t="shared" si="7"/>
        <v>0.0</v>
      </c>
      <c r="AT6" s="1094">
        <f t="shared" si="7"/>
        <v>0.0</v>
      </c>
      <c r="AU6" s="1094">
        <f t="shared" si="0"/>
        <v>0.0</v>
      </c>
      <c r="AV6" s="1094" t="str">
        <f t="shared" si="0"/>
        <v>F</v>
      </c>
      <c r="AW6" s="1094">
        <f t="shared" si="0"/>
        <v>0.0</v>
      </c>
      <c r="AX6" s="1094">
        <f t="shared" si="0"/>
        <v>0.0</v>
      </c>
      <c r="AY6" s="1094">
        <f t="shared" si="8"/>
        <v>0.0</v>
      </c>
      <c r="AZ6" s="1094">
        <f t="shared" si="1"/>
        <v>0.0</v>
      </c>
      <c r="BA6" s="1094">
        <f t="shared" si="1"/>
        <v>0.0</v>
      </c>
      <c r="BB6" s="1094" t="str">
        <f t="shared" si="1"/>
        <v>F</v>
      </c>
      <c r="BC6" s="1094">
        <f t="shared" si="1"/>
        <v>0.0</v>
      </c>
      <c r="BD6" s="1094">
        <f t="shared" si="1"/>
        <v>0.0</v>
      </c>
      <c r="BE6" s="1094">
        <f t="shared" si="9"/>
        <v>0.0</v>
      </c>
      <c r="BF6" s="1094">
        <f t="shared" si="2"/>
        <v>0.0</v>
      </c>
      <c r="BG6" s="1094">
        <f t="shared" si="2"/>
        <v>0.0</v>
      </c>
      <c r="BH6" s="1094" t="str">
        <f t="shared" si="2"/>
        <v>F</v>
      </c>
      <c r="BI6" s="1094">
        <f t="shared" si="2"/>
        <v>0.0</v>
      </c>
      <c r="BJ6" s="1094">
        <f t="shared" si="2"/>
        <v>0.0</v>
      </c>
      <c r="BK6" s="1094">
        <f t="shared" si="10"/>
        <v>0.0</v>
      </c>
      <c r="BL6" s="1094">
        <f t="shared" si="3"/>
        <v>0.0</v>
      </c>
      <c r="BM6" s="1094">
        <f t="shared" si="3"/>
        <v>0.0</v>
      </c>
      <c r="BN6" s="1094" t="str">
        <f t="shared" si="3"/>
        <v>F</v>
      </c>
      <c r="BO6" s="1094">
        <f t="shared" si="3"/>
        <v>0.0</v>
      </c>
      <c r="BP6" s="1094">
        <f t="shared" si="3"/>
        <v>0.0</v>
      </c>
      <c r="BQ6" s="1094">
        <f t="shared" si="11"/>
        <v>0.0</v>
      </c>
      <c r="BR6" s="1094">
        <f t="shared" si="4"/>
        <v>0.0</v>
      </c>
      <c r="BS6" s="1094">
        <f t="shared" si="4"/>
        <v>0.0</v>
      </c>
      <c r="BT6" s="1094" t="str">
        <f t="shared" si="4"/>
        <v>F</v>
      </c>
      <c r="BU6" s="1094">
        <f t="shared" si="4"/>
        <v>0.0</v>
      </c>
      <c r="BV6" s="1094">
        <f t="shared" si="4"/>
        <v>0.0</v>
      </c>
      <c r="BW6" s="1094">
        <f t="shared" si="12"/>
        <v>0.0</v>
      </c>
      <c r="BX6" s="1094">
        <f t="shared" si="5"/>
        <v>0.0</v>
      </c>
      <c r="BY6" s="1094">
        <f t="shared" si="5"/>
        <v>0.0</v>
      </c>
      <c r="BZ6" s="1094" t="str">
        <f t="shared" si="5"/>
        <v>F</v>
      </c>
      <c r="CA6" s="1094">
        <f t="shared" si="5"/>
        <v>0.0</v>
      </c>
      <c r="CB6" s="1094">
        <f t="shared" si="5"/>
        <v>0.0</v>
      </c>
      <c r="CC6" s="1094">
        <f t="shared" si="13"/>
        <v>0.0</v>
      </c>
      <c r="CD6" s="1094">
        <f t="shared" si="6"/>
        <v>0.0</v>
      </c>
      <c r="CE6" s="1094">
        <f t="shared" si="6"/>
        <v>0.0</v>
      </c>
      <c r="CF6" s="1094" t="str">
        <f t="shared" si="6"/>
        <v>F</v>
      </c>
      <c r="CG6" s="1094">
        <f t="shared" si="6"/>
        <v>0.0</v>
      </c>
      <c r="CH6" s="1094">
        <f t="shared" si="6"/>
        <v>0.0</v>
      </c>
      <c r="CI6" s="1113">
        <f>IF(AK6=CI$2,'Marks Entry'!G12,0)</f>
        <v>0.0</v>
      </c>
      <c r="CJ6" s="1112">
        <f>IF(AK6=CJ$2,'Marks Entry'!G12,0)</f>
        <v>0.0</v>
      </c>
      <c r="CK6" s="1112">
        <f>IF(AK6=CK$2,'Marks Entry'!G12,0)</f>
        <v>0.0</v>
      </c>
      <c r="CL6" s="1112">
        <f>IF(AK6=CL$2,'Marks Entry'!G12,0)</f>
        <v>904.0</v>
      </c>
      <c r="CM6" s="1112">
        <f>IF(AK6=CM$2,'Marks Entry'!G12,0)</f>
        <v>0.0</v>
      </c>
      <c r="CN6" s="1112">
        <f>IF(AK6=CN$2,'Marks Entry'!G12,0)</f>
        <v>0.0</v>
      </c>
      <c r="CO6" s="1106" t="str">
        <f>IF(AND('Marks Entry'!$FE12="Passed",$AK6=CO$2),'Marks Entry'!$FD12,IF($AK6=CO$2,'Marks Entry'!$FE12,""))</f>
        <v/>
      </c>
      <c r="CP6" s="1106" t="str">
        <f>IF(AND('Marks Entry'!$FE12="Passed",$AK6=CP$2),'Marks Entry'!$FD12,IF($AK6=CP$2,'Marks Entry'!$FE12,""))</f>
        <v/>
      </c>
      <c r="CQ6" s="1106" t="str">
        <f>IF(AND('Marks Entry'!$FE12="Passed",$AK6=CQ$2),'Marks Entry'!$FD12,IF($AK6=CQ$2,'Marks Entry'!$FE12,""))</f>
        <v/>
      </c>
      <c r="CR6" s="1106" t="str">
        <f>IF(AND('Marks Entry'!$FE12="Passed",$AK6=CR$2),'Marks Entry'!$FD12,IF($AK6=CR$2,'Marks Entry'!$FE12,""))</f>
        <v>FAILED</v>
      </c>
      <c r="CS6" s="1106" t="str">
        <f>IF(AND('Marks Entry'!$FE12="Passed",$AK6=CS$2),'Marks Entry'!$FD12,IF($AK6=CS$2,'Marks Entry'!$FE12,""))</f>
        <v/>
      </c>
      <c r="CT6" s="1106" t="str">
        <f>IF(AND('Marks Entry'!$FE12="Passed",$AK6=CT$2),'Marks Entry'!$FD12,IF($AK6=CT$2,'Marks Entry'!$FE12,""))</f>
        <v/>
      </c>
    </row>
    <row r="7" spans="8:8" ht="15.0">
      <c r="A7" s="1134">
        <v>1.0</v>
      </c>
      <c r="B7" s="1135" t="s">
        <v>185</v>
      </c>
      <c r="C7" s="1136">
        <f t="shared" si="15" ref="C7:C12">AS103</f>
        <v>0.0</v>
      </c>
      <c r="D7" s="1137">
        <f t="shared" si="16" ref="D7:H7">AT103</f>
        <v>0.0</v>
      </c>
      <c r="E7" s="1137">
        <f t="shared" si="16"/>
        <v>0.0</v>
      </c>
      <c r="F7" s="1137">
        <f t="shared" si="16"/>
        <v>0.0</v>
      </c>
      <c r="G7" s="1137">
        <f t="shared" si="16"/>
        <v>0.0</v>
      </c>
      <c r="H7" s="1137">
        <f t="shared" si="16"/>
        <v>0.0</v>
      </c>
      <c r="I7" s="1138">
        <f>SUM(C7:H7)</f>
        <v>0.0</v>
      </c>
      <c r="J7" s="1136">
        <f>AY103</f>
        <v>0.0</v>
      </c>
      <c r="K7" s="1137">
        <f t="shared" si="17" ref="K7:O12">AZ103</f>
        <v>0.0</v>
      </c>
      <c r="L7" s="1137">
        <f t="shared" si="17"/>
        <v>0.0</v>
      </c>
      <c r="M7" s="1137">
        <f t="shared" si="17"/>
        <v>0.0</v>
      </c>
      <c r="N7" s="1137">
        <f t="shared" si="17"/>
        <v>0.0</v>
      </c>
      <c r="O7" s="1137">
        <f t="shared" si="17"/>
        <v>0.0</v>
      </c>
      <c r="P7" s="1138">
        <f>SUM(J7:O7)</f>
        <v>0.0</v>
      </c>
      <c r="Q7" s="1136">
        <f>BE103</f>
        <v>0.0</v>
      </c>
      <c r="R7" s="1137">
        <f t="shared" si="18" ref="R7:V12">BF103</f>
        <v>0.0</v>
      </c>
      <c r="S7" s="1137">
        <f t="shared" si="18"/>
        <v>0.0</v>
      </c>
      <c r="T7" s="1137">
        <f t="shared" si="18"/>
        <v>0.0</v>
      </c>
      <c r="U7" s="1137">
        <f t="shared" si="18"/>
        <v>0.0</v>
      </c>
      <c r="V7" s="1137">
        <f t="shared" si="18"/>
        <v>0.0</v>
      </c>
      <c r="W7" s="1138">
        <f>SUM(Q7:V7)</f>
        <v>0.0</v>
      </c>
      <c r="X7" s="1136">
        <f>BK103</f>
        <v>0.0</v>
      </c>
      <c r="Y7" s="1137">
        <f t="shared" si="19" ref="Y7:AC12">BL103</f>
        <v>0.0</v>
      </c>
      <c r="Z7" s="1137">
        <f t="shared" si="19"/>
        <v>0.0</v>
      </c>
      <c r="AA7" s="1137">
        <f t="shared" si="19"/>
        <v>0.0</v>
      </c>
      <c r="AB7" s="1137">
        <f t="shared" si="19"/>
        <v>0.0</v>
      </c>
      <c r="AC7" s="1137">
        <f t="shared" si="19"/>
        <v>0.0</v>
      </c>
      <c r="AD7" s="1138">
        <f>SUM(X7:AC7)</f>
        <v>0.0</v>
      </c>
      <c r="AE7" s="1070"/>
      <c r="AF7" s="1070"/>
      <c r="AG7" s="1070"/>
      <c r="AH7" s="1070"/>
      <c r="AI7" s="1070"/>
      <c r="AJ7" s="1095">
        <f t="shared" si="14"/>
        <v>5.0</v>
      </c>
      <c r="AK7" s="1095" t="str">
        <f>'Marks Entry'!F13</f>
        <v>SC</v>
      </c>
      <c r="AL7" s="1112" t="str">
        <f>'Result Sheet'!V11</f>
        <v>S</v>
      </c>
      <c r="AM7" s="1112" t="str">
        <f>'Result Sheet'!AH11</f>
        <v>S</v>
      </c>
      <c r="AN7" s="1112" t="str">
        <f>'Result Sheet'!AT11</f>
        <v>F</v>
      </c>
      <c r="AO7" s="1112" t="str">
        <f>'Result Sheet'!BF11</f>
        <v>F</v>
      </c>
      <c r="AP7" s="1112" t="str">
        <f>'Result Sheet'!BR11</f>
        <v>F</v>
      </c>
      <c r="AQ7" s="1096" t="str">
        <f>'Result Sheet'!CD11</f>
        <v>F</v>
      </c>
      <c r="AR7" s="1105" t="str">
        <f>'Result Sheet'!CP11</f>
        <v>F</v>
      </c>
      <c r="AS7" s="1094">
        <f t="shared" si="7"/>
        <v>0.0</v>
      </c>
      <c r="AT7" s="1094">
        <f t="shared" si="7"/>
        <v>0.0</v>
      </c>
      <c r="AU7" s="1094">
        <f t="shared" si="0"/>
        <v>0.0</v>
      </c>
      <c r="AV7" s="1094" t="str">
        <f t="shared" si="0"/>
        <v>S</v>
      </c>
      <c r="AW7" s="1094">
        <f t="shared" si="0"/>
        <v>0.0</v>
      </c>
      <c r="AX7" s="1094">
        <f t="shared" si="0"/>
        <v>0.0</v>
      </c>
      <c r="AY7" s="1094">
        <f t="shared" si="8"/>
        <v>0.0</v>
      </c>
      <c r="AZ7" s="1094">
        <f t="shared" si="1"/>
        <v>0.0</v>
      </c>
      <c r="BA7" s="1094">
        <f t="shared" si="1"/>
        <v>0.0</v>
      </c>
      <c r="BB7" s="1094" t="str">
        <f t="shared" si="1"/>
        <v>S</v>
      </c>
      <c r="BC7" s="1094">
        <f t="shared" si="1"/>
        <v>0.0</v>
      </c>
      <c r="BD7" s="1094">
        <f t="shared" si="1"/>
        <v>0.0</v>
      </c>
      <c r="BE7" s="1094">
        <f t="shared" si="9"/>
        <v>0.0</v>
      </c>
      <c r="BF7" s="1094">
        <f t="shared" si="2"/>
        <v>0.0</v>
      </c>
      <c r="BG7" s="1094">
        <f t="shared" si="2"/>
        <v>0.0</v>
      </c>
      <c r="BH7" s="1094" t="str">
        <f t="shared" si="2"/>
        <v>F</v>
      </c>
      <c r="BI7" s="1094">
        <f t="shared" si="2"/>
        <v>0.0</v>
      </c>
      <c r="BJ7" s="1094">
        <f t="shared" si="2"/>
        <v>0.0</v>
      </c>
      <c r="BK7" s="1094">
        <f t="shared" si="10"/>
        <v>0.0</v>
      </c>
      <c r="BL7" s="1094">
        <f t="shared" si="3"/>
        <v>0.0</v>
      </c>
      <c r="BM7" s="1094">
        <f t="shared" si="3"/>
        <v>0.0</v>
      </c>
      <c r="BN7" s="1094" t="str">
        <f t="shared" si="3"/>
        <v>F</v>
      </c>
      <c r="BO7" s="1094">
        <f t="shared" si="3"/>
        <v>0.0</v>
      </c>
      <c r="BP7" s="1094">
        <f t="shared" si="3"/>
        <v>0.0</v>
      </c>
      <c r="BQ7" s="1094">
        <f t="shared" si="11"/>
        <v>0.0</v>
      </c>
      <c r="BR7" s="1094">
        <f t="shared" si="4"/>
        <v>0.0</v>
      </c>
      <c r="BS7" s="1094">
        <f t="shared" si="4"/>
        <v>0.0</v>
      </c>
      <c r="BT7" s="1094" t="str">
        <f t="shared" si="4"/>
        <v>F</v>
      </c>
      <c r="BU7" s="1094">
        <f t="shared" si="4"/>
        <v>0.0</v>
      </c>
      <c r="BV7" s="1094">
        <f t="shared" si="4"/>
        <v>0.0</v>
      </c>
      <c r="BW7" s="1094">
        <f t="shared" si="12"/>
        <v>0.0</v>
      </c>
      <c r="BX7" s="1094">
        <f t="shared" si="5"/>
        <v>0.0</v>
      </c>
      <c r="BY7" s="1094">
        <f t="shared" si="5"/>
        <v>0.0</v>
      </c>
      <c r="BZ7" s="1094" t="str">
        <f t="shared" si="5"/>
        <v>F</v>
      </c>
      <c r="CA7" s="1094">
        <f t="shared" si="5"/>
        <v>0.0</v>
      </c>
      <c r="CB7" s="1094">
        <f t="shared" si="5"/>
        <v>0.0</v>
      </c>
      <c r="CC7" s="1094">
        <f t="shared" si="13"/>
        <v>0.0</v>
      </c>
      <c r="CD7" s="1094">
        <f t="shared" si="6"/>
        <v>0.0</v>
      </c>
      <c r="CE7" s="1094">
        <f t="shared" si="6"/>
        <v>0.0</v>
      </c>
      <c r="CF7" s="1094" t="str">
        <f t="shared" si="6"/>
        <v>F</v>
      </c>
      <c r="CG7" s="1094">
        <f t="shared" si="6"/>
        <v>0.0</v>
      </c>
      <c r="CH7" s="1094">
        <f t="shared" si="6"/>
        <v>0.0</v>
      </c>
      <c r="CI7" s="1113">
        <f>IF(AK7=CI$2,'Marks Entry'!G13,0)</f>
        <v>0.0</v>
      </c>
      <c r="CJ7" s="1112">
        <f>IF(AK7=CJ$2,'Marks Entry'!G13,0)</f>
        <v>0.0</v>
      </c>
      <c r="CK7" s="1112">
        <f>IF(AK7=CK$2,'Marks Entry'!G13,0)</f>
        <v>0.0</v>
      </c>
      <c r="CL7" s="1112">
        <f>IF(AK7=CL$2,'Marks Entry'!G13,0)</f>
        <v>905.0</v>
      </c>
      <c r="CM7" s="1112">
        <f>IF(AK7=CM$2,'Marks Entry'!G13,0)</f>
        <v>0.0</v>
      </c>
      <c r="CN7" s="1112">
        <f>IF(AK7=CN$2,'Marks Entry'!G13,0)</f>
        <v>0.0</v>
      </c>
      <c r="CO7" s="1106" t="str">
        <f>IF(AND('Marks Entry'!$FE13="Passed",$AK7=CO$2),'Marks Entry'!$FD13,IF($AK7=CO$2,'Marks Entry'!$FE13,""))</f>
        <v/>
      </c>
      <c r="CP7" s="1106" t="str">
        <f>IF(AND('Marks Entry'!$FE13="Passed",$AK7=CP$2),'Marks Entry'!$FD13,IF($AK7=CP$2,'Marks Entry'!$FE13,""))</f>
        <v/>
      </c>
      <c r="CQ7" s="1106" t="str">
        <f>IF(AND('Marks Entry'!$FE13="Passed",$AK7=CQ$2),'Marks Entry'!$FD13,IF($AK7=CQ$2,'Marks Entry'!$FE13,""))</f>
        <v/>
      </c>
      <c r="CR7" s="1106" t="str">
        <f>IF(AND('Marks Entry'!$FE13="Passed",$AK7=CR$2),'Marks Entry'!$FD13,IF($AK7=CR$2,'Marks Entry'!$FE13,""))</f>
        <v>FAILED</v>
      </c>
      <c r="CS7" s="1106" t="str">
        <f>IF(AND('Marks Entry'!$FE13="Passed",$AK7=CS$2),'Marks Entry'!$FD13,IF($AK7=CS$2,'Marks Entry'!$FE13,""))</f>
        <v/>
      </c>
      <c r="CT7" s="1106" t="str">
        <f>IF(AND('Marks Entry'!$FE13="Passed",$AK7=CT$2),'Marks Entry'!$FD13,IF($AK7=CT$2,'Marks Entry'!$FE13,""))</f>
        <v/>
      </c>
    </row>
    <row r="8" spans="8:8" ht="15.0">
      <c r="A8" s="1139">
        <v>2.0</v>
      </c>
      <c r="B8" s="1140" t="s">
        <v>186</v>
      </c>
      <c r="C8" s="1141">
        <f t="shared" si="15"/>
        <v>0.0</v>
      </c>
      <c r="D8" s="1142">
        <f t="shared" si="20" ref="D8:H8">AT104</f>
        <v>0.0</v>
      </c>
      <c r="E8" s="1142">
        <f t="shared" si="20"/>
        <v>2.0</v>
      </c>
      <c r="F8" s="1142">
        <f t="shared" si="20"/>
        <v>0.0</v>
      </c>
      <c r="G8" s="1142">
        <f t="shared" si="20"/>
        <v>0.0</v>
      </c>
      <c r="H8" s="1142">
        <f t="shared" si="20"/>
        <v>0.0</v>
      </c>
      <c r="I8" s="1143">
        <f t="shared" si="21" ref="I8:I13">SUM(C8:H8)</f>
        <v>2.0</v>
      </c>
      <c r="J8" s="1141">
        <f t="shared" si="22" ref="J8:J12">AY104</f>
        <v>0.0</v>
      </c>
      <c r="K8" s="1142">
        <f t="shared" si="17"/>
        <v>0.0</v>
      </c>
      <c r="L8" s="1142">
        <f t="shared" si="17"/>
        <v>0.0</v>
      </c>
      <c r="M8" s="1142">
        <f t="shared" si="17"/>
        <v>0.0</v>
      </c>
      <c r="N8" s="1142">
        <f t="shared" si="17"/>
        <v>0.0</v>
      </c>
      <c r="O8" s="1142">
        <f t="shared" si="17"/>
        <v>0.0</v>
      </c>
      <c r="P8" s="1144">
        <f t="shared" si="23" ref="P8:P13">SUM(J8:O8)</f>
        <v>0.0</v>
      </c>
      <c r="Q8" s="1141">
        <f t="shared" si="24" ref="Q8:Q12">BE104</f>
        <v>0.0</v>
      </c>
      <c r="R8" s="1142">
        <f t="shared" si="18"/>
        <v>0.0</v>
      </c>
      <c r="S8" s="1142">
        <f t="shared" si="18"/>
        <v>0.0</v>
      </c>
      <c r="T8" s="1142">
        <f t="shared" si="18"/>
        <v>0.0</v>
      </c>
      <c r="U8" s="1142">
        <f t="shared" si="18"/>
        <v>0.0</v>
      </c>
      <c r="V8" s="1142">
        <f t="shared" si="18"/>
        <v>0.0</v>
      </c>
      <c r="W8" s="1144">
        <f t="shared" si="25" ref="W8:W13">SUM(Q8:V8)</f>
        <v>0.0</v>
      </c>
      <c r="X8" s="1141">
        <f t="shared" si="26" ref="X8:X12">BK104</f>
        <v>0.0</v>
      </c>
      <c r="Y8" s="1142">
        <f t="shared" si="19"/>
        <v>0.0</v>
      </c>
      <c r="Z8" s="1142">
        <f t="shared" si="19"/>
        <v>0.0</v>
      </c>
      <c r="AA8" s="1142">
        <f t="shared" si="19"/>
        <v>0.0</v>
      </c>
      <c r="AB8" s="1142">
        <f t="shared" si="19"/>
        <v>0.0</v>
      </c>
      <c r="AC8" s="1142">
        <f t="shared" si="19"/>
        <v>0.0</v>
      </c>
      <c r="AD8" s="1144">
        <f t="shared" si="27" ref="AD8:AD13">SUM(X8:AC8)</f>
        <v>0.0</v>
      </c>
      <c r="AE8" s="1070"/>
      <c r="AF8" s="1070"/>
      <c r="AG8" s="1070"/>
      <c r="AH8" s="1070"/>
      <c r="AI8" s="1070"/>
      <c r="AJ8" s="1095">
        <f t="shared" si="14"/>
        <v>6.0</v>
      </c>
      <c r="AK8" s="1095" t="str">
        <f>'Marks Entry'!F14</f>
        <v>SC</v>
      </c>
      <c r="AL8" s="1112" t="str">
        <f>'Result Sheet'!V12</f>
        <v>F</v>
      </c>
      <c r="AM8" s="1112" t="str">
        <f>'Result Sheet'!AH12</f>
        <v>F</v>
      </c>
      <c r="AN8" s="1112" t="str">
        <f>'Result Sheet'!AT12</f>
        <v>F</v>
      </c>
      <c r="AO8" s="1112" t="str">
        <f>'Result Sheet'!BF12</f>
        <v>F</v>
      </c>
      <c r="AP8" s="1112" t="str">
        <f>'Result Sheet'!BR12</f>
        <v>F</v>
      </c>
      <c r="AQ8" s="1096" t="str">
        <f>'Result Sheet'!CD12</f>
        <v>F</v>
      </c>
      <c r="AR8" s="1105" t="str">
        <f>'Result Sheet'!CP12</f>
        <v>F</v>
      </c>
      <c r="AS8" s="1094">
        <f t="shared" si="7"/>
        <v>0.0</v>
      </c>
      <c r="AT8" s="1094">
        <f t="shared" si="7"/>
        <v>0.0</v>
      </c>
      <c r="AU8" s="1094">
        <f t="shared" si="0"/>
        <v>0.0</v>
      </c>
      <c r="AV8" s="1094" t="str">
        <f t="shared" si="0"/>
        <v>F</v>
      </c>
      <c r="AW8" s="1094">
        <f t="shared" si="0"/>
        <v>0.0</v>
      </c>
      <c r="AX8" s="1094">
        <f t="shared" si="0"/>
        <v>0.0</v>
      </c>
      <c r="AY8" s="1094">
        <f t="shared" si="8"/>
        <v>0.0</v>
      </c>
      <c r="AZ8" s="1094">
        <f t="shared" si="1"/>
        <v>0.0</v>
      </c>
      <c r="BA8" s="1094">
        <f t="shared" si="1"/>
        <v>0.0</v>
      </c>
      <c r="BB8" s="1094" t="str">
        <f t="shared" si="1"/>
        <v>F</v>
      </c>
      <c r="BC8" s="1094">
        <f t="shared" si="1"/>
        <v>0.0</v>
      </c>
      <c r="BD8" s="1094">
        <f t="shared" si="1"/>
        <v>0.0</v>
      </c>
      <c r="BE8" s="1094">
        <f t="shared" si="9"/>
        <v>0.0</v>
      </c>
      <c r="BF8" s="1094">
        <f t="shared" si="2"/>
        <v>0.0</v>
      </c>
      <c r="BG8" s="1094">
        <f t="shared" si="2"/>
        <v>0.0</v>
      </c>
      <c r="BH8" s="1094" t="str">
        <f t="shared" si="2"/>
        <v>F</v>
      </c>
      <c r="BI8" s="1094">
        <f t="shared" si="2"/>
        <v>0.0</v>
      </c>
      <c r="BJ8" s="1094">
        <f t="shared" si="2"/>
        <v>0.0</v>
      </c>
      <c r="BK8" s="1094">
        <f t="shared" si="10"/>
        <v>0.0</v>
      </c>
      <c r="BL8" s="1094">
        <f t="shared" si="3"/>
        <v>0.0</v>
      </c>
      <c r="BM8" s="1094">
        <f t="shared" si="3"/>
        <v>0.0</v>
      </c>
      <c r="BN8" s="1094" t="str">
        <f t="shared" si="3"/>
        <v>F</v>
      </c>
      <c r="BO8" s="1094">
        <f t="shared" si="3"/>
        <v>0.0</v>
      </c>
      <c r="BP8" s="1094">
        <f t="shared" si="3"/>
        <v>0.0</v>
      </c>
      <c r="BQ8" s="1094">
        <f t="shared" si="11"/>
        <v>0.0</v>
      </c>
      <c r="BR8" s="1094">
        <f t="shared" si="4"/>
        <v>0.0</v>
      </c>
      <c r="BS8" s="1094">
        <f t="shared" si="4"/>
        <v>0.0</v>
      </c>
      <c r="BT8" s="1094" t="str">
        <f t="shared" si="4"/>
        <v>F</v>
      </c>
      <c r="BU8" s="1094">
        <f t="shared" si="4"/>
        <v>0.0</v>
      </c>
      <c r="BV8" s="1094">
        <f t="shared" si="4"/>
        <v>0.0</v>
      </c>
      <c r="BW8" s="1094">
        <f t="shared" si="12"/>
        <v>0.0</v>
      </c>
      <c r="BX8" s="1094">
        <f t="shared" si="5"/>
        <v>0.0</v>
      </c>
      <c r="BY8" s="1094">
        <f t="shared" si="5"/>
        <v>0.0</v>
      </c>
      <c r="BZ8" s="1094" t="str">
        <f t="shared" si="5"/>
        <v>F</v>
      </c>
      <c r="CA8" s="1094">
        <f t="shared" si="5"/>
        <v>0.0</v>
      </c>
      <c r="CB8" s="1094">
        <f t="shared" si="5"/>
        <v>0.0</v>
      </c>
      <c r="CC8" s="1094">
        <f t="shared" si="13"/>
        <v>0.0</v>
      </c>
      <c r="CD8" s="1094">
        <f t="shared" si="6"/>
        <v>0.0</v>
      </c>
      <c r="CE8" s="1094">
        <f t="shared" si="6"/>
        <v>0.0</v>
      </c>
      <c r="CF8" s="1094" t="str">
        <f t="shared" si="6"/>
        <v>F</v>
      </c>
      <c r="CG8" s="1094">
        <f t="shared" si="6"/>
        <v>0.0</v>
      </c>
      <c r="CH8" s="1094">
        <f t="shared" si="6"/>
        <v>0.0</v>
      </c>
      <c r="CI8" s="1113">
        <f>IF(AK8=CI$2,'Marks Entry'!G14,0)</f>
        <v>0.0</v>
      </c>
      <c r="CJ8" s="1112">
        <f>IF(AK8=CJ$2,'Marks Entry'!G14,0)</f>
        <v>0.0</v>
      </c>
      <c r="CK8" s="1112">
        <f>IF(AK8=CK$2,'Marks Entry'!G14,0)</f>
        <v>0.0</v>
      </c>
      <c r="CL8" s="1112">
        <f>IF(AK8=CL$2,'Marks Entry'!G14,0)</f>
        <v>906.0</v>
      </c>
      <c r="CM8" s="1112">
        <f>IF(AK8=CM$2,'Marks Entry'!G14,0)</f>
        <v>0.0</v>
      </c>
      <c r="CN8" s="1112">
        <f>IF(AK8=CN$2,'Marks Entry'!G14,0)</f>
        <v>0.0</v>
      </c>
      <c r="CO8" s="1106" t="str">
        <f>IF(AND('Marks Entry'!$FE14="Passed",$AK8=CO$2),'Marks Entry'!$FD14,IF($AK8=CO$2,'Marks Entry'!$FE14,""))</f>
        <v/>
      </c>
      <c r="CP8" s="1106" t="str">
        <f>IF(AND('Marks Entry'!$FE14="Passed",$AK8=CP$2),'Marks Entry'!$FD14,IF($AK8=CP$2,'Marks Entry'!$FE14,""))</f>
        <v/>
      </c>
      <c r="CQ8" s="1106" t="str">
        <f>IF(AND('Marks Entry'!$FE14="Passed",$AK8=CQ$2),'Marks Entry'!$FD14,IF($AK8=CQ$2,'Marks Entry'!$FE14,""))</f>
        <v/>
      </c>
      <c r="CR8" s="1106" t="str">
        <f>IF(AND('Marks Entry'!$FE14="Passed",$AK8=CR$2),'Marks Entry'!$FD14,IF($AK8=CR$2,'Marks Entry'!$FE14,""))</f>
        <v>FAILED</v>
      </c>
      <c r="CS8" s="1106" t="str">
        <f>IF(AND('Marks Entry'!$FE14="Passed",$AK8=CS$2),'Marks Entry'!$FD14,IF($AK8=CS$2,'Marks Entry'!$FE14,""))</f>
        <v/>
      </c>
      <c r="CT8" s="1106" t="str">
        <f>IF(AND('Marks Entry'!$FE14="Passed",$AK8=CT$2),'Marks Entry'!$FD14,IF($AK8=CT$2,'Marks Entry'!$FE14,""))</f>
        <v/>
      </c>
    </row>
    <row r="9" spans="8:8" ht="15.0">
      <c r="A9" s="1139">
        <v>3.0</v>
      </c>
      <c r="B9" s="1140" t="s">
        <v>187</v>
      </c>
      <c r="C9" s="1141">
        <f t="shared" si="15"/>
        <v>0.0</v>
      </c>
      <c r="D9" s="1142">
        <f t="shared" si="28" ref="D9:H9">AT105</f>
        <v>0.0</v>
      </c>
      <c r="E9" s="1142">
        <f t="shared" si="28"/>
        <v>1.0</v>
      </c>
      <c r="F9" s="1142">
        <f t="shared" si="28"/>
        <v>1.0</v>
      </c>
      <c r="G9" s="1142">
        <f t="shared" si="28"/>
        <v>0.0</v>
      </c>
      <c r="H9" s="1142">
        <f t="shared" si="28"/>
        <v>0.0</v>
      </c>
      <c r="I9" s="1143">
        <f t="shared" si="21"/>
        <v>2.0</v>
      </c>
      <c r="J9" s="1141">
        <f t="shared" si="22"/>
        <v>0.0</v>
      </c>
      <c r="K9" s="1142">
        <f t="shared" si="17"/>
        <v>0.0</v>
      </c>
      <c r="L9" s="1142">
        <f t="shared" si="17"/>
        <v>0.0</v>
      </c>
      <c r="M9" s="1142">
        <f t="shared" si="17"/>
        <v>0.0</v>
      </c>
      <c r="N9" s="1142">
        <f t="shared" si="17"/>
        <v>0.0</v>
      </c>
      <c r="O9" s="1142">
        <f t="shared" si="17"/>
        <v>0.0</v>
      </c>
      <c r="P9" s="1144">
        <f t="shared" si="23"/>
        <v>0.0</v>
      </c>
      <c r="Q9" s="1141">
        <f t="shared" si="24"/>
        <v>0.0</v>
      </c>
      <c r="R9" s="1142">
        <f t="shared" si="18"/>
        <v>0.0</v>
      </c>
      <c r="S9" s="1142">
        <f t="shared" si="18"/>
        <v>0.0</v>
      </c>
      <c r="T9" s="1142">
        <f t="shared" si="18"/>
        <v>0.0</v>
      </c>
      <c r="U9" s="1142">
        <f t="shared" si="18"/>
        <v>0.0</v>
      </c>
      <c r="V9" s="1142">
        <f t="shared" si="18"/>
        <v>0.0</v>
      </c>
      <c r="W9" s="1144">
        <f t="shared" si="25"/>
        <v>0.0</v>
      </c>
      <c r="X9" s="1141">
        <f t="shared" si="26"/>
        <v>0.0</v>
      </c>
      <c r="Y9" s="1142">
        <f t="shared" si="19"/>
        <v>0.0</v>
      </c>
      <c r="Z9" s="1142">
        <f t="shared" si="19"/>
        <v>0.0</v>
      </c>
      <c r="AA9" s="1142">
        <f t="shared" si="19"/>
        <v>0.0</v>
      </c>
      <c r="AB9" s="1142">
        <f t="shared" si="19"/>
        <v>0.0</v>
      </c>
      <c r="AC9" s="1142">
        <f t="shared" si="19"/>
        <v>0.0</v>
      </c>
      <c r="AD9" s="1144">
        <f t="shared" si="27"/>
        <v>0.0</v>
      </c>
      <c r="AE9" s="1070"/>
      <c r="AF9" s="1070"/>
      <c r="AG9" s="1070"/>
      <c r="AH9" s="1070"/>
      <c r="AI9" s="1070"/>
      <c r="AJ9" s="1095">
        <f t="shared" si="14"/>
        <v>7.0</v>
      </c>
      <c r="AK9" s="1095" t="str">
        <f>'Marks Entry'!F15</f>
        <v>OBC</v>
      </c>
      <c r="AL9" s="1112" t="str">
        <f>'Result Sheet'!V13</f>
        <v>II</v>
      </c>
      <c r="AM9" s="1112" t="str">
        <f>'Result Sheet'!AH13</f>
        <v>S</v>
      </c>
      <c r="AN9" s="1112" t="str">
        <f>'Result Sheet'!AT13</f>
        <v>F</v>
      </c>
      <c r="AO9" s="1112" t="str">
        <f>'Result Sheet'!BF13</f>
        <v>S</v>
      </c>
      <c r="AP9" s="1112" t="str">
        <f>'Result Sheet'!BR13</f>
        <v>F</v>
      </c>
      <c r="AQ9" s="1096" t="str">
        <f>'Result Sheet'!CD13</f>
        <v>F</v>
      </c>
      <c r="AR9" s="1105" t="str">
        <f>'Result Sheet'!CP13</f>
        <v>S</v>
      </c>
      <c r="AS9" s="1094">
        <f t="shared" si="7"/>
        <v>0.0</v>
      </c>
      <c r="AT9" s="1094">
        <f t="shared" si="7"/>
        <v>0.0</v>
      </c>
      <c r="AU9" s="1094" t="str">
        <f t="shared" si="0"/>
        <v>II</v>
      </c>
      <c r="AV9" s="1094">
        <f t="shared" si="0"/>
        <v>0.0</v>
      </c>
      <c r="AW9" s="1094">
        <f t="shared" si="0"/>
        <v>0.0</v>
      </c>
      <c r="AX9" s="1094">
        <f t="shared" si="0"/>
        <v>0.0</v>
      </c>
      <c r="AY9" s="1094">
        <f t="shared" si="8"/>
        <v>0.0</v>
      </c>
      <c r="AZ9" s="1094">
        <f t="shared" si="1"/>
        <v>0.0</v>
      </c>
      <c r="BA9" s="1094" t="str">
        <f t="shared" si="1"/>
        <v>S</v>
      </c>
      <c r="BB9" s="1094">
        <f t="shared" si="1"/>
        <v>0.0</v>
      </c>
      <c r="BC9" s="1094">
        <f t="shared" si="1"/>
        <v>0.0</v>
      </c>
      <c r="BD9" s="1094">
        <f t="shared" si="1"/>
        <v>0.0</v>
      </c>
      <c r="BE9" s="1094">
        <f t="shared" si="9"/>
        <v>0.0</v>
      </c>
      <c r="BF9" s="1094">
        <f t="shared" si="2"/>
        <v>0.0</v>
      </c>
      <c r="BG9" s="1094" t="str">
        <f t="shared" si="2"/>
        <v>F</v>
      </c>
      <c r="BH9" s="1094">
        <f t="shared" si="2"/>
        <v>0.0</v>
      </c>
      <c r="BI9" s="1094">
        <f t="shared" si="2"/>
        <v>0.0</v>
      </c>
      <c r="BJ9" s="1094">
        <f t="shared" si="2"/>
        <v>0.0</v>
      </c>
      <c r="BK9" s="1094">
        <f t="shared" si="10"/>
        <v>0.0</v>
      </c>
      <c r="BL9" s="1094">
        <f t="shared" si="3"/>
        <v>0.0</v>
      </c>
      <c r="BM9" s="1094" t="str">
        <f t="shared" si="3"/>
        <v>S</v>
      </c>
      <c r="BN9" s="1094">
        <f t="shared" si="3"/>
        <v>0.0</v>
      </c>
      <c r="BO9" s="1094">
        <f t="shared" si="3"/>
        <v>0.0</v>
      </c>
      <c r="BP9" s="1094">
        <f t="shared" si="3"/>
        <v>0.0</v>
      </c>
      <c r="BQ9" s="1094">
        <f t="shared" si="11"/>
        <v>0.0</v>
      </c>
      <c r="BR9" s="1094">
        <f t="shared" si="4"/>
        <v>0.0</v>
      </c>
      <c r="BS9" s="1094" t="str">
        <f t="shared" si="4"/>
        <v>F</v>
      </c>
      <c r="BT9" s="1094">
        <f t="shared" si="4"/>
        <v>0.0</v>
      </c>
      <c r="BU9" s="1094">
        <f t="shared" si="4"/>
        <v>0.0</v>
      </c>
      <c r="BV9" s="1094">
        <f t="shared" si="4"/>
        <v>0.0</v>
      </c>
      <c r="BW9" s="1094">
        <f t="shared" si="12"/>
        <v>0.0</v>
      </c>
      <c r="BX9" s="1094">
        <f t="shared" si="5"/>
        <v>0.0</v>
      </c>
      <c r="BY9" s="1094" t="str">
        <f t="shared" si="5"/>
        <v>F</v>
      </c>
      <c r="BZ9" s="1094">
        <f t="shared" si="5"/>
        <v>0.0</v>
      </c>
      <c r="CA9" s="1094">
        <f t="shared" si="5"/>
        <v>0.0</v>
      </c>
      <c r="CB9" s="1094">
        <f t="shared" si="5"/>
        <v>0.0</v>
      </c>
      <c r="CC9" s="1094">
        <f t="shared" si="13"/>
        <v>0.0</v>
      </c>
      <c r="CD9" s="1094">
        <f t="shared" si="6"/>
        <v>0.0</v>
      </c>
      <c r="CE9" s="1094" t="str">
        <f t="shared" si="6"/>
        <v>S</v>
      </c>
      <c r="CF9" s="1094">
        <f t="shared" si="6"/>
        <v>0.0</v>
      </c>
      <c r="CG9" s="1094">
        <f t="shared" si="6"/>
        <v>0.0</v>
      </c>
      <c r="CH9" s="1094">
        <f t="shared" si="6"/>
        <v>0.0</v>
      </c>
      <c r="CI9" s="1113">
        <f>IF(AK9=CI$2,'Marks Entry'!G15,0)</f>
        <v>0.0</v>
      </c>
      <c r="CJ9" s="1112">
        <f>IF(AK9=CJ$2,'Marks Entry'!G15,0)</f>
        <v>0.0</v>
      </c>
      <c r="CK9" s="1112">
        <f>IF(AK9=CK$2,'Marks Entry'!G15,0)</f>
        <v>907.0</v>
      </c>
      <c r="CL9" s="1112">
        <f>IF(AK9=CL$2,'Marks Entry'!G15,0)</f>
        <v>0.0</v>
      </c>
      <c r="CM9" s="1112">
        <f>IF(AK9=CM$2,'Marks Entry'!G15,0)</f>
        <v>0.0</v>
      </c>
      <c r="CN9" s="1112">
        <f>IF(AK9=CN$2,'Marks Entry'!G15,0)</f>
        <v>0.0</v>
      </c>
      <c r="CO9" s="1106" t="str">
        <f>IF(AND('Marks Entry'!$FE15="Passed",$AK9=CO$2),'Marks Entry'!$FD15,IF($AK9=CO$2,'Marks Entry'!$FE15,""))</f>
        <v/>
      </c>
      <c r="CP9" s="1106" t="str">
        <f>IF(AND('Marks Entry'!$FE15="Passed",$AK9=CP$2),'Marks Entry'!$FD15,IF($AK9=CP$2,'Marks Entry'!$FE15,""))</f>
        <v/>
      </c>
      <c r="CQ9" s="1106" t="str">
        <f>IF(AND('Marks Entry'!$FE15="Passed",$AK9=CQ$2),'Marks Entry'!$FD15,IF($AK9=CQ$2,'Marks Entry'!$FE15,""))</f>
        <v>FAILED</v>
      </c>
      <c r="CR9" s="1106" t="str">
        <f>IF(AND('Marks Entry'!$FE15="Passed",$AK9=CR$2),'Marks Entry'!$FD15,IF($AK9=CR$2,'Marks Entry'!$FE15,""))</f>
        <v/>
      </c>
      <c r="CS9" s="1106" t="str">
        <f>IF(AND('Marks Entry'!$FE15="Passed",$AK9=CS$2),'Marks Entry'!$FD15,IF($AK9=CS$2,'Marks Entry'!$FE15,""))</f>
        <v/>
      </c>
      <c r="CT9" s="1106" t="str">
        <f>IF(AND('Marks Entry'!$FE15="Passed",$AK9=CT$2),'Marks Entry'!$FD15,IF($AK9=CT$2,'Marks Entry'!$FE15,""))</f>
        <v/>
      </c>
    </row>
    <row r="10" spans="8:8" ht="15.0">
      <c r="A10" s="1139">
        <v>4.0</v>
      </c>
      <c r="B10" s="1140" t="s">
        <v>188</v>
      </c>
      <c r="C10" s="1141">
        <f t="shared" si="15"/>
        <v>0.0</v>
      </c>
      <c r="D10" s="1142">
        <f t="shared" si="29" ref="D10:H10">AT106</f>
        <v>0.0</v>
      </c>
      <c r="E10" s="1142">
        <f t="shared" si="29"/>
        <v>1.0</v>
      </c>
      <c r="F10" s="1142">
        <f t="shared" si="29"/>
        <v>0.0</v>
      </c>
      <c r="G10" s="1142">
        <f t="shared" si="29"/>
        <v>0.0</v>
      </c>
      <c r="H10" s="1142">
        <f t="shared" si="29"/>
        <v>0.0</v>
      </c>
      <c r="I10" s="1143">
        <f t="shared" si="21"/>
        <v>1.0</v>
      </c>
      <c r="J10" s="1141">
        <f t="shared" si="22"/>
        <v>0.0</v>
      </c>
      <c r="K10" s="1142">
        <f t="shared" si="17"/>
        <v>0.0</v>
      </c>
      <c r="L10" s="1142">
        <f t="shared" si="17"/>
        <v>0.0</v>
      </c>
      <c r="M10" s="1142">
        <f t="shared" si="17"/>
        <v>0.0</v>
      </c>
      <c r="N10" s="1142">
        <f t="shared" si="17"/>
        <v>0.0</v>
      </c>
      <c r="O10" s="1142">
        <f t="shared" si="17"/>
        <v>0.0</v>
      </c>
      <c r="P10" s="1144">
        <f t="shared" si="23"/>
        <v>0.0</v>
      </c>
      <c r="Q10" s="1141">
        <f t="shared" si="24"/>
        <v>0.0</v>
      </c>
      <c r="R10" s="1142">
        <f t="shared" si="18"/>
        <v>0.0</v>
      </c>
      <c r="S10" s="1142">
        <f t="shared" si="18"/>
        <v>0.0</v>
      </c>
      <c r="T10" s="1142">
        <f t="shared" si="18"/>
        <v>1.0</v>
      </c>
      <c r="U10" s="1142">
        <f t="shared" si="18"/>
        <v>0.0</v>
      </c>
      <c r="V10" s="1142">
        <f t="shared" si="18"/>
        <v>0.0</v>
      </c>
      <c r="W10" s="1144">
        <f t="shared" si="25"/>
        <v>1.0</v>
      </c>
      <c r="X10" s="1141">
        <f t="shared" si="26"/>
        <v>0.0</v>
      </c>
      <c r="Y10" s="1142">
        <f t="shared" si="19"/>
        <v>0.0</v>
      </c>
      <c r="Z10" s="1142">
        <f t="shared" si="19"/>
        <v>0.0</v>
      </c>
      <c r="AA10" s="1142">
        <f t="shared" si="19"/>
        <v>0.0</v>
      </c>
      <c r="AB10" s="1142">
        <f t="shared" si="19"/>
        <v>0.0</v>
      </c>
      <c r="AC10" s="1142">
        <f t="shared" si="19"/>
        <v>0.0</v>
      </c>
      <c r="AD10" s="1144">
        <f t="shared" si="27"/>
        <v>0.0</v>
      </c>
      <c r="AE10" s="1070"/>
      <c r="AF10" s="1070"/>
      <c r="AG10" s="1070"/>
      <c r="AH10" s="1070"/>
      <c r="AI10" s="1070"/>
      <c r="AJ10" s="1095">
        <f t="shared" si="14"/>
        <v>8.0</v>
      </c>
      <c r="AK10" s="1095" t="str">
        <f>'Marks Entry'!F16</f>
        <v>OBC</v>
      </c>
      <c r="AL10" s="1112" t="str">
        <f>'Result Sheet'!V14</f>
        <v>S</v>
      </c>
      <c r="AM10" s="1112" t="str">
        <f>'Result Sheet'!AH14</f>
        <v>F</v>
      </c>
      <c r="AN10" s="1112" t="str">
        <f>'Result Sheet'!AT14</f>
        <v>F</v>
      </c>
      <c r="AO10" s="1112" t="str">
        <f>'Result Sheet'!BF14</f>
        <v>F</v>
      </c>
      <c r="AP10" s="1112" t="str">
        <f>'Result Sheet'!BR14</f>
        <v>F</v>
      </c>
      <c r="AQ10" s="1096" t="str">
        <f>'Result Sheet'!CD14</f>
        <v>F</v>
      </c>
      <c r="AR10" s="1105" t="str">
        <f>'Result Sheet'!CP14</f>
        <v>F</v>
      </c>
      <c r="AS10" s="1094">
        <f t="shared" si="7"/>
        <v>0.0</v>
      </c>
      <c r="AT10" s="1094">
        <f t="shared" si="7"/>
        <v>0.0</v>
      </c>
      <c r="AU10" s="1094" t="str">
        <f t="shared" si="0"/>
        <v>S</v>
      </c>
      <c r="AV10" s="1094">
        <f t="shared" si="0"/>
        <v>0.0</v>
      </c>
      <c r="AW10" s="1094">
        <f t="shared" si="0"/>
        <v>0.0</v>
      </c>
      <c r="AX10" s="1094">
        <f t="shared" si="0"/>
        <v>0.0</v>
      </c>
      <c r="AY10" s="1094">
        <f t="shared" si="8"/>
        <v>0.0</v>
      </c>
      <c r="AZ10" s="1094">
        <f t="shared" si="1"/>
        <v>0.0</v>
      </c>
      <c r="BA10" s="1094" t="str">
        <f t="shared" si="1"/>
        <v>F</v>
      </c>
      <c r="BB10" s="1094">
        <f t="shared" si="1"/>
        <v>0.0</v>
      </c>
      <c r="BC10" s="1094">
        <f t="shared" si="1"/>
        <v>0.0</v>
      </c>
      <c r="BD10" s="1094">
        <f t="shared" si="1"/>
        <v>0.0</v>
      </c>
      <c r="BE10" s="1094">
        <f t="shared" si="9"/>
        <v>0.0</v>
      </c>
      <c r="BF10" s="1094">
        <f t="shared" si="2"/>
        <v>0.0</v>
      </c>
      <c r="BG10" s="1094" t="str">
        <f t="shared" si="2"/>
        <v>F</v>
      </c>
      <c r="BH10" s="1094">
        <f t="shared" si="2"/>
        <v>0.0</v>
      </c>
      <c r="BI10" s="1094">
        <f t="shared" si="2"/>
        <v>0.0</v>
      </c>
      <c r="BJ10" s="1094">
        <f t="shared" si="2"/>
        <v>0.0</v>
      </c>
      <c r="BK10" s="1094">
        <f t="shared" si="10"/>
        <v>0.0</v>
      </c>
      <c r="BL10" s="1094">
        <f t="shared" si="3"/>
        <v>0.0</v>
      </c>
      <c r="BM10" s="1094" t="str">
        <f t="shared" si="3"/>
        <v>F</v>
      </c>
      <c r="BN10" s="1094">
        <f t="shared" si="3"/>
        <v>0.0</v>
      </c>
      <c r="BO10" s="1094">
        <f t="shared" si="3"/>
        <v>0.0</v>
      </c>
      <c r="BP10" s="1094">
        <f t="shared" si="3"/>
        <v>0.0</v>
      </c>
      <c r="BQ10" s="1094">
        <f t="shared" si="11"/>
        <v>0.0</v>
      </c>
      <c r="BR10" s="1094">
        <f t="shared" si="4"/>
        <v>0.0</v>
      </c>
      <c r="BS10" s="1094" t="str">
        <f t="shared" si="4"/>
        <v>F</v>
      </c>
      <c r="BT10" s="1094">
        <f t="shared" si="4"/>
        <v>0.0</v>
      </c>
      <c r="BU10" s="1094">
        <f t="shared" si="4"/>
        <v>0.0</v>
      </c>
      <c r="BV10" s="1094">
        <f t="shared" si="4"/>
        <v>0.0</v>
      </c>
      <c r="BW10" s="1094">
        <f t="shared" si="12"/>
        <v>0.0</v>
      </c>
      <c r="BX10" s="1094">
        <f t="shared" si="5"/>
        <v>0.0</v>
      </c>
      <c r="BY10" s="1094" t="str">
        <f t="shared" si="5"/>
        <v>F</v>
      </c>
      <c r="BZ10" s="1094">
        <f t="shared" si="5"/>
        <v>0.0</v>
      </c>
      <c r="CA10" s="1094">
        <f t="shared" si="5"/>
        <v>0.0</v>
      </c>
      <c r="CB10" s="1094">
        <f t="shared" si="5"/>
        <v>0.0</v>
      </c>
      <c r="CC10" s="1094">
        <f t="shared" si="13"/>
        <v>0.0</v>
      </c>
      <c r="CD10" s="1094">
        <f t="shared" si="6"/>
        <v>0.0</v>
      </c>
      <c r="CE10" s="1094" t="str">
        <f t="shared" si="6"/>
        <v>F</v>
      </c>
      <c r="CF10" s="1094">
        <f t="shared" si="6"/>
        <v>0.0</v>
      </c>
      <c r="CG10" s="1094">
        <f t="shared" si="6"/>
        <v>0.0</v>
      </c>
      <c r="CH10" s="1094">
        <f t="shared" si="6"/>
        <v>0.0</v>
      </c>
      <c r="CI10" s="1113">
        <f>IF(AK10=CI$2,'Marks Entry'!G16,0)</f>
        <v>0.0</v>
      </c>
      <c r="CJ10" s="1112">
        <f>IF(AK10=CJ$2,'Marks Entry'!G16,0)</f>
        <v>0.0</v>
      </c>
      <c r="CK10" s="1112">
        <f>IF(AK10=CK$2,'Marks Entry'!G16,0)</f>
        <v>908.0</v>
      </c>
      <c r="CL10" s="1112">
        <f>IF(AK10=CL$2,'Marks Entry'!G16,0)</f>
        <v>0.0</v>
      </c>
      <c r="CM10" s="1112">
        <f>IF(AK10=CM$2,'Marks Entry'!G16,0)</f>
        <v>0.0</v>
      </c>
      <c r="CN10" s="1112">
        <f>IF(AK10=CN$2,'Marks Entry'!G16,0)</f>
        <v>0.0</v>
      </c>
      <c r="CO10" s="1106" t="str">
        <f>IF(AND('Marks Entry'!$FE16="Passed",$AK10=CO$2),'Marks Entry'!$FD16,IF($AK10=CO$2,'Marks Entry'!$FE16,""))</f>
        <v/>
      </c>
      <c r="CP10" s="1106" t="str">
        <f>IF(AND('Marks Entry'!$FE16="Passed",$AK10=CP$2),'Marks Entry'!$FD16,IF($AK10=CP$2,'Marks Entry'!$FE16,""))</f>
        <v/>
      </c>
      <c r="CQ10" s="1106" t="str">
        <f>IF(AND('Marks Entry'!$FE16="Passed",$AK10=CQ$2),'Marks Entry'!$FD16,IF($AK10=CQ$2,'Marks Entry'!$FE16,""))</f>
        <v>FAILED</v>
      </c>
      <c r="CR10" s="1106" t="str">
        <f>IF(AND('Marks Entry'!$FE16="Passed",$AK10=CR$2),'Marks Entry'!$FD16,IF($AK10=CR$2,'Marks Entry'!$FE16,""))</f>
        <v/>
      </c>
      <c r="CS10" s="1106" t="str">
        <f>IF(AND('Marks Entry'!$FE16="Passed",$AK10=CS$2),'Marks Entry'!$FD16,IF($AK10=CS$2,'Marks Entry'!$FE16,""))</f>
        <v/>
      </c>
      <c r="CT10" s="1106" t="str">
        <f>IF(AND('Marks Entry'!$FE16="Passed",$AK10=CT$2),'Marks Entry'!$FD16,IF($AK10=CT$2,'Marks Entry'!$FE16,""))</f>
        <v/>
      </c>
    </row>
    <row r="11" spans="8:8" ht="15.0">
      <c r="A11" s="1139">
        <v>5.0</v>
      </c>
      <c r="B11" s="1140" t="s">
        <v>122</v>
      </c>
      <c r="C11" s="1141">
        <f t="shared" si="15"/>
        <v>0.0</v>
      </c>
      <c r="D11" s="1142">
        <f t="shared" si="30" ref="D11:H11">AT107</f>
        <v>0.0</v>
      </c>
      <c r="E11" s="1142">
        <f t="shared" si="30"/>
        <v>3.0</v>
      </c>
      <c r="F11" s="1142">
        <f t="shared" si="30"/>
        <v>4.0</v>
      </c>
      <c r="G11" s="1142">
        <f t="shared" si="30"/>
        <v>0.0</v>
      </c>
      <c r="H11" s="1142">
        <f t="shared" si="30"/>
        <v>0.0</v>
      </c>
      <c r="I11" s="1143">
        <f t="shared" si="21"/>
        <v>7.0</v>
      </c>
      <c r="J11" s="1141">
        <f t="shared" si="22"/>
        <v>0.0</v>
      </c>
      <c r="K11" s="1142">
        <f t="shared" si="17"/>
        <v>2.0</v>
      </c>
      <c r="L11" s="1142">
        <f t="shared" si="17"/>
        <v>6.0</v>
      </c>
      <c r="M11" s="1142">
        <f t="shared" si="17"/>
        <v>3.0</v>
      </c>
      <c r="N11" s="1142">
        <f t="shared" si="17"/>
        <v>0.0</v>
      </c>
      <c r="O11" s="1142">
        <f t="shared" si="17"/>
        <v>0.0</v>
      </c>
      <c r="P11" s="1144">
        <f t="shared" si="23"/>
        <v>11.0</v>
      </c>
      <c r="Q11" s="1141">
        <f t="shared" si="24"/>
        <v>0.0</v>
      </c>
      <c r="R11" s="1142">
        <f t="shared" si="18"/>
        <v>0.0</v>
      </c>
      <c r="S11" s="1142">
        <f t="shared" si="18"/>
        <v>2.0</v>
      </c>
      <c r="T11" s="1142">
        <f t="shared" si="18"/>
        <v>1.0</v>
      </c>
      <c r="U11" s="1142">
        <f t="shared" si="18"/>
        <v>0.0</v>
      </c>
      <c r="V11" s="1142">
        <f t="shared" si="18"/>
        <v>0.0</v>
      </c>
      <c r="W11" s="1144">
        <f t="shared" si="25"/>
        <v>3.0</v>
      </c>
      <c r="X11" s="1141">
        <f t="shared" si="26"/>
        <v>0.0</v>
      </c>
      <c r="Y11" s="1142">
        <f t="shared" si="19"/>
        <v>0.0</v>
      </c>
      <c r="Z11" s="1142">
        <f t="shared" si="19"/>
        <v>3.0</v>
      </c>
      <c r="AA11" s="1142">
        <f t="shared" si="19"/>
        <v>1.0</v>
      </c>
      <c r="AB11" s="1142">
        <f t="shared" si="19"/>
        <v>0.0</v>
      </c>
      <c r="AC11" s="1142">
        <f t="shared" si="19"/>
        <v>0.0</v>
      </c>
      <c r="AD11" s="1144">
        <f t="shared" si="27"/>
        <v>4.0</v>
      </c>
      <c r="AE11" s="1070"/>
      <c r="AF11" s="1070"/>
      <c r="AG11" s="1070"/>
      <c r="AH11" s="1070"/>
      <c r="AI11" s="1070"/>
      <c r="AJ11" s="1095">
        <f t="shared" si="14"/>
        <v>9.0</v>
      </c>
      <c r="AK11" s="1095" t="str">
        <f>'Marks Entry'!F17</f>
        <v>OBC</v>
      </c>
      <c r="AL11" s="1112" t="str">
        <f>'Result Sheet'!V15</f>
        <v>S</v>
      </c>
      <c r="AM11" s="1112" t="str">
        <f>'Result Sheet'!AH15</f>
        <v>S</v>
      </c>
      <c r="AN11" s="1112" t="str">
        <f>'Result Sheet'!AT15</f>
        <v>F</v>
      </c>
      <c r="AO11" s="1112" t="str">
        <f>'Result Sheet'!BF15</f>
        <v>F</v>
      </c>
      <c r="AP11" s="1112" t="str">
        <f>'Result Sheet'!BR15</f>
        <v>F</v>
      </c>
      <c r="AQ11" s="1096" t="str">
        <f>'Result Sheet'!CD15</f>
        <v>F</v>
      </c>
      <c r="AR11" s="1105" t="str">
        <f>'Result Sheet'!CP15</f>
        <v>F</v>
      </c>
      <c r="AS11" s="1094">
        <f t="shared" si="7"/>
        <v>0.0</v>
      </c>
      <c r="AT11" s="1094">
        <f t="shared" si="7"/>
        <v>0.0</v>
      </c>
      <c r="AU11" s="1094" t="str">
        <f t="shared" si="0"/>
        <v>S</v>
      </c>
      <c r="AV11" s="1094">
        <f t="shared" si="0"/>
        <v>0.0</v>
      </c>
      <c r="AW11" s="1094">
        <f t="shared" si="0"/>
        <v>0.0</v>
      </c>
      <c r="AX11" s="1094">
        <f t="shared" si="0"/>
        <v>0.0</v>
      </c>
      <c r="AY11" s="1094">
        <f t="shared" si="8"/>
        <v>0.0</v>
      </c>
      <c r="AZ11" s="1094">
        <f t="shared" si="1"/>
        <v>0.0</v>
      </c>
      <c r="BA11" s="1094" t="str">
        <f t="shared" si="1"/>
        <v>S</v>
      </c>
      <c r="BB11" s="1094">
        <f t="shared" si="1"/>
        <v>0.0</v>
      </c>
      <c r="BC11" s="1094">
        <f t="shared" si="1"/>
        <v>0.0</v>
      </c>
      <c r="BD11" s="1094">
        <f t="shared" si="1"/>
        <v>0.0</v>
      </c>
      <c r="BE11" s="1094">
        <f t="shared" si="9"/>
        <v>0.0</v>
      </c>
      <c r="BF11" s="1094">
        <f t="shared" si="2"/>
        <v>0.0</v>
      </c>
      <c r="BG11" s="1094" t="str">
        <f t="shared" si="2"/>
        <v>F</v>
      </c>
      <c r="BH11" s="1094">
        <f t="shared" si="2"/>
        <v>0.0</v>
      </c>
      <c r="BI11" s="1094">
        <f t="shared" si="2"/>
        <v>0.0</v>
      </c>
      <c r="BJ11" s="1094">
        <f t="shared" si="2"/>
        <v>0.0</v>
      </c>
      <c r="BK11" s="1094">
        <f t="shared" si="10"/>
        <v>0.0</v>
      </c>
      <c r="BL11" s="1094">
        <f t="shared" si="3"/>
        <v>0.0</v>
      </c>
      <c r="BM11" s="1094" t="str">
        <f t="shared" si="3"/>
        <v>F</v>
      </c>
      <c r="BN11" s="1094">
        <f t="shared" si="3"/>
        <v>0.0</v>
      </c>
      <c r="BO11" s="1094">
        <f t="shared" si="3"/>
        <v>0.0</v>
      </c>
      <c r="BP11" s="1094">
        <f t="shared" si="3"/>
        <v>0.0</v>
      </c>
      <c r="BQ11" s="1094">
        <f t="shared" si="11"/>
        <v>0.0</v>
      </c>
      <c r="BR11" s="1094">
        <f t="shared" si="4"/>
        <v>0.0</v>
      </c>
      <c r="BS11" s="1094" t="str">
        <f t="shared" si="4"/>
        <v>F</v>
      </c>
      <c r="BT11" s="1094">
        <f t="shared" si="4"/>
        <v>0.0</v>
      </c>
      <c r="BU11" s="1094">
        <f t="shared" si="4"/>
        <v>0.0</v>
      </c>
      <c r="BV11" s="1094">
        <f t="shared" si="4"/>
        <v>0.0</v>
      </c>
      <c r="BW11" s="1094">
        <f t="shared" si="12"/>
        <v>0.0</v>
      </c>
      <c r="BX11" s="1094">
        <f t="shared" si="5"/>
        <v>0.0</v>
      </c>
      <c r="BY11" s="1094" t="str">
        <f t="shared" si="5"/>
        <v>F</v>
      </c>
      <c r="BZ11" s="1094">
        <f t="shared" si="5"/>
        <v>0.0</v>
      </c>
      <c r="CA11" s="1094">
        <f t="shared" si="5"/>
        <v>0.0</v>
      </c>
      <c r="CB11" s="1094">
        <f t="shared" si="5"/>
        <v>0.0</v>
      </c>
      <c r="CC11" s="1094">
        <f t="shared" si="13"/>
        <v>0.0</v>
      </c>
      <c r="CD11" s="1094">
        <f t="shared" si="6"/>
        <v>0.0</v>
      </c>
      <c r="CE11" s="1094" t="str">
        <f t="shared" si="6"/>
        <v>F</v>
      </c>
      <c r="CF11" s="1094">
        <f t="shared" si="6"/>
        <v>0.0</v>
      </c>
      <c r="CG11" s="1094">
        <f t="shared" si="6"/>
        <v>0.0</v>
      </c>
      <c r="CH11" s="1094">
        <f t="shared" si="6"/>
        <v>0.0</v>
      </c>
      <c r="CI11" s="1113">
        <f>IF(AK11=CI$2,'Marks Entry'!G17,0)</f>
        <v>0.0</v>
      </c>
      <c r="CJ11" s="1112">
        <f>IF(AK11=CJ$2,'Marks Entry'!G17,0)</f>
        <v>0.0</v>
      </c>
      <c r="CK11" s="1112">
        <f>IF(AK11=CK$2,'Marks Entry'!G17,0)</f>
        <v>909.0</v>
      </c>
      <c r="CL11" s="1112">
        <f>IF(AK11=CL$2,'Marks Entry'!G17,0)</f>
        <v>0.0</v>
      </c>
      <c r="CM11" s="1112">
        <f>IF(AK11=CM$2,'Marks Entry'!G17,0)</f>
        <v>0.0</v>
      </c>
      <c r="CN11" s="1112">
        <f>IF(AK11=CN$2,'Marks Entry'!G17,0)</f>
        <v>0.0</v>
      </c>
      <c r="CO11" s="1106" t="str">
        <f>IF(AND('Marks Entry'!$FE17="Passed",$AK11=CO$2),'Marks Entry'!$FD17,IF($AK11=CO$2,'Marks Entry'!$FE17,""))</f>
        <v/>
      </c>
      <c r="CP11" s="1106" t="str">
        <f>IF(AND('Marks Entry'!$FE17="Passed",$AK11=CP$2),'Marks Entry'!$FD17,IF($AK11=CP$2,'Marks Entry'!$FE17,""))</f>
        <v/>
      </c>
      <c r="CQ11" s="1106" t="str">
        <f>IF(AND('Marks Entry'!$FE17="Passed",$AK11=CQ$2),'Marks Entry'!$FD17,IF($AK11=CQ$2,'Marks Entry'!$FE17,""))</f>
        <v>FAILED</v>
      </c>
      <c r="CR11" s="1106" t="str">
        <f>IF(AND('Marks Entry'!$FE17="Passed",$AK11=CR$2),'Marks Entry'!$FD17,IF($AK11=CR$2,'Marks Entry'!$FE17,""))</f>
        <v/>
      </c>
      <c r="CS11" s="1106" t="str">
        <f>IF(AND('Marks Entry'!$FE17="Passed",$AK11=CS$2),'Marks Entry'!$FD17,IF($AK11=CS$2,'Marks Entry'!$FE17,""))</f>
        <v/>
      </c>
      <c r="CT11" s="1106" t="str">
        <f>IF(AND('Marks Entry'!$FE17="Passed",$AK11=CT$2),'Marks Entry'!$FD17,IF($AK11=CT$2,'Marks Entry'!$FE17,""))</f>
        <v/>
      </c>
    </row>
    <row r="12" spans="8:8" ht="15.0">
      <c r="A12" s="1139">
        <v>6.0</v>
      </c>
      <c r="B12" s="1140" t="s">
        <v>189</v>
      </c>
      <c r="C12" s="1141">
        <f t="shared" si="15"/>
        <v>2.0</v>
      </c>
      <c r="D12" s="1142">
        <f t="shared" si="31" ref="D12:H12">AT108</f>
        <v>3.0</v>
      </c>
      <c r="E12" s="1142">
        <f t="shared" si="31"/>
        <v>2.0</v>
      </c>
      <c r="F12" s="1142">
        <f t="shared" si="31"/>
        <v>7.0</v>
      </c>
      <c r="G12" s="1142">
        <f t="shared" si="31"/>
        <v>0.0</v>
      </c>
      <c r="H12" s="1142">
        <f t="shared" si="31"/>
        <v>0.0</v>
      </c>
      <c r="I12" s="1143">
        <f t="shared" si="21"/>
        <v>14.0</v>
      </c>
      <c r="J12" s="1141">
        <f t="shared" si="22"/>
        <v>2.0</v>
      </c>
      <c r="K12" s="1142">
        <f t="shared" si="17"/>
        <v>1.0</v>
      </c>
      <c r="L12" s="1142">
        <f t="shared" si="17"/>
        <v>3.0</v>
      </c>
      <c r="M12" s="1142">
        <f t="shared" si="17"/>
        <v>9.0</v>
      </c>
      <c r="N12" s="1142">
        <f t="shared" si="17"/>
        <v>0.0</v>
      </c>
      <c r="O12" s="1142">
        <f t="shared" si="17"/>
        <v>0.0</v>
      </c>
      <c r="P12" s="1144">
        <f t="shared" si="23"/>
        <v>15.0</v>
      </c>
      <c r="Q12" s="1141">
        <f t="shared" si="24"/>
        <v>2.0</v>
      </c>
      <c r="R12" s="1142">
        <f t="shared" si="18"/>
        <v>3.0</v>
      </c>
      <c r="S12" s="1142">
        <f t="shared" si="18"/>
        <v>7.0</v>
      </c>
      <c r="T12" s="1142">
        <f t="shared" si="18"/>
        <v>10.0</v>
      </c>
      <c r="U12" s="1142">
        <f t="shared" si="18"/>
        <v>0.0</v>
      </c>
      <c r="V12" s="1142">
        <f t="shared" si="18"/>
        <v>0.0</v>
      </c>
      <c r="W12" s="1144">
        <f t="shared" si="25"/>
        <v>22.0</v>
      </c>
      <c r="X12" s="1141">
        <f t="shared" si="26"/>
        <v>2.0</v>
      </c>
      <c r="Y12" s="1142">
        <f t="shared" si="19"/>
        <v>3.0</v>
      </c>
      <c r="Z12" s="1142">
        <f t="shared" si="19"/>
        <v>6.0</v>
      </c>
      <c r="AA12" s="1142">
        <f t="shared" si="19"/>
        <v>11.0</v>
      </c>
      <c r="AB12" s="1142">
        <f t="shared" si="19"/>
        <v>0.0</v>
      </c>
      <c r="AC12" s="1142">
        <f t="shared" si="19"/>
        <v>0.0</v>
      </c>
      <c r="AD12" s="1144">
        <f t="shared" si="27"/>
        <v>22.0</v>
      </c>
      <c r="AE12" s="1070"/>
      <c r="AF12" s="1070"/>
      <c r="AG12" s="1070"/>
      <c r="AH12" s="1070"/>
      <c r="AI12" s="1070"/>
      <c r="AJ12" s="1095">
        <f t="shared" si="14"/>
        <v>10.0</v>
      </c>
      <c r="AK12" s="1095" t="str">
        <f>'Marks Entry'!F18</f>
        <v>OBC</v>
      </c>
      <c r="AL12" s="1112" t="str">
        <f>'Result Sheet'!V16</f>
        <v>F</v>
      </c>
      <c r="AM12" s="1112" t="str">
        <f>'Result Sheet'!AH16</f>
        <v>F</v>
      </c>
      <c r="AN12" s="1112" t="str">
        <f>'Result Sheet'!AT16</f>
        <v>F</v>
      </c>
      <c r="AO12" s="1112" t="str">
        <f>'Result Sheet'!BF16</f>
        <v>F</v>
      </c>
      <c r="AP12" s="1112" t="str">
        <f>'Result Sheet'!BR16</f>
        <v>F</v>
      </c>
      <c r="AQ12" s="1096" t="str">
        <f>'Result Sheet'!CD16</f>
        <v>F</v>
      </c>
      <c r="AR12" s="1105" t="str">
        <f>'Result Sheet'!CP16</f>
        <v>F</v>
      </c>
      <c r="AS12" s="1094">
        <f t="shared" si="7"/>
        <v>0.0</v>
      </c>
      <c r="AT12" s="1094">
        <f t="shared" si="7"/>
        <v>0.0</v>
      </c>
      <c r="AU12" s="1094" t="str">
        <f t="shared" si="0"/>
        <v>F</v>
      </c>
      <c r="AV12" s="1094">
        <f t="shared" si="0"/>
        <v>0.0</v>
      </c>
      <c r="AW12" s="1094">
        <f t="shared" si="0"/>
        <v>0.0</v>
      </c>
      <c r="AX12" s="1094">
        <f t="shared" si="0"/>
        <v>0.0</v>
      </c>
      <c r="AY12" s="1094">
        <f t="shared" si="8"/>
        <v>0.0</v>
      </c>
      <c r="AZ12" s="1094">
        <f t="shared" si="1"/>
        <v>0.0</v>
      </c>
      <c r="BA12" s="1094" t="str">
        <f t="shared" si="1"/>
        <v>F</v>
      </c>
      <c r="BB12" s="1094">
        <f t="shared" si="1"/>
        <v>0.0</v>
      </c>
      <c r="BC12" s="1094">
        <f t="shared" si="1"/>
        <v>0.0</v>
      </c>
      <c r="BD12" s="1094">
        <f t="shared" si="1"/>
        <v>0.0</v>
      </c>
      <c r="BE12" s="1094">
        <f t="shared" si="9"/>
        <v>0.0</v>
      </c>
      <c r="BF12" s="1094">
        <f t="shared" si="2"/>
        <v>0.0</v>
      </c>
      <c r="BG12" s="1094" t="str">
        <f t="shared" si="2"/>
        <v>F</v>
      </c>
      <c r="BH12" s="1094">
        <f t="shared" si="2"/>
        <v>0.0</v>
      </c>
      <c r="BI12" s="1094">
        <f t="shared" si="2"/>
        <v>0.0</v>
      </c>
      <c r="BJ12" s="1094">
        <f t="shared" si="2"/>
        <v>0.0</v>
      </c>
      <c r="BK12" s="1094">
        <f t="shared" si="10"/>
        <v>0.0</v>
      </c>
      <c r="BL12" s="1094">
        <f t="shared" si="3"/>
        <v>0.0</v>
      </c>
      <c r="BM12" s="1094" t="str">
        <f t="shared" si="3"/>
        <v>F</v>
      </c>
      <c r="BN12" s="1094">
        <f t="shared" si="3"/>
        <v>0.0</v>
      </c>
      <c r="BO12" s="1094">
        <f t="shared" si="3"/>
        <v>0.0</v>
      </c>
      <c r="BP12" s="1094">
        <f t="shared" si="3"/>
        <v>0.0</v>
      </c>
      <c r="BQ12" s="1094">
        <f t="shared" si="11"/>
        <v>0.0</v>
      </c>
      <c r="BR12" s="1094">
        <f t="shared" si="4"/>
        <v>0.0</v>
      </c>
      <c r="BS12" s="1094" t="str">
        <f t="shared" si="4"/>
        <v>F</v>
      </c>
      <c r="BT12" s="1094">
        <f t="shared" si="4"/>
        <v>0.0</v>
      </c>
      <c r="BU12" s="1094">
        <f t="shared" si="4"/>
        <v>0.0</v>
      </c>
      <c r="BV12" s="1094">
        <f t="shared" si="4"/>
        <v>0.0</v>
      </c>
      <c r="BW12" s="1094">
        <f t="shared" si="12"/>
        <v>0.0</v>
      </c>
      <c r="BX12" s="1094">
        <f t="shared" si="5"/>
        <v>0.0</v>
      </c>
      <c r="BY12" s="1094" t="str">
        <f t="shared" si="5"/>
        <v>F</v>
      </c>
      <c r="BZ12" s="1094">
        <f t="shared" si="5"/>
        <v>0.0</v>
      </c>
      <c r="CA12" s="1094">
        <f t="shared" si="5"/>
        <v>0.0</v>
      </c>
      <c r="CB12" s="1094">
        <f t="shared" si="5"/>
        <v>0.0</v>
      </c>
      <c r="CC12" s="1094">
        <f t="shared" si="13"/>
        <v>0.0</v>
      </c>
      <c r="CD12" s="1094">
        <f t="shared" si="6"/>
        <v>0.0</v>
      </c>
      <c r="CE12" s="1094" t="str">
        <f t="shared" si="6"/>
        <v>F</v>
      </c>
      <c r="CF12" s="1094">
        <f t="shared" si="6"/>
        <v>0.0</v>
      </c>
      <c r="CG12" s="1094">
        <f t="shared" si="6"/>
        <v>0.0</v>
      </c>
      <c r="CH12" s="1094">
        <f t="shared" si="6"/>
        <v>0.0</v>
      </c>
      <c r="CI12" s="1113">
        <f>IF(AK12=CI$2,'Marks Entry'!G18,0)</f>
        <v>0.0</v>
      </c>
      <c r="CJ12" s="1112">
        <f>IF(AK12=CJ$2,'Marks Entry'!G18,0)</f>
        <v>0.0</v>
      </c>
      <c r="CK12" s="1112">
        <f>IF(AK12=CK$2,'Marks Entry'!G18,0)</f>
        <v>910.0</v>
      </c>
      <c r="CL12" s="1112">
        <f>IF(AK12=CL$2,'Marks Entry'!G18,0)</f>
        <v>0.0</v>
      </c>
      <c r="CM12" s="1112">
        <f>IF(AK12=CM$2,'Marks Entry'!G18,0)</f>
        <v>0.0</v>
      </c>
      <c r="CN12" s="1112">
        <f>IF(AK12=CN$2,'Marks Entry'!G18,0)</f>
        <v>0.0</v>
      </c>
      <c r="CO12" s="1106" t="str">
        <f>IF(AND('Marks Entry'!$FE18="Passed",$AK12=CO$2),'Marks Entry'!$FD18,IF($AK12=CO$2,'Marks Entry'!$FE18,""))</f>
        <v/>
      </c>
      <c r="CP12" s="1106" t="str">
        <f>IF(AND('Marks Entry'!$FE18="Passed",$AK12=CP$2),'Marks Entry'!$FD18,IF($AK12=CP$2,'Marks Entry'!$FE18,""))</f>
        <v/>
      </c>
      <c r="CQ12" s="1106" t="str">
        <f>IF(AND('Marks Entry'!$FE18="Passed",$AK12=CQ$2),'Marks Entry'!$FD18,IF($AK12=CQ$2,'Marks Entry'!$FE18,""))</f>
        <v>FAILED</v>
      </c>
      <c r="CR12" s="1106" t="str">
        <f>IF(AND('Marks Entry'!$FE18="Passed",$AK12=CR$2),'Marks Entry'!$FD18,IF($AK12=CR$2,'Marks Entry'!$FE18,""))</f>
        <v/>
      </c>
      <c r="CS12" s="1106" t="str">
        <f>IF(AND('Marks Entry'!$FE18="Passed",$AK12=CS$2),'Marks Entry'!$FD18,IF($AK12=CS$2,'Marks Entry'!$FE18,""))</f>
        <v/>
      </c>
      <c r="CT12" s="1106" t="str">
        <f>IF(AND('Marks Entry'!$FE18="Passed",$AK12=CT$2),'Marks Entry'!$FD18,IF($AK12=CT$2,'Marks Entry'!$FE18,""))</f>
        <v/>
      </c>
    </row>
    <row r="13" spans="8:8" ht="15.75">
      <c r="A13" s="1145">
        <v>7.0</v>
      </c>
      <c r="B13" s="1146" t="s">
        <v>123</v>
      </c>
      <c r="C13" s="1147">
        <f>AS110</f>
        <v>0.0</v>
      </c>
      <c r="D13" s="1148">
        <f t="shared" si="32" ref="D13:H13">AT110</f>
        <v>0.0</v>
      </c>
      <c r="E13" s="1148">
        <f t="shared" si="32"/>
        <v>0.0</v>
      </c>
      <c r="F13" s="1148">
        <f t="shared" si="32"/>
        <v>0.0</v>
      </c>
      <c r="G13" s="1148">
        <f t="shared" si="32"/>
        <v>0.0</v>
      </c>
      <c r="H13" s="1148">
        <f t="shared" si="32"/>
        <v>0.0</v>
      </c>
      <c r="I13" s="1143">
        <f t="shared" si="21"/>
        <v>0.0</v>
      </c>
      <c r="J13" s="1147">
        <f>AY110</f>
        <v>0.0</v>
      </c>
      <c r="K13" s="1148">
        <f t="shared" si="33" ref="K13:O13">AZ110</f>
        <v>0.0</v>
      </c>
      <c r="L13" s="1148">
        <f t="shared" si="33"/>
        <v>0.0</v>
      </c>
      <c r="M13" s="1148">
        <f t="shared" si="33"/>
        <v>0.0</v>
      </c>
      <c r="N13" s="1148">
        <f t="shared" si="33"/>
        <v>0.0</v>
      </c>
      <c r="O13" s="1148">
        <f t="shared" si="33"/>
        <v>0.0</v>
      </c>
      <c r="P13" s="1144">
        <f t="shared" si="23"/>
        <v>0.0</v>
      </c>
      <c r="Q13" s="1147">
        <f>BE110</f>
        <v>0.0</v>
      </c>
      <c r="R13" s="1148">
        <f t="shared" si="34" ref="R13:V13">BF110</f>
        <v>0.0</v>
      </c>
      <c r="S13" s="1148">
        <f t="shared" si="34"/>
        <v>0.0</v>
      </c>
      <c r="T13" s="1148">
        <f t="shared" si="34"/>
        <v>0.0</v>
      </c>
      <c r="U13" s="1148">
        <f t="shared" si="34"/>
        <v>0.0</v>
      </c>
      <c r="V13" s="1148">
        <f t="shared" si="34"/>
        <v>0.0</v>
      </c>
      <c r="W13" s="1144">
        <f t="shared" si="25"/>
        <v>0.0</v>
      </c>
      <c r="X13" s="1147">
        <f>BK110</f>
        <v>0.0</v>
      </c>
      <c r="Y13" s="1148">
        <f t="shared" si="35" ref="Y13:AC13">BL110</f>
        <v>0.0</v>
      </c>
      <c r="Z13" s="1148">
        <f t="shared" si="35"/>
        <v>0.0</v>
      </c>
      <c r="AA13" s="1148">
        <f t="shared" si="35"/>
        <v>0.0</v>
      </c>
      <c r="AB13" s="1148">
        <f t="shared" si="35"/>
        <v>0.0</v>
      </c>
      <c r="AC13" s="1148">
        <f t="shared" si="35"/>
        <v>0.0</v>
      </c>
      <c r="AD13" s="1144">
        <f t="shared" si="27"/>
        <v>0.0</v>
      </c>
      <c r="AE13" s="1070"/>
      <c r="AF13" s="1070"/>
      <c r="AG13" s="1070"/>
      <c r="AH13" s="1070"/>
      <c r="AI13" s="1070"/>
      <c r="AJ13" s="1095">
        <f t="shared" si="14"/>
        <v>11.0</v>
      </c>
      <c r="AK13" s="1095" t="str">
        <f>'Marks Entry'!F19</f>
        <v>OBC</v>
      </c>
      <c r="AL13" s="1112" t="str">
        <f>'Result Sheet'!V17</f>
        <v>F</v>
      </c>
      <c r="AM13" s="1112" t="str">
        <f>'Result Sheet'!AH17</f>
        <v>F</v>
      </c>
      <c r="AN13" s="1112" t="str">
        <f>'Result Sheet'!AT17</f>
        <v>F</v>
      </c>
      <c r="AO13" s="1112" t="str">
        <f>'Result Sheet'!BF17</f>
        <v>F</v>
      </c>
      <c r="AP13" s="1112" t="str">
        <f>'Result Sheet'!BR17</f>
        <v>F</v>
      </c>
      <c r="AQ13" s="1096" t="str">
        <f>'Result Sheet'!CD17</f>
        <v>F</v>
      </c>
      <c r="AR13" s="1105" t="str">
        <f>'Result Sheet'!CP17</f>
        <v>F</v>
      </c>
      <c r="AS13" s="1094">
        <f t="shared" si="7"/>
        <v>0.0</v>
      </c>
      <c r="AT13" s="1094">
        <f t="shared" si="7"/>
        <v>0.0</v>
      </c>
      <c r="AU13" s="1094" t="str">
        <f t="shared" si="0"/>
        <v>F</v>
      </c>
      <c r="AV13" s="1094">
        <f t="shared" si="0"/>
        <v>0.0</v>
      </c>
      <c r="AW13" s="1094">
        <f t="shared" si="0"/>
        <v>0.0</v>
      </c>
      <c r="AX13" s="1094">
        <f t="shared" si="0"/>
        <v>0.0</v>
      </c>
      <c r="AY13" s="1094">
        <f t="shared" si="8"/>
        <v>0.0</v>
      </c>
      <c r="AZ13" s="1094">
        <f t="shared" si="1"/>
        <v>0.0</v>
      </c>
      <c r="BA13" s="1094" t="str">
        <f t="shared" si="1"/>
        <v>F</v>
      </c>
      <c r="BB13" s="1094">
        <f t="shared" si="1"/>
        <v>0.0</v>
      </c>
      <c r="BC13" s="1094">
        <f t="shared" si="1"/>
        <v>0.0</v>
      </c>
      <c r="BD13" s="1094">
        <f t="shared" si="1"/>
        <v>0.0</v>
      </c>
      <c r="BE13" s="1094">
        <f t="shared" si="9"/>
        <v>0.0</v>
      </c>
      <c r="BF13" s="1094">
        <f t="shared" si="2"/>
        <v>0.0</v>
      </c>
      <c r="BG13" s="1094" t="str">
        <f t="shared" si="2"/>
        <v>F</v>
      </c>
      <c r="BH13" s="1094">
        <f t="shared" si="2"/>
        <v>0.0</v>
      </c>
      <c r="BI13" s="1094">
        <f t="shared" si="2"/>
        <v>0.0</v>
      </c>
      <c r="BJ13" s="1094">
        <f t="shared" si="2"/>
        <v>0.0</v>
      </c>
      <c r="BK13" s="1094">
        <f t="shared" si="10"/>
        <v>0.0</v>
      </c>
      <c r="BL13" s="1094">
        <f t="shared" si="3"/>
        <v>0.0</v>
      </c>
      <c r="BM13" s="1094" t="str">
        <f t="shared" si="3"/>
        <v>F</v>
      </c>
      <c r="BN13" s="1094">
        <f t="shared" si="3"/>
        <v>0.0</v>
      </c>
      <c r="BO13" s="1094">
        <f t="shared" si="3"/>
        <v>0.0</v>
      </c>
      <c r="BP13" s="1094">
        <f t="shared" si="3"/>
        <v>0.0</v>
      </c>
      <c r="BQ13" s="1094">
        <f t="shared" si="11"/>
        <v>0.0</v>
      </c>
      <c r="BR13" s="1094">
        <f t="shared" si="4"/>
        <v>0.0</v>
      </c>
      <c r="BS13" s="1094" t="str">
        <f t="shared" si="4"/>
        <v>F</v>
      </c>
      <c r="BT13" s="1094">
        <f t="shared" si="4"/>
        <v>0.0</v>
      </c>
      <c r="BU13" s="1094">
        <f t="shared" si="4"/>
        <v>0.0</v>
      </c>
      <c r="BV13" s="1094">
        <f t="shared" si="4"/>
        <v>0.0</v>
      </c>
      <c r="BW13" s="1094">
        <f t="shared" si="12"/>
        <v>0.0</v>
      </c>
      <c r="BX13" s="1094">
        <f t="shared" si="5"/>
        <v>0.0</v>
      </c>
      <c r="BY13" s="1094" t="str">
        <f t="shared" si="5"/>
        <v>F</v>
      </c>
      <c r="BZ13" s="1094">
        <f t="shared" si="5"/>
        <v>0.0</v>
      </c>
      <c r="CA13" s="1094">
        <f t="shared" si="5"/>
        <v>0.0</v>
      </c>
      <c r="CB13" s="1094">
        <f t="shared" si="5"/>
        <v>0.0</v>
      </c>
      <c r="CC13" s="1094">
        <f t="shared" si="13"/>
        <v>0.0</v>
      </c>
      <c r="CD13" s="1094">
        <f t="shared" si="6"/>
        <v>0.0</v>
      </c>
      <c r="CE13" s="1094" t="str">
        <f t="shared" si="6"/>
        <v>F</v>
      </c>
      <c r="CF13" s="1094">
        <f t="shared" si="6"/>
        <v>0.0</v>
      </c>
      <c r="CG13" s="1094">
        <f t="shared" si="6"/>
        <v>0.0</v>
      </c>
      <c r="CH13" s="1094">
        <f t="shared" si="6"/>
        <v>0.0</v>
      </c>
      <c r="CI13" s="1113">
        <f>IF(AK13=CI$2,'Marks Entry'!G19,0)</f>
        <v>0.0</v>
      </c>
      <c r="CJ13" s="1112">
        <f>IF(AK13=CJ$2,'Marks Entry'!G19,0)</f>
        <v>0.0</v>
      </c>
      <c r="CK13" s="1112">
        <f>IF(AK13=CK$2,'Marks Entry'!G19,0)</f>
        <v>911.0</v>
      </c>
      <c r="CL13" s="1112">
        <f>IF(AK13=CL$2,'Marks Entry'!G19,0)</f>
        <v>0.0</v>
      </c>
      <c r="CM13" s="1112">
        <f>IF(AK13=CM$2,'Marks Entry'!G19,0)</f>
        <v>0.0</v>
      </c>
      <c r="CN13" s="1112">
        <f>IF(AK13=CN$2,'Marks Entry'!G19,0)</f>
        <v>0.0</v>
      </c>
      <c r="CO13" s="1106" t="str">
        <f>IF(AND('Marks Entry'!$FE19="Passed",$AK13=CO$2),'Marks Entry'!$FD19,IF($AK13=CO$2,'Marks Entry'!$FE19,""))</f>
        <v/>
      </c>
      <c r="CP13" s="1106" t="str">
        <f>IF(AND('Marks Entry'!$FE19="Passed",$AK13=CP$2),'Marks Entry'!$FD19,IF($AK13=CP$2,'Marks Entry'!$FE19,""))</f>
        <v/>
      </c>
      <c r="CQ13" s="1106" t="str">
        <f>IF(AND('Marks Entry'!$FE19="Passed",$AK13=CQ$2),'Marks Entry'!$FD19,IF($AK13=CQ$2,'Marks Entry'!$FE19,""))</f>
        <v>FAILED</v>
      </c>
      <c r="CR13" s="1106" t="str">
        <f>IF(AND('Marks Entry'!$FE19="Passed",$AK13=CR$2),'Marks Entry'!$FD19,IF($AK13=CR$2,'Marks Entry'!$FE19,""))</f>
        <v/>
      </c>
      <c r="CS13" s="1106" t="str">
        <f>IF(AND('Marks Entry'!$FE19="Passed",$AK13=CS$2),'Marks Entry'!$FD19,IF($AK13=CS$2,'Marks Entry'!$FE19,""))</f>
        <v/>
      </c>
      <c r="CT13" s="1106" t="str">
        <f>IF(AND('Marks Entry'!$FE19="Passed",$AK13=CT$2),'Marks Entry'!$FD19,IF($AK13=CT$2,'Marks Entry'!$FE19,""))</f>
        <v/>
      </c>
    </row>
    <row r="14" spans="8:8" ht="30.0">
      <c r="A14" s="1149" t="s">
        <v>30</v>
      </c>
      <c r="B14" s="1150"/>
      <c r="C14" s="1151">
        <f>SUM(C7:C13)</f>
        <v>2.0</v>
      </c>
      <c r="D14" s="1152">
        <f t="shared" si="36" ref="D14:I14">SUM(D7:D13)</f>
        <v>3.0</v>
      </c>
      <c r="E14" s="1152">
        <f t="shared" si="36"/>
        <v>9.0</v>
      </c>
      <c r="F14" s="1152">
        <f t="shared" si="36"/>
        <v>12.0</v>
      </c>
      <c r="G14" s="1152">
        <f t="shared" si="36"/>
        <v>0.0</v>
      </c>
      <c r="H14" s="1152">
        <f t="shared" si="36"/>
        <v>0.0</v>
      </c>
      <c r="I14" s="1153">
        <f t="shared" si="36"/>
        <v>26.0</v>
      </c>
      <c r="J14" s="1151">
        <f t="shared" si="37" ref="J14:P14">SUM(J7:J13)</f>
        <v>2.0</v>
      </c>
      <c r="K14" s="1152">
        <f t="shared" si="37"/>
        <v>3.0</v>
      </c>
      <c r="L14" s="1152">
        <f t="shared" si="37"/>
        <v>9.0</v>
      </c>
      <c r="M14" s="1152">
        <f t="shared" si="37"/>
        <v>12.0</v>
      </c>
      <c r="N14" s="1152">
        <f t="shared" si="37"/>
        <v>0.0</v>
      </c>
      <c r="O14" s="1152">
        <f t="shared" si="37"/>
        <v>0.0</v>
      </c>
      <c r="P14" s="1154">
        <f t="shared" si="37"/>
        <v>26.0</v>
      </c>
      <c r="Q14" s="1151">
        <f>SUM(Q7:Q13)</f>
        <v>2.0</v>
      </c>
      <c r="R14" s="1152">
        <f t="shared" si="38" ref="R14">SUM(R7:R13)</f>
        <v>3.0</v>
      </c>
      <c r="S14" s="1152">
        <f t="shared" si="39" ref="S14">SUM(S7:S13)</f>
        <v>9.0</v>
      </c>
      <c r="T14" s="1152">
        <f t="shared" si="40" ref="T14">SUM(T7:T13)</f>
        <v>12.0</v>
      </c>
      <c r="U14" s="1152">
        <f t="shared" si="41" ref="U14">SUM(U7:U13)</f>
        <v>0.0</v>
      </c>
      <c r="V14" s="1152">
        <f t="shared" si="42" ref="V14">SUM(V7:V13)</f>
        <v>0.0</v>
      </c>
      <c r="W14" s="1153">
        <f t="shared" si="43" ref="W14">SUM(W7:W13)</f>
        <v>26.0</v>
      </c>
      <c r="X14" s="1151">
        <f>SUM(X7:X13)</f>
        <v>2.0</v>
      </c>
      <c r="Y14" s="1152">
        <f t="shared" si="44" ref="Y14">SUM(Y7:Y13)</f>
        <v>3.0</v>
      </c>
      <c r="Z14" s="1152">
        <f t="shared" si="45" ref="Z14">SUM(Z7:Z13)</f>
        <v>9.0</v>
      </c>
      <c r="AA14" s="1152">
        <f t="shared" si="46" ref="AA14">SUM(AA7:AA13)</f>
        <v>12.0</v>
      </c>
      <c r="AB14" s="1152">
        <f t="shared" si="47" ref="AB14">SUM(AB7:AB13)</f>
        <v>0.0</v>
      </c>
      <c r="AC14" s="1152">
        <f t="shared" si="48" ref="AC14">SUM(AC7:AC13)</f>
        <v>0.0</v>
      </c>
      <c r="AD14" s="1153">
        <f t="shared" si="49" ref="AD14">SUM(AD7:AD13)</f>
        <v>26.0</v>
      </c>
      <c r="AE14" s="1070"/>
      <c r="AF14" s="1070"/>
      <c r="AG14" s="1070"/>
      <c r="AH14" s="1070"/>
      <c r="AI14" s="1070"/>
      <c r="AJ14" s="1095">
        <f t="shared" si="14"/>
        <v>12.0</v>
      </c>
      <c r="AK14" s="1095" t="str">
        <f>'Marks Entry'!F20</f>
        <v>SC</v>
      </c>
      <c r="AL14" s="1112" t="str">
        <f>'Result Sheet'!V18</f>
        <v>S</v>
      </c>
      <c r="AM14" s="1112" t="str">
        <f>'Result Sheet'!AH18</f>
        <v>F</v>
      </c>
      <c r="AN14" s="1112" t="str">
        <f>'Result Sheet'!AT18</f>
        <v>F</v>
      </c>
      <c r="AO14" s="1112" t="str">
        <f>'Result Sheet'!BF18</f>
        <v>F</v>
      </c>
      <c r="AP14" s="1112" t="str">
        <f>'Result Sheet'!BR18</f>
        <v>F</v>
      </c>
      <c r="AQ14" s="1096" t="str">
        <f>'Result Sheet'!CD18</f>
        <v>F</v>
      </c>
      <c r="AR14" s="1105" t="str">
        <f>'Result Sheet'!CP18</f>
        <v>S</v>
      </c>
      <c r="AS14" s="1094">
        <f t="shared" si="7"/>
        <v>0.0</v>
      </c>
      <c r="AT14" s="1094">
        <f t="shared" si="7"/>
        <v>0.0</v>
      </c>
      <c r="AU14" s="1094">
        <f t="shared" si="0"/>
        <v>0.0</v>
      </c>
      <c r="AV14" s="1094" t="str">
        <f t="shared" si="0"/>
        <v>S</v>
      </c>
      <c r="AW14" s="1094">
        <f t="shared" si="0"/>
        <v>0.0</v>
      </c>
      <c r="AX14" s="1094">
        <f t="shared" si="0"/>
        <v>0.0</v>
      </c>
      <c r="AY14" s="1094">
        <f t="shared" si="8"/>
        <v>0.0</v>
      </c>
      <c r="AZ14" s="1094">
        <f t="shared" si="1"/>
        <v>0.0</v>
      </c>
      <c r="BA14" s="1094">
        <f t="shared" si="1"/>
        <v>0.0</v>
      </c>
      <c r="BB14" s="1094" t="str">
        <f t="shared" si="1"/>
        <v>F</v>
      </c>
      <c r="BC14" s="1094">
        <f t="shared" si="1"/>
        <v>0.0</v>
      </c>
      <c r="BD14" s="1094">
        <f t="shared" si="1"/>
        <v>0.0</v>
      </c>
      <c r="BE14" s="1094">
        <f t="shared" si="9"/>
        <v>0.0</v>
      </c>
      <c r="BF14" s="1094">
        <f t="shared" si="2"/>
        <v>0.0</v>
      </c>
      <c r="BG14" s="1094">
        <f t="shared" si="2"/>
        <v>0.0</v>
      </c>
      <c r="BH14" s="1094" t="str">
        <f t="shared" si="2"/>
        <v>F</v>
      </c>
      <c r="BI14" s="1094">
        <f t="shared" si="2"/>
        <v>0.0</v>
      </c>
      <c r="BJ14" s="1094">
        <f t="shared" si="2"/>
        <v>0.0</v>
      </c>
      <c r="BK14" s="1094">
        <f t="shared" si="10"/>
        <v>0.0</v>
      </c>
      <c r="BL14" s="1094">
        <f t="shared" si="3"/>
        <v>0.0</v>
      </c>
      <c r="BM14" s="1094">
        <f t="shared" si="3"/>
        <v>0.0</v>
      </c>
      <c r="BN14" s="1094" t="str">
        <f t="shared" si="3"/>
        <v>F</v>
      </c>
      <c r="BO14" s="1094">
        <f t="shared" si="3"/>
        <v>0.0</v>
      </c>
      <c r="BP14" s="1094">
        <f t="shared" si="3"/>
        <v>0.0</v>
      </c>
      <c r="BQ14" s="1094">
        <f t="shared" si="11"/>
        <v>0.0</v>
      </c>
      <c r="BR14" s="1094">
        <f t="shared" si="4"/>
        <v>0.0</v>
      </c>
      <c r="BS14" s="1094">
        <f t="shared" si="4"/>
        <v>0.0</v>
      </c>
      <c r="BT14" s="1094" t="str">
        <f t="shared" si="4"/>
        <v>F</v>
      </c>
      <c r="BU14" s="1094">
        <f t="shared" si="4"/>
        <v>0.0</v>
      </c>
      <c r="BV14" s="1094">
        <f t="shared" si="4"/>
        <v>0.0</v>
      </c>
      <c r="BW14" s="1094">
        <f t="shared" si="12"/>
        <v>0.0</v>
      </c>
      <c r="BX14" s="1094">
        <f t="shared" si="5"/>
        <v>0.0</v>
      </c>
      <c r="BY14" s="1094">
        <f t="shared" si="5"/>
        <v>0.0</v>
      </c>
      <c r="BZ14" s="1094" t="str">
        <f t="shared" si="5"/>
        <v>F</v>
      </c>
      <c r="CA14" s="1094">
        <f t="shared" si="5"/>
        <v>0.0</v>
      </c>
      <c r="CB14" s="1094">
        <f t="shared" si="5"/>
        <v>0.0</v>
      </c>
      <c r="CC14" s="1094">
        <f t="shared" si="13"/>
        <v>0.0</v>
      </c>
      <c r="CD14" s="1094">
        <f t="shared" si="6"/>
        <v>0.0</v>
      </c>
      <c r="CE14" s="1094">
        <f t="shared" si="6"/>
        <v>0.0</v>
      </c>
      <c r="CF14" s="1094" t="str">
        <f t="shared" si="6"/>
        <v>S</v>
      </c>
      <c r="CG14" s="1094">
        <f t="shared" si="6"/>
        <v>0.0</v>
      </c>
      <c r="CH14" s="1094">
        <f t="shared" si="6"/>
        <v>0.0</v>
      </c>
      <c r="CI14" s="1113">
        <f>IF(AK14=CI$2,'Marks Entry'!G20,0)</f>
        <v>0.0</v>
      </c>
      <c r="CJ14" s="1112">
        <f>IF(AK14=CJ$2,'Marks Entry'!G20,0)</f>
        <v>0.0</v>
      </c>
      <c r="CK14" s="1112">
        <f>IF(AK14=CK$2,'Marks Entry'!G20,0)</f>
        <v>0.0</v>
      </c>
      <c r="CL14" s="1112">
        <f>IF(AK14=CL$2,'Marks Entry'!G20,0)</f>
        <v>912.0</v>
      </c>
      <c r="CM14" s="1112">
        <f>IF(AK14=CM$2,'Marks Entry'!G20,0)</f>
        <v>0.0</v>
      </c>
      <c r="CN14" s="1112">
        <f>IF(AK14=CN$2,'Marks Entry'!G20,0)</f>
        <v>0.0</v>
      </c>
      <c r="CO14" s="1106" t="str">
        <f>IF(AND('Marks Entry'!$FE20="Passed",$AK14=CO$2),'Marks Entry'!$FD20,IF($AK14=CO$2,'Marks Entry'!$FE20,""))</f>
        <v/>
      </c>
      <c r="CP14" s="1106" t="str">
        <f>IF(AND('Marks Entry'!$FE20="Passed",$AK14=CP$2),'Marks Entry'!$FD20,IF($AK14=CP$2,'Marks Entry'!$FE20,""))</f>
        <v/>
      </c>
      <c r="CQ14" s="1106" t="str">
        <f>IF(AND('Marks Entry'!$FE20="Passed",$AK14=CQ$2),'Marks Entry'!$FD20,IF($AK14=CQ$2,'Marks Entry'!$FE20,""))</f>
        <v/>
      </c>
      <c r="CR14" s="1106" t="str">
        <f>IF(AND('Marks Entry'!$FE20="Passed",$AK14=CR$2),'Marks Entry'!$FD20,IF($AK14=CR$2,'Marks Entry'!$FE20,""))</f>
        <v>FAILED</v>
      </c>
      <c r="CS14" s="1106" t="str">
        <f>IF(AND('Marks Entry'!$FE20="Passed",$AK14=CS$2),'Marks Entry'!$FD20,IF($AK14=CS$2,'Marks Entry'!$FE20,""))</f>
        <v/>
      </c>
      <c r="CT14" s="1106" t="str">
        <f>IF(AND('Marks Entry'!$FE20="Passed",$AK14=CT$2),'Marks Entry'!$FD20,IF($AK14=CT$2,'Marks Entry'!$FE20,""))</f>
        <v/>
      </c>
    </row>
    <row r="15" spans="8:8" ht="23.25">
      <c r="A15" s="1155"/>
      <c r="B15" s="1155"/>
      <c r="C15" s="1155"/>
      <c r="D15" s="1155"/>
      <c r="E15" s="1155"/>
      <c r="F15" s="1155"/>
      <c r="G15" s="1155"/>
      <c r="H15" s="1155"/>
      <c r="I15" s="1155"/>
      <c r="J15" s="1155"/>
      <c r="K15" s="1155"/>
      <c r="L15" s="1155"/>
      <c r="M15" s="1155"/>
      <c r="N15" s="1155"/>
      <c r="O15" s="1155"/>
      <c r="P15" s="1155"/>
      <c r="Q15" s="1155"/>
      <c r="R15" s="1155"/>
      <c r="S15" s="1155"/>
      <c r="T15" s="1155"/>
      <c r="U15" s="1155"/>
      <c r="V15" s="1155"/>
      <c r="W15" s="1155"/>
      <c r="X15" s="1155"/>
      <c r="Y15" s="1155"/>
      <c r="Z15" s="1155"/>
      <c r="AA15" s="1155"/>
      <c r="AB15" s="1155"/>
      <c r="AC15" s="1155"/>
      <c r="AD15" s="1155"/>
      <c r="AE15" s="1156"/>
      <c r="AF15" s="1156"/>
      <c r="AG15" s="1156"/>
      <c r="AH15" s="1156"/>
      <c r="AI15" s="1156"/>
      <c r="AJ15" s="1095">
        <f t="shared" si="14"/>
        <v>13.0</v>
      </c>
      <c r="AK15" s="1095" t="str">
        <f>'Marks Entry'!F21</f>
        <v>SC</v>
      </c>
      <c r="AL15" s="1112" t="str">
        <f>'Result Sheet'!V19</f>
        <v>F</v>
      </c>
      <c r="AM15" s="1112" t="str">
        <f>'Result Sheet'!AH19</f>
        <v>S</v>
      </c>
      <c r="AN15" s="1112" t="str">
        <f>'Result Sheet'!AT19</f>
        <v>F</v>
      </c>
      <c r="AO15" s="1112" t="str">
        <f>'Result Sheet'!BF19</f>
        <v>F</v>
      </c>
      <c r="AP15" s="1112" t="str">
        <f>'Result Sheet'!BR19</f>
        <v>F</v>
      </c>
      <c r="AQ15" s="1096" t="str">
        <f>'Result Sheet'!CD19</f>
        <v>F</v>
      </c>
      <c r="AR15" s="1105" t="str">
        <f>'Result Sheet'!CP19</f>
        <v>F</v>
      </c>
      <c r="AS15" s="1094">
        <f t="shared" si="7"/>
        <v>0.0</v>
      </c>
      <c r="AT15" s="1094">
        <f t="shared" si="7"/>
        <v>0.0</v>
      </c>
      <c r="AU15" s="1094">
        <f t="shared" si="0"/>
        <v>0.0</v>
      </c>
      <c r="AV15" s="1094" t="str">
        <f t="shared" si="0"/>
        <v>F</v>
      </c>
      <c r="AW15" s="1094">
        <f t="shared" si="0"/>
        <v>0.0</v>
      </c>
      <c r="AX15" s="1094">
        <f t="shared" si="0"/>
        <v>0.0</v>
      </c>
      <c r="AY15" s="1094">
        <f t="shared" si="8"/>
        <v>0.0</v>
      </c>
      <c r="AZ15" s="1094">
        <f t="shared" si="1"/>
        <v>0.0</v>
      </c>
      <c r="BA15" s="1094">
        <f t="shared" si="1"/>
        <v>0.0</v>
      </c>
      <c r="BB15" s="1094" t="str">
        <f t="shared" si="1"/>
        <v>S</v>
      </c>
      <c r="BC15" s="1094">
        <f t="shared" si="1"/>
        <v>0.0</v>
      </c>
      <c r="BD15" s="1094">
        <f t="shared" si="1"/>
        <v>0.0</v>
      </c>
      <c r="BE15" s="1094">
        <f t="shared" si="9"/>
        <v>0.0</v>
      </c>
      <c r="BF15" s="1094">
        <f t="shared" si="2"/>
        <v>0.0</v>
      </c>
      <c r="BG15" s="1094">
        <f t="shared" si="2"/>
        <v>0.0</v>
      </c>
      <c r="BH15" s="1094" t="str">
        <f t="shared" si="2"/>
        <v>F</v>
      </c>
      <c r="BI15" s="1094">
        <f t="shared" si="2"/>
        <v>0.0</v>
      </c>
      <c r="BJ15" s="1094">
        <f t="shared" si="2"/>
        <v>0.0</v>
      </c>
      <c r="BK15" s="1094">
        <f t="shared" si="10"/>
        <v>0.0</v>
      </c>
      <c r="BL15" s="1094">
        <f t="shared" si="3"/>
        <v>0.0</v>
      </c>
      <c r="BM15" s="1094">
        <f t="shared" si="3"/>
        <v>0.0</v>
      </c>
      <c r="BN15" s="1094" t="str">
        <f t="shared" si="3"/>
        <v>F</v>
      </c>
      <c r="BO15" s="1094">
        <f t="shared" si="3"/>
        <v>0.0</v>
      </c>
      <c r="BP15" s="1094">
        <f t="shared" si="3"/>
        <v>0.0</v>
      </c>
      <c r="BQ15" s="1094">
        <f t="shared" si="11"/>
        <v>0.0</v>
      </c>
      <c r="BR15" s="1094">
        <f t="shared" si="4"/>
        <v>0.0</v>
      </c>
      <c r="BS15" s="1094">
        <f t="shared" si="4"/>
        <v>0.0</v>
      </c>
      <c r="BT15" s="1094" t="str">
        <f t="shared" si="4"/>
        <v>F</v>
      </c>
      <c r="BU15" s="1094">
        <f t="shared" si="4"/>
        <v>0.0</v>
      </c>
      <c r="BV15" s="1094">
        <f t="shared" si="4"/>
        <v>0.0</v>
      </c>
      <c r="BW15" s="1094">
        <f t="shared" si="12"/>
        <v>0.0</v>
      </c>
      <c r="BX15" s="1094">
        <f t="shared" si="5"/>
        <v>0.0</v>
      </c>
      <c r="BY15" s="1094">
        <f t="shared" si="5"/>
        <v>0.0</v>
      </c>
      <c r="BZ15" s="1094" t="str">
        <f t="shared" si="5"/>
        <v>F</v>
      </c>
      <c r="CA15" s="1094">
        <f t="shared" si="5"/>
        <v>0.0</v>
      </c>
      <c r="CB15" s="1094">
        <f t="shared" si="5"/>
        <v>0.0</v>
      </c>
      <c r="CC15" s="1094">
        <f t="shared" si="13"/>
        <v>0.0</v>
      </c>
      <c r="CD15" s="1094">
        <f t="shared" si="6"/>
        <v>0.0</v>
      </c>
      <c r="CE15" s="1094">
        <f t="shared" si="6"/>
        <v>0.0</v>
      </c>
      <c r="CF15" s="1094" t="str">
        <f t="shared" si="6"/>
        <v>F</v>
      </c>
      <c r="CG15" s="1094">
        <f t="shared" si="6"/>
        <v>0.0</v>
      </c>
      <c r="CH15" s="1094">
        <f t="shared" si="6"/>
        <v>0.0</v>
      </c>
      <c r="CI15" s="1113">
        <f>IF(AK15=CI$2,'Marks Entry'!G21,0)</f>
        <v>0.0</v>
      </c>
      <c r="CJ15" s="1112">
        <f>IF(AK15=CJ$2,'Marks Entry'!G21,0)</f>
        <v>0.0</v>
      </c>
      <c r="CK15" s="1112">
        <f>IF(AK15=CK$2,'Marks Entry'!G21,0)</f>
        <v>0.0</v>
      </c>
      <c r="CL15" s="1112">
        <f>IF(AK15=CL$2,'Marks Entry'!G21,0)</f>
        <v>913.0</v>
      </c>
      <c r="CM15" s="1112">
        <f>IF(AK15=CM$2,'Marks Entry'!G21,0)</f>
        <v>0.0</v>
      </c>
      <c r="CN15" s="1112">
        <f>IF(AK15=CN$2,'Marks Entry'!G21,0)</f>
        <v>0.0</v>
      </c>
      <c r="CO15" s="1106" t="str">
        <f>IF(AND('Marks Entry'!$FE21="Passed",$AK15=CO$2),'Marks Entry'!$FD21,IF($AK15=CO$2,'Marks Entry'!$FE21,""))</f>
        <v/>
      </c>
      <c r="CP15" s="1106" t="str">
        <f>IF(AND('Marks Entry'!$FE21="Passed",$AK15=CP$2),'Marks Entry'!$FD21,IF($AK15=CP$2,'Marks Entry'!$FE21,""))</f>
        <v/>
      </c>
      <c r="CQ15" s="1106" t="str">
        <f>IF(AND('Marks Entry'!$FE21="Passed",$AK15=CQ$2),'Marks Entry'!$FD21,IF($AK15=CQ$2,'Marks Entry'!$FE21,""))</f>
        <v/>
      </c>
      <c r="CR15" s="1106" t="str">
        <f>IF(AND('Marks Entry'!$FE21="Passed",$AK15=CR$2),'Marks Entry'!$FD21,IF($AK15=CR$2,'Marks Entry'!$FE21,""))</f>
        <v>FAILED</v>
      </c>
      <c r="CS15" s="1106" t="str">
        <f>IF(AND('Marks Entry'!$FE21="Passed",$AK15=CS$2),'Marks Entry'!$FD21,IF($AK15=CS$2,'Marks Entry'!$FE21,""))</f>
        <v/>
      </c>
      <c r="CT15" s="1106" t="str">
        <f>IF(AND('Marks Entry'!$FE21="Passed",$AK15=CT$2),'Marks Entry'!$FD21,IF($AK15=CT$2,'Marks Entry'!$FE21,""))</f>
        <v/>
      </c>
    </row>
    <row r="16" spans="8:8" s="1156" ht="26.25" customFormat="1" customHeight="1">
      <c r="A16" s="1107" t="s">
        <v>32</v>
      </c>
      <c r="B16" s="1157" t="s">
        <v>182</v>
      </c>
      <c r="C16" s="1158" t="str">
        <f>BQ1</f>
        <v>SCIENCE</v>
      </c>
      <c r="D16" s="1158"/>
      <c r="E16" s="1158"/>
      <c r="F16" s="1158"/>
      <c r="G16" s="1158"/>
      <c r="H16" s="1158"/>
      <c r="I16" s="1158"/>
      <c r="J16" s="1159" t="str">
        <f>BW1</f>
        <v>MATHEMATICS</v>
      </c>
      <c r="K16" s="1158"/>
      <c r="L16" s="1158"/>
      <c r="M16" s="1158"/>
      <c r="N16" s="1158"/>
      <c r="O16" s="1158"/>
      <c r="P16" s="1160"/>
      <c r="Q16" s="1159" t="str">
        <f>CC1</f>
        <v>SOCIAL SCIENCE</v>
      </c>
      <c r="R16" s="1158"/>
      <c r="S16" s="1158"/>
      <c r="T16" s="1158"/>
      <c r="U16" s="1158"/>
      <c r="V16" s="1158"/>
      <c r="W16" s="1160"/>
      <c r="X16" s="1161"/>
      <c r="Y16" s="1162"/>
      <c r="Z16" s="1162"/>
      <c r="AA16" s="1162"/>
      <c r="AB16" s="1162"/>
      <c r="AC16" s="1162"/>
      <c r="AD16" s="1163"/>
      <c r="AJ16" s="1095">
        <f t="shared" si="14"/>
        <v>14.0</v>
      </c>
      <c r="AK16" s="1095" t="str">
        <f>'Marks Entry'!F22</f>
        <v>GEN</v>
      </c>
      <c r="AL16" s="1112" t="str">
        <f>'Result Sheet'!V20</f>
        <v>F</v>
      </c>
      <c r="AM16" s="1112" t="str">
        <f>'Result Sheet'!AH20</f>
        <v>F</v>
      </c>
      <c r="AN16" s="1112" t="str">
        <f>'Result Sheet'!AT20</f>
        <v>F</v>
      </c>
      <c r="AO16" s="1112" t="str">
        <f>'Result Sheet'!BF20</f>
        <v>F</v>
      </c>
      <c r="AP16" s="1112" t="str">
        <f>'Result Sheet'!BR20</f>
        <v>F</v>
      </c>
      <c r="AQ16" s="1096" t="str">
        <f>'Result Sheet'!CD20</f>
        <v>F</v>
      </c>
      <c r="AR16" s="1105" t="str">
        <f>'Result Sheet'!CP20</f>
        <v>F</v>
      </c>
      <c r="AS16" s="1094" t="str">
        <f t="shared" si="7"/>
        <v>F</v>
      </c>
      <c r="AT16" s="1094">
        <f t="shared" si="7"/>
        <v>0.0</v>
      </c>
      <c r="AU16" s="1094">
        <f t="shared" si="0"/>
        <v>0.0</v>
      </c>
      <c r="AV16" s="1094">
        <f t="shared" si="0"/>
        <v>0.0</v>
      </c>
      <c r="AW16" s="1094">
        <f t="shared" si="0"/>
        <v>0.0</v>
      </c>
      <c r="AX16" s="1094">
        <f t="shared" si="0"/>
        <v>0.0</v>
      </c>
      <c r="AY16" s="1094" t="str">
        <f t="shared" si="8"/>
        <v>F</v>
      </c>
      <c r="AZ16" s="1094">
        <f t="shared" si="1"/>
        <v>0.0</v>
      </c>
      <c r="BA16" s="1094">
        <f t="shared" si="1"/>
        <v>0.0</v>
      </c>
      <c r="BB16" s="1094">
        <f t="shared" si="1"/>
        <v>0.0</v>
      </c>
      <c r="BC16" s="1094">
        <f t="shared" si="1"/>
        <v>0.0</v>
      </c>
      <c r="BD16" s="1094">
        <f t="shared" si="1"/>
        <v>0.0</v>
      </c>
      <c r="BE16" s="1094" t="str">
        <f t="shared" si="9"/>
        <v>F</v>
      </c>
      <c r="BF16" s="1094">
        <f t="shared" si="2"/>
        <v>0.0</v>
      </c>
      <c r="BG16" s="1094">
        <f t="shared" si="2"/>
        <v>0.0</v>
      </c>
      <c r="BH16" s="1094">
        <f t="shared" si="2"/>
        <v>0.0</v>
      </c>
      <c r="BI16" s="1094">
        <f t="shared" si="2"/>
        <v>0.0</v>
      </c>
      <c r="BJ16" s="1094">
        <f t="shared" si="2"/>
        <v>0.0</v>
      </c>
      <c r="BK16" s="1094" t="str">
        <f t="shared" si="10"/>
        <v>F</v>
      </c>
      <c r="BL16" s="1094">
        <f t="shared" si="3"/>
        <v>0.0</v>
      </c>
      <c r="BM16" s="1094">
        <f t="shared" si="3"/>
        <v>0.0</v>
      </c>
      <c r="BN16" s="1094">
        <f t="shared" si="3"/>
        <v>0.0</v>
      </c>
      <c r="BO16" s="1094">
        <f t="shared" si="3"/>
        <v>0.0</v>
      </c>
      <c r="BP16" s="1094">
        <f t="shared" si="3"/>
        <v>0.0</v>
      </c>
      <c r="BQ16" s="1094" t="str">
        <f t="shared" si="11"/>
        <v>F</v>
      </c>
      <c r="BR16" s="1094">
        <f t="shared" si="4"/>
        <v>0.0</v>
      </c>
      <c r="BS16" s="1094">
        <f t="shared" si="4"/>
        <v>0.0</v>
      </c>
      <c r="BT16" s="1094">
        <f t="shared" si="4"/>
        <v>0.0</v>
      </c>
      <c r="BU16" s="1094">
        <f t="shared" si="4"/>
        <v>0.0</v>
      </c>
      <c r="BV16" s="1094">
        <f t="shared" si="4"/>
        <v>0.0</v>
      </c>
      <c r="BW16" s="1094" t="str">
        <f t="shared" si="12"/>
        <v>F</v>
      </c>
      <c r="BX16" s="1094">
        <f t="shared" si="5"/>
        <v>0.0</v>
      </c>
      <c r="BY16" s="1094">
        <f t="shared" si="5"/>
        <v>0.0</v>
      </c>
      <c r="BZ16" s="1094">
        <f t="shared" si="5"/>
        <v>0.0</v>
      </c>
      <c r="CA16" s="1094">
        <f t="shared" si="5"/>
        <v>0.0</v>
      </c>
      <c r="CB16" s="1094">
        <f t="shared" si="5"/>
        <v>0.0</v>
      </c>
      <c r="CC16" s="1094" t="str">
        <f t="shared" si="13"/>
        <v>F</v>
      </c>
      <c r="CD16" s="1094">
        <f t="shared" si="6"/>
        <v>0.0</v>
      </c>
      <c r="CE16" s="1094">
        <f t="shared" si="6"/>
        <v>0.0</v>
      </c>
      <c r="CF16" s="1094">
        <f t="shared" si="6"/>
        <v>0.0</v>
      </c>
      <c r="CG16" s="1094">
        <f t="shared" si="6"/>
        <v>0.0</v>
      </c>
      <c r="CH16" s="1094">
        <f t="shared" si="6"/>
        <v>0.0</v>
      </c>
      <c r="CI16" s="1113">
        <f>IF(AK16=CI$2,'Marks Entry'!G22,0)</f>
        <v>914.0</v>
      </c>
      <c r="CJ16" s="1112">
        <f>IF(AK16=CJ$2,'Marks Entry'!G22,0)</f>
        <v>0.0</v>
      </c>
      <c r="CK16" s="1112">
        <f>IF(AK16=CK$2,'Marks Entry'!G22,0)</f>
        <v>0.0</v>
      </c>
      <c r="CL16" s="1112">
        <f>IF(AK16=CL$2,'Marks Entry'!G22,0)</f>
        <v>0.0</v>
      </c>
      <c r="CM16" s="1112">
        <f>IF(AK16=CM$2,'Marks Entry'!G22,0)</f>
        <v>0.0</v>
      </c>
      <c r="CN16" s="1112">
        <f>IF(AK16=CN$2,'Marks Entry'!G22,0)</f>
        <v>0.0</v>
      </c>
      <c r="CO16" s="1106" t="str">
        <f>IF(AND('Marks Entry'!$FE22="Passed",$AK16=CO$2),'Marks Entry'!$FD22,IF($AK16=CO$2,'Marks Entry'!$FE22,""))</f>
        <v>FAILED</v>
      </c>
      <c r="CP16" s="1106" t="str">
        <f>IF(AND('Marks Entry'!$FE22="Passed",$AK16=CP$2),'Marks Entry'!$FD22,IF($AK16=CP$2,'Marks Entry'!$FE22,""))</f>
        <v/>
      </c>
      <c r="CQ16" s="1106" t="str">
        <f>IF(AND('Marks Entry'!$FE22="Passed",$AK16=CQ$2),'Marks Entry'!$FD22,IF($AK16=CQ$2,'Marks Entry'!$FE22,""))</f>
        <v/>
      </c>
      <c r="CR16" s="1106" t="str">
        <f>IF(AND('Marks Entry'!$FE22="Passed",$AK16=CR$2),'Marks Entry'!$FD22,IF($AK16=CR$2,'Marks Entry'!$FE22,""))</f>
        <v/>
      </c>
      <c r="CS16" s="1106" t="str">
        <f>IF(AND('Marks Entry'!$FE22="Passed",$AK16=CS$2),'Marks Entry'!$FD22,IF($AK16=CS$2,'Marks Entry'!$FE22,""))</f>
        <v/>
      </c>
      <c r="CT16" s="1106" t="str">
        <f>IF(AND('Marks Entry'!$FE22="Passed",$AK16=CT$2),'Marks Entry'!$FD22,IF($AK16=CT$2,'Marks Entry'!$FE22,""))</f>
        <v/>
      </c>
    </row>
    <row r="17" spans="8:8" ht="20.25" customHeight="1">
      <c r="A17" s="1114"/>
      <c r="B17" s="1115" t="s">
        <v>183</v>
      </c>
      <c r="C17" s="1116" t="str">
        <f>$AS$2</f>
        <v>GEN</v>
      </c>
      <c r="D17" s="1117" t="str">
        <f>$AT$2</f>
        <v>SBC</v>
      </c>
      <c r="E17" s="1117" t="str">
        <f>$AU$2</f>
        <v>OBC</v>
      </c>
      <c r="F17" s="1117" t="str">
        <f>$AV$2</f>
        <v>SC</v>
      </c>
      <c r="G17" s="1117" t="str">
        <f>$AW$2</f>
        <v>ST</v>
      </c>
      <c r="H17" s="1117" t="str">
        <f>$AX$2</f>
        <v>MIN</v>
      </c>
      <c r="I17" s="1118" t="s">
        <v>30</v>
      </c>
      <c r="J17" s="1119" t="str">
        <f>$AS$2</f>
        <v>GEN</v>
      </c>
      <c r="K17" s="1117" t="str">
        <f>$AT$2</f>
        <v>SBC</v>
      </c>
      <c r="L17" s="1117" t="str">
        <f>$AU$2</f>
        <v>OBC</v>
      </c>
      <c r="M17" s="1117" t="str">
        <f>$AV$2</f>
        <v>SC</v>
      </c>
      <c r="N17" s="1117" t="str">
        <f>$AW$2</f>
        <v>ST</v>
      </c>
      <c r="O17" s="1117" t="str">
        <f>$AX$2</f>
        <v>MIN</v>
      </c>
      <c r="P17" s="1120" t="s">
        <v>30</v>
      </c>
      <c r="Q17" s="1119" t="str">
        <f>$AS$2</f>
        <v>GEN</v>
      </c>
      <c r="R17" s="1117" t="str">
        <f>$AT$2</f>
        <v>SBC</v>
      </c>
      <c r="S17" s="1117" t="str">
        <f>$AU$2</f>
        <v>OBC</v>
      </c>
      <c r="T17" s="1117" t="str">
        <f>$AV$2</f>
        <v>SC</v>
      </c>
      <c r="U17" s="1117" t="str">
        <f>$AW$2</f>
        <v>ST</v>
      </c>
      <c r="V17" s="1117" t="str">
        <f>$AX$2</f>
        <v>MIN</v>
      </c>
      <c r="W17" s="1120" t="s">
        <v>30</v>
      </c>
      <c r="X17" s="1164"/>
      <c r="Y17" s="1165"/>
      <c r="Z17" s="1165"/>
      <c r="AA17" s="1165"/>
      <c r="AB17" s="1165"/>
      <c r="AC17" s="1165"/>
      <c r="AD17" s="1166"/>
      <c r="AJ17" s="1095">
        <f t="shared" si="14"/>
        <v>15.0</v>
      </c>
      <c r="AK17" s="1095" t="str">
        <f>'Marks Entry'!F23</f>
        <v>OBC</v>
      </c>
      <c r="AL17" s="1112" t="str">
        <f>'Result Sheet'!V21</f>
        <v>I</v>
      </c>
      <c r="AM17" s="1112" t="str">
        <f>'Result Sheet'!AH21</f>
        <v>S</v>
      </c>
      <c r="AN17" s="1112" t="str">
        <f>'Result Sheet'!AT21</f>
        <v>S</v>
      </c>
      <c r="AO17" s="1112" t="str">
        <f>'Result Sheet'!BF21</f>
        <v>S</v>
      </c>
      <c r="AP17" s="1112" t="str">
        <f>'Result Sheet'!BR21</f>
        <v>S</v>
      </c>
      <c r="AQ17" s="1096" t="str">
        <f>'Result Sheet'!CD21</f>
        <v>F</v>
      </c>
      <c r="AR17" s="1105" t="str">
        <f>'Result Sheet'!CP21</f>
        <v>S</v>
      </c>
      <c r="AS17" s="1094">
        <f t="shared" si="7"/>
        <v>0.0</v>
      </c>
      <c r="AT17" s="1094">
        <f t="shared" si="7"/>
        <v>0.0</v>
      </c>
      <c r="AU17" s="1094" t="str">
        <f t="shared" si="0"/>
        <v>I</v>
      </c>
      <c r="AV17" s="1094">
        <f t="shared" si="0"/>
        <v>0.0</v>
      </c>
      <c r="AW17" s="1094">
        <f t="shared" si="0"/>
        <v>0.0</v>
      </c>
      <c r="AX17" s="1094">
        <f t="shared" si="0"/>
        <v>0.0</v>
      </c>
      <c r="AY17" s="1094">
        <f t="shared" si="8"/>
        <v>0.0</v>
      </c>
      <c r="AZ17" s="1094">
        <f t="shared" si="1"/>
        <v>0.0</v>
      </c>
      <c r="BA17" s="1094" t="str">
        <f t="shared" si="1"/>
        <v>S</v>
      </c>
      <c r="BB17" s="1094">
        <f t="shared" si="1"/>
        <v>0.0</v>
      </c>
      <c r="BC17" s="1094">
        <f t="shared" si="1"/>
        <v>0.0</v>
      </c>
      <c r="BD17" s="1094">
        <f t="shared" si="1"/>
        <v>0.0</v>
      </c>
      <c r="BE17" s="1094">
        <f t="shared" si="9"/>
        <v>0.0</v>
      </c>
      <c r="BF17" s="1094">
        <f t="shared" si="2"/>
        <v>0.0</v>
      </c>
      <c r="BG17" s="1094" t="str">
        <f t="shared" si="2"/>
        <v>S</v>
      </c>
      <c r="BH17" s="1094">
        <f t="shared" si="2"/>
        <v>0.0</v>
      </c>
      <c r="BI17" s="1094">
        <f t="shared" si="2"/>
        <v>0.0</v>
      </c>
      <c r="BJ17" s="1094">
        <f t="shared" si="2"/>
        <v>0.0</v>
      </c>
      <c r="BK17" s="1094">
        <f t="shared" si="10"/>
        <v>0.0</v>
      </c>
      <c r="BL17" s="1094">
        <f t="shared" si="3"/>
        <v>0.0</v>
      </c>
      <c r="BM17" s="1094" t="str">
        <f t="shared" si="3"/>
        <v>S</v>
      </c>
      <c r="BN17" s="1094">
        <f t="shared" si="3"/>
        <v>0.0</v>
      </c>
      <c r="BO17" s="1094">
        <f t="shared" si="3"/>
        <v>0.0</v>
      </c>
      <c r="BP17" s="1094">
        <f t="shared" si="3"/>
        <v>0.0</v>
      </c>
      <c r="BQ17" s="1094">
        <f t="shared" si="11"/>
        <v>0.0</v>
      </c>
      <c r="BR17" s="1094">
        <f t="shared" si="4"/>
        <v>0.0</v>
      </c>
      <c r="BS17" s="1094" t="str">
        <f t="shared" si="4"/>
        <v>S</v>
      </c>
      <c r="BT17" s="1094">
        <f t="shared" si="4"/>
        <v>0.0</v>
      </c>
      <c r="BU17" s="1094">
        <f t="shared" si="4"/>
        <v>0.0</v>
      </c>
      <c r="BV17" s="1094">
        <f t="shared" si="4"/>
        <v>0.0</v>
      </c>
      <c r="BW17" s="1094">
        <f t="shared" si="12"/>
        <v>0.0</v>
      </c>
      <c r="BX17" s="1094">
        <f t="shared" si="5"/>
        <v>0.0</v>
      </c>
      <c r="BY17" s="1094" t="str">
        <f t="shared" si="5"/>
        <v>F</v>
      </c>
      <c r="BZ17" s="1094">
        <f t="shared" si="5"/>
        <v>0.0</v>
      </c>
      <c r="CA17" s="1094">
        <f t="shared" si="5"/>
        <v>0.0</v>
      </c>
      <c r="CB17" s="1094">
        <f t="shared" si="5"/>
        <v>0.0</v>
      </c>
      <c r="CC17" s="1094">
        <f t="shared" si="13"/>
        <v>0.0</v>
      </c>
      <c r="CD17" s="1094">
        <f t="shared" si="6"/>
        <v>0.0</v>
      </c>
      <c r="CE17" s="1094" t="str">
        <f t="shared" si="6"/>
        <v>S</v>
      </c>
      <c r="CF17" s="1094">
        <f t="shared" si="6"/>
        <v>0.0</v>
      </c>
      <c r="CG17" s="1094">
        <f t="shared" si="6"/>
        <v>0.0</v>
      </c>
      <c r="CH17" s="1094">
        <f t="shared" si="6"/>
        <v>0.0</v>
      </c>
      <c r="CI17" s="1113">
        <f>IF(AK17=CI$2,'Marks Entry'!G23,0)</f>
        <v>0.0</v>
      </c>
      <c r="CJ17" s="1112">
        <f>IF(AK17=CJ$2,'Marks Entry'!G23,0)</f>
        <v>0.0</v>
      </c>
      <c r="CK17" s="1112">
        <f>IF(AK17=CK$2,'Marks Entry'!G23,0)</f>
        <v>915.0</v>
      </c>
      <c r="CL17" s="1112">
        <f>IF(AK17=CL$2,'Marks Entry'!G23,0)</f>
        <v>0.0</v>
      </c>
      <c r="CM17" s="1112">
        <f>IF(AK17=CM$2,'Marks Entry'!G23,0)</f>
        <v>0.0</v>
      </c>
      <c r="CN17" s="1112">
        <f>IF(AK17=CN$2,'Marks Entry'!G23,0)</f>
        <v>0.0</v>
      </c>
      <c r="CO17" s="1106" t="str">
        <f>IF(AND('Marks Entry'!$FE23="Passed",$AK17=CO$2),'Marks Entry'!$FD23,IF($AK17=CO$2,'Marks Entry'!$FE23,""))</f>
        <v/>
      </c>
      <c r="CP17" s="1106" t="str">
        <f>IF(AND('Marks Entry'!$FE23="Passed",$AK17=CP$2),'Marks Entry'!$FD23,IF($AK17=CP$2,'Marks Entry'!$FE23,""))</f>
        <v/>
      </c>
      <c r="CQ17" s="1106" t="str">
        <f>IF(AND('Marks Entry'!$FE23="Passed",$AK17=CQ$2),'Marks Entry'!$FD23,IF($AK17=CQ$2,'Marks Entry'!$FE23,""))</f>
        <v>FAILED</v>
      </c>
      <c r="CR17" s="1106" t="str">
        <f>IF(AND('Marks Entry'!$FE23="Passed",$AK17=CR$2),'Marks Entry'!$FD23,IF($AK17=CR$2,'Marks Entry'!$FE23,""))</f>
        <v/>
      </c>
      <c r="CS17" s="1106" t="str">
        <f>IF(AND('Marks Entry'!$FE23="Passed",$AK17=CS$2),'Marks Entry'!$FD23,IF($AK17=CS$2,'Marks Entry'!$FE23,""))</f>
        <v/>
      </c>
      <c r="CT17" s="1106" t="str">
        <f>IF(AND('Marks Entry'!$FE23="Passed",$AK17=CT$2),'Marks Entry'!$FD23,IF($AK17=CT$2,'Marks Entry'!$FE23,""))</f>
        <v/>
      </c>
    </row>
    <row r="18" spans="8:8" ht="20.25" customHeight="1">
      <c r="A18" s="1124"/>
      <c r="B18" s="1125" t="s">
        <v>184</v>
      </c>
      <c r="C18" s="1126"/>
      <c r="D18" s="1127"/>
      <c r="E18" s="1127"/>
      <c r="F18" s="1127"/>
      <c r="G18" s="1127"/>
      <c r="H18" s="1127"/>
      <c r="I18" s="1128"/>
      <c r="J18" s="1129"/>
      <c r="K18" s="1127"/>
      <c r="L18" s="1127"/>
      <c r="M18" s="1127"/>
      <c r="N18" s="1127"/>
      <c r="O18" s="1127"/>
      <c r="P18" s="1130"/>
      <c r="Q18" s="1129"/>
      <c r="R18" s="1127"/>
      <c r="S18" s="1127"/>
      <c r="T18" s="1127"/>
      <c r="U18" s="1127"/>
      <c r="V18" s="1127"/>
      <c r="W18" s="1130"/>
      <c r="X18" s="1164"/>
      <c r="Y18" s="1165"/>
      <c r="Z18" s="1165"/>
      <c r="AA18" s="1165"/>
      <c r="AB18" s="1165"/>
      <c r="AC18" s="1165"/>
      <c r="AD18" s="1166"/>
      <c r="AJ18" s="1095">
        <f t="shared" si="14"/>
        <v>16.0</v>
      </c>
      <c r="AK18" s="1095" t="str">
        <f>'Marks Entry'!F24</f>
        <v>SC</v>
      </c>
      <c r="AL18" s="1112" t="str">
        <f>'Result Sheet'!V22</f>
        <v>II</v>
      </c>
      <c r="AM18" s="1112" t="str">
        <f>'Result Sheet'!AH22</f>
        <v>S</v>
      </c>
      <c r="AN18" s="1112" t="str">
        <f>'Result Sheet'!AT22</f>
        <v>S</v>
      </c>
      <c r="AO18" s="1112" t="str">
        <f>'Result Sheet'!BF22</f>
        <v>S</v>
      </c>
      <c r="AP18" s="1112" t="str">
        <f>'Result Sheet'!BR22</f>
        <v>S</v>
      </c>
      <c r="AQ18" s="1096" t="str">
        <f>'Result Sheet'!CD22</f>
        <v>S</v>
      </c>
      <c r="AR18" s="1105" t="str">
        <f>'Result Sheet'!CP22</f>
        <v>S</v>
      </c>
      <c r="AS18" s="1094">
        <f t="shared" si="7"/>
        <v>0.0</v>
      </c>
      <c r="AT18" s="1094">
        <f t="shared" si="7"/>
        <v>0.0</v>
      </c>
      <c r="AU18" s="1094">
        <f t="shared" si="0"/>
        <v>0.0</v>
      </c>
      <c r="AV18" s="1094" t="str">
        <f t="shared" si="0"/>
        <v>II</v>
      </c>
      <c r="AW18" s="1094">
        <f t="shared" si="0"/>
        <v>0.0</v>
      </c>
      <c r="AX18" s="1094">
        <f t="shared" si="0"/>
        <v>0.0</v>
      </c>
      <c r="AY18" s="1094">
        <f t="shared" si="8"/>
        <v>0.0</v>
      </c>
      <c r="AZ18" s="1094">
        <f t="shared" si="1"/>
        <v>0.0</v>
      </c>
      <c r="BA18" s="1094">
        <f t="shared" si="1"/>
        <v>0.0</v>
      </c>
      <c r="BB18" s="1094" t="str">
        <f t="shared" si="1"/>
        <v>S</v>
      </c>
      <c r="BC18" s="1094">
        <f t="shared" si="1"/>
        <v>0.0</v>
      </c>
      <c r="BD18" s="1094">
        <f t="shared" si="1"/>
        <v>0.0</v>
      </c>
      <c r="BE18" s="1094">
        <f t="shared" si="9"/>
        <v>0.0</v>
      </c>
      <c r="BF18" s="1094">
        <f t="shared" si="2"/>
        <v>0.0</v>
      </c>
      <c r="BG18" s="1094">
        <f t="shared" si="2"/>
        <v>0.0</v>
      </c>
      <c r="BH18" s="1094" t="str">
        <f t="shared" si="2"/>
        <v>S</v>
      </c>
      <c r="BI18" s="1094">
        <f t="shared" si="2"/>
        <v>0.0</v>
      </c>
      <c r="BJ18" s="1094">
        <f t="shared" si="2"/>
        <v>0.0</v>
      </c>
      <c r="BK18" s="1094">
        <f t="shared" si="10"/>
        <v>0.0</v>
      </c>
      <c r="BL18" s="1094">
        <f t="shared" si="3"/>
        <v>0.0</v>
      </c>
      <c r="BM18" s="1094">
        <f t="shared" si="3"/>
        <v>0.0</v>
      </c>
      <c r="BN18" s="1094" t="str">
        <f t="shared" si="3"/>
        <v>S</v>
      </c>
      <c r="BO18" s="1094">
        <f t="shared" si="3"/>
        <v>0.0</v>
      </c>
      <c r="BP18" s="1094">
        <f t="shared" si="3"/>
        <v>0.0</v>
      </c>
      <c r="BQ18" s="1094">
        <f t="shared" si="11"/>
        <v>0.0</v>
      </c>
      <c r="BR18" s="1094">
        <f t="shared" si="4"/>
        <v>0.0</v>
      </c>
      <c r="BS18" s="1094">
        <f t="shared" si="4"/>
        <v>0.0</v>
      </c>
      <c r="BT18" s="1094" t="str">
        <f t="shared" si="4"/>
        <v>S</v>
      </c>
      <c r="BU18" s="1094">
        <f t="shared" si="4"/>
        <v>0.0</v>
      </c>
      <c r="BV18" s="1094">
        <f t="shared" si="4"/>
        <v>0.0</v>
      </c>
      <c r="BW18" s="1094">
        <f t="shared" si="12"/>
        <v>0.0</v>
      </c>
      <c r="BX18" s="1094">
        <f t="shared" si="5"/>
        <v>0.0</v>
      </c>
      <c r="BY18" s="1094">
        <f t="shared" si="5"/>
        <v>0.0</v>
      </c>
      <c r="BZ18" s="1094" t="str">
        <f t="shared" si="5"/>
        <v>S</v>
      </c>
      <c r="CA18" s="1094">
        <f t="shared" si="5"/>
        <v>0.0</v>
      </c>
      <c r="CB18" s="1094">
        <f t="shared" si="5"/>
        <v>0.0</v>
      </c>
      <c r="CC18" s="1094">
        <f t="shared" si="13"/>
        <v>0.0</v>
      </c>
      <c r="CD18" s="1094">
        <f t="shared" si="6"/>
        <v>0.0</v>
      </c>
      <c r="CE18" s="1094">
        <f t="shared" si="6"/>
        <v>0.0</v>
      </c>
      <c r="CF18" s="1094" t="str">
        <f t="shared" si="6"/>
        <v>S</v>
      </c>
      <c r="CG18" s="1094">
        <f t="shared" si="6"/>
        <v>0.0</v>
      </c>
      <c r="CH18" s="1094">
        <f t="shared" si="6"/>
        <v>0.0</v>
      </c>
      <c r="CI18" s="1113">
        <f>IF(AK18=CI$2,'Marks Entry'!G24,0)</f>
        <v>0.0</v>
      </c>
      <c r="CJ18" s="1112">
        <f>IF(AK18=CJ$2,'Marks Entry'!G24,0)</f>
        <v>0.0</v>
      </c>
      <c r="CK18" s="1112">
        <f>IF(AK18=CK$2,'Marks Entry'!G24,0)</f>
        <v>0.0</v>
      </c>
      <c r="CL18" s="1112">
        <f>IF(AK18=CL$2,'Marks Entry'!G24,0)</f>
        <v>916.0</v>
      </c>
      <c r="CM18" s="1112">
        <f>IF(AK18=CM$2,'Marks Entry'!G24,0)</f>
        <v>0.0</v>
      </c>
      <c r="CN18" s="1112">
        <f>IF(AK18=CN$2,'Marks Entry'!G24,0)</f>
        <v>0.0</v>
      </c>
      <c r="CO18" s="1106" t="str">
        <f>IF(AND('Marks Entry'!$FE24="Passed",$AK18=CO$2),'Marks Entry'!$FD24,IF($AK18=CO$2,'Marks Entry'!$FE24,""))</f>
        <v/>
      </c>
      <c r="CP18" s="1106" t="str">
        <f>IF(AND('Marks Entry'!$FE24="Passed",$AK18=CP$2),'Marks Entry'!$FD24,IF($AK18=CP$2,'Marks Entry'!$FE24,""))</f>
        <v/>
      </c>
      <c r="CQ18" s="1106" t="str">
        <f>IF(AND('Marks Entry'!$FE24="Passed",$AK18=CQ$2),'Marks Entry'!$FD24,IF($AK18=CQ$2,'Marks Entry'!$FE24,""))</f>
        <v/>
      </c>
      <c r="CR18" s="1106" t="str">
        <f>IF(AND('Marks Entry'!$FE24="Passed",$AK18=CR$2),'Marks Entry'!$FD24,IF($AK18=CR$2,'Marks Entry'!$FE24,""))</f>
        <v>FAILED</v>
      </c>
      <c r="CS18" s="1106" t="str">
        <f>IF(AND('Marks Entry'!$FE24="Passed",$AK18=CS$2),'Marks Entry'!$FD24,IF($AK18=CS$2,'Marks Entry'!$FE24,""))</f>
        <v/>
      </c>
      <c r="CT18" s="1106" t="str">
        <f>IF(AND('Marks Entry'!$FE24="Passed",$AK18=CT$2),'Marks Entry'!$FD24,IF($AK18=CT$2,'Marks Entry'!$FE24,""))</f>
        <v/>
      </c>
    </row>
    <row r="19" spans="8:8" ht="15.0" customHeight="1">
      <c r="A19" s="1134">
        <v>1.0</v>
      </c>
      <c r="B19" s="1135" t="s">
        <v>185</v>
      </c>
      <c r="C19" s="1136">
        <f>BQ103</f>
        <v>0.0</v>
      </c>
      <c r="D19" s="1137">
        <f t="shared" si="50" ref="D19:H19">BR103</f>
        <v>0.0</v>
      </c>
      <c r="E19" s="1137">
        <f t="shared" si="50"/>
        <v>0.0</v>
      </c>
      <c r="F19" s="1137">
        <f t="shared" si="50"/>
        <v>0.0</v>
      </c>
      <c r="G19" s="1137">
        <f t="shared" si="50"/>
        <v>0.0</v>
      </c>
      <c r="H19" s="1137">
        <f t="shared" si="50"/>
        <v>0.0</v>
      </c>
      <c r="I19" s="1138">
        <f>SUM(C19:H19)</f>
        <v>0.0</v>
      </c>
      <c r="J19" s="1136">
        <f>BW103</f>
        <v>0.0</v>
      </c>
      <c r="K19" s="1137">
        <f t="shared" si="51" ref="K19:O19">BX103</f>
        <v>0.0</v>
      </c>
      <c r="L19" s="1137">
        <f t="shared" si="51"/>
        <v>0.0</v>
      </c>
      <c r="M19" s="1137">
        <f t="shared" si="51"/>
        <v>0.0</v>
      </c>
      <c r="N19" s="1137">
        <f t="shared" si="51"/>
        <v>0.0</v>
      </c>
      <c r="O19" s="1137">
        <f t="shared" si="51"/>
        <v>0.0</v>
      </c>
      <c r="P19" s="1138">
        <f>SUM(J19:O19)</f>
        <v>0.0</v>
      </c>
      <c r="Q19" s="1136">
        <f>CC103</f>
        <v>0.0</v>
      </c>
      <c r="R19" s="1137">
        <f t="shared" si="52" ref="R19:V19">CD103</f>
        <v>0.0</v>
      </c>
      <c r="S19" s="1137">
        <f t="shared" si="52"/>
        <v>0.0</v>
      </c>
      <c r="T19" s="1137">
        <f t="shared" si="52"/>
        <v>0.0</v>
      </c>
      <c r="U19" s="1137">
        <f t="shared" si="52"/>
        <v>0.0</v>
      </c>
      <c r="V19" s="1137">
        <f t="shared" si="52"/>
        <v>0.0</v>
      </c>
      <c r="W19" s="1138">
        <f>SUM(Q19:V19)</f>
        <v>0.0</v>
      </c>
      <c r="X19" s="1164"/>
      <c r="Y19" s="1165"/>
      <c r="Z19" s="1165"/>
      <c r="AA19" s="1165"/>
      <c r="AB19" s="1165"/>
      <c r="AC19" s="1165"/>
      <c r="AD19" s="1166"/>
      <c r="AJ19" s="1095">
        <f t="shared" si="14"/>
        <v>17.0</v>
      </c>
      <c r="AK19" s="1095" t="str">
        <f>'Marks Entry'!F25</f>
        <v>SBC</v>
      </c>
      <c r="AL19" s="1112" t="str">
        <f>'Result Sheet'!V23</f>
        <v>F</v>
      </c>
      <c r="AM19" s="1112" t="str">
        <f>'Result Sheet'!AH23</f>
        <v>S</v>
      </c>
      <c r="AN19" s="1112" t="str">
        <f>'Result Sheet'!AT23</f>
        <v>F</v>
      </c>
      <c r="AO19" s="1112" t="str">
        <f>'Result Sheet'!BF23</f>
        <v>F</v>
      </c>
      <c r="AP19" s="1112" t="str">
        <f>'Result Sheet'!BR23</f>
        <v>F</v>
      </c>
      <c r="AQ19" s="1096" t="str">
        <f>'Result Sheet'!CD23</f>
        <v>F</v>
      </c>
      <c r="AR19" s="1105" t="str">
        <f>'Result Sheet'!CP23</f>
        <v>F</v>
      </c>
      <c r="AS19" s="1094">
        <f t="shared" si="7"/>
        <v>0.0</v>
      </c>
      <c r="AT19" s="1094" t="str">
        <f t="shared" si="7"/>
        <v>F</v>
      </c>
      <c r="AU19" s="1094">
        <f t="shared" si="7"/>
        <v>0.0</v>
      </c>
      <c r="AV19" s="1094">
        <f t="shared" si="7"/>
        <v>0.0</v>
      </c>
      <c r="AW19" s="1094">
        <f t="shared" si="7"/>
        <v>0.0</v>
      </c>
      <c r="AX19" s="1094">
        <f t="shared" si="7"/>
        <v>0.0</v>
      </c>
      <c r="AY19" s="1094">
        <f t="shared" si="8"/>
        <v>0.0</v>
      </c>
      <c r="AZ19" s="1094" t="str">
        <f t="shared" si="8"/>
        <v>S</v>
      </c>
      <c r="BA19" s="1094">
        <f t="shared" si="8"/>
        <v>0.0</v>
      </c>
      <c r="BB19" s="1094">
        <f t="shared" si="8"/>
        <v>0.0</v>
      </c>
      <c r="BC19" s="1094">
        <f t="shared" si="8"/>
        <v>0.0</v>
      </c>
      <c r="BD19" s="1094">
        <f t="shared" si="8"/>
        <v>0.0</v>
      </c>
      <c r="BE19" s="1094">
        <f t="shared" si="9"/>
        <v>0.0</v>
      </c>
      <c r="BF19" s="1094" t="str">
        <f t="shared" si="9"/>
        <v>F</v>
      </c>
      <c r="BG19" s="1094">
        <f t="shared" si="9"/>
        <v>0.0</v>
      </c>
      <c r="BH19" s="1094">
        <f t="shared" si="9"/>
        <v>0.0</v>
      </c>
      <c r="BI19" s="1094">
        <f t="shared" si="9"/>
        <v>0.0</v>
      </c>
      <c r="BJ19" s="1094">
        <f t="shared" si="9"/>
        <v>0.0</v>
      </c>
      <c r="BK19" s="1094">
        <f t="shared" si="10"/>
        <v>0.0</v>
      </c>
      <c r="BL19" s="1094" t="str">
        <f t="shared" si="10"/>
        <v>F</v>
      </c>
      <c r="BM19" s="1094">
        <f t="shared" si="10"/>
        <v>0.0</v>
      </c>
      <c r="BN19" s="1094">
        <f t="shared" si="10"/>
        <v>0.0</v>
      </c>
      <c r="BO19" s="1094">
        <f t="shared" si="10"/>
        <v>0.0</v>
      </c>
      <c r="BP19" s="1094">
        <f t="shared" si="10"/>
        <v>0.0</v>
      </c>
      <c r="BQ19" s="1094">
        <f t="shared" si="11"/>
        <v>0.0</v>
      </c>
      <c r="BR19" s="1094" t="str">
        <f t="shared" si="11"/>
        <v>F</v>
      </c>
      <c r="BS19" s="1094">
        <f t="shared" si="11"/>
        <v>0.0</v>
      </c>
      <c r="BT19" s="1094">
        <f t="shared" si="11"/>
        <v>0.0</v>
      </c>
      <c r="BU19" s="1094">
        <f t="shared" si="11"/>
        <v>0.0</v>
      </c>
      <c r="BV19" s="1094">
        <f t="shared" si="11"/>
        <v>0.0</v>
      </c>
      <c r="BW19" s="1094">
        <f t="shared" si="12"/>
        <v>0.0</v>
      </c>
      <c r="BX19" s="1094" t="str">
        <f t="shared" si="12"/>
        <v>F</v>
      </c>
      <c r="BY19" s="1094">
        <f t="shared" si="12"/>
        <v>0.0</v>
      </c>
      <c r="BZ19" s="1094">
        <f t="shared" si="12"/>
        <v>0.0</v>
      </c>
      <c r="CA19" s="1094">
        <f t="shared" si="12"/>
        <v>0.0</v>
      </c>
      <c r="CB19" s="1094">
        <f t="shared" si="12"/>
        <v>0.0</v>
      </c>
      <c r="CC19" s="1094">
        <f t="shared" si="13"/>
        <v>0.0</v>
      </c>
      <c r="CD19" s="1094" t="str">
        <f t="shared" si="13"/>
        <v>F</v>
      </c>
      <c r="CE19" s="1094">
        <f t="shared" si="13"/>
        <v>0.0</v>
      </c>
      <c r="CF19" s="1094">
        <f t="shared" si="13"/>
        <v>0.0</v>
      </c>
      <c r="CG19" s="1094">
        <f t="shared" si="13"/>
        <v>0.0</v>
      </c>
      <c r="CH19" s="1094">
        <f t="shared" si="13"/>
        <v>0.0</v>
      </c>
      <c r="CI19" s="1113">
        <f>IF(AK19=CI$2,'Marks Entry'!G25,0)</f>
        <v>0.0</v>
      </c>
      <c r="CJ19" s="1112">
        <f>IF(AK19=CJ$2,'Marks Entry'!G25,0)</f>
        <v>917.0</v>
      </c>
      <c r="CK19" s="1112">
        <f>IF(AK19=CK$2,'Marks Entry'!G25,0)</f>
        <v>0.0</v>
      </c>
      <c r="CL19" s="1112">
        <f>IF(AK19=CL$2,'Marks Entry'!G25,0)</f>
        <v>0.0</v>
      </c>
      <c r="CM19" s="1112">
        <f>IF(AK19=CM$2,'Marks Entry'!G25,0)</f>
        <v>0.0</v>
      </c>
      <c r="CN19" s="1112">
        <f>IF(AK19=CN$2,'Marks Entry'!G25,0)</f>
        <v>0.0</v>
      </c>
      <c r="CO19" s="1106" t="str">
        <f>IF(AND('Marks Entry'!$FE25="Passed",$AK19=CO$2),'Marks Entry'!$FD25,IF($AK19=CO$2,'Marks Entry'!$FE25,""))</f>
        <v/>
      </c>
      <c r="CP19" s="1106" t="str">
        <f>IF(AND('Marks Entry'!$FE25="Passed",$AK19=CP$2),'Marks Entry'!$FD25,IF($AK19=CP$2,'Marks Entry'!$FE25,""))</f>
        <v>FAILED</v>
      </c>
      <c r="CQ19" s="1106" t="str">
        <f>IF(AND('Marks Entry'!$FE25="Passed",$AK19=CQ$2),'Marks Entry'!$FD25,IF($AK19=CQ$2,'Marks Entry'!$FE25,""))</f>
        <v/>
      </c>
      <c r="CR19" s="1106" t="str">
        <f>IF(AND('Marks Entry'!$FE25="Passed",$AK19=CR$2),'Marks Entry'!$FD25,IF($AK19=CR$2,'Marks Entry'!$FE25,""))</f>
        <v/>
      </c>
      <c r="CS19" s="1106" t="str">
        <f>IF(AND('Marks Entry'!$FE25="Passed",$AK19=CS$2),'Marks Entry'!$FD25,IF($AK19=CS$2,'Marks Entry'!$FE25,""))</f>
        <v/>
      </c>
      <c r="CT19" s="1106" t="str">
        <f>IF(AND('Marks Entry'!$FE25="Passed",$AK19=CT$2),'Marks Entry'!$FD25,IF($AK19=CT$2,'Marks Entry'!$FE25,""))</f>
        <v/>
      </c>
    </row>
    <row r="20" spans="8:8" ht="15.0" customHeight="1">
      <c r="A20" s="1139">
        <v>2.0</v>
      </c>
      <c r="B20" s="1140" t="s">
        <v>186</v>
      </c>
      <c r="C20" s="1141">
        <f t="shared" si="53" ref="C20:C24">BQ104</f>
        <v>0.0</v>
      </c>
      <c r="D20" s="1142">
        <f t="shared" si="54" ref="D20:D24">BR104</f>
        <v>0.0</v>
      </c>
      <c r="E20" s="1142">
        <f t="shared" si="55" ref="E20:E24">BS104</f>
        <v>0.0</v>
      </c>
      <c r="F20" s="1142">
        <f t="shared" si="56" ref="F20:F24">BT104</f>
        <v>0.0</v>
      </c>
      <c r="G20" s="1142">
        <f t="shared" si="57" ref="G20:G24">BU104</f>
        <v>0.0</v>
      </c>
      <c r="H20" s="1142">
        <f t="shared" si="58" ref="H20:H24">BV104</f>
        <v>0.0</v>
      </c>
      <c r="I20" s="1144">
        <f t="shared" si="59" ref="I20:I25">SUM(C20:H20)</f>
        <v>0.0</v>
      </c>
      <c r="J20" s="1141">
        <f t="shared" si="60" ref="J20:J24">BW104</f>
        <v>0.0</v>
      </c>
      <c r="K20" s="1142">
        <f t="shared" si="61" ref="K20:K24">BX104</f>
        <v>0.0</v>
      </c>
      <c r="L20" s="1142">
        <f t="shared" si="62" ref="L20:L24">BY104</f>
        <v>0.0</v>
      </c>
      <c r="M20" s="1142">
        <f t="shared" si="63" ref="M20:M24">BZ104</f>
        <v>0.0</v>
      </c>
      <c r="N20" s="1142">
        <f t="shared" si="64" ref="N20:N24">CA104</f>
        <v>0.0</v>
      </c>
      <c r="O20" s="1142">
        <f t="shared" si="65" ref="O20:O24">CB104</f>
        <v>0.0</v>
      </c>
      <c r="P20" s="1144">
        <f t="shared" si="66" ref="P20:P25">SUM(J20:O20)</f>
        <v>0.0</v>
      </c>
      <c r="Q20" s="1141">
        <f t="shared" si="67" ref="Q20:Q24">CC104</f>
        <v>0.0</v>
      </c>
      <c r="R20" s="1142">
        <f t="shared" si="68" ref="R20:R24">CD104</f>
        <v>0.0</v>
      </c>
      <c r="S20" s="1142">
        <f t="shared" si="69" ref="S20:S24">CE104</f>
        <v>0.0</v>
      </c>
      <c r="T20" s="1142">
        <f t="shared" si="70" ref="T20:T24">CF104</f>
        <v>0.0</v>
      </c>
      <c r="U20" s="1142">
        <f t="shared" si="71" ref="U20:U24">CG104</f>
        <v>0.0</v>
      </c>
      <c r="V20" s="1142">
        <f t="shared" si="72" ref="V20:V24">CH104</f>
        <v>0.0</v>
      </c>
      <c r="W20" s="1144">
        <f t="shared" si="73" ref="W20:W25">SUM(Q20:V20)</f>
        <v>0.0</v>
      </c>
      <c r="X20" s="1164"/>
      <c r="Y20" s="1165"/>
      <c r="Z20" s="1165"/>
      <c r="AA20" s="1165"/>
      <c r="AB20" s="1165"/>
      <c r="AC20" s="1165"/>
      <c r="AD20" s="1166"/>
      <c r="AJ20" s="1095">
        <f t="shared" si="14"/>
        <v>18.0</v>
      </c>
      <c r="AK20" s="1095" t="str">
        <f>'Marks Entry'!F26</f>
        <v>SC</v>
      </c>
      <c r="AL20" s="1112" t="str">
        <f>'Result Sheet'!V24</f>
        <v>F</v>
      </c>
      <c r="AM20" s="1112" t="str">
        <f>'Result Sheet'!AH24</f>
        <v>F</v>
      </c>
      <c r="AN20" s="1112" t="str">
        <f>'Result Sheet'!AT24</f>
        <v>F</v>
      </c>
      <c r="AO20" s="1112" t="str">
        <f>'Result Sheet'!BF24</f>
        <v>F</v>
      </c>
      <c r="AP20" s="1112" t="str">
        <f>'Result Sheet'!BR24</f>
        <v>F</v>
      </c>
      <c r="AQ20" s="1096" t="str">
        <f>'Result Sheet'!CD24</f>
        <v>F</v>
      </c>
      <c r="AR20" s="1105" t="str">
        <f>'Result Sheet'!CP24</f>
        <v>F</v>
      </c>
      <c r="AS20" s="1094">
        <f t="shared" si="7"/>
        <v>0.0</v>
      </c>
      <c r="AT20" s="1094">
        <f t="shared" si="7"/>
        <v>0.0</v>
      </c>
      <c r="AU20" s="1094">
        <f t="shared" si="7"/>
        <v>0.0</v>
      </c>
      <c r="AV20" s="1094" t="str">
        <f t="shared" si="7"/>
        <v>F</v>
      </c>
      <c r="AW20" s="1094">
        <f t="shared" si="7"/>
        <v>0.0</v>
      </c>
      <c r="AX20" s="1094">
        <f t="shared" si="7"/>
        <v>0.0</v>
      </c>
      <c r="AY20" s="1094">
        <f t="shared" si="8"/>
        <v>0.0</v>
      </c>
      <c r="AZ20" s="1094">
        <f t="shared" si="8"/>
        <v>0.0</v>
      </c>
      <c r="BA20" s="1094">
        <f t="shared" si="8"/>
        <v>0.0</v>
      </c>
      <c r="BB20" s="1094" t="str">
        <f t="shared" si="8"/>
        <v>F</v>
      </c>
      <c r="BC20" s="1094">
        <f t="shared" si="8"/>
        <v>0.0</v>
      </c>
      <c r="BD20" s="1094">
        <f t="shared" si="8"/>
        <v>0.0</v>
      </c>
      <c r="BE20" s="1094">
        <f t="shared" si="9"/>
        <v>0.0</v>
      </c>
      <c r="BF20" s="1094">
        <f t="shared" si="9"/>
        <v>0.0</v>
      </c>
      <c r="BG20" s="1094">
        <f t="shared" si="9"/>
        <v>0.0</v>
      </c>
      <c r="BH20" s="1094" t="str">
        <f t="shared" si="9"/>
        <v>F</v>
      </c>
      <c r="BI20" s="1094">
        <f t="shared" si="9"/>
        <v>0.0</v>
      </c>
      <c r="BJ20" s="1094">
        <f t="shared" si="9"/>
        <v>0.0</v>
      </c>
      <c r="BK20" s="1094">
        <f t="shared" si="10"/>
        <v>0.0</v>
      </c>
      <c r="BL20" s="1094">
        <f t="shared" si="10"/>
        <v>0.0</v>
      </c>
      <c r="BM20" s="1094">
        <f t="shared" si="10"/>
        <v>0.0</v>
      </c>
      <c r="BN20" s="1094" t="str">
        <f t="shared" si="10"/>
        <v>F</v>
      </c>
      <c r="BO20" s="1094">
        <f t="shared" si="10"/>
        <v>0.0</v>
      </c>
      <c r="BP20" s="1094">
        <f t="shared" si="10"/>
        <v>0.0</v>
      </c>
      <c r="BQ20" s="1094">
        <f t="shared" si="11"/>
        <v>0.0</v>
      </c>
      <c r="BR20" s="1094">
        <f t="shared" si="11"/>
        <v>0.0</v>
      </c>
      <c r="BS20" s="1094">
        <f t="shared" si="11"/>
        <v>0.0</v>
      </c>
      <c r="BT20" s="1094" t="str">
        <f t="shared" si="11"/>
        <v>F</v>
      </c>
      <c r="BU20" s="1094">
        <f t="shared" si="11"/>
        <v>0.0</v>
      </c>
      <c r="BV20" s="1094">
        <f t="shared" si="11"/>
        <v>0.0</v>
      </c>
      <c r="BW20" s="1094">
        <f t="shared" si="12"/>
        <v>0.0</v>
      </c>
      <c r="BX20" s="1094">
        <f t="shared" si="12"/>
        <v>0.0</v>
      </c>
      <c r="BY20" s="1094">
        <f t="shared" si="12"/>
        <v>0.0</v>
      </c>
      <c r="BZ20" s="1094" t="str">
        <f t="shared" si="12"/>
        <v>F</v>
      </c>
      <c r="CA20" s="1094">
        <f t="shared" si="12"/>
        <v>0.0</v>
      </c>
      <c r="CB20" s="1094">
        <f t="shared" si="12"/>
        <v>0.0</v>
      </c>
      <c r="CC20" s="1094">
        <f t="shared" si="13"/>
        <v>0.0</v>
      </c>
      <c r="CD20" s="1094">
        <f t="shared" si="13"/>
        <v>0.0</v>
      </c>
      <c r="CE20" s="1094">
        <f t="shared" si="13"/>
        <v>0.0</v>
      </c>
      <c r="CF20" s="1094" t="str">
        <f t="shared" si="13"/>
        <v>F</v>
      </c>
      <c r="CG20" s="1094">
        <f t="shared" si="13"/>
        <v>0.0</v>
      </c>
      <c r="CH20" s="1094">
        <f t="shared" si="13"/>
        <v>0.0</v>
      </c>
      <c r="CI20" s="1113">
        <f>IF(AK20=CI$2,'Marks Entry'!G26,0)</f>
        <v>0.0</v>
      </c>
      <c r="CJ20" s="1112">
        <f>IF(AK20=CJ$2,'Marks Entry'!G26,0)</f>
        <v>0.0</v>
      </c>
      <c r="CK20" s="1112">
        <f>IF(AK20=CK$2,'Marks Entry'!G26,0)</f>
        <v>0.0</v>
      </c>
      <c r="CL20" s="1112">
        <f>IF(AK20=CL$2,'Marks Entry'!G26,0)</f>
        <v>918.0</v>
      </c>
      <c r="CM20" s="1112">
        <f>IF(AK20=CM$2,'Marks Entry'!G26,0)</f>
        <v>0.0</v>
      </c>
      <c r="CN20" s="1112">
        <f>IF(AK20=CN$2,'Marks Entry'!G26,0)</f>
        <v>0.0</v>
      </c>
      <c r="CO20" s="1106" t="str">
        <f>IF(AND('Marks Entry'!$FE26="Passed",$AK20=CO$2),'Marks Entry'!$FD26,IF($AK20=CO$2,'Marks Entry'!$FE26,""))</f>
        <v/>
      </c>
      <c r="CP20" s="1106" t="str">
        <f>IF(AND('Marks Entry'!$FE26="Passed",$AK20=CP$2),'Marks Entry'!$FD26,IF($AK20=CP$2,'Marks Entry'!$FE26,""))</f>
        <v/>
      </c>
      <c r="CQ20" s="1106" t="str">
        <f>IF(AND('Marks Entry'!$FE26="Passed",$AK20=CQ$2),'Marks Entry'!$FD26,IF($AK20=CQ$2,'Marks Entry'!$FE26,""))</f>
        <v/>
      </c>
      <c r="CR20" s="1106" t="str">
        <f>IF(AND('Marks Entry'!$FE26="Passed",$AK20=CR$2),'Marks Entry'!$FD26,IF($AK20=CR$2,'Marks Entry'!$FE26,""))</f>
        <v>FAILED</v>
      </c>
      <c r="CS20" s="1106" t="str">
        <f>IF(AND('Marks Entry'!$FE26="Passed",$AK20=CS$2),'Marks Entry'!$FD26,IF($AK20=CS$2,'Marks Entry'!$FE26,""))</f>
        <v/>
      </c>
      <c r="CT20" s="1106" t="str">
        <f>IF(AND('Marks Entry'!$FE26="Passed",$AK20=CT$2),'Marks Entry'!$FD26,IF($AK20=CT$2,'Marks Entry'!$FE26,""))</f>
        <v/>
      </c>
    </row>
    <row r="21" spans="8:8" ht="15.0" customHeight="1">
      <c r="A21" s="1139">
        <v>3.0</v>
      </c>
      <c r="B21" s="1140" t="s">
        <v>187</v>
      </c>
      <c r="C21" s="1141">
        <f t="shared" si="53"/>
        <v>0.0</v>
      </c>
      <c r="D21" s="1142">
        <f t="shared" si="54"/>
        <v>0.0</v>
      </c>
      <c r="E21" s="1142">
        <f t="shared" si="55"/>
        <v>0.0</v>
      </c>
      <c r="F21" s="1142">
        <f t="shared" si="56"/>
        <v>0.0</v>
      </c>
      <c r="G21" s="1142">
        <f t="shared" si="57"/>
        <v>0.0</v>
      </c>
      <c r="H21" s="1142">
        <f t="shared" si="58"/>
        <v>0.0</v>
      </c>
      <c r="I21" s="1144">
        <f t="shared" si="59"/>
        <v>0.0</v>
      </c>
      <c r="J21" s="1141">
        <f t="shared" si="60"/>
        <v>0.0</v>
      </c>
      <c r="K21" s="1142">
        <f t="shared" si="61"/>
        <v>0.0</v>
      </c>
      <c r="L21" s="1142">
        <f t="shared" si="62"/>
        <v>0.0</v>
      </c>
      <c r="M21" s="1142">
        <f t="shared" si="63"/>
        <v>0.0</v>
      </c>
      <c r="N21" s="1142">
        <f t="shared" si="64"/>
        <v>0.0</v>
      </c>
      <c r="O21" s="1142">
        <f t="shared" si="65"/>
        <v>0.0</v>
      </c>
      <c r="P21" s="1144">
        <f t="shared" si="66"/>
        <v>0.0</v>
      </c>
      <c r="Q21" s="1141">
        <f t="shared" si="67"/>
        <v>0.0</v>
      </c>
      <c r="R21" s="1142">
        <f t="shared" si="68"/>
        <v>0.0</v>
      </c>
      <c r="S21" s="1142">
        <f t="shared" si="69"/>
        <v>0.0</v>
      </c>
      <c r="T21" s="1142">
        <f t="shared" si="70"/>
        <v>1.0</v>
      </c>
      <c r="U21" s="1142">
        <f t="shared" si="71"/>
        <v>0.0</v>
      </c>
      <c r="V21" s="1142">
        <f t="shared" si="72"/>
        <v>0.0</v>
      </c>
      <c r="W21" s="1144">
        <f t="shared" si="73"/>
        <v>1.0</v>
      </c>
      <c r="X21" s="1164"/>
      <c r="Y21" s="1165"/>
      <c r="Z21" s="1165"/>
      <c r="AA21" s="1165"/>
      <c r="AB21" s="1165"/>
      <c r="AC21" s="1165"/>
      <c r="AD21" s="1166"/>
      <c r="AJ21" s="1095">
        <f t="shared" si="14"/>
        <v>19.0</v>
      </c>
      <c r="AK21" s="1095" t="str">
        <f>'Marks Entry'!F27</f>
        <v>SBC</v>
      </c>
      <c r="AL21" s="1112" t="str">
        <f>'Result Sheet'!V25</f>
        <v>F</v>
      </c>
      <c r="AM21" s="1112" t="str">
        <f>'Result Sheet'!AH25</f>
        <v>S</v>
      </c>
      <c r="AN21" s="1112" t="str">
        <f>'Result Sheet'!AT25</f>
        <v>F</v>
      </c>
      <c r="AO21" s="1112" t="str">
        <f>'Result Sheet'!BF25</f>
        <v>F</v>
      </c>
      <c r="AP21" s="1112" t="str">
        <f>'Result Sheet'!BR25</f>
        <v>F</v>
      </c>
      <c r="AQ21" s="1096" t="str">
        <f>'Result Sheet'!CD25</f>
        <v>F</v>
      </c>
      <c r="AR21" s="1105" t="str">
        <f>'Result Sheet'!CP25</f>
        <v/>
      </c>
      <c r="AS21" s="1094">
        <f t="shared" si="7"/>
        <v>0.0</v>
      </c>
      <c r="AT21" s="1094" t="str">
        <f t="shared" si="7"/>
        <v>F</v>
      </c>
      <c r="AU21" s="1094">
        <f t="shared" si="7"/>
        <v>0.0</v>
      </c>
      <c r="AV21" s="1094">
        <f t="shared" si="7"/>
        <v>0.0</v>
      </c>
      <c r="AW21" s="1094">
        <f t="shared" si="7"/>
        <v>0.0</v>
      </c>
      <c r="AX21" s="1094">
        <f t="shared" si="7"/>
        <v>0.0</v>
      </c>
      <c r="AY21" s="1094">
        <f t="shared" si="8"/>
        <v>0.0</v>
      </c>
      <c r="AZ21" s="1094" t="str">
        <f t="shared" si="8"/>
        <v>S</v>
      </c>
      <c r="BA21" s="1094">
        <f t="shared" si="8"/>
        <v>0.0</v>
      </c>
      <c r="BB21" s="1094">
        <f t="shared" si="8"/>
        <v>0.0</v>
      </c>
      <c r="BC21" s="1094">
        <f t="shared" si="8"/>
        <v>0.0</v>
      </c>
      <c r="BD21" s="1094">
        <f t="shared" si="8"/>
        <v>0.0</v>
      </c>
      <c r="BE21" s="1094">
        <f t="shared" si="9"/>
        <v>0.0</v>
      </c>
      <c r="BF21" s="1094" t="str">
        <f t="shared" si="9"/>
        <v>F</v>
      </c>
      <c r="BG21" s="1094">
        <f t="shared" si="9"/>
        <v>0.0</v>
      </c>
      <c r="BH21" s="1094">
        <f t="shared" si="9"/>
        <v>0.0</v>
      </c>
      <c r="BI21" s="1094">
        <f t="shared" si="9"/>
        <v>0.0</v>
      </c>
      <c r="BJ21" s="1094">
        <f t="shared" si="9"/>
        <v>0.0</v>
      </c>
      <c r="BK21" s="1094">
        <f t="shared" si="10"/>
        <v>0.0</v>
      </c>
      <c r="BL21" s="1094" t="str">
        <f t="shared" si="10"/>
        <v>F</v>
      </c>
      <c r="BM21" s="1094">
        <f t="shared" si="10"/>
        <v>0.0</v>
      </c>
      <c r="BN21" s="1094">
        <f t="shared" si="10"/>
        <v>0.0</v>
      </c>
      <c r="BO21" s="1094">
        <f t="shared" si="10"/>
        <v>0.0</v>
      </c>
      <c r="BP21" s="1094">
        <f t="shared" si="10"/>
        <v>0.0</v>
      </c>
      <c r="BQ21" s="1094">
        <f t="shared" si="11"/>
        <v>0.0</v>
      </c>
      <c r="BR21" s="1094" t="str">
        <f t="shared" si="11"/>
        <v>F</v>
      </c>
      <c r="BS21" s="1094">
        <f t="shared" si="11"/>
        <v>0.0</v>
      </c>
      <c r="BT21" s="1094">
        <f t="shared" si="11"/>
        <v>0.0</v>
      </c>
      <c r="BU21" s="1094">
        <f t="shared" si="11"/>
        <v>0.0</v>
      </c>
      <c r="BV21" s="1094">
        <f t="shared" si="11"/>
        <v>0.0</v>
      </c>
      <c r="BW21" s="1094">
        <f t="shared" si="12"/>
        <v>0.0</v>
      </c>
      <c r="BX21" s="1094" t="str">
        <f t="shared" si="12"/>
        <v>F</v>
      </c>
      <c r="BY21" s="1094">
        <f t="shared" si="12"/>
        <v>0.0</v>
      </c>
      <c r="BZ21" s="1094">
        <f t="shared" si="12"/>
        <v>0.0</v>
      </c>
      <c r="CA21" s="1094">
        <f t="shared" si="12"/>
        <v>0.0</v>
      </c>
      <c r="CB21" s="1094">
        <f t="shared" si="12"/>
        <v>0.0</v>
      </c>
      <c r="CC21" s="1094">
        <f t="shared" si="13"/>
        <v>0.0</v>
      </c>
      <c r="CD21" s="1094" t="str">
        <f t="shared" si="13"/>
        <v/>
      </c>
      <c r="CE21" s="1094">
        <f t="shared" si="13"/>
        <v>0.0</v>
      </c>
      <c r="CF21" s="1094">
        <f t="shared" si="13"/>
        <v>0.0</v>
      </c>
      <c r="CG21" s="1094">
        <f t="shared" si="13"/>
        <v>0.0</v>
      </c>
      <c r="CH21" s="1094">
        <f t="shared" si="13"/>
        <v>0.0</v>
      </c>
      <c r="CI21" s="1113">
        <f>IF(AK21=CI$2,'Marks Entry'!G27,0)</f>
        <v>0.0</v>
      </c>
      <c r="CJ21" s="1112">
        <f>IF(AK21=CJ$2,'Marks Entry'!G27,0)</f>
        <v>919.0</v>
      </c>
      <c r="CK21" s="1112">
        <f>IF(AK21=CK$2,'Marks Entry'!G27,0)</f>
        <v>0.0</v>
      </c>
      <c r="CL21" s="1112">
        <f>IF(AK21=CL$2,'Marks Entry'!G27,0)</f>
        <v>0.0</v>
      </c>
      <c r="CM21" s="1112">
        <f>IF(AK21=CM$2,'Marks Entry'!G27,0)</f>
        <v>0.0</v>
      </c>
      <c r="CN21" s="1112">
        <f>IF(AK21=CN$2,'Marks Entry'!G27,0)</f>
        <v>0.0</v>
      </c>
      <c r="CO21" s="1106" t="str">
        <f>IF(AND('Marks Entry'!$FE27="Passed",$AK21=CO$2),'Marks Entry'!$FD27,IF($AK21=CO$2,'Marks Entry'!$FE27,""))</f>
        <v/>
      </c>
      <c r="CP21" s="1106" t="str">
        <f>IF(AND('Marks Entry'!$FE27="Passed",$AK21=CP$2),'Marks Entry'!$FD27,IF($AK21=CP$2,'Marks Entry'!$FE27,""))</f>
        <v>FAILED</v>
      </c>
      <c r="CQ21" s="1106" t="str">
        <f>IF(AND('Marks Entry'!$FE27="Passed",$AK21=CQ$2),'Marks Entry'!$FD27,IF($AK21=CQ$2,'Marks Entry'!$FE27,""))</f>
        <v/>
      </c>
      <c r="CR21" s="1106" t="str">
        <f>IF(AND('Marks Entry'!$FE27="Passed",$AK21=CR$2),'Marks Entry'!$FD27,IF($AK21=CR$2,'Marks Entry'!$FE27,""))</f>
        <v/>
      </c>
      <c r="CS21" s="1106" t="str">
        <f>IF(AND('Marks Entry'!$FE27="Passed",$AK21=CS$2),'Marks Entry'!$FD27,IF($AK21=CS$2,'Marks Entry'!$FE27,""))</f>
        <v/>
      </c>
      <c r="CT21" s="1106" t="str">
        <f>IF(AND('Marks Entry'!$FE27="Passed",$AK21=CT$2),'Marks Entry'!$FD27,IF($AK21=CT$2,'Marks Entry'!$FE27,""))</f>
        <v/>
      </c>
    </row>
    <row r="22" spans="8:8" ht="15.0" customHeight="1">
      <c r="A22" s="1139">
        <v>4.0</v>
      </c>
      <c r="B22" s="1140" t="s">
        <v>188</v>
      </c>
      <c r="C22" s="1141">
        <f t="shared" si="53"/>
        <v>0.0</v>
      </c>
      <c r="D22" s="1142">
        <f t="shared" si="54"/>
        <v>0.0</v>
      </c>
      <c r="E22" s="1142">
        <f t="shared" si="55"/>
        <v>0.0</v>
      </c>
      <c r="F22" s="1142">
        <f t="shared" si="56"/>
        <v>1.0</v>
      </c>
      <c r="G22" s="1142">
        <f t="shared" si="57"/>
        <v>0.0</v>
      </c>
      <c r="H22" s="1142">
        <f t="shared" si="58"/>
        <v>0.0</v>
      </c>
      <c r="I22" s="1144">
        <f t="shared" si="59"/>
        <v>1.0</v>
      </c>
      <c r="J22" s="1141">
        <f t="shared" si="60"/>
        <v>0.0</v>
      </c>
      <c r="K22" s="1142">
        <f t="shared" si="61"/>
        <v>0.0</v>
      </c>
      <c r="L22" s="1142">
        <f t="shared" si="62"/>
        <v>0.0</v>
      </c>
      <c r="M22" s="1142">
        <f t="shared" si="63"/>
        <v>1.0</v>
      </c>
      <c r="N22" s="1142">
        <f t="shared" si="64"/>
        <v>0.0</v>
      </c>
      <c r="O22" s="1142">
        <f t="shared" si="65"/>
        <v>0.0</v>
      </c>
      <c r="P22" s="1144">
        <f t="shared" si="66"/>
        <v>1.0</v>
      </c>
      <c r="Q22" s="1141">
        <f t="shared" si="67"/>
        <v>0.0</v>
      </c>
      <c r="R22" s="1142">
        <f t="shared" si="68"/>
        <v>0.0</v>
      </c>
      <c r="S22" s="1142">
        <f t="shared" si="69"/>
        <v>0.0</v>
      </c>
      <c r="T22" s="1142">
        <f t="shared" si="70"/>
        <v>0.0</v>
      </c>
      <c r="U22" s="1142">
        <f t="shared" si="71"/>
        <v>0.0</v>
      </c>
      <c r="V22" s="1142">
        <f t="shared" si="72"/>
        <v>0.0</v>
      </c>
      <c r="W22" s="1144">
        <f t="shared" si="73"/>
        <v>0.0</v>
      </c>
      <c r="X22" s="1164"/>
      <c r="Y22" s="1165"/>
      <c r="Z22" s="1165"/>
      <c r="AA22" s="1165"/>
      <c r="AB22" s="1165"/>
      <c r="AC22" s="1165"/>
      <c r="AD22" s="1166"/>
      <c r="AJ22" s="1095">
        <f t="shared" si="14"/>
        <v>20.0</v>
      </c>
      <c r="AK22" s="1095" t="str">
        <f>'Marks Entry'!F28</f>
        <v>OBC</v>
      </c>
      <c r="AL22" s="1112" t="str">
        <f>'Result Sheet'!V26</f>
        <v>S</v>
      </c>
      <c r="AM22" s="1112" t="str">
        <f>'Result Sheet'!AH26</f>
        <v>S</v>
      </c>
      <c r="AN22" s="1112" t="str">
        <f>'Result Sheet'!AT26</f>
        <v>F</v>
      </c>
      <c r="AO22" s="1112" t="str">
        <f>'Result Sheet'!BF26</f>
        <v>F</v>
      </c>
      <c r="AP22" s="1112" t="str">
        <f>'Result Sheet'!BR26</f>
        <v>S</v>
      </c>
      <c r="AQ22" s="1096" t="str">
        <f>'Result Sheet'!CD26</f>
        <v>F</v>
      </c>
      <c r="AR22" s="1105" t="str">
        <f>'Result Sheet'!CP26</f>
        <v>S</v>
      </c>
      <c r="AS22" s="1094">
        <f t="shared" si="7"/>
        <v>0.0</v>
      </c>
      <c r="AT22" s="1094">
        <f t="shared" si="7"/>
        <v>0.0</v>
      </c>
      <c r="AU22" s="1094" t="str">
        <f t="shared" si="7"/>
        <v>S</v>
      </c>
      <c r="AV22" s="1094">
        <f t="shared" si="7"/>
        <v>0.0</v>
      </c>
      <c r="AW22" s="1094">
        <f t="shared" si="7"/>
        <v>0.0</v>
      </c>
      <c r="AX22" s="1094">
        <f t="shared" si="7"/>
        <v>0.0</v>
      </c>
      <c r="AY22" s="1094">
        <f t="shared" si="8"/>
        <v>0.0</v>
      </c>
      <c r="AZ22" s="1094">
        <f t="shared" si="8"/>
        <v>0.0</v>
      </c>
      <c r="BA22" s="1094" t="str">
        <f t="shared" si="8"/>
        <v>S</v>
      </c>
      <c r="BB22" s="1094">
        <f t="shared" si="8"/>
        <v>0.0</v>
      </c>
      <c r="BC22" s="1094">
        <f t="shared" si="8"/>
        <v>0.0</v>
      </c>
      <c r="BD22" s="1094">
        <f t="shared" si="8"/>
        <v>0.0</v>
      </c>
      <c r="BE22" s="1094">
        <f t="shared" si="9"/>
        <v>0.0</v>
      </c>
      <c r="BF22" s="1094">
        <f t="shared" si="9"/>
        <v>0.0</v>
      </c>
      <c r="BG22" s="1094" t="str">
        <f t="shared" si="9"/>
        <v>F</v>
      </c>
      <c r="BH22" s="1094">
        <f t="shared" si="9"/>
        <v>0.0</v>
      </c>
      <c r="BI22" s="1094">
        <f t="shared" si="9"/>
        <v>0.0</v>
      </c>
      <c r="BJ22" s="1094">
        <f t="shared" si="9"/>
        <v>0.0</v>
      </c>
      <c r="BK22" s="1094">
        <f t="shared" si="10"/>
        <v>0.0</v>
      </c>
      <c r="BL22" s="1094">
        <f t="shared" si="10"/>
        <v>0.0</v>
      </c>
      <c r="BM22" s="1094" t="str">
        <f t="shared" si="10"/>
        <v>F</v>
      </c>
      <c r="BN22" s="1094">
        <f t="shared" si="10"/>
        <v>0.0</v>
      </c>
      <c r="BO22" s="1094">
        <f t="shared" si="10"/>
        <v>0.0</v>
      </c>
      <c r="BP22" s="1094">
        <f t="shared" si="10"/>
        <v>0.0</v>
      </c>
      <c r="BQ22" s="1094">
        <f t="shared" si="11"/>
        <v>0.0</v>
      </c>
      <c r="BR22" s="1094">
        <f t="shared" si="11"/>
        <v>0.0</v>
      </c>
      <c r="BS22" s="1094" t="str">
        <f t="shared" si="11"/>
        <v>S</v>
      </c>
      <c r="BT22" s="1094">
        <f t="shared" si="11"/>
        <v>0.0</v>
      </c>
      <c r="BU22" s="1094">
        <f t="shared" si="11"/>
        <v>0.0</v>
      </c>
      <c r="BV22" s="1094">
        <f t="shared" si="11"/>
        <v>0.0</v>
      </c>
      <c r="BW22" s="1094">
        <f t="shared" si="12"/>
        <v>0.0</v>
      </c>
      <c r="BX22" s="1094">
        <f t="shared" si="12"/>
        <v>0.0</v>
      </c>
      <c r="BY22" s="1094" t="str">
        <f t="shared" si="12"/>
        <v>F</v>
      </c>
      <c r="BZ22" s="1094">
        <f t="shared" si="12"/>
        <v>0.0</v>
      </c>
      <c r="CA22" s="1094">
        <f t="shared" si="12"/>
        <v>0.0</v>
      </c>
      <c r="CB22" s="1094">
        <f t="shared" si="12"/>
        <v>0.0</v>
      </c>
      <c r="CC22" s="1094">
        <f t="shared" si="13"/>
        <v>0.0</v>
      </c>
      <c r="CD22" s="1094">
        <f t="shared" si="13"/>
        <v>0.0</v>
      </c>
      <c r="CE22" s="1094" t="str">
        <f t="shared" si="13"/>
        <v>S</v>
      </c>
      <c r="CF22" s="1094">
        <f t="shared" si="13"/>
        <v>0.0</v>
      </c>
      <c r="CG22" s="1094">
        <f t="shared" si="13"/>
        <v>0.0</v>
      </c>
      <c r="CH22" s="1094">
        <f t="shared" si="13"/>
        <v>0.0</v>
      </c>
      <c r="CI22" s="1113">
        <f>IF(AK22=CI$2,'Marks Entry'!G28,0)</f>
        <v>0.0</v>
      </c>
      <c r="CJ22" s="1112">
        <f>IF(AK22=CJ$2,'Marks Entry'!G28,0)</f>
        <v>0.0</v>
      </c>
      <c r="CK22" s="1112">
        <f>IF(AK22=CK$2,'Marks Entry'!G28,0)</f>
        <v>920.0</v>
      </c>
      <c r="CL22" s="1112">
        <f>IF(AK22=CL$2,'Marks Entry'!G28,0)</f>
        <v>0.0</v>
      </c>
      <c r="CM22" s="1112">
        <f>IF(AK22=CM$2,'Marks Entry'!G28,0)</f>
        <v>0.0</v>
      </c>
      <c r="CN22" s="1112">
        <f>IF(AK22=CN$2,'Marks Entry'!G28,0)</f>
        <v>0.0</v>
      </c>
      <c r="CO22" s="1106" t="str">
        <f>IF(AND('Marks Entry'!$FE28="Passed",$AK22=CO$2),'Marks Entry'!$FD28,IF($AK22=CO$2,'Marks Entry'!$FE28,""))</f>
        <v/>
      </c>
      <c r="CP22" s="1106" t="str">
        <f>IF(AND('Marks Entry'!$FE28="Passed",$AK22=CP$2),'Marks Entry'!$FD28,IF($AK22=CP$2,'Marks Entry'!$FE28,""))</f>
        <v/>
      </c>
      <c r="CQ22" s="1106" t="str">
        <f>IF(AND('Marks Entry'!$FE28="Passed",$AK22=CQ$2),'Marks Entry'!$FD28,IF($AK22=CQ$2,'Marks Entry'!$FE28,""))</f>
        <v>FAILED</v>
      </c>
      <c r="CR22" s="1106" t="str">
        <f>IF(AND('Marks Entry'!$FE28="Passed",$AK22=CR$2),'Marks Entry'!$FD28,IF($AK22=CR$2,'Marks Entry'!$FE28,""))</f>
        <v/>
      </c>
      <c r="CS22" s="1106" t="str">
        <f>IF(AND('Marks Entry'!$FE28="Passed",$AK22=CS$2),'Marks Entry'!$FD28,IF($AK22=CS$2,'Marks Entry'!$FE28,""))</f>
        <v/>
      </c>
      <c r="CT22" s="1106" t="str">
        <f>IF(AND('Marks Entry'!$FE28="Passed",$AK22=CT$2),'Marks Entry'!$FD28,IF($AK22=CT$2,'Marks Entry'!$FE28,""))</f>
        <v/>
      </c>
    </row>
    <row r="23" spans="8:8" ht="15.0" customHeight="1">
      <c r="A23" s="1139">
        <v>5.0</v>
      </c>
      <c r="B23" s="1140" t="s">
        <v>122</v>
      </c>
      <c r="C23" s="1141">
        <f t="shared" si="53"/>
        <v>0.0</v>
      </c>
      <c r="D23" s="1142">
        <f t="shared" si="54"/>
        <v>0.0</v>
      </c>
      <c r="E23" s="1142">
        <f t="shared" si="55"/>
        <v>4.0</v>
      </c>
      <c r="F23" s="1142">
        <f t="shared" si="56"/>
        <v>1.0</v>
      </c>
      <c r="G23" s="1142">
        <f t="shared" si="57"/>
        <v>0.0</v>
      </c>
      <c r="H23" s="1142">
        <f t="shared" si="58"/>
        <v>0.0</v>
      </c>
      <c r="I23" s="1144">
        <f t="shared" si="59"/>
        <v>5.0</v>
      </c>
      <c r="J23" s="1141">
        <f t="shared" si="60"/>
        <v>0.0</v>
      </c>
      <c r="K23" s="1142">
        <f t="shared" si="61"/>
        <v>0.0</v>
      </c>
      <c r="L23" s="1142">
        <f t="shared" si="62"/>
        <v>1.0</v>
      </c>
      <c r="M23" s="1142">
        <f t="shared" si="63"/>
        <v>1.0</v>
      </c>
      <c r="N23" s="1142">
        <f t="shared" si="64"/>
        <v>0.0</v>
      </c>
      <c r="O23" s="1142">
        <f t="shared" si="65"/>
        <v>0.0</v>
      </c>
      <c r="P23" s="1144">
        <f t="shared" si="66"/>
        <v>2.0</v>
      </c>
      <c r="Q23" s="1141">
        <f t="shared" si="67"/>
        <v>0.0</v>
      </c>
      <c r="R23" s="1142">
        <f t="shared" si="68"/>
        <v>0.0</v>
      </c>
      <c r="S23" s="1142">
        <f t="shared" si="69"/>
        <v>5.0</v>
      </c>
      <c r="T23" s="1142">
        <f t="shared" si="70"/>
        <v>2.0</v>
      </c>
      <c r="U23" s="1142">
        <f t="shared" si="71"/>
        <v>0.0</v>
      </c>
      <c r="V23" s="1142">
        <f t="shared" si="72"/>
        <v>0.0</v>
      </c>
      <c r="W23" s="1144">
        <f t="shared" si="73"/>
        <v>7.0</v>
      </c>
      <c r="X23" s="1164"/>
      <c r="Y23" s="1165"/>
      <c r="Z23" s="1165"/>
      <c r="AA23" s="1165"/>
      <c r="AB23" s="1165"/>
      <c r="AC23" s="1165"/>
      <c r="AD23" s="1166"/>
      <c r="AJ23" s="1095">
        <f t="shared" si="14"/>
        <v>21.0</v>
      </c>
      <c r="AK23" s="1095" t="str">
        <f>'Marks Entry'!F29</f>
        <v>SBC</v>
      </c>
      <c r="AL23" s="1112" t="str">
        <f>'Result Sheet'!V27</f>
        <v>F</v>
      </c>
      <c r="AM23" s="1112" t="str">
        <f>'Result Sheet'!AH27</f>
        <v>F</v>
      </c>
      <c r="AN23" s="1112" t="str">
        <f>'Result Sheet'!AT27</f>
        <v>F</v>
      </c>
      <c r="AO23" s="1112" t="str">
        <f>'Result Sheet'!BF27</f>
        <v>F</v>
      </c>
      <c r="AP23" s="1112" t="str">
        <f>'Result Sheet'!BR27</f>
        <v>F</v>
      </c>
      <c r="AQ23" s="1096" t="str">
        <f>'Result Sheet'!CD27</f>
        <v>F</v>
      </c>
      <c r="AR23" s="1105" t="str">
        <f>'Result Sheet'!CP27</f>
        <v>F</v>
      </c>
      <c r="AS23" s="1094">
        <f t="shared" si="7"/>
        <v>0.0</v>
      </c>
      <c r="AT23" s="1094" t="str">
        <f t="shared" si="7"/>
        <v>F</v>
      </c>
      <c r="AU23" s="1094">
        <f t="shared" si="7"/>
        <v>0.0</v>
      </c>
      <c r="AV23" s="1094">
        <f t="shared" si="7"/>
        <v>0.0</v>
      </c>
      <c r="AW23" s="1094">
        <f t="shared" si="7"/>
        <v>0.0</v>
      </c>
      <c r="AX23" s="1094">
        <f t="shared" si="7"/>
        <v>0.0</v>
      </c>
      <c r="AY23" s="1094">
        <f t="shared" si="8"/>
        <v>0.0</v>
      </c>
      <c r="AZ23" s="1094" t="str">
        <f t="shared" si="8"/>
        <v>F</v>
      </c>
      <c r="BA23" s="1094">
        <f t="shared" si="8"/>
        <v>0.0</v>
      </c>
      <c r="BB23" s="1094">
        <f t="shared" si="8"/>
        <v>0.0</v>
      </c>
      <c r="BC23" s="1094">
        <f t="shared" si="8"/>
        <v>0.0</v>
      </c>
      <c r="BD23" s="1094">
        <f t="shared" si="8"/>
        <v>0.0</v>
      </c>
      <c r="BE23" s="1094">
        <f t="shared" si="9"/>
        <v>0.0</v>
      </c>
      <c r="BF23" s="1094" t="str">
        <f t="shared" si="9"/>
        <v>F</v>
      </c>
      <c r="BG23" s="1094">
        <f t="shared" si="9"/>
        <v>0.0</v>
      </c>
      <c r="BH23" s="1094">
        <f t="shared" si="9"/>
        <v>0.0</v>
      </c>
      <c r="BI23" s="1094">
        <f t="shared" si="9"/>
        <v>0.0</v>
      </c>
      <c r="BJ23" s="1094">
        <f t="shared" si="9"/>
        <v>0.0</v>
      </c>
      <c r="BK23" s="1094">
        <f t="shared" si="10"/>
        <v>0.0</v>
      </c>
      <c r="BL23" s="1094" t="str">
        <f t="shared" si="10"/>
        <v>F</v>
      </c>
      <c r="BM23" s="1094">
        <f t="shared" si="10"/>
        <v>0.0</v>
      </c>
      <c r="BN23" s="1094">
        <f t="shared" si="10"/>
        <v>0.0</v>
      </c>
      <c r="BO23" s="1094">
        <f t="shared" si="10"/>
        <v>0.0</v>
      </c>
      <c r="BP23" s="1094">
        <f t="shared" si="10"/>
        <v>0.0</v>
      </c>
      <c r="BQ23" s="1094">
        <f t="shared" si="11"/>
        <v>0.0</v>
      </c>
      <c r="BR23" s="1094" t="str">
        <f t="shared" si="11"/>
        <v>F</v>
      </c>
      <c r="BS23" s="1094">
        <f t="shared" si="11"/>
        <v>0.0</v>
      </c>
      <c r="BT23" s="1094">
        <f t="shared" si="11"/>
        <v>0.0</v>
      </c>
      <c r="BU23" s="1094">
        <f t="shared" si="11"/>
        <v>0.0</v>
      </c>
      <c r="BV23" s="1094">
        <f t="shared" si="11"/>
        <v>0.0</v>
      </c>
      <c r="BW23" s="1094">
        <f t="shared" si="12"/>
        <v>0.0</v>
      </c>
      <c r="BX23" s="1094" t="str">
        <f t="shared" si="12"/>
        <v>F</v>
      </c>
      <c r="BY23" s="1094">
        <f t="shared" si="12"/>
        <v>0.0</v>
      </c>
      <c r="BZ23" s="1094">
        <f t="shared" si="12"/>
        <v>0.0</v>
      </c>
      <c r="CA23" s="1094">
        <f t="shared" si="12"/>
        <v>0.0</v>
      </c>
      <c r="CB23" s="1094">
        <f t="shared" si="12"/>
        <v>0.0</v>
      </c>
      <c r="CC23" s="1094">
        <f t="shared" si="13"/>
        <v>0.0</v>
      </c>
      <c r="CD23" s="1094" t="str">
        <f t="shared" si="13"/>
        <v>F</v>
      </c>
      <c r="CE23" s="1094">
        <f t="shared" si="13"/>
        <v>0.0</v>
      </c>
      <c r="CF23" s="1094">
        <f t="shared" si="13"/>
        <v>0.0</v>
      </c>
      <c r="CG23" s="1094">
        <f t="shared" si="13"/>
        <v>0.0</v>
      </c>
      <c r="CH23" s="1094">
        <f t="shared" si="13"/>
        <v>0.0</v>
      </c>
      <c r="CI23" s="1113">
        <f>IF(AK23=CI$2,'Marks Entry'!G29,0)</f>
        <v>0.0</v>
      </c>
      <c r="CJ23" s="1112">
        <f>IF(AK23=CJ$2,'Marks Entry'!G29,0)</f>
        <v>921.0</v>
      </c>
      <c r="CK23" s="1112">
        <f>IF(AK23=CK$2,'Marks Entry'!G29,0)</f>
        <v>0.0</v>
      </c>
      <c r="CL23" s="1112">
        <f>IF(AK23=CL$2,'Marks Entry'!G29,0)</f>
        <v>0.0</v>
      </c>
      <c r="CM23" s="1112">
        <f>IF(AK23=CM$2,'Marks Entry'!G29,0)</f>
        <v>0.0</v>
      </c>
      <c r="CN23" s="1112">
        <f>IF(AK23=CN$2,'Marks Entry'!G29,0)</f>
        <v>0.0</v>
      </c>
      <c r="CO23" s="1106" t="str">
        <f>IF(AND('Marks Entry'!$FE29="Passed",$AK23=CO$2),'Marks Entry'!$FD29,IF($AK23=CO$2,'Marks Entry'!$FE29,""))</f>
        <v/>
      </c>
      <c r="CP23" s="1106" t="str">
        <f>IF(AND('Marks Entry'!$FE29="Passed",$AK23=CP$2),'Marks Entry'!$FD29,IF($AK23=CP$2,'Marks Entry'!$FE29,""))</f>
        <v>FAILED</v>
      </c>
      <c r="CQ23" s="1106" t="str">
        <f>IF(AND('Marks Entry'!$FE29="Passed",$AK23=CQ$2),'Marks Entry'!$FD29,IF($AK23=CQ$2,'Marks Entry'!$FE29,""))</f>
        <v/>
      </c>
      <c r="CR23" s="1106" t="str">
        <f>IF(AND('Marks Entry'!$FE29="Passed",$AK23=CR$2),'Marks Entry'!$FD29,IF($AK23=CR$2,'Marks Entry'!$FE29,""))</f>
        <v/>
      </c>
      <c r="CS23" s="1106" t="str">
        <f>IF(AND('Marks Entry'!$FE29="Passed",$AK23=CS$2),'Marks Entry'!$FD29,IF($AK23=CS$2,'Marks Entry'!$FE29,""))</f>
        <v/>
      </c>
      <c r="CT23" s="1106" t="str">
        <f>IF(AND('Marks Entry'!$FE29="Passed",$AK23=CT$2),'Marks Entry'!$FD29,IF($AK23=CT$2,'Marks Entry'!$FE29,""))</f>
        <v/>
      </c>
    </row>
    <row r="24" spans="8:8" ht="15.0" customHeight="1">
      <c r="A24" s="1139">
        <v>6.0</v>
      </c>
      <c r="B24" s="1140" t="s">
        <v>189</v>
      </c>
      <c r="C24" s="1141">
        <f t="shared" si="53"/>
        <v>2.0</v>
      </c>
      <c r="D24" s="1142">
        <f t="shared" si="54"/>
        <v>3.0</v>
      </c>
      <c r="E24" s="1142">
        <f t="shared" si="55"/>
        <v>5.0</v>
      </c>
      <c r="F24" s="1142">
        <f t="shared" si="56"/>
        <v>10.0</v>
      </c>
      <c r="G24" s="1142">
        <f t="shared" si="57"/>
        <v>0.0</v>
      </c>
      <c r="H24" s="1142">
        <f t="shared" si="58"/>
        <v>0.0</v>
      </c>
      <c r="I24" s="1144">
        <f t="shared" si="59"/>
        <v>20.0</v>
      </c>
      <c r="J24" s="1141">
        <f t="shared" si="60"/>
        <v>2.0</v>
      </c>
      <c r="K24" s="1142">
        <f t="shared" si="61"/>
        <v>3.0</v>
      </c>
      <c r="L24" s="1142">
        <f t="shared" si="62"/>
        <v>8.0</v>
      </c>
      <c r="M24" s="1142">
        <f t="shared" si="63"/>
        <v>10.0</v>
      </c>
      <c r="N24" s="1142">
        <f t="shared" si="64"/>
        <v>0.0</v>
      </c>
      <c r="O24" s="1142">
        <f t="shared" si="65"/>
        <v>0.0</v>
      </c>
      <c r="P24" s="1144">
        <f t="shared" si="66"/>
        <v>23.0</v>
      </c>
      <c r="Q24" s="1141">
        <f t="shared" si="67"/>
        <v>2.0</v>
      </c>
      <c r="R24" s="1142">
        <f t="shared" si="68"/>
        <v>2.0</v>
      </c>
      <c r="S24" s="1142">
        <f t="shared" si="69"/>
        <v>4.0</v>
      </c>
      <c r="T24" s="1142">
        <f t="shared" si="70"/>
        <v>9.0</v>
      </c>
      <c r="U24" s="1142">
        <f t="shared" si="71"/>
        <v>0.0</v>
      </c>
      <c r="V24" s="1142">
        <f t="shared" si="72"/>
        <v>0.0</v>
      </c>
      <c r="W24" s="1144">
        <f t="shared" si="73"/>
        <v>17.0</v>
      </c>
      <c r="X24" s="1164"/>
      <c r="Y24" s="1165"/>
      <c r="Z24" s="1165"/>
      <c r="AA24" s="1165"/>
      <c r="AB24" s="1165"/>
      <c r="AC24" s="1165"/>
      <c r="AD24" s="1166"/>
      <c r="AJ24" s="1095">
        <f t="shared" si="14"/>
        <v>22.0</v>
      </c>
      <c r="AK24" s="1095" t="str">
        <f>'Marks Entry'!F30</f>
        <v>SC</v>
      </c>
      <c r="AL24" s="1112" t="str">
        <f>'Result Sheet'!V28</f>
        <v>S</v>
      </c>
      <c r="AM24" s="1112" t="str">
        <f>'Result Sheet'!AH28</f>
        <v>F</v>
      </c>
      <c r="AN24" s="1112" t="str">
        <f>'Result Sheet'!AT28</f>
        <v>F</v>
      </c>
      <c r="AO24" s="1112" t="str">
        <f>'Result Sheet'!BF28</f>
        <v>F</v>
      </c>
      <c r="AP24" s="1112" t="str">
        <f>'Result Sheet'!BR28</f>
        <v>F</v>
      </c>
      <c r="AQ24" s="1096" t="str">
        <f>'Result Sheet'!CD28</f>
        <v>F</v>
      </c>
      <c r="AR24" s="1105" t="str">
        <f>'Result Sheet'!CP28</f>
        <v>F</v>
      </c>
      <c r="AS24" s="1094">
        <f t="shared" si="7"/>
        <v>0.0</v>
      </c>
      <c r="AT24" s="1094">
        <f t="shared" si="7"/>
        <v>0.0</v>
      </c>
      <c r="AU24" s="1094">
        <f t="shared" si="7"/>
        <v>0.0</v>
      </c>
      <c r="AV24" s="1094" t="str">
        <f t="shared" si="7"/>
        <v>S</v>
      </c>
      <c r="AW24" s="1094">
        <f t="shared" si="7"/>
        <v>0.0</v>
      </c>
      <c r="AX24" s="1094">
        <f t="shared" si="7"/>
        <v>0.0</v>
      </c>
      <c r="AY24" s="1094">
        <f t="shared" si="8"/>
        <v>0.0</v>
      </c>
      <c r="AZ24" s="1094">
        <f t="shared" si="8"/>
        <v>0.0</v>
      </c>
      <c r="BA24" s="1094">
        <f t="shared" si="8"/>
        <v>0.0</v>
      </c>
      <c r="BB24" s="1094" t="str">
        <f t="shared" si="8"/>
        <v>F</v>
      </c>
      <c r="BC24" s="1094">
        <f t="shared" si="8"/>
        <v>0.0</v>
      </c>
      <c r="BD24" s="1094">
        <f t="shared" si="8"/>
        <v>0.0</v>
      </c>
      <c r="BE24" s="1094">
        <f t="shared" si="9"/>
        <v>0.0</v>
      </c>
      <c r="BF24" s="1094">
        <f t="shared" si="9"/>
        <v>0.0</v>
      </c>
      <c r="BG24" s="1094">
        <f t="shared" si="9"/>
        <v>0.0</v>
      </c>
      <c r="BH24" s="1094" t="str">
        <f t="shared" si="9"/>
        <v>F</v>
      </c>
      <c r="BI24" s="1094">
        <f t="shared" si="9"/>
        <v>0.0</v>
      </c>
      <c r="BJ24" s="1094">
        <f t="shared" si="9"/>
        <v>0.0</v>
      </c>
      <c r="BK24" s="1094">
        <f t="shared" si="10"/>
        <v>0.0</v>
      </c>
      <c r="BL24" s="1094">
        <f t="shared" si="10"/>
        <v>0.0</v>
      </c>
      <c r="BM24" s="1094">
        <f t="shared" si="10"/>
        <v>0.0</v>
      </c>
      <c r="BN24" s="1094" t="str">
        <f t="shared" si="10"/>
        <v>F</v>
      </c>
      <c r="BO24" s="1094">
        <f t="shared" si="10"/>
        <v>0.0</v>
      </c>
      <c r="BP24" s="1094">
        <f t="shared" si="10"/>
        <v>0.0</v>
      </c>
      <c r="BQ24" s="1094">
        <f t="shared" si="11"/>
        <v>0.0</v>
      </c>
      <c r="BR24" s="1094">
        <f t="shared" si="11"/>
        <v>0.0</v>
      </c>
      <c r="BS24" s="1094">
        <f t="shared" si="11"/>
        <v>0.0</v>
      </c>
      <c r="BT24" s="1094" t="str">
        <f t="shared" si="11"/>
        <v>F</v>
      </c>
      <c r="BU24" s="1094">
        <f t="shared" si="11"/>
        <v>0.0</v>
      </c>
      <c r="BV24" s="1094">
        <f t="shared" si="11"/>
        <v>0.0</v>
      </c>
      <c r="BW24" s="1094">
        <f t="shared" si="12"/>
        <v>0.0</v>
      </c>
      <c r="BX24" s="1094">
        <f t="shared" si="12"/>
        <v>0.0</v>
      </c>
      <c r="BY24" s="1094">
        <f t="shared" si="12"/>
        <v>0.0</v>
      </c>
      <c r="BZ24" s="1094" t="str">
        <f t="shared" si="12"/>
        <v>F</v>
      </c>
      <c r="CA24" s="1094">
        <f t="shared" si="12"/>
        <v>0.0</v>
      </c>
      <c r="CB24" s="1094">
        <f t="shared" si="12"/>
        <v>0.0</v>
      </c>
      <c r="CC24" s="1094">
        <f t="shared" si="13"/>
        <v>0.0</v>
      </c>
      <c r="CD24" s="1094">
        <f t="shared" si="13"/>
        <v>0.0</v>
      </c>
      <c r="CE24" s="1094">
        <f t="shared" si="13"/>
        <v>0.0</v>
      </c>
      <c r="CF24" s="1094" t="str">
        <f t="shared" si="13"/>
        <v>F</v>
      </c>
      <c r="CG24" s="1094">
        <f t="shared" si="13"/>
        <v>0.0</v>
      </c>
      <c r="CH24" s="1094">
        <f t="shared" si="13"/>
        <v>0.0</v>
      </c>
      <c r="CI24" s="1113">
        <f>IF(AK24=CI$2,'Marks Entry'!G30,0)</f>
        <v>0.0</v>
      </c>
      <c r="CJ24" s="1112">
        <f>IF(AK24=CJ$2,'Marks Entry'!G30,0)</f>
        <v>0.0</v>
      </c>
      <c r="CK24" s="1112">
        <f>IF(AK24=CK$2,'Marks Entry'!G30,0)</f>
        <v>0.0</v>
      </c>
      <c r="CL24" s="1112">
        <f>IF(AK24=CL$2,'Marks Entry'!G30,0)</f>
        <v>922.0</v>
      </c>
      <c r="CM24" s="1112">
        <f>IF(AK24=CM$2,'Marks Entry'!G30,0)</f>
        <v>0.0</v>
      </c>
      <c r="CN24" s="1112">
        <f>IF(AK24=CN$2,'Marks Entry'!G30,0)</f>
        <v>0.0</v>
      </c>
      <c r="CO24" s="1106" t="str">
        <f>IF(AND('Marks Entry'!$FE30="Passed",$AK24=CO$2),'Marks Entry'!$FD30,IF($AK24=CO$2,'Marks Entry'!$FE30,""))</f>
        <v/>
      </c>
      <c r="CP24" s="1106" t="str">
        <f>IF(AND('Marks Entry'!$FE30="Passed",$AK24=CP$2),'Marks Entry'!$FD30,IF($AK24=CP$2,'Marks Entry'!$FE30,""))</f>
        <v/>
      </c>
      <c r="CQ24" s="1106" t="str">
        <f>IF(AND('Marks Entry'!$FE30="Passed",$AK24=CQ$2),'Marks Entry'!$FD30,IF($AK24=CQ$2,'Marks Entry'!$FE30,""))</f>
        <v/>
      </c>
      <c r="CR24" s="1106" t="str">
        <f>IF(AND('Marks Entry'!$FE30="Passed",$AK24=CR$2),'Marks Entry'!$FD30,IF($AK24=CR$2,'Marks Entry'!$FE30,""))</f>
        <v>FAILED</v>
      </c>
      <c r="CS24" s="1106" t="str">
        <f>IF(AND('Marks Entry'!$FE30="Passed",$AK24=CS$2),'Marks Entry'!$FD30,IF($AK24=CS$2,'Marks Entry'!$FE30,""))</f>
        <v/>
      </c>
      <c r="CT24" s="1106" t="str">
        <f>IF(AND('Marks Entry'!$FE30="Passed",$AK24=CT$2),'Marks Entry'!$FD30,IF($AK24=CT$2,'Marks Entry'!$FE30,""))</f>
        <v/>
      </c>
    </row>
    <row r="25" spans="8:8" ht="15.0" customHeight="1">
      <c r="A25" s="1145">
        <v>7.0</v>
      </c>
      <c r="B25" s="1146" t="s">
        <v>123</v>
      </c>
      <c r="C25" s="1147">
        <f>BQ110</f>
        <v>0.0</v>
      </c>
      <c r="D25" s="1148">
        <f t="shared" si="74" ref="D25:H25">BR110</f>
        <v>0.0</v>
      </c>
      <c r="E25" s="1148">
        <f t="shared" si="74"/>
        <v>0.0</v>
      </c>
      <c r="F25" s="1148">
        <f t="shared" si="74"/>
        <v>0.0</v>
      </c>
      <c r="G25" s="1148">
        <f t="shared" si="74"/>
        <v>0.0</v>
      </c>
      <c r="H25" s="1148">
        <f t="shared" si="74"/>
        <v>0.0</v>
      </c>
      <c r="I25" s="1144">
        <f t="shared" si="59"/>
        <v>0.0</v>
      </c>
      <c r="J25" s="1147">
        <f>BW110</f>
        <v>0.0</v>
      </c>
      <c r="K25" s="1148">
        <f t="shared" si="75" ref="K25:O25">BX110</f>
        <v>0.0</v>
      </c>
      <c r="L25" s="1148">
        <f t="shared" si="75"/>
        <v>0.0</v>
      </c>
      <c r="M25" s="1148">
        <f t="shared" si="75"/>
        <v>0.0</v>
      </c>
      <c r="N25" s="1148">
        <f t="shared" si="75"/>
        <v>0.0</v>
      </c>
      <c r="O25" s="1148">
        <f t="shared" si="75"/>
        <v>0.0</v>
      </c>
      <c r="P25" s="1144">
        <f t="shared" si="66"/>
        <v>0.0</v>
      </c>
      <c r="Q25" s="1147">
        <f>CC110</f>
        <v>0.0</v>
      </c>
      <c r="R25" s="1148">
        <f t="shared" si="76" ref="R25:V25">CD110</f>
        <v>0.0</v>
      </c>
      <c r="S25" s="1148">
        <f t="shared" si="76"/>
        <v>0.0</v>
      </c>
      <c r="T25" s="1148">
        <f t="shared" si="76"/>
        <v>0.0</v>
      </c>
      <c r="U25" s="1148">
        <f t="shared" si="76"/>
        <v>0.0</v>
      </c>
      <c r="V25" s="1148">
        <f t="shared" si="76"/>
        <v>0.0</v>
      </c>
      <c r="W25" s="1144">
        <f t="shared" si="73"/>
        <v>0.0</v>
      </c>
      <c r="X25" s="1164"/>
      <c r="Y25" s="1165"/>
      <c r="Z25" s="1165"/>
      <c r="AA25" s="1165"/>
      <c r="AB25" s="1165"/>
      <c r="AC25" s="1165"/>
      <c r="AD25" s="1166"/>
      <c r="AJ25" s="1095">
        <f t="shared" si="14"/>
        <v>23.0</v>
      </c>
      <c r="AK25" s="1095" t="str">
        <f>'Marks Entry'!F31</f>
        <v>SC</v>
      </c>
      <c r="AL25" s="1112" t="str">
        <f>'Result Sheet'!V29</f>
        <v>F</v>
      </c>
      <c r="AM25" s="1112" t="str">
        <f>'Result Sheet'!AH29</f>
        <v>F</v>
      </c>
      <c r="AN25" s="1112" t="str">
        <f>'Result Sheet'!AT29</f>
        <v>F</v>
      </c>
      <c r="AO25" s="1112" t="str">
        <f>'Result Sheet'!BF29</f>
        <v>F</v>
      </c>
      <c r="AP25" s="1112" t="str">
        <f>'Result Sheet'!BR29</f>
        <v>F</v>
      </c>
      <c r="AQ25" s="1096" t="str">
        <f>'Result Sheet'!CD29</f>
        <v>F</v>
      </c>
      <c r="AR25" s="1105" t="str">
        <f>'Result Sheet'!CP29</f>
        <v>F</v>
      </c>
      <c r="AS25" s="1094">
        <f t="shared" si="7"/>
        <v>0.0</v>
      </c>
      <c r="AT25" s="1094">
        <f t="shared" si="7"/>
        <v>0.0</v>
      </c>
      <c r="AU25" s="1094">
        <f t="shared" si="7"/>
        <v>0.0</v>
      </c>
      <c r="AV25" s="1094" t="str">
        <f t="shared" si="7"/>
        <v>F</v>
      </c>
      <c r="AW25" s="1094">
        <f t="shared" si="7"/>
        <v>0.0</v>
      </c>
      <c r="AX25" s="1094">
        <f t="shared" si="7"/>
        <v>0.0</v>
      </c>
      <c r="AY25" s="1094">
        <f t="shared" si="8"/>
        <v>0.0</v>
      </c>
      <c r="AZ25" s="1094">
        <f t="shared" si="8"/>
        <v>0.0</v>
      </c>
      <c r="BA25" s="1094">
        <f t="shared" si="8"/>
        <v>0.0</v>
      </c>
      <c r="BB25" s="1094" t="str">
        <f t="shared" si="8"/>
        <v>F</v>
      </c>
      <c r="BC25" s="1094">
        <f t="shared" si="8"/>
        <v>0.0</v>
      </c>
      <c r="BD25" s="1094">
        <f t="shared" si="8"/>
        <v>0.0</v>
      </c>
      <c r="BE25" s="1094">
        <f t="shared" si="9"/>
        <v>0.0</v>
      </c>
      <c r="BF25" s="1094">
        <f t="shared" si="9"/>
        <v>0.0</v>
      </c>
      <c r="BG25" s="1094">
        <f t="shared" si="9"/>
        <v>0.0</v>
      </c>
      <c r="BH25" s="1094" t="str">
        <f t="shared" si="9"/>
        <v>F</v>
      </c>
      <c r="BI25" s="1094">
        <f t="shared" si="9"/>
        <v>0.0</v>
      </c>
      <c r="BJ25" s="1094">
        <f t="shared" si="9"/>
        <v>0.0</v>
      </c>
      <c r="BK25" s="1094">
        <f t="shared" si="10"/>
        <v>0.0</v>
      </c>
      <c r="BL25" s="1094">
        <f t="shared" si="10"/>
        <v>0.0</v>
      </c>
      <c r="BM25" s="1094">
        <f t="shared" si="10"/>
        <v>0.0</v>
      </c>
      <c r="BN25" s="1094" t="str">
        <f t="shared" si="10"/>
        <v>F</v>
      </c>
      <c r="BO25" s="1094">
        <f t="shared" si="10"/>
        <v>0.0</v>
      </c>
      <c r="BP25" s="1094">
        <f t="shared" si="10"/>
        <v>0.0</v>
      </c>
      <c r="BQ25" s="1094">
        <f t="shared" si="11"/>
        <v>0.0</v>
      </c>
      <c r="BR25" s="1094">
        <f t="shared" si="11"/>
        <v>0.0</v>
      </c>
      <c r="BS25" s="1094">
        <f t="shared" si="11"/>
        <v>0.0</v>
      </c>
      <c r="BT25" s="1094" t="str">
        <f t="shared" si="11"/>
        <v>F</v>
      </c>
      <c r="BU25" s="1094">
        <f t="shared" si="11"/>
        <v>0.0</v>
      </c>
      <c r="BV25" s="1094">
        <f t="shared" si="11"/>
        <v>0.0</v>
      </c>
      <c r="BW25" s="1094">
        <f t="shared" si="12"/>
        <v>0.0</v>
      </c>
      <c r="BX25" s="1094">
        <f t="shared" si="12"/>
        <v>0.0</v>
      </c>
      <c r="BY25" s="1094">
        <f t="shared" si="12"/>
        <v>0.0</v>
      </c>
      <c r="BZ25" s="1094" t="str">
        <f t="shared" si="12"/>
        <v>F</v>
      </c>
      <c r="CA25" s="1094">
        <f t="shared" si="12"/>
        <v>0.0</v>
      </c>
      <c r="CB25" s="1094">
        <f t="shared" si="12"/>
        <v>0.0</v>
      </c>
      <c r="CC25" s="1094">
        <f t="shared" si="13"/>
        <v>0.0</v>
      </c>
      <c r="CD25" s="1094">
        <f t="shared" si="13"/>
        <v>0.0</v>
      </c>
      <c r="CE25" s="1094">
        <f t="shared" si="13"/>
        <v>0.0</v>
      </c>
      <c r="CF25" s="1094" t="str">
        <f t="shared" si="13"/>
        <v>F</v>
      </c>
      <c r="CG25" s="1094">
        <f t="shared" si="13"/>
        <v>0.0</v>
      </c>
      <c r="CH25" s="1094">
        <f t="shared" si="13"/>
        <v>0.0</v>
      </c>
      <c r="CI25" s="1113">
        <f>IF(AK25=CI$2,'Marks Entry'!G31,0)</f>
        <v>0.0</v>
      </c>
      <c r="CJ25" s="1112">
        <f>IF(AK25=CJ$2,'Marks Entry'!G31,0)</f>
        <v>0.0</v>
      </c>
      <c r="CK25" s="1112">
        <f>IF(AK25=CK$2,'Marks Entry'!G31,0)</f>
        <v>0.0</v>
      </c>
      <c r="CL25" s="1112">
        <f>IF(AK25=CL$2,'Marks Entry'!G31,0)</f>
        <v>923.0</v>
      </c>
      <c r="CM25" s="1112">
        <f>IF(AK25=CM$2,'Marks Entry'!G31,0)</f>
        <v>0.0</v>
      </c>
      <c r="CN25" s="1112">
        <f>IF(AK25=CN$2,'Marks Entry'!G31,0)</f>
        <v>0.0</v>
      </c>
      <c r="CO25" s="1106" t="str">
        <f>IF(AND('Marks Entry'!$FE31="Passed",$AK25=CO$2),'Marks Entry'!$FD31,IF($AK25=CO$2,'Marks Entry'!$FE31,""))</f>
        <v/>
      </c>
      <c r="CP25" s="1106" t="str">
        <f>IF(AND('Marks Entry'!$FE31="Passed",$AK25=CP$2),'Marks Entry'!$FD31,IF($AK25=CP$2,'Marks Entry'!$FE31,""))</f>
        <v/>
      </c>
      <c r="CQ25" s="1106" t="str">
        <f>IF(AND('Marks Entry'!$FE31="Passed",$AK25=CQ$2),'Marks Entry'!$FD31,IF($AK25=CQ$2,'Marks Entry'!$FE31,""))</f>
        <v/>
      </c>
      <c r="CR25" s="1106" t="str">
        <f>IF(AND('Marks Entry'!$FE31="Passed",$AK25=CR$2),'Marks Entry'!$FD31,IF($AK25=CR$2,'Marks Entry'!$FE31,""))</f>
        <v>FAILED</v>
      </c>
      <c r="CS25" s="1106" t="str">
        <f>IF(AND('Marks Entry'!$FE31="Passed",$AK25=CS$2),'Marks Entry'!$FD31,IF($AK25=CS$2,'Marks Entry'!$FE31,""))</f>
        <v/>
      </c>
      <c r="CT25" s="1106" t="str">
        <f>IF(AND('Marks Entry'!$FE31="Passed",$AK25=CT$2),'Marks Entry'!$FD31,IF($AK25=CT$2,'Marks Entry'!$FE31,""))</f>
        <v/>
      </c>
    </row>
    <row r="26" spans="8:8" ht="30.0">
      <c r="A26" s="1149" t="s">
        <v>30</v>
      </c>
      <c r="B26" s="1150"/>
      <c r="C26" s="1151">
        <f>SUM(C19:C25)</f>
        <v>2.0</v>
      </c>
      <c r="D26" s="1152">
        <f t="shared" si="77" ref="D26">SUM(D19:D25)</f>
        <v>3.0</v>
      </c>
      <c r="E26" s="1152">
        <f t="shared" si="78" ref="E26">SUM(E19:E25)</f>
        <v>9.0</v>
      </c>
      <c r="F26" s="1152">
        <f t="shared" si="79" ref="F26">SUM(F19:F25)</f>
        <v>12.0</v>
      </c>
      <c r="G26" s="1152">
        <f t="shared" si="80" ref="G26">SUM(G19:G25)</f>
        <v>0.0</v>
      </c>
      <c r="H26" s="1152">
        <f t="shared" si="81" ref="H26">SUM(H19:H25)</f>
        <v>0.0</v>
      </c>
      <c r="I26" s="1153">
        <f t="shared" si="82" ref="I26">SUM(I19:I25)</f>
        <v>26.0</v>
      </c>
      <c r="J26" s="1151">
        <f>SUM(J19:J25)</f>
        <v>2.0</v>
      </c>
      <c r="K26" s="1152">
        <f t="shared" si="83" ref="K26">SUM(K19:K25)</f>
        <v>3.0</v>
      </c>
      <c r="L26" s="1152">
        <f t="shared" si="84" ref="L26">SUM(L19:L25)</f>
        <v>9.0</v>
      </c>
      <c r="M26" s="1152">
        <f t="shared" si="85" ref="M26">SUM(M19:M25)</f>
        <v>12.0</v>
      </c>
      <c r="N26" s="1152">
        <f t="shared" si="86" ref="N26">SUM(N19:N25)</f>
        <v>0.0</v>
      </c>
      <c r="O26" s="1152">
        <f t="shared" si="87" ref="O26">SUM(O19:O25)</f>
        <v>0.0</v>
      </c>
      <c r="P26" s="1153">
        <f t="shared" si="88" ref="P26">SUM(P19:P25)</f>
        <v>26.0</v>
      </c>
      <c r="Q26" s="1151">
        <f>SUM(Q19:Q25)</f>
        <v>2.0</v>
      </c>
      <c r="R26" s="1152">
        <f t="shared" si="89" ref="R26">SUM(R19:R25)</f>
        <v>2.0</v>
      </c>
      <c r="S26" s="1152">
        <f t="shared" si="90" ref="S26">SUM(S19:S25)</f>
        <v>9.0</v>
      </c>
      <c r="T26" s="1152">
        <f t="shared" si="91" ref="T26">SUM(T19:T25)</f>
        <v>12.0</v>
      </c>
      <c r="U26" s="1152">
        <f t="shared" si="92" ref="U26">SUM(U19:U25)</f>
        <v>0.0</v>
      </c>
      <c r="V26" s="1152">
        <f t="shared" si="93" ref="V26">SUM(V19:V25)</f>
        <v>0.0</v>
      </c>
      <c r="W26" s="1153">
        <f t="shared" si="94" ref="W26">SUM(W19:W25)</f>
        <v>25.0</v>
      </c>
      <c r="X26" s="1167"/>
      <c r="Y26" s="1168"/>
      <c r="Z26" s="1168"/>
      <c r="AA26" s="1168"/>
      <c r="AB26" s="1168"/>
      <c r="AC26" s="1168"/>
      <c r="AD26" s="1169"/>
      <c r="AE26" s="1170"/>
      <c r="AF26" s="1170"/>
      <c r="AG26" s="1170"/>
      <c r="AH26" s="1170"/>
      <c r="AI26" s="1170"/>
      <c r="AJ26" s="1095">
        <f t="shared" si="14"/>
        <v>24.0</v>
      </c>
      <c r="AK26" s="1095" t="str">
        <f>'Marks Entry'!F32</f>
        <v>OBC</v>
      </c>
      <c r="AL26" s="1112" t="str">
        <f>'Result Sheet'!V30</f>
        <v>I</v>
      </c>
      <c r="AM26" s="1112" t="str">
        <f>'Result Sheet'!AH30</f>
        <v>S</v>
      </c>
      <c r="AN26" s="1112" t="str">
        <f>'Result Sheet'!AT30</f>
        <v>S</v>
      </c>
      <c r="AO26" s="1112" t="str">
        <f>'Result Sheet'!BF30</f>
        <v>S</v>
      </c>
      <c r="AP26" s="1112" t="str">
        <f>'Result Sheet'!BR30</f>
        <v>S</v>
      </c>
      <c r="AQ26" s="1096" t="str">
        <f>'Result Sheet'!CD30</f>
        <v>S</v>
      </c>
      <c r="AR26" s="1105" t="str">
        <f>'Result Sheet'!CP30</f>
        <v>S</v>
      </c>
      <c r="AS26" s="1094">
        <f t="shared" si="7"/>
        <v>0.0</v>
      </c>
      <c r="AT26" s="1094">
        <f t="shared" si="7"/>
        <v>0.0</v>
      </c>
      <c r="AU26" s="1094" t="str">
        <f t="shared" si="7"/>
        <v>I</v>
      </c>
      <c r="AV26" s="1094">
        <f t="shared" si="7"/>
        <v>0.0</v>
      </c>
      <c r="AW26" s="1094">
        <f t="shared" si="7"/>
        <v>0.0</v>
      </c>
      <c r="AX26" s="1094">
        <f t="shared" si="7"/>
        <v>0.0</v>
      </c>
      <c r="AY26" s="1094">
        <f t="shared" si="8"/>
        <v>0.0</v>
      </c>
      <c r="AZ26" s="1094">
        <f t="shared" si="8"/>
        <v>0.0</v>
      </c>
      <c r="BA26" s="1094" t="str">
        <f t="shared" si="8"/>
        <v>S</v>
      </c>
      <c r="BB26" s="1094">
        <f t="shared" si="8"/>
        <v>0.0</v>
      </c>
      <c r="BC26" s="1094">
        <f t="shared" si="8"/>
        <v>0.0</v>
      </c>
      <c r="BD26" s="1094">
        <f t="shared" si="8"/>
        <v>0.0</v>
      </c>
      <c r="BE26" s="1094">
        <f t="shared" si="9"/>
        <v>0.0</v>
      </c>
      <c r="BF26" s="1094">
        <f t="shared" si="9"/>
        <v>0.0</v>
      </c>
      <c r="BG26" s="1094" t="str">
        <f t="shared" si="9"/>
        <v>S</v>
      </c>
      <c r="BH26" s="1094">
        <f t="shared" si="9"/>
        <v>0.0</v>
      </c>
      <c r="BI26" s="1094">
        <f t="shared" si="9"/>
        <v>0.0</v>
      </c>
      <c r="BJ26" s="1094">
        <f t="shared" si="9"/>
        <v>0.0</v>
      </c>
      <c r="BK26" s="1094">
        <f t="shared" si="10"/>
        <v>0.0</v>
      </c>
      <c r="BL26" s="1094">
        <f t="shared" si="10"/>
        <v>0.0</v>
      </c>
      <c r="BM26" s="1094" t="str">
        <f t="shared" si="10"/>
        <v>S</v>
      </c>
      <c r="BN26" s="1094">
        <f t="shared" si="10"/>
        <v>0.0</v>
      </c>
      <c r="BO26" s="1094">
        <f t="shared" si="10"/>
        <v>0.0</v>
      </c>
      <c r="BP26" s="1094">
        <f t="shared" si="10"/>
        <v>0.0</v>
      </c>
      <c r="BQ26" s="1094">
        <f t="shared" si="11"/>
        <v>0.0</v>
      </c>
      <c r="BR26" s="1094">
        <f t="shared" si="11"/>
        <v>0.0</v>
      </c>
      <c r="BS26" s="1094" t="str">
        <f t="shared" si="11"/>
        <v>S</v>
      </c>
      <c r="BT26" s="1094">
        <f t="shared" si="11"/>
        <v>0.0</v>
      </c>
      <c r="BU26" s="1094">
        <f t="shared" si="11"/>
        <v>0.0</v>
      </c>
      <c r="BV26" s="1094">
        <f t="shared" si="11"/>
        <v>0.0</v>
      </c>
      <c r="BW26" s="1094">
        <f t="shared" si="12"/>
        <v>0.0</v>
      </c>
      <c r="BX26" s="1094">
        <f t="shared" si="12"/>
        <v>0.0</v>
      </c>
      <c r="BY26" s="1094" t="str">
        <f t="shared" si="12"/>
        <v>S</v>
      </c>
      <c r="BZ26" s="1094">
        <f t="shared" si="12"/>
        <v>0.0</v>
      </c>
      <c r="CA26" s="1094">
        <f t="shared" si="12"/>
        <v>0.0</v>
      </c>
      <c r="CB26" s="1094">
        <f t="shared" si="12"/>
        <v>0.0</v>
      </c>
      <c r="CC26" s="1094">
        <f t="shared" si="13"/>
        <v>0.0</v>
      </c>
      <c r="CD26" s="1094">
        <f t="shared" si="13"/>
        <v>0.0</v>
      </c>
      <c r="CE26" s="1094" t="str">
        <f t="shared" si="13"/>
        <v>S</v>
      </c>
      <c r="CF26" s="1094">
        <f t="shared" si="13"/>
        <v>0.0</v>
      </c>
      <c r="CG26" s="1094">
        <f t="shared" si="13"/>
        <v>0.0</v>
      </c>
      <c r="CH26" s="1094">
        <f t="shared" si="13"/>
        <v>0.0</v>
      </c>
      <c r="CI26" s="1113">
        <f>IF(AK26=CI$2,'Marks Entry'!G32,0)</f>
        <v>0.0</v>
      </c>
      <c r="CJ26" s="1112">
        <f>IF(AK26=CJ$2,'Marks Entry'!G32,0)</f>
        <v>0.0</v>
      </c>
      <c r="CK26" s="1112">
        <f>IF(AK26=CK$2,'Marks Entry'!G32,0)</f>
        <v>924.0</v>
      </c>
      <c r="CL26" s="1112">
        <f>IF(AK26=CL$2,'Marks Entry'!G32,0)</f>
        <v>0.0</v>
      </c>
      <c r="CM26" s="1112">
        <f>IF(AK26=CM$2,'Marks Entry'!G32,0)</f>
        <v>0.0</v>
      </c>
      <c r="CN26" s="1112">
        <f>IF(AK26=CN$2,'Marks Entry'!G32,0)</f>
        <v>0.0</v>
      </c>
      <c r="CO26" s="1106" t="str">
        <f>IF(AND('Marks Entry'!$FE32="Passed",$AK26=CO$2),'Marks Entry'!$FD32,IF($AK26=CO$2,'Marks Entry'!$FE32,""))</f>
        <v/>
      </c>
      <c r="CP26" s="1106" t="str">
        <f>IF(AND('Marks Entry'!$FE32="Passed",$AK26=CP$2),'Marks Entry'!$FD32,IF($AK26=CP$2,'Marks Entry'!$FE32,""))</f>
        <v/>
      </c>
      <c r="CQ26" s="1106" t="str">
        <f>IF(AND('Marks Entry'!$FE32="Passed",$AK26=CQ$2),'Marks Entry'!$FD32,IF($AK26=CQ$2,'Marks Entry'!$FE32,""))</f>
        <v>FAILED</v>
      </c>
      <c r="CR26" s="1106" t="str">
        <f>IF(AND('Marks Entry'!$FE32="Passed",$AK26=CR$2),'Marks Entry'!$FD32,IF($AK26=CR$2,'Marks Entry'!$FE32,""))</f>
        <v/>
      </c>
      <c r="CS26" s="1106" t="str">
        <f>IF(AND('Marks Entry'!$FE32="Passed",$AK26=CS$2),'Marks Entry'!$FD32,IF($AK26=CS$2,'Marks Entry'!$FE32,""))</f>
        <v/>
      </c>
      <c r="CT26" s="1106" t="str">
        <f>IF(AND('Marks Entry'!$FE32="Passed",$AK26=CT$2),'Marks Entry'!$FD32,IF($AK26=CT$2,'Marks Entry'!$FE32,""))</f>
        <v/>
      </c>
    </row>
    <row r="27" spans="8:8" ht="15.0">
      <c r="A27" s="1171"/>
      <c r="B27" s="1171"/>
      <c r="C27" s="1171"/>
      <c r="D27" s="1171"/>
      <c r="E27" s="1171"/>
      <c r="F27" s="1171"/>
      <c r="G27" s="1171"/>
      <c r="H27" s="1171"/>
      <c r="I27" s="1171"/>
      <c r="J27" s="1171"/>
      <c r="K27" s="1171"/>
      <c r="L27" s="1171"/>
      <c r="M27" s="1171"/>
      <c r="N27" s="1171"/>
      <c r="O27" s="1171"/>
      <c r="P27" s="1171"/>
      <c r="Q27" s="1171"/>
      <c r="R27" s="1171"/>
      <c r="S27" s="1171"/>
      <c r="T27" s="1171"/>
      <c r="U27" s="1171"/>
      <c r="V27" s="1171"/>
      <c r="W27" s="1171"/>
      <c r="X27" s="1171"/>
      <c r="Y27" s="1171"/>
      <c r="Z27" s="1171"/>
      <c r="AA27" s="1171"/>
      <c r="AB27" s="1171"/>
      <c r="AC27" s="1171"/>
      <c r="AD27" s="1171"/>
      <c r="AJ27" s="1095">
        <f t="shared" si="14"/>
        <v>25.0</v>
      </c>
      <c r="AK27" s="1095" t="str">
        <f>'Marks Entry'!F33</f>
        <v>OBC</v>
      </c>
      <c r="AL27" s="1112" t="str">
        <f>'Result Sheet'!V31</f>
        <v>III</v>
      </c>
      <c r="AM27" s="1112" t="str">
        <f>'Result Sheet'!AH31</f>
        <v>S</v>
      </c>
      <c r="AN27" s="1112" t="str">
        <f>'Result Sheet'!AT31</f>
        <v>F</v>
      </c>
      <c r="AO27" s="1112" t="str">
        <f>'Result Sheet'!BF31</f>
        <v>F</v>
      </c>
      <c r="AP27" s="1112" t="str">
        <f>'Result Sheet'!BR31</f>
        <v>S</v>
      </c>
      <c r="AQ27" s="1096" t="str">
        <f>'Result Sheet'!CD31</f>
        <v>F</v>
      </c>
      <c r="AR27" s="1105" t="str">
        <f>'Result Sheet'!CP31</f>
        <v>S</v>
      </c>
      <c r="AS27" s="1094">
        <f t="shared" si="7"/>
        <v>0.0</v>
      </c>
      <c r="AT27" s="1094">
        <f t="shared" si="7"/>
        <v>0.0</v>
      </c>
      <c r="AU27" s="1094" t="str">
        <f t="shared" si="7"/>
        <v>III</v>
      </c>
      <c r="AV27" s="1094">
        <f t="shared" si="7"/>
        <v>0.0</v>
      </c>
      <c r="AW27" s="1094">
        <f t="shared" si="7"/>
        <v>0.0</v>
      </c>
      <c r="AX27" s="1094">
        <f t="shared" si="7"/>
        <v>0.0</v>
      </c>
      <c r="AY27" s="1094">
        <f t="shared" si="8"/>
        <v>0.0</v>
      </c>
      <c r="AZ27" s="1094">
        <f t="shared" si="8"/>
        <v>0.0</v>
      </c>
      <c r="BA27" s="1094" t="str">
        <f t="shared" si="8"/>
        <v>S</v>
      </c>
      <c r="BB27" s="1094">
        <f t="shared" si="8"/>
        <v>0.0</v>
      </c>
      <c r="BC27" s="1094">
        <f t="shared" si="8"/>
        <v>0.0</v>
      </c>
      <c r="BD27" s="1094">
        <f t="shared" si="8"/>
        <v>0.0</v>
      </c>
      <c r="BE27" s="1094">
        <f t="shared" si="9"/>
        <v>0.0</v>
      </c>
      <c r="BF27" s="1094">
        <f t="shared" si="9"/>
        <v>0.0</v>
      </c>
      <c r="BG27" s="1094" t="str">
        <f t="shared" si="9"/>
        <v>F</v>
      </c>
      <c r="BH27" s="1094">
        <f t="shared" si="9"/>
        <v>0.0</v>
      </c>
      <c r="BI27" s="1094">
        <f t="shared" si="9"/>
        <v>0.0</v>
      </c>
      <c r="BJ27" s="1094">
        <f t="shared" si="9"/>
        <v>0.0</v>
      </c>
      <c r="BK27" s="1094">
        <f t="shared" si="10"/>
        <v>0.0</v>
      </c>
      <c r="BL27" s="1094">
        <f t="shared" si="10"/>
        <v>0.0</v>
      </c>
      <c r="BM27" s="1094" t="str">
        <f t="shared" si="10"/>
        <v>F</v>
      </c>
      <c r="BN27" s="1094">
        <f t="shared" si="10"/>
        <v>0.0</v>
      </c>
      <c r="BO27" s="1094">
        <f t="shared" si="10"/>
        <v>0.0</v>
      </c>
      <c r="BP27" s="1094">
        <f t="shared" si="10"/>
        <v>0.0</v>
      </c>
      <c r="BQ27" s="1094">
        <f t="shared" si="11"/>
        <v>0.0</v>
      </c>
      <c r="BR27" s="1094">
        <f t="shared" si="11"/>
        <v>0.0</v>
      </c>
      <c r="BS27" s="1094" t="str">
        <f t="shared" si="11"/>
        <v>S</v>
      </c>
      <c r="BT27" s="1094">
        <f t="shared" si="11"/>
        <v>0.0</v>
      </c>
      <c r="BU27" s="1094">
        <f t="shared" si="11"/>
        <v>0.0</v>
      </c>
      <c r="BV27" s="1094">
        <f t="shared" si="11"/>
        <v>0.0</v>
      </c>
      <c r="BW27" s="1094">
        <f t="shared" si="12"/>
        <v>0.0</v>
      </c>
      <c r="BX27" s="1094">
        <f t="shared" si="12"/>
        <v>0.0</v>
      </c>
      <c r="BY27" s="1094" t="str">
        <f t="shared" si="12"/>
        <v>F</v>
      </c>
      <c r="BZ27" s="1094">
        <f t="shared" si="12"/>
        <v>0.0</v>
      </c>
      <c r="CA27" s="1094">
        <f t="shared" si="12"/>
        <v>0.0</v>
      </c>
      <c r="CB27" s="1094">
        <f t="shared" si="12"/>
        <v>0.0</v>
      </c>
      <c r="CC27" s="1094">
        <f t="shared" si="13"/>
        <v>0.0</v>
      </c>
      <c r="CD27" s="1094">
        <f t="shared" si="13"/>
        <v>0.0</v>
      </c>
      <c r="CE27" s="1094" t="str">
        <f t="shared" si="13"/>
        <v>S</v>
      </c>
      <c r="CF27" s="1094">
        <f t="shared" si="13"/>
        <v>0.0</v>
      </c>
      <c r="CG27" s="1094">
        <f t="shared" si="13"/>
        <v>0.0</v>
      </c>
      <c r="CH27" s="1094">
        <f t="shared" si="13"/>
        <v>0.0</v>
      </c>
      <c r="CI27" s="1113">
        <f>IF(AK27=CI$2,'Marks Entry'!G33,0)</f>
        <v>0.0</v>
      </c>
      <c r="CJ27" s="1112">
        <f>IF(AK27=CJ$2,'Marks Entry'!G33,0)</f>
        <v>0.0</v>
      </c>
      <c r="CK27" s="1112">
        <f>IF(AK27=CK$2,'Marks Entry'!G33,0)</f>
        <v>925.0</v>
      </c>
      <c r="CL27" s="1112">
        <f>IF(AK27=CL$2,'Marks Entry'!G33,0)</f>
        <v>0.0</v>
      </c>
      <c r="CM27" s="1112">
        <f>IF(AK27=CM$2,'Marks Entry'!G33,0)</f>
        <v>0.0</v>
      </c>
      <c r="CN27" s="1112">
        <f>IF(AK27=CN$2,'Marks Entry'!G33,0)</f>
        <v>0.0</v>
      </c>
      <c r="CO27" s="1106" t="str">
        <f>IF(AND('Marks Entry'!$FE33="Passed",$AK27=CO$2),'Marks Entry'!$FD33,IF($AK27=CO$2,'Marks Entry'!$FE33,""))</f>
        <v/>
      </c>
      <c r="CP27" s="1106" t="str">
        <f>IF(AND('Marks Entry'!$FE33="Passed",$AK27=CP$2),'Marks Entry'!$FD33,IF($AK27=CP$2,'Marks Entry'!$FE33,""))</f>
        <v/>
      </c>
      <c r="CQ27" s="1106" t="str">
        <f>IF(AND('Marks Entry'!$FE33="Passed",$AK27=CQ$2),'Marks Entry'!$FD33,IF($AK27=CQ$2,'Marks Entry'!$FE33,""))</f>
        <v>FAILED</v>
      </c>
      <c r="CR27" s="1106" t="str">
        <f>IF(AND('Marks Entry'!$FE33="Passed",$AK27=CR$2),'Marks Entry'!$FD33,IF($AK27=CR$2,'Marks Entry'!$FE33,""))</f>
        <v/>
      </c>
      <c r="CS27" s="1106" t="str">
        <f>IF(AND('Marks Entry'!$FE33="Passed",$AK27=CS$2),'Marks Entry'!$FD33,IF($AK27=CS$2,'Marks Entry'!$FE33,""))</f>
        <v/>
      </c>
      <c r="CT27" s="1106" t="str">
        <f>IF(AND('Marks Entry'!$FE33="Passed",$AK27=CT$2),'Marks Entry'!$FD33,IF($AK27=CT$2,'Marks Entry'!$FE33,""))</f>
        <v/>
      </c>
    </row>
    <row r="28" spans="8:8" ht="26.25">
      <c r="A28" s="1100">
        <f>A15</f>
        <v>0.0</v>
      </c>
      <c r="B28" s="1102"/>
      <c r="C28" s="1102"/>
      <c r="D28" s="1102"/>
      <c r="E28" s="1102"/>
      <c r="F28" s="1103" t="s">
        <v>190</v>
      </c>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1103"/>
      <c r="AD28" s="1103"/>
      <c r="AJ28" s="1095">
        <f t="shared" si="14"/>
        <v>26.0</v>
      </c>
      <c r="AK28" s="1095" t="str">
        <f>'Marks Entry'!F34</f>
        <v>GEN</v>
      </c>
      <c r="AL28" s="1112" t="str">
        <f>'Result Sheet'!V32</f>
        <v>F</v>
      </c>
      <c r="AM28" s="1112" t="str">
        <f>'Result Sheet'!AH32</f>
        <v>F</v>
      </c>
      <c r="AN28" s="1112" t="str">
        <f>'Result Sheet'!AT32</f>
        <v>F</v>
      </c>
      <c r="AO28" s="1112" t="str">
        <f>'Result Sheet'!BF32</f>
        <v>F</v>
      </c>
      <c r="AP28" s="1112" t="str">
        <f>'Result Sheet'!BR32</f>
        <v>F</v>
      </c>
      <c r="AQ28" s="1096" t="str">
        <f>'Result Sheet'!CD32</f>
        <v>F</v>
      </c>
      <c r="AR28" s="1105" t="str">
        <f>'Result Sheet'!CP32</f>
        <v>F</v>
      </c>
      <c r="AS28" s="1094" t="str">
        <f t="shared" si="7"/>
        <v>F</v>
      </c>
      <c r="AT28" s="1094">
        <f t="shared" si="7"/>
        <v>0.0</v>
      </c>
      <c r="AU28" s="1094">
        <f t="shared" si="7"/>
        <v>0.0</v>
      </c>
      <c r="AV28" s="1094">
        <f t="shared" si="7"/>
        <v>0.0</v>
      </c>
      <c r="AW28" s="1094">
        <f t="shared" si="7"/>
        <v>0.0</v>
      </c>
      <c r="AX28" s="1094">
        <f t="shared" si="7"/>
        <v>0.0</v>
      </c>
      <c r="AY28" s="1094" t="str">
        <f t="shared" si="8"/>
        <v>F</v>
      </c>
      <c r="AZ28" s="1094">
        <f t="shared" si="8"/>
        <v>0.0</v>
      </c>
      <c r="BA28" s="1094">
        <f t="shared" si="8"/>
        <v>0.0</v>
      </c>
      <c r="BB28" s="1094">
        <f t="shared" si="8"/>
        <v>0.0</v>
      </c>
      <c r="BC28" s="1094">
        <f t="shared" si="8"/>
        <v>0.0</v>
      </c>
      <c r="BD28" s="1094">
        <f t="shared" si="8"/>
        <v>0.0</v>
      </c>
      <c r="BE28" s="1094" t="str">
        <f t="shared" si="9"/>
        <v>F</v>
      </c>
      <c r="BF28" s="1094">
        <f t="shared" si="9"/>
        <v>0.0</v>
      </c>
      <c r="BG28" s="1094">
        <f t="shared" si="9"/>
        <v>0.0</v>
      </c>
      <c r="BH28" s="1094">
        <f t="shared" si="9"/>
        <v>0.0</v>
      </c>
      <c r="BI28" s="1094">
        <f t="shared" si="9"/>
        <v>0.0</v>
      </c>
      <c r="BJ28" s="1094">
        <f t="shared" si="9"/>
        <v>0.0</v>
      </c>
      <c r="BK28" s="1094" t="str">
        <f t="shared" si="10"/>
        <v>F</v>
      </c>
      <c r="BL28" s="1094">
        <f t="shared" si="10"/>
        <v>0.0</v>
      </c>
      <c r="BM28" s="1094">
        <f t="shared" si="10"/>
        <v>0.0</v>
      </c>
      <c r="BN28" s="1094">
        <f t="shared" si="10"/>
        <v>0.0</v>
      </c>
      <c r="BO28" s="1094">
        <f t="shared" si="10"/>
        <v>0.0</v>
      </c>
      <c r="BP28" s="1094">
        <f t="shared" si="10"/>
        <v>0.0</v>
      </c>
      <c r="BQ28" s="1094" t="str">
        <f t="shared" si="11"/>
        <v>F</v>
      </c>
      <c r="BR28" s="1094">
        <f t="shared" si="11"/>
        <v>0.0</v>
      </c>
      <c r="BS28" s="1094">
        <f t="shared" si="11"/>
        <v>0.0</v>
      </c>
      <c r="BT28" s="1094">
        <f t="shared" si="11"/>
        <v>0.0</v>
      </c>
      <c r="BU28" s="1094">
        <f t="shared" si="11"/>
        <v>0.0</v>
      </c>
      <c r="BV28" s="1094">
        <f t="shared" si="11"/>
        <v>0.0</v>
      </c>
      <c r="BW28" s="1094" t="str">
        <f t="shared" si="12"/>
        <v>F</v>
      </c>
      <c r="BX28" s="1094">
        <f t="shared" si="12"/>
        <v>0.0</v>
      </c>
      <c r="BY28" s="1094">
        <f t="shared" si="12"/>
        <v>0.0</v>
      </c>
      <c r="BZ28" s="1094">
        <f t="shared" si="12"/>
        <v>0.0</v>
      </c>
      <c r="CA28" s="1094">
        <f t="shared" si="12"/>
        <v>0.0</v>
      </c>
      <c r="CB28" s="1094">
        <f t="shared" si="12"/>
        <v>0.0</v>
      </c>
      <c r="CC28" s="1094" t="str">
        <f t="shared" si="13"/>
        <v>F</v>
      </c>
      <c r="CD28" s="1094">
        <f t="shared" si="13"/>
        <v>0.0</v>
      </c>
      <c r="CE28" s="1094">
        <f t="shared" si="13"/>
        <v>0.0</v>
      </c>
      <c r="CF28" s="1094">
        <f t="shared" si="13"/>
        <v>0.0</v>
      </c>
      <c r="CG28" s="1094">
        <f t="shared" si="13"/>
        <v>0.0</v>
      </c>
      <c r="CH28" s="1094">
        <f t="shared" si="13"/>
        <v>0.0</v>
      </c>
      <c r="CI28" s="1113">
        <f>IF(AK28=CI$2,'Marks Entry'!G34,0)</f>
        <v>926.0</v>
      </c>
      <c r="CJ28" s="1112">
        <f>IF(AK28=CJ$2,'Marks Entry'!G34,0)</f>
        <v>0.0</v>
      </c>
      <c r="CK28" s="1112">
        <f>IF(AK28=CK$2,'Marks Entry'!G34,0)</f>
        <v>0.0</v>
      </c>
      <c r="CL28" s="1112">
        <f>IF(AK28=CL$2,'Marks Entry'!G34,0)</f>
        <v>0.0</v>
      </c>
      <c r="CM28" s="1112">
        <f>IF(AK28=CM$2,'Marks Entry'!G34,0)</f>
        <v>0.0</v>
      </c>
      <c r="CN28" s="1112">
        <f>IF(AK28=CN$2,'Marks Entry'!G34,0)</f>
        <v>0.0</v>
      </c>
      <c r="CO28" s="1106" t="str">
        <f>IF(AND('Marks Entry'!$FE34="Passed",$AK28=CO$2),'Marks Entry'!$FD34,IF($AK28=CO$2,'Marks Entry'!$FE34,""))</f>
        <v>FAILED</v>
      </c>
      <c r="CP28" s="1106" t="str">
        <f>IF(AND('Marks Entry'!$FE34="Passed",$AK28=CP$2),'Marks Entry'!$FD34,IF($AK28=CP$2,'Marks Entry'!$FE34,""))</f>
        <v/>
      </c>
      <c r="CQ28" s="1106" t="str">
        <f>IF(AND('Marks Entry'!$FE34="Passed",$AK28=CQ$2),'Marks Entry'!$FD34,IF($AK28=CQ$2,'Marks Entry'!$FE34,""))</f>
        <v/>
      </c>
      <c r="CR28" s="1106" t="str">
        <f>IF(AND('Marks Entry'!$FE34="Passed",$AK28=CR$2),'Marks Entry'!$FD34,IF($AK28=CR$2,'Marks Entry'!$FE34,""))</f>
        <v/>
      </c>
      <c r="CS28" s="1106" t="str">
        <f>IF(AND('Marks Entry'!$FE34="Passed",$AK28=CS$2),'Marks Entry'!$FD34,IF($AK28=CS$2,'Marks Entry'!$FE34,""))</f>
        <v/>
      </c>
      <c r="CT28" s="1106" t="str">
        <f>IF(AND('Marks Entry'!$FE34="Passed",$AK28=CT$2),'Marks Entry'!$FD34,IF($AK28=CT$2,'Marks Entry'!$FE34,""))</f>
        <v/>
      </c>
    </row>
    <row r="29" spans="8:8" ht="15.0">
      <c r="A29" s="1172" t="s">
        <v>32</v>
      </c>
      <c r="B29" s="1173" t="s">
        <v>191</v>
      </c>
      <c r="C29" s="1174" t="s">
        <v>175</v>
      </c>
      <c r="D29" s="1175"/>
      <c r="E29" s="1175"/>
      <c r="F29" s="1176"/>
      <c r="G29" s="1175" t="str">
        <f>D17</f>
        <v>SBC</v>
      </c>
      <c r="H29" s="1175"/>
      <c r="I29" s="1175"/>
      <c r="J29" s="1175"/>
      <c r="K29" s="1174" t="str">
        <f>E17</f>
        <v>OBC</v>
      </c>
      <c r="L29" s="1175"/>
      <c r="M29" s="1175"/>
      <c r="N29" s="1175"/>
      <c r="O29" s="1174" t="str">
        <f>F17</f>
        <v>SC</v>
      </c>
      <c r="P29" s="1175"/>
      <c r="Q29" s="1175"/>
      <c r="R29" s="1175"/>
      <c r="S29" s="1174" t="str">
        <f>G17</f>
        <v>ST</v>
      </c>
      <c r="T29" s="1175"/>
      <c r="U29" s="1175"/>
      <c r="V29" s="1175"/>
      <c r="W29" s="1174" t="str">
        <f>H17</f>
        <v>MIN</v>
      </c>
      <c r="X29" s="1175"/>
      <c r="Y29" s="1175"/>
      <c r="Z29" s="1176"/>
      <c r="AA29" s="1174" t="s">
        <v>30</v>
      </c>
      <c r="AB29" s="1175"/>
      <c r="AC29" s="1175"/>
      <c r="AD29" s="1176"/>
      <c r="AJ29" s="1095">
        <f t="shared" si="14"/>
        <v>27.0</v>
      </c>
      <c r="AK29" s="1095" t="str">
        <f>'Marks Entry'!F35</f>
        <v>OBC</v>
      </c>
      <c r="AL29" s="1112" t="str">
        <f>'Result Sheet'!V33</f>
        <v/>
      </c>
      <c r="AM29" s="1112" t="str">
        <f>'Result Sheet'!AH33</f>
        <v/>
      </c>
      <c r="AN29" s="1112" t="str">
        <f>'Result Sheet'!AT33</f>
        <v/>
      </c>
      <c r="AO29" s="1112" t="str">
        <f>'Result Sheet'!BF33</f>
        <v/>
      </c>
      <c r="AP29" s="1112" t="str">
        <f>'Result Sheet'!BR33</f>
        <v/>
      </c>
      <c r="AQ29" s="1096" t="str">
        <f>'Result Sheet'!CD33</f>
        <v/>
      </c>
      <c r="AR29" s="1105" t="str">
        <f>'Result Sheet'!CP33</f>
        <v/>
      </c>
      <c r="AS29" s="1094">
        <f t="shared" si="7"/>
        <v>0.0</v>
      </c>
      <c r="AT29" s="1094">
        <f t="shared" si="7"/>
        <v>0.0</v>
      </c>
      <c r="AU29" s="1094" t="str">
        <f t="shared" si="7"/>
        <v/>
      </c>
      <c r="AV29" s="1094">
        <f t="shared" si="7"/>
        <v>0.0</v>
      </c>
      <c r="AW29" s="1094">
        <f t="shared" si="7"/>
        <v>0.0</v>
      </c>
      <c r="AX29" s="1094">
        <f t="shared" si="7"/>
        <v>0.0</v>
      </c>
      <c r="AY29" s="1094">
        <f t="shared" si="8"/>
        <v>0.0</v>
      </c>
      <c r="AZ29" s="1094">
        <f t="shared" si="8"/>
        <v>0.0</v>
      </c>
      <c r="BA29" s="1094" t="str">
        <f t="shared" si="8"/>
        <v/>
      </c>
      <c r="BB29" s="1094">
        <f t="shared" si="8"/>
        <v>0.0</v>
      </c>
      <c r="BC29" s="1094">
        <f t="shared" si="8"/>
        <v>0.0</v>
      </c>
      <c r="BD29" s="1094">
        <f t="shared" si="8"/>
        <v>0.0</v>
      </c>
      <c r="BE29" s="1094">
        <f t="shared" si="9"/>
        <v>0.0</v>
      </c>
      <c r="BF29" s="1094">
        <f t="shared" si="9"/>
        <v>0.0</v>
      </c>
      <c r="BG29" s="1094" t="str">
        <f t="shared" si="9"/>
        <v/>
      </c>
      <c r="BH29" s="1094">
        <f t="shared" si="9"/>
        <v>0.0</v>
      </c>
      <c r="BI29" s="1094">
        <f t="shared" si="9"/>
        <v>0.0</v>
      </c>
      <c r="BJ29" s="1094">
        <f t="shared" si="9"/>
        <v>0.0</v>
      </c>
      <c r="BK29" s="1094">
        <f t="shared" si="10"/>
        <v>0.0</v>
      </c>
      <c r="BL29" s="1094">
        <f t="shared" si="10"/>
        <v>0.0</v>
      </c>
      <c r="BM29" s="1094" t="str">
        <f t="shared" si="10"/>
        <v/>
      </c>
      <c r="BN29" s="1094">
        <f t="shared" si="10"/>
        <v>0.0</v>
      </c>
      <c r="BO29" s="1094">
        <f t="shared" si="10"/>
        <v>0.0</v>
      </c>
      <c r="BP29" s="1094">
        <f t="shared" si="10"/>
        <v>0.0</v>
      </c>
      <c r="BQ29" s="1094">
        <f t="shared" si="11"/>
        <v>0.0</v>
      </c>
      <c r="BR29" s="1094">
        <f t="shared" si="11"/>
        <v>0.0</v>
      </c>
      <c r="BS29" s="1094" t="str">
        <f t="shared" si="11"/>
        <v/>
      </c>
      <c r="BT29" s="1094">
        <f t="shared" si="11"/>
        <v>0.0</v>
      </c>
      <c r="BU29" s="1094">
        <f t="shared" si="11"/>
        <v>0.0</v>
      </c>
      <c r="BV29" s="1094">
        <f t="shared" si="11"/>
        <v>0.0</v>
      </c>
      <c r="BW29" s="1094">
        <f t="shared" si="12"/>
        <v>0.0</v>
      </c>
      <c r="BX29" s="1094">
        <f t="shared" si="12"/>
        <v>0.0</v>
      </c>
      <c r="BY29" s="1094" t="str">
        <f t="shared" si="12"/>
        <v/>
      </c>
      <c r="BZ29" s="1094">
        <f t="shared" si="12"/>
        <v>0.0</v>
      </c>
      <c r="CA29" s="1094">
        <f t="shared" si="12"/>
        <v>0.0</v>
      </c>
      <c r="CB29" s="1094">
        <f t="shared" si="12"/>
        <v>0.0</v>
      </c>
      <c r="CC29" s="1094">
        <f t="shared" si="13"/>
        <v>0.0</v>
      </c>
      <c r="CD29" s="1094">
        <f t="shared" si="13"/>
        <v>0.0</v>
      </c>
      <c r="CE29" s="1094" t="str">
        <f t="shared" si="13"/>
        <v/>
      </c>
      <c r="CF29" s="1094">
        <f t="shared" si="13"/>
        <v>0.0</v>
      </c>
      <c r="CG29" s="1094">
        <f t="shared" si="13"/>
        <v>0.0</v>
      </c>
      <c r="CH29" s="1094">
        <f t="shared" si="13"/>
        <v>0.0</v>
      </c>
      <c r="CI29" s="1113">
        <f>IF(AK29=CI$2,'Marks Entry'!G35,0)</f>
        <v>0.0</v>
      </c>
      <c r="CJ29" s="1112">
        <f>IF(AK29=CJ$2,'Marks Entry'!G35,0)</f>
        <v>0.0</v>
      </c>
      <c r="CK29" s="1112">
        <f>IF(AK29=CK$2,'Marks Entry'!G35,0)</f>
        <v>0.0</v>
      </c>
      <c r="CL29" s="1112">
        <f>IF(AK29=CL$2,'Marks Entry'!G35,0)</f>
        <v>0.0</v>
      </c>
      <c r="CM29" s="1112">
        <f>IF(AK29=CM$2,'Marks Entry'!G35,0)</f>
        <v>0.0</v>
      </c>
      <c r="CN29" s="1112">
        <f>IF(AK29=CN$2,'Marks Entry'!G35,0)</f>
        <v>0.0</v>
      </c>
      <c r="CO29" s="1106" t="str">
        <f>IF(AND('Marks Entry'!$FE35="Passed",$AK29=CO$2),'Marks Entry'!$FD35,IF($AK29=CO$2,'Marks Entry'!$FE35,""))</f>
        <v/>
      </c>
      <c r="CP29" s="1106" t="str">
        <f>IF(AND('Marks Entry'!$FE35="Passed",$AK29=CP$2),'Marks Entry'!$FD35,IF($AK29=CP$2,'Marks Entry'!$FE35,""))</f>
        <v/>
      </c>
      <c r="CQ29" s="1106" t="str">
        <f>IF(AND('Marks Entry'!$FE35="Passed",$AK29=CQ$2),'Marks Entry'!$FD35,IF($AK29=CQ$2,'Marks Entry'!$FE35,""))</f>
        <v/>
      </c>
      <c r="CR29" s="1106" t="str">
        <f>IF(AND('Marks Entry'!$FE35="Passed",$AK29=CR$2),'Marks Entry'!$FD35,IF($AK29=CR$2,'Marks Entry'!$FE35,""))</f>
        <v/>
      </c>
      <c r="CS29" s="1106" t="str">
        <f>IF(AND('Marks Entry'!$FE35="Passed",$AK29=CS$2),'Marks Entry'!$FD35,IF($AK29=CS$2,'Marks Entry'!$FE35,""))</f>
        <v/>
      </c>
      <c r="CT29" s="1106" t="str">
        <f>IF(AND('Marks Entry'!$FE35="Passed",$AK29=CT$2),'Marks Entry'!$FD35,IF($AK29=CT$2,'Marks Entry'!$FE35,""))</f>
        <v/>
      </c>
    </row>
    <row r="30" spans="8:8" ht="15.0">
      <c r="A30" s="1177"/>
      <c r="B30" s="1178"/>
      <c r="C30" s="1179"/>
      <c r="D30" s="1180"/>
      <c r="E30" s="1180"/>
      <c r="F30" s="1181"/>
      <c r="G30" s="1180"/>
      <c r="H30" s="1180"/>
      <c r="I30" s="1180"/>
      <c r="J30" s="1180"/>
      <c r="K30" s="1179"/>
      <c r="L30" s="1180"/>
      <c r="M30" s="1180"/>
      <c r="N30" s="1180"/>
      <c r="O30" s="1179"/>
      <c r="P30" s="1180"/>
      <c r="Q30" s="1180"/>
      <c r="R30" s="1180"/>
      <c r="S30" s="1179"/>
      <c r="T30" s="1180"/>
      <c r="U30" s="1180"/>
      <c r="V30" s="1180"/>
      <c r="W30" s="1179"/>
      <c r="X30" s="1180"/>
      <c r="Y30" s="1180"/>
      <c r="Z30" s="1181"/>
      <c r="AA30" s="1179"/>
      <c r="AB30" s="1180"/>
      <c r="AC30" s="1180"/>
      <c r="AD30" s="1181"/>
      <c r="AJ30" s="1095">
        <f t="shared" si="14"/>
        <v>28.0</v>
      </c>
      <c r="AK30" s="1095" t="str">
        <f>'Marks Entry'!F36</f>
        <v>GEN</v>
      </c>
      <c r="AL30" s="1112" t="str">
        <f>'Result Sheet'!V34</f>
        <v/>
      </c>
      <c r="AM30" s="1112" t="str">
        <f>'Result Sheet'!AH34</f>
        <v/>
      </c>
      <c r="AN30" s="1112" t="str">
        <f>'Result Sheet'!AT34</f>
        <v/>
      </c>
      <c r="AO30" s="1112" t="str">
        <f>'Result Sheet'!BF34</f>
        <v/>
      </c>
      <c r="AP30" s="1112" t="str">
        <f>'Result Sheet'!BR34</f>
        <v/>
      </c>
      <c r="AQ30" s="1096" t="str">
        <f>'Result Sheet'!CD34</f>
        <v/>
      </c>
      <c r="AR30" s="1105" t="str">
        <f>'Result Sheet'!CP34</f>
        <v/>
      </c>
      <c r="AS30" s="1094" t="str">
        <f t="shared" si="7"/>
        <v/>
      </c>
      <c r="AT30" s="1094">
        <f t="shared" si="7"/>
        <v>0.0</v>
      </c>
      <c r="AU30" s="1094">
        <f t="shared" si="7"/>
        <v>0.0</v>
      </c>
      <c r="AV30" s="1094">
        <f t="shared" si="7"/>
        <v>0.0</v>
      </c>
      <c r="AW30" s="1094">
        <f t="shared" si="7"/>
        <v>0.0</v>
      </c>
      <c r="AX30" s="1094">
        <f t="shared" si="7"/>
        <v>0.0</v>
      </c>
      <c r="AY30" s="1094" t="str">
        <f t="shared" si="8"/>
        <v/>
      </c>
      <c r="AZ30" s="1094">
        <f t="shared" si="8"/>
        <v>0.0</v>
      </c>
      <c r="BA30" s="1094">
        <f t="shared" si="8"/>
        <v>0.0</v>
      </c>
      <c r="BB30" s="1094">
        <f t="shared" si="8"/>
        <v>0.0</v>
      </c>
      <c r="BC30" s="1094">
        <f t="shared" si="8"/>
        <v>0.0</v>
      </c>
      <c r="BD30" s="1094">
        <f t="shared" si="8"/>
        <v>0.0</v>
      </c>
      <c r="BE30" s="1094" t="str">
        <f t="shared" si="9"/>
        <v/>
      </c>
      <c r="BF30" s="1094">
        <f t="shared" si="9"/>
        <v>0.0</v>
      </c>
      <c r="BG30" s="1094">
        <f t="shared" si="9"/>
        <v>0.0</v>
      </c>
      <c r="BH30" s="1094">
        <f t="shared" si="9"/>
        <v>0.0</v>
      </c>
      <c r="BI30" s="1094">
        <f t="shared" si="9"/>
        <v>0.0</v>
      </c>
      <c r="BJ30" s="1094">
        <f t="shared" si="9"/>
        <v>0.0</v>
      </c>
      <c r="BK30" s="1094" t="str">
        <f t="shared" si="10"/>
        <v/>
      </c>
      <c r="BL30" s="1094">
        <f t="shared" si="10"/>
        <v>0.0</v>
      </c>
      <c r="BM30" s="1094">
        <f t="shared" si="10"/>
        <v>0.0</v>
      </c>
      <c r="BN30" s="1094">
        <f t="shared" si="10"/>
        <v>0.0</v>
      </c>
      <c r="BO30" s="1094">
        <f t="shared" si="10"/>
        <v>0.0</v>
      </c>
      <c r="BP30" s="1094">
        <f t="shared" si="10"/>
        <v>0.0</v>
      </c>
      <c r="BQ30" s="1094" t="str">
        <f t="shared" si="11"/>
        <v/>
      </c>
      <c r="BR30" s="1094">
        <f t="shared" si="11"/>
        <v>0.0</v>
      </c>
      <c r="BS30" s="1094">
        <f t="shared" si="11"/>
        <v>0.0</v>
      </c>
      <c r="BT30" s="1094">
        <f t="shared" si="11"/>
        <v>0.0</v>
      </c>
      <c r="BU30" s="1094">
        <f t="shared" si="11"/>
        <v>0.0</v>
      </c>
      <c r="BV30" s="1094">
        <f t="shared" si="11"/>
        <v>0.0</v>
      </c>
      <c r="BW30" s="1094" t="str">
        <f t="shared" si="12"/>
        <v/>
      </c>
      <c r="BX30" s="1094">
        <f t="shared" si="12"/>
        <v>0.0</v>
      </c>
      <c r="BY30" s="1094">
        <f t="shared" si="12"/>
        <v>0.0</v>
      </c>
      <c r="BZ30" s="1094">
        <f t="shared" si="12"/>
        <v>0.0</v>
      </c>
      <c r="CA30" s="1094">
        <f t="shared" si="12"/>
        <v>0.0</v>
      </c>
      <c r="CB30" s="1094">
        <f t="shared" si="12"/>
        <v>0.0</v>
      </c>
      <c r="CC30" s="1094" t="str">
        <f t="shared" si="13"/>
        <v/>
      </c>
      <c r="CD30" s="1094">
        <f t="shared" si="13"/>
        <v>0.0</v>
      </c>
      <c r="CE30" s="1094">
        <f t="shared" si="13"/>
        <v>0.0</v>
      </c>
      <c r="CF30" s="1094">
        <f t="shared" si="13"/>
        <v>0.0</v>
      </c>
      <c r="CG30" s="1094">
        <f t="shared" si="13"/>
        <v>0.0</v>
      </c>
      <c r="CH30" s="1094">
        <f t="shared" si="13"/>
        <v>0.0</v>
      </c>
      <c r="CI30" s="1113">
        <f>IF(AK30=CI$2,'Marks Entry'!G36,0)</f>
        <v>0.0</v>
      </c>
      <c r="CJ30" s="1112">
        <f>IF(AK30=CJ$2,'Marks Entry'!G36,0)</f>
        <v>0.0</v>
      </c>
      <c r="CK30" s="1112">
        <f>IF(AK30=CK$2,'Marks Entry'!G36,0)</f>
        <v>0.0</v>
      </c>
      <c r="CL30" s="1112">
        <f>IF(AK30=CL$2,'Marks Entry'!G36,0)</f>
        <v>0.0</v>
      </c>
      <c r="CM30" s="1112">
        <f>IF(AK30=CM$2,'Marks Entry'!G36,0)</f>
        <v>0.0</v>
      </c>
      <c r="CN30" s="1112">
        <f>IF(AK30=CN$2,'Marks Entry'!G36,0)</f>
        <v>0.0</v>
      </c>
      <c r="CO30" s="1106" t="str">
        <f>IF(AND('Marks Entry'!$FE36="Passed",$AK30=CO$2),'Marks Entry'!$FD36,IF($AK30=CO$2,'Marks Entry'!$FE36,""))</f>
        <v/>
      </c>
      <c r="CP30" s="1106" t="str">
        <f>IF(AND('Marks Entry'!$FE36="Passed",$AK30=CP$2),'Marks Entry'!$FD36,IF($AK30=CP$2,'Marks Entry'!$FE36,""))</f>
        <v/>
      </c>
      <c r="CQ30" s="1106" t="str">
        <f>IF(AND('Marks Entry'!$FE36="Passed",$AK30=CQ$2),'Marks Entry'!$FD36,IF($AK30=CQ$2,'Marks Entry'!$FE36,""))</f>
        <v/>
      </c>
      <c r="CR30" s="1106" t="str">
        <f>IF(AND('Marks Entry'!$FE36="Passed",$AK30=CR$2),'Marks Entry'!$FD36,IF($AK30=CR$2,'Marks Entry'!$FE36,""))</f>
        <v/>
      </c>
      <c r="CS30" s="1106" t="str">
        <f>IF(AND('Marks Entry'!$FE36="Passed",$AK30=CS$2),'Marks Entry'!$FD36,IF($AK30=CS$2,'Marks Entry'!$FE36,""))</f>
        <v/>
      </c>
      <c r="CT30" s="1106" t="str">
        <f>IF(AND('Marks Entry'!$FE36="Passed",$AK30=CT$2),'Marks Entry'!$FD36,IF($AK30=CT$2,'Marks Entry'!$FE36,""))</f>
        <v/>
      </c>
    </row>
    <row r="31" spans="8:8" ht="15.75">
      <c r="A31" s="1182"/>
      <c r="B31" s="1183"/>
      <c r="C31" s="1184"/>
      <c r="D31" s="1185"/>
      <c r="E31" s="1185"/>
      <c r="F31" s="1186"/>
      <c r="G31" s="1185"/>
      <c r="H31" s="1185"/>
      <c r="I31" s="1185"/>
      <c r="J31" s="1185"/>
      <c r="K31" s="1184"/>
      <c r="L31" s="1185"/>
      <c r="M31" s="1185"/>
      <c r="N31" s="1185"/>
      <c r="O31" s="1184"/>
      <c r="P31" s="1185"/>
      <c r="Q31" s="1185"/>
      <c r="R31" s="1185"/>
      <c r="S31" s="1184"/>
      <c r="T31" s="1185"/>
      <c r="U31" s="1185"/>
      <c r="V31" s="1185"/>
      <c r="W31" s="1184"/>
      <c r="X31" s="1185"/>
      <c r="Y31" s="1185"/>
      <c r="Z31" s="1186"/>
      <c r="AA31" s="1184"/>
      <c r="AB31" s="1185"/>
      <c r="AC31" s="1185"/>
      <c r="AD31" s="1186"/>
      <c r="AJ31" s="1095">
        <f t="shared" si="14"/>
        <v>0.0</v>
      </c>
      <c r="AK31" s="1095">
        <f>'Marks Entry'!F37</f>
        <v>0.0</v>
      </c>
      <c r="AL31" s="1112" t="str">
        <f>'Result Sheet'!V35</f>
        <v/>
      </c>
      <c r="AM31" s="1112" t="str">
        <f>'Result Sheet'!AH35</f>
        <v/>
      </c>
      <c r="AN31" s="1112" t="str">
        <f>'Result Sheet'!AT35</f>
        <v/>
      </c>
      <c r="AO31" s="1112" t="str">
        <f>'Result Sheet'!BF35</f>
        <v/>
      </c>
      <c r="AP31" s="1112" t="str">
        <f>'Result Sheet'!BR35</f>
        <v/>
      </c>
      <c r="AQ31" s="1096" t="str">
        <f>'Result Sheet'!CD35</f>
        <v/>
      </c>
      <c r="AR31" s="1105" t="str">
        <f>'Result Sheet'!CP35</f>
        <v/>
      </c>
      <c r="AS31" s="1094">
        <f t="shared" si="7"/>
        <v>0.0</v>
      </c>
      <c r="AT31" s="1094">
        <f t="shared" si="7"/>
        <v>0.0</v>
      </c>
      <c r="AU31" s="1094">
        <f t="shared" si="7"/>
        <v>0.0</v>
      </c>
      <c r="AV31" s="1094">
        <f t="shared" si="7"/>
        <v>0.0</v>
      </c>
      <c r="AW31" s="1094">
        <f t="shared" si="7"/>
        <v>0.0</v>
      </c>
      <c r="AX31" s="1094">
        <f t="shared" si="7"/>
        <v>0.0</v>
      </c>
      <c r="AY31" s="1094">
        <f t="shared" si="8"/>
        <v>0.0</v>
      </c>
      <c r="AZ31" s="1094">
        <f t="shared" si="8"/>
        <v>0.0</v>
      </c>
      <c r="BA31" s="1094">
        <f t="shared" si="8"/>
        <v>0.0</v>
      </c>
      <c r="BB31" s="1094">
        <f t="shared" si="8"/>
        <v>0.0</v>
      </c>
      <c r="BC31" s="1094">
        <f t="shared" si="8"/>
        <v>0.0</v>
      </c>
      <c r="BD31" s="1094">
        <f t="shared" si="8"/>
        <v>0.0</v>
      </c>
      <c r="BE31" s="1094">
        <f t="shared" si="9"/>
        <v>0.0</v>
      </c>
      <c r="BF31" s="1094">
        <f t="shared" si="9"/>
        <v>0.0</v>
      </c>
      <c r="BG31" s="1094">
        <f t="shared" si="9"/>
        <v>0.0</v>
      </c>
      <c r="BH31" s="1094">
        <f t="shared" si="9"/>
        <v>0.0</v>
      </c>
      <c r="BI31" s="1094">
        <f t="shared" si="9"/>
        <v>0.0</v>
      </c>
      <c r="BJ31" s="1094">
        <f t="shared" si="9"/>
        <v>0.0</v>
      </c>
      <c r="BK31" s="1094">
        <f t="shared" si="10"/>
        <v>0.0</v>
      </c>
      <c r="BL31" s="1094">
        <f t="shared" si="10"/>
        <v>0.0</v>
      </c>
      <c r="BM31" s="1094">
        <f t="shared" si="10"/>
        <v>0.0</v>
      </c>
      <c r="BN31" s="1094">
        <f t="shared" si="10"/>
        <v>0.0</v>
      </c>
      <c r="BO31" s="1094">
        <f t="shared" si="10"/>
        <v>0.0</v>
      </c>
      <c r="BP31" s="1094">
        <f t="shared" si="10"/>
        <v>0.0</v>
      </c>
      <c r="BQ31" s="1094">
        <f t="shared" si="11"/>
        <v>0.0</v>
      </c>
      <c r="BR31" s="1094">
        <f t="shared" si="11"/>
        <v>0.0</v>
      </c>
      <c r="BS31" s="1094">
        <f t="shared" si="11"/>
        <v>0.0</v>
      </c>
      <c r="BT31" s="1094">
        <f t="shared" si="11"/>
        <v>0.0</v>
      </c>
      <c r="BU31" s="1094">
        <f t="shared" si="11"/>
        <v>0.0</v>
      </c>
      <c r="BV31" s="1094">
        <f t="shared" si="11"/>
        <v>0.0</v>
      </c>
      <c r="BW31" s="1094">
        <f t="shared" si="12"/>
        <v>0.0</v>
      </c>
      <c r="BX31" s="1094">
        <f t="shared" si="12"/>
        <v>0.0</v>
      </c>
      <c r="BY31" s="1094">
        <f t="shared" si="12"/>
        <v>0.0</v>
      </c>
      <c r="BZ31" s="1094">
        <f t="shared" si="12"/>
        <v>0.0</v>
      </c>
      <c r="CA31" s="1094">
        <f t="shared" si="12"/>
        <v>0.0</v>
      </c>
      <c r="CB31" s="1094">
        <f t="shared" si="12"/>
        <v>0.0</v>
      </c>
      <c r="CC31" s="1094">
        <f t="shared" si="13"/>
        <v>0.0</v>
      </c>
      <c r="CD31" s="1094">
        <f t="shared" si="13"/>
        <v>0.0</v>
      </c>
      <c r="CE31" s="1094">
        <f t="shared" si="13"/>
        <v>0.0</v>
      </c>
      <c r="CF31" s="1094">
        <f t="shared" si="13"/>
        <v>0.0</v>
      </c>
      <c r="CG31" s="1094">
        <f t="shared" si="13"/>
        <v>0.0</v>
      </c>
      <c r="CH31" s="1094">
        <f t="shared" si="13"/>
        <v>0.0</v>
      </c>
      <c r="CI31" s="1113">
        <f>IF(AK31=CI$2,'Marks Entry'!G37,0)</f>
        <v>0.0</v>
      </c>
      <c r="CJ31" s="1112">
        <f>IF(AK31=CJ$2,'Marks Entry'!G37,0)</f>
        <v>0.0</v>
      </c>
      <c r="CK31" s="1112">
        <f>IF(AK31=CK$2,'Marks Entry'!G37,0)</f>
        <v>0.0</v>
      </c>
      <c r="CL31" s="1112">
        <f>IF(AK31=CL$2,'Marks Entry'!G37,0)</f>
        <v>0.0</v>
      </c>
      <c r="CM31" s="1112">
        <f>IF(AK31=CM$2,'Marks Entry'!G37,0)</f>
        <v>0.0</v>
      </c>
      <c r="CN31" s="1112">
        <f>IF(AK31=CN$2,'Marks Entry'!G37,0)</f>
        <v>0.0</v>
      </c>
      <c r="CO31" s="1106" t="str">
        <f>IF(AND('Marks Entry'!$FE37="Passed",$AK31=CO$2),'Marks Entry'!$FD37,IF($AK31=CO$2,'Marks Entry'!$FE37,""))</f>
        <v/>
      </c>
      <c r="CP31" s="1106" t="str">
        <f>IF(AND('Marks Entry'!$FE37="Passed",$AK31=CP$2),'Marks Entry'!$FD37,IF($AK31=CP$2,'Marks Entry'!$FE37,""))</f>
        <v/>
      </c>
      <c r="CQ31" s="1106" t="str">
        <f>IF(AND('Marks Entry'!$FE37="Passed",$AK31=CQ$2),'Marks Entry'!$FD37,IF($AK31=CQ$2,'Marks Entry'!$FE37,""))</f>
        <v/>
      </c>
      <c r="CR31" s="1106" t="str">
        <f>IF(AND('Marks Entry'!$FE37="Passed",$AK31=CR$2),'Marks Entry'!$FD37,IF($AK31=CR$2,'Marks Entry'!$FE37,""))</f>
        <v/>
      </c>
      <c r="CS31" s="1106" t="str">
        <f>IF(AND('Marks Entry'!$FE37="Passed",$AK31=CS$2),'Marks Entry'!$FD37,IF($AK31=CS$2,'Marks Entry'!$FE37,""))</f>
        <v/>
      </c>
      <c r="CT31" s="1106" t="str">
        <f>IF(AND('Marks Entry'!$FE37="Passed",$AK31=CT$2),'Marks Entry'!$FD37,IF($AK31=CT$2,'Marks Entry'!$FE37,""))</f>
        <v/>
      </c>
    </row>
    <row r="32" spans="8:8" ht="20.25" customHeight="1">
      <c r="A32" s="1136">
        <v>1.0</v>
      </c>
      <c r="B32" s="1187" t="s">
        <v>186</v>
      </c>
      <c r="C32" s="1110">
        <f>CO104</f>
        <v>0.0</v>
      </c>
      <c r="D32" s="1109"/>
      <c r="E32" s="1109"/>
      <c r="F32" s="1111"/>
      <c r="G32" s="1110">
        <f>CP104</f>
        <v>0.0</v>
      </c>
      <c r="H32" s="1109"/>
      <c r="I32" s="1109"/>
      <c r="J32" s="1111"/>
      <c r="K32" s="1110">
        <f>CQ104</f>
        <v>0.0</v>
      </c>
      <c r="L32" s="1109"/>
      <c r="M32" s="1109"/>
      <c r="N32" s="1111"/>
      <c r="O32" s="1110">
        <f>CR104</f>
        <v>0.0</v>
      </c>
      <c r="P32" s="1109"/>
      <c r="Q32" s="1109"/>
      <c r="R32" s="1111"/>
      <c r="S32" s="1110">
        <f>CS104</f>
        <v>0.0</v>
      </c>
      <c r="T32" s="1109"/>
      <c r="U32" s="1109"/>
      <c r="V32" s="1109"/>
      <c r="W32" s="1110">
        <f>CT104</f>
        <v>0.0</v>
      </c>
      <c r="X32" s="1109"/>
      <c r="Y32" s="1109"/>
      <c r="Z32" s="1111"/>
      <c r="AA32" s="1110">
        <f>SUM(C32:Z32)</f>
        <v>0.0</v>
      </c>
      <c r="AB32" s="1109"/>
      <c r="AC32" s="1109"/>
      <c r="AD32" s="1111"/>
      <c r="AJ32" s="1095">
        <f t="shared" si="14"/>
        <v>0.0</v>
      </c>
      <c r="AK32" s="1095">
        <f>'Marks Entry'!F38</f>
        <v>0.0</v>
      </c>
      <c r="AL32" s="1112" t="str">
        <f>'Result Sheet'!V36</f>
        <v/>
      </c>
      <c r="AM32" s="1112" t="str">
        <f>'Result Sheet'!AH36</f>
        <v/>
      </c>
      <c r="AN32" s="1112" t="str">
        <f>'Result Sheet'!AT36</f>
        <v/>
      </c>
      <c r="AO32" s="1112" t="str">
        <f>'Result Sheet'!BF36</f>
        <v/>
      </c>
      <c r="AP32" s="1112" t="str">
        <f>'Result Sheet'!BR36</f>
        <v/>
      </c>
      <c r="AQ32" s="1096" t="str">
        <f>'Result Sheet'!CD36</f>
        <v/>
      </c>
      <c r="AR32" s="1105" t="str">
        <f>'Result Sheet'!CP36</f>
        <v/>
      </c>
      <c r="AS32" s="1094">
        <f t="shared" si="7"/>
        <v>0.0</v>
      </c>
      <c r="AT32" s="1094">
        <f t="shared" si="7"/>
        <v>0.0</v>
      </c>
      <c r="AU32" s="1094">
        <f t="shared" si="7"/>
        <v>0.0</v>
      </c>
      <c r="AV32" s="1094">
        <f t="shared" si="7"/>
        <v>0.0</v>
      </c>
      <c r="AW32" s="1094">
        <f t="shared" si="7"/>
        <v>0.0</v>
      </c>
      <c r="AX32" s="1094">
        <f t="shared" si="7"/>
        <v>0.0</v>
      </c>
      <c r="AY32" s="1094">
        <f t="shared" si="8"/>
        <v>0.0</v>
      </c>
      <c r="AZ32" s="1094">
        <f t="shared" si="8"/>
        <v>0.0</v>
      </c>
      <c r="BA32" s="1094">
        <f t="shared" si="8"/>
        <v>0.0</v>
      </c>
      <c r="BB32" s="1094">
        <f t="shared" si="8"/>
        <v>0.0</v>
      </c>
      <c r="BC32" s="1094">
        <f t="shared" si="8"/>
        <v>0.0</v>
      </c>
      <c r="BD32" s="1094">
        <f t="shared" si="8"/>
        <v>0.0</v>
      </c>
      <c r="BE32" s="1094">
        <f t="shared" si="9"/>
        <v>0.0</v>
      </c>
      <c r="BF32" s="1094">
        <f t="shared" si="9"/>
        <v>0.0</v>
      </c>
      <c r="BG32" s="1094">
        <f t="shared" si="9"/>
        <v>0.0</v>
      </c>
      <c r="BH32" s="1094">
        <f t="shared" si="9"/>
        <v>0.0</v>
      </c>
      <c r="BI32" s="1094">
        <f t="shared" si="9"/>
        <v>0.0</v>
      </c>
      <c r="BJ32" s="1094">
        <f t="shared" si="9"/>
        <v>0.0</v>
      </c>
      <c r="BK32" s="1094">
        <f t="shared" si="10"/>
        <v>0.0</v>
      </c>
      <c r="BL32" s="1094">
        <f t="shared" si="10"/>
        <v>0.0</v>
      </c>
      <c r="BM32" s="1094">
        <f t="shared" si="10"/>
        <v>0.0</v>
      </c>
      <c r="BN32" s="1094">
        <f t="shared" si="10"/>
        <v>0.0</v>
      </c>
      <c r="BO32" s="1094">
        <f t="shared" si="10"/>
        <v>0.0</v>
      </c>
      <c r="BP32" s="1094">
        <f t="shared" si="10"/>
        <v>0.0</v>
      </c>
      <c r="BQ32" s="1094">
        <f t="shared" si="11"/>
        <v>0.0</v>
      </c>
      <c r="BR32" s="1094">
        <f t="shared" si="11"/>
        <v>0.0</v>
      </c>
      <c r="BS32" s="1094">
        <f t="shared" si="11"/>
        <v>0.0</v>
      </c>
      <c r="BT32" s="1094">
        <f t="shared" si="11"/>
        <v>0.0</v>
      </c>
      <c r="BU32" s="1094">
        <f t="shared" si="11"/>
        <v>0.0</v>
      </c>
      <c r="BV32" s="1094">
        <f t="shared" si="11"/>
        <v>0.0</v>
      </c>
      <c r="BW32" s="1094">
        <f t="shared" si="12"/>
        <v>0.0</v>
      </c>
      <c r="BX32" s="1094">
        <f t="shared" si="12"/>
        <v>0.0</v>
      </c>
      <c r="BY32" s="1094">
        <f t="shared" si="12"/>
        <v>0.0</v>
      </c>
      <c r="BZ32" s="1094">
        <f t="shared" si="12"/>
        <v>0.0</v>
      </c>
      <c r="CA32" s="1094">
        <f t="shared" si="12"/>
        <v>0.0</v>
      </c>
      <c r="CB32" s="1094">
        <f t="shared" si="12"/>
        <v>0.0</v>
      </c>
      <c r="CC32" s="1094">
        <f t="shared" si="13"/>
        <v>0.0</v>
      </c>
      <c r="CD32" s="1094">
        <f t="shared" si="13"/>
        <v>0.0</v>
      </c>
      <c r="CE32" s="1094">
        <f t="shared" si="13"/>
        <v>0.0</v>
      </c>
      <c r="CF32" s="1094">
        <f t="shared" si="13"/>
        <v>0.0</v>
      </c>
      <c r="CG32" s="1094">
        <f t="shared" si="13"/>
        <v>0.0</v>
      </c>
      <c r="CH32" s="1094">
        <f t="shared" si="13"/>
        <v>0.0</v>
      </c>
      <c r="CI32" s="1113">
        <f>IF(AK32=CI$2,'Marks Entry'!G38,0)</f>
        <v>0.0</v>
      </c>
      <c r="CJ32" s="1112">
        <f>IF(AK32=CJ$2,'Marks Entry'!G38,0)</f>
        <v>0.0</v>
      </c>
      <c r="CK32" s="1112">
        <f>IF(AK32=CK$2,'Marks Entry'!G38,0)</f>
        <v>0.0</v>
      </c>
      <c r="CL32" s="1112">
        <f>IF(AK32=CL$2,'Marks Entry'!G38,0)</f>
        <v>0.0</v>
      </c>
      <c r="CM32" s="1112">
        <f>IF(AK32=CM$2,'Marks Entry'!G38,0)</f>
        <v>0.0</v>
      </c>
      <c r="CN32" s="1112">
        <f>IF(AK32=CN$2,'Marks Entry'!G38,0)</f>
        <v>0.0</v>
      </c>
      <c r="CO32" s="1106" t="str">
        <f>IF(AND('Marks Entry'!$FE38="Passed",$AK32=CO$2),'Marks Entry'!$FD38,IF($AK32=CO$2,'Marks Entry'!$FE38,""))</f>
        <v/>
      </c>
      <c r="CP32" s="1106" t="str">
        <f>IF(AND('Marks Entry'!$FE38="Passed",$AK32=CP$2),'Marks Entry'!$FD38,IF($AK32=CP$2,'Marks Entry'!$FE38,""))</f>
        <v/>
      </c>
      <c r="CQ32" s="1106" t="str">
        <f>IF(AND('Marks Entry'!$FE38="Passed",$AK32=CQ$2),'Marks Entry'!$FD38,IF($AK32=CQ$2,'Marks Entry'!$FE38,""))</f>
        <v/>
      </c>
      <c r="CR32" s="1106" t="str">
        <f>IF(AND('Marks Entry'!$FE38="Passed",$AK32=CR$2),'Marks Entry'!$FD38,IF($AK32=CR$2,'Marks Entry'!$FE38,""))</f>
        <v/>
      </c>
      <c r="CS32" s="1106" t="str">
        <f>IF(AND('Marks Entry'!$FE38="Passed",$AK32=CS$2),'Marks Entry'!$FD38,IF($AK32=CS$2,'Marks Entry'!$FE38,""))</f>
        <v/>
      </c>
      <c r="CT32" s="1106" t="str">
        <f>IF(AND('Marks Entry'!$FE38="Passed",$AK32=CT$2),'Marks Entry'!$FD38,IF($AK32=CT$2,'Marks Entry'!$FE38,""))</f>
        <v/>
      </c>
    </row>
    <row r="33" spans="8:8" ht="20.25" customHeight="1">
      <c r="A33" s="1141">
        <v>2.0</v>
      </c>
      <c r="B33" s="1188" t="s">
        <v>187</v>
      </c>
      <c r="C33" s="1189">
        <f>CO105</f>
        <v>0.0</v>
      </c>
      <c r="D33" s="1190"/>
      <c r="E33" s="1190"/>
      <c r="F33" s="1191"/>
      <c r="G33" s="1189">
        <f>CP105</f>
        <v>0.0</v>
      </c>
      <c r="H33" s="1190"/>
      <c r="I33" s="1190"/>
      <c r="J33" s="1191"/>
      <c r="K33" s="1189">
        <f>CQ105</f>
        <v>0.0</v>
      </c>
      <c r="L33" s="1190"/>
      <c r="M33" s="1190"/>
      <c r="N33" s="1191"/>
      <c r="O33" s="1189">
        <f>CR105</f>
        <v>0.0</v>
      </c>
      <c r="P33" s="1190"/>
      <c r="Q33" s="1190"/>
      <c r="R33" s="1191"/>
      <c r="S33" s="1189">
        <f>CS105</f>
        <v>0.0</v>
      </c>
      <c r="T33" s="1190"/>
      <c r="U33" s="1190"/>
      <c r="V33" s="1190"/>
      <c r="W33" s="1189">
        <f>CT105</f>
        <v>0.0</v>
      </c>
      <c r="X33" s="1190"/>
      <c r="Y33" s="1190"/>
      <c r="Z33" s="1191"/>
      <c r="AA33" s="1189">
        <f t="shared" si="95" ref="AA33:AA37">SUM(C33:Z33)</f>
        <v>0.0</v>
      </c>
      <c r="AB33" s="1190"/>
      <c r="AC33" s="1190"/>
      <c r="AD33" s="1191"/>
      <c r="AJ33" s="1095">
        <f t="shared" si="14"/>
        <v>0.0</v>
      </c>
      <c r="AK33" s="1095">
        <f>'Marks Entry'!F39</f>
        <v>0.0</v>
      </c>
      <c r="AL33" s="1112" t="str">
        <f>'Result Sheet'!V37</f>
        <v/>
      </c>
      <c r="AM33" s="1112" t="str">
        <f>'Result Sheet'!AH37</f>
        <v/>
      </c>
      <c r="AN33" s="1112" t="str">
        <f>'Result Sheet'!AT37</f>
        <v/>
      </c>
      <c r="AO33" s="1112" t="str">
        <f>'Result Sheet'!BF37</f>
        <v/>
      </c>
      <c r="AP33" s="1112" t="str">
        <f>'Result Sheet'!BR37</f>
        <v/>
      </c>
      <c r="AQ33" s="1096" t="str">
        <f>'Result Sheet'!CD37</f>
        <v/>
      </c>
      <c r="AR33" s="1105" t="str">
        <f>'Result Sheet'!CP37</f>
        <v/>
      </c>
      <c r="AS33" s="1094">
        <f t="shared" si="7"/>
        <v>0.0</v>
      </c>
      <c r="AT33" s="1094">
        <f t="shared" si="7"/>
        <v>0.0</v>
      </c>
      <c r="AU33" s="1094">
        <f t="shared" si="7"/>
        <v>0.0</v>
      </c>
      <c r="AV33" s="1094">
        <f t="shared" si="7"/>
        <v>0.0</v>
      </c>
      <c r="AW33" s="1094">
        <f t="shared" si="7"/>
        <v>0.0</v>
      </c>
      <c r="AX33" s="1094">
        <f t="shared" si="7"/>
        <v>0.0</v>
      </c>
      <c r="AY33" s="1094">
        <f t="shared" si="8"/>
        <v>0.0</v>
      </c>
      <c r="AZ33" s="1094">
        <f t="shared" si="8"/>
        <v>0.0</v>
      </c>
      <c r="BA33" s="1094">
        <f t="shared" si="8"/>
        <v>0.0</v>
      </c>
      <c r="BB33" s="1094">
        <f t="shared" si="8"/>
        <v>0.0</v>
      </c>
      <c r="BC33" s="1094">
        <f t="shared" si="8"/>
        <v>0.0</v>
      </c>
      <c r="BD33" s="1094">
        <f t="shared" si="8"/>
        <v>0.0</v>
      </c>
      <c r="BE33" s="1094">
        <f t="shared" si="9"/>
        <v>0.0</v>
      </c>
      <c r="BF33" s="1094">
        <f t="shared" si="9"/>
        <v>0.0</v>
      </c>
      <c r="BG33" s="1094">
        <f t="shared" si="9"/>
        <v>0.0</v>
      </c>
      <c r="BH33" s="1094">
        <f t="shared" si="9"/>
        <v>0.0</v>
      </c>
      <c r="BI33" s="1094">
        <f t="shared" si="9"/>
        <v>0.0</v>
      </c>
      <c r="BJ33" s="1094">
        <f t="shared" si="9"/>
        <v>0.0</v>
      </c>
      <c r="BK33" s="1094">
        <f t="shared" si="10"/>
        <v>0.0</v>
      </c>
      <c r="BL33" s="1094">
        <f t="shared" si="10"/>
        <v>0.0</v>
      </c>
      <c r="BM33" s="1094">
        <f t="shared" si="10"/>
        <v>0.0</v>
      </c>
      <c r="BN33" s="1094">
        <f t="shared" si="10"/>
        <v>0.0</v>
      </c>
      <c r="BO33" s="1094">
        <f t="shared" si="10"/>
        <v>0.0</v>
      </c>
      <c r="BP33" s="1094">
        <f t="shared" si="10"/>
        <v>0.0</v>
      </c>
      <c r="BQ33" s="1094">
        <f t="shared" si="11"/>
        <v>0.0</v>
      </c>
      <c r="BR33" s="1094">
        <f t="shared" si="11"/>
        <v>0.0</v>
      </c>
      <c r="BS33" s="1094">
        <f t="shared" si="11"/>
        <v>0.0</v>
      </c>
      <c r="BT33" s="1094">
        <f t="shared" si="11"/>
        <v>0.0</v>
      </c>
      <c r="BU33" s="1094">
        <f t="shared" si="11"/>
        <v>0.0</v>
      </c>
      <c r="BV33" s="1094">
        <f t="shared" si="11"/>
        <v>0.0</v>
      </c>
      <c r="BW33" s="1094">
        <f t="shared" si="12"/>
        <v>0.0</v>
      </c>
      <c r="BX33" s="1094">
        <f t="shared" si="12"/>
        <v>0.0</v>
      </c>
      <c r="BY33" s="1094">
        <f t="shared" si="12"/>
        <v>0.0</v>
      </c>
      <c r="BZ33" s="1094">
        <f t="shared" si="12"/>
        <v>0.0</v>
      </c>
      <c r="CA33" s="1094">
        <f t="shared" si="12"/>
        <v>0.0</v>
      </c>
      <c r="CB33" s="1094">
        <f t="shared" si="12"/>
        <v>0.0</v>
      </c>
      <c r="CC33" s="1094">
        <f t="shared" si="13"/>
        <v>0.0</v>
      </c>
      <c r="CD33" s="1094">
        <f t="shared" si="13"/>
        <v>0.0</v>
      </c>
      <c r="CE33" s="1094">
        <f t="shared" si="13"/>
        <v>0.0</v>
      </c>
      <c r="CF33" s="1094">
        <f t="shared" si="13"/>
        <v>0.0</v>
      </c>
      <c r="CG33" s="1094">
        <f t="shared" si="13"/>
        <v>0.0</v>
      </c>
      <c r="CH33" s="1094">
        <f t="shared" si="13"/>
        <v>0.0</v>
      </c>
      <c r="CI33" s="1113">
        <f>IF(AK33=CI$2,'Marks Entry'!G39,0)</f>
        <v>0.0</v>
      </c>
      <c r="CJ33" s="1112">
        <f>IF(AK33=CJ$2,'Marks Entry'!G39,0)</f>
        <v>0.0</v>
      </c>
      <c r="CK33" s="1112">
        <f>IF(AK33=CK$2,'Marks Entry'!G39,0)</f>
        <v>0.0</v>
      </c>
      <c r="CL33" s="1112">
        <f>IF(AK33=CL$2,'Marks Entry'!G39,0)</f>
        <v>0.0</v>
      </c>
      <c r="CM33" s="1112">
        <f>IF(AK33=CM$2,'Marks Entry'!G39,0)</f>
        <v>0.0</v>
      </c>
      <c r="CN33" s="1112">
        <f>IF(AK33=CN$2,'Marks Entry'!G39,0)</f>
        <v>0.0</v>
      </c>
      <c r="CO33" s="1106" t="str">
        <f>IF(AND('Marks Entry'!$FE39="Passed",$AK33=CO$2),'Marks Entry'!$FD39,IF($AK33=CO$2,'Marks Entry'!$FE39,""))</f>
        <v/>
      </c>
      <c r="CP33" s="1106" t="str">
        <f>IF(AND('Marks Entry'!$FE39="Passed",$AK33=CP$2),'Marks Entry'!$FD39,IF($AK33=CP$2,'Marks Entry'!$FE39,""))</f>
        <v/>
      </c>
      <c r="CQ33" s="1106" t="str">
        <f>IF(AND('Marks Entry'!$FE39="Passed",$AK33=CQ$2),'Marks Entry'!$FD39,IF($AK33=CQ$2,'Marks Entry'!$FE39,""))</f>
        <v/>
      </c>
      <c r="CR33" s="1106" t="str">
        <f>IF(AND('Marks Entry'!$FE39="Passed",$AK33=CR$2),'Marks Entry'!$FD39,IF($AK33=CR$2,'Marks Entry'!$FE39,""))</f>
        <v/>
      </c>
      <c r="CS33" s="1106" t="str">
        <f>IF(AND('Marks Entry'!$FE39="Passed",$AK33=CS$2),'Marks Entry'!$FD39,IF($AK33=CS$2,'Marks Entry'!$FE39,""))</f>
        <v/>
      </c>
      <c r="CT33" s="1106" t="str">
        <f>IF(AND('Marks Entry'!$FE39="Passed",$AK33=CT$2),'Marks Entry'!$FD39,IF($AK33=CT$2,'Marks Entry'!$FE39,""))</f>
        <v/>
      </c>
    </row>
    <row r="34" spans="8:8" ht="20.25" customHeight="1">
      <c r="A34" s="1141">
        <v>3.0</v>
      </c>
      <c r="B34" s="1188" t="s">
        <v>188</v>
      </c>
      <c r="C34" s="1189">
        <f>CO106</f>
        <v>0.0</v>
      </c>
      <c r="D34" s="1190"/>
      <c r="E34" s="1190"/>
      <c r="F34" s="1191"/>
      <c r="G34" s="1189">
        <f t="shared" si="96" ref="G34:G36">CP106</f>
        <v>0.0</v>
      </c>
      <c r="H34" s="1190"/>
      <c r="I34" s="1190"/>
      <c r="J34" s="1191"/>
      <c r="K34" s="1189">
        <f t="shared" si="97" ref="K34:K36">CQ106</f>
        <v>0.0</v>
      </c>
      <c r="L34" s="1190"/>
      <c r="M34" s="1190"/>
      <c r="N34" s="1191"/>
      <c r="O34" s="1189">
        <f t="shared" si="98" ref="O34:O36">CR106</f>
        <v>0.0</v>
      </c>
      <c r="P34" s="1190"/>
      <c r="Q34" s="1190"/>
      <c r="R34" s="1191"/>
      <c r="S34" s="1189">
        <f t="shared" si="99" ref="S34:S36">CS106</f>
        <v>0.0</v>
      </c>
      <c r="T34" s="1190"/>
      <c r="U34" s="1190"/>
      <c r="V34" s="1190"/>
      <c r="W34" s="1189">
        <f t="shared" si="100" ref="W34:W36">CT106</f>
        <v>0.0</v>
      </c>
      <c r="X34" s="1190"/>
      <c r="Y34" s="1190"/>
      <c r="Z34" s="1191"/>
      <c r="AA34" s="1189">
        <f t="shared" si="95"/>
        <v>0.0</v>
      </c>
      <c r="AB34" s="1190"/>
      <c r="AC34" s="1190"/>
      <c r="AD34" s="1191"/>
      <c r="AJ34" s="1095">
        <f t="shared" si="14"/>
        <v>0.0</v>
      </c>
      <c r="AK34" s="1095">
        <f>'Marks Entry'!F40</f>
        <v>0.0</v>
      </c>
      <c r="AL34" s="1112" t="str">
        <f>'Result Sheet'!V38</f>
        <v/>
      </c>
      <c r="AM34" s="1112" t="str">
        <f>'Result Sheet'!AH38</f>
        <v/>
      </c>
      <c r="AN34" s="1112" t="str">
        <f>'Result Sheet'!AT38</f>
        <v/>
      </c>
      <c r="AO34" s="1112" t="str">
        <f>'Result Sheet'!BF38</f>
        <v/>
      </c>
      <c r="AP34" s="1112" t="str">
        <f>'Result Sheet'!BR38</f>
        <v/>
      </c>
      <c r="AQ34" s="1096" t="str">
        <f>'Result Sheet'!CD38</f>
        <v/>
      </c>
      <c r="AR34" s="1105" t="str">
        <f>'Result Sheet'!CP38</f>
        <v/>
      </c>
      <c r="AS34" s="1094">
        <f t="shared" si="7"/>
        <v>0.0</v>
      </c>
      <c r="AT34" s="1094">
        <f t="shared" si="7"/>
        <v>0.0</v>
      </c>
      <c r="AU34" s="1094">
        <f t="shared" si="7"/>
        <v>0.0</v>
      </c>
      <c r="AV34" s="1094">
        <f t="shared" si="7"/>
        <v>0.0</v>
      </c>
      <c r="AW34" s="1094">
        <f t="shared" si="7"/>
        <v>0.0</v>
      </c>
      <c r="AX34" s="1094">
        <f t="shared" si="7"/>
        <v>0.0</v>
      </c>
      <c r="AY34" s="1094">
        <f t="shared" si="8"/>
        <v>0.0</v>
      </c>
      <c r="AZ34" s="1094">
        <f t="shared" si="8"/>
        <v>0.0</v>
      </c>
      <c r="BA34" s="1094">
        <f t="shared" si="8"/>
        <v>0.0</v>
      </c>
      <c r="BB34" s="1094">
        <f t="shared" si="8"/>
        <v>0.0</v>
      </c>
      <c r="BC34" s="1094">
        <f t="shared" si="8"/>
        <v>0.0</v>
      </c>
      <c r="BD34" s="1094">
        <f t="shared" si="8"/>
        <v>0.0</v>
      </c>
      <c r="BE34" s="1094">
        <f t="shared" si="9"/>
        <v>0.0</v>
      </c>
      <c r="BF34" s="1094">
        <f t="shared" si="9"/>
        <v>0.0</v>
      </c>
      <c r="BG34" s="1094">
        <f t="shared" si="9"/>
        <v>0.0</v>
      </c>
      <c r="BH34" s="1094">
        <f t="shared" si="9"/>
        <v>0.0</v>
      </c>
      <c r="BI34" s="1094">
        <f t="shared" si="9"/>
        <v>0.0</v>
      </c>
      <c r="BJ34" s="1094">
        <f t="shared" si="9"/>
        <v>0.0</v>
      </c>
      <c r="BK34" s="1094">
        <f t="shared" si="10"/>
        <v>0.0</v>
      </c>
      <c r="BL34" s="1094">
        <f t="shared" si="10"/>
        <v>0.0</v>
      </c>
      <c r="BM34" s="1094">
        <f t="shared" si="10"/>
        <v>0.0</v>
      </c>
      <c r="BN34" s="1094">
        <f t="shared" si="10"/>
        <v>0.0</v>
      </c>
      <c r="BO34" s="1094">
        <f t="shared" si="10"/>
        <v>0.0</v>
      </c>
      <c r="BP34" s="1094">
        <f t="shared" si="10"/>
        <v>0.0</v>
      </c>
      <c r="BQ34" s="1094">
        <f t="shared" si="11"/>
        <v>0.0</v>
      </c>
      <c r="BR34" s="1094">
        <f t="shared" si="11"/>
        <v>0.0</v>
      </c>
      <c r="BS34" s="1094">
        <f t="shared" si="11"/>
        <v>0.0</v>
      </c>
      <c r="BT34" s="1094">
        <f t="shared" si="11"/>
        <v>0.0</v>
      </c>
      <c r="BU34" s="1094">
        <f t="shared" si="11"/>
        <v>0.0</v>
      </c>
      <c r="BV34" s="1094">
        <f t="shared" si="11"/>
        <v>0.0</v>
      </c>
      <c r="BW34" s="1094">
        <f t="shared" si="12"/>
        <v>0.0</v>
      </c>
      <c r="BX34" s="1094">
        <f t="shared" si="12"/>
        <v>0.0</v>
      </c>
      <c r="BY34" s="1094">
        <f t="shared" si="12"/>
        <v>0.0</v>
      </c>
      <c r="BZ34" s="1094">
        <f t="shared" si="12"/>
        <v>0.0</v>
      </c>
      <c r="CA34" s="1094">
        <f t="shared" si="12"/>
        <v>0.0</v>
      </c>
      <c r="CB34" s="1094">
        <f t="shared" si="12"/>
        <v>0.0</v>
      </c>
      <c r="CC34" s="1094">
        <f t="shared" si="13"/>
        <v>0.0</v>
      </c>
      <c r="CD34" s="1094">
        <f t="shared" si="13"/>
        <v>0.0</v>
      </c>
      <c r="CE34" s="1094">
        <f t="shared" si="13"/>
        <v>0.0</v>
      </c>
      <c r="CF34" s="1094">
        <f t="shared" si="13"/>
        <v>0.0</v>
      </c>
      <c r="CG34" s="1094">
        <f t="shared" si="13"/>
        <v>0.0</v>
      </c>
      <c r="CH34" s="1094">
        <f t="shared" si="13"/>
        <v>0.0</v>
      </c>
      <c r="CI34" s="1113">
        <f>IF(AK34=CI$2,'Marks Entry'!G40,0)</f>
        <v>0.0</v>
      </c>
      <c r="CJ34" s="1112">
        <f>IF(AK34=CJ$2,'Marks Entry'!G40,0)</f>
        <v>0.0</v>
      </c>
      <c r="CK34" s="1112">
        <f>IF(AK34=CK$2,'Marks Entry'!G40,0)</f>
        <v>0.0</v>
      </c>
      <c r="CL34" s="1112">
        <f>IF(AK34=CL$2,'Marks Entry'!G40,0)</f>
        <v>0.0</v>
      </c>
      <c r="CM34" s="1112">
        <f>IF(AK34=CM$2,'Marks Entry'!G40,0)</f>
        <v>0.0</v>
      </c>
      <c r="CN34" s="1112">
        <f>IF(AK34=CN$2,'Marks Entry'!G40,0)</f>
        <v>0.0</v>
      </c>
      <c r="CO34" s="1106" t="str">
        <f>IF(AND('Marks Entry'!$FE40="Passed",$AK34=CO$2),'Marks Entry'!$FD40,IF($AK34=CO$2,'Marks Entry'!$FE40,""))</f>
        <v/>
      </c>
      <c r="CP34" s="1106" t="str">
        <f>IF(AND('Marks Entry'!$FE40="Passed",$AK34=CP$2),'Marks Entry'!$FD40,IF($AK34=CP$2,'Marks Entry'!$FE40,""))</f>
        <v/>
      </c>
      <c r="CQ34" s="1106" t="str">
        <f>IF(AND('Marks Entry'!$FE40="Passed",$AK34=CQ$2),'Marks Entry'!$FD40,IF($AK34=CQ$2,'Marks Entry'!$FE40,""))</f>
        <v/>
      </c>
      <c r="CR34" s="1106" t="str">
        <f>IF(AND('Marks Entry'!$FE40="Passed",$AK34=CR$2),'Marks Entry'!$FD40,IF($AK34=CR$2,'Marks Entry'!$FE40,""))</f>
        <v/>
      </c>
      <c r="CS34" s="1106" t="str">
        <f>IF(AND('Marks Entry'!$FE40="Passed",$AK34=CS$2),'Marks Entry'!$FD40,IF($AK34=CS$2,'Marks Entry'!$FE40,""))</f>
        <v/>
      </c>
      <c r="CT34" s="1106" t="str">
        <f>IF(AND('Marks Entry'!$FE40="Passed",$AK34=CT$2),'Marks Entry'!$FD40,IF($AK34=CT$2,'Marks Entry'!$FE40,""))</f>
        <v/>
      </c>
    </row>
    <row r="35" spans="8:8" ht="20.25" customHeight="1">
      <c r="A35" s="1141">
        <v>4.0</v>
      </c>
      <c r="B35" s="1188" t="s">
        <v>122</v>
      </c>
      <c r="C35" s="1189">
        <f>CO107</f>
        <v>0.0</v>
      </c>
      <c r="D35" s="1190"/>
      <c r="E35" s="1190"/>
      <c r="F35" s="1191"/>
      <c r="G35" s="1189">
        <f t="shared" si="96"/>
        <v>0.0</v>
      </c>
      <c r="H35" s="1190"/>
      <c r="I35" s="1190"/>
      <c r="J35" s="1191"/>
      <c r="K35" s="1189">
        <f t="shared" si="97"/>
        <v>0.0</v>
      </c>
      <c r="L35" s="1190"/>
      <c r="M35" s="1190"/>
      <c r="N35" s="1191"/>
      <c r="O35" s="1189">
        <f t="shared" si="98"/>
        <v>0.0</v>
      </c>
      <c r="P35" s="1190"/>
      <c r="Q35" s="1190"/>
      <c r="R35" s="1191"/>
      <c r="S35" s="1189">
        <f t="shared" si="99"/>
        <v>0.0</v>
      </c>
      <c r="T35" s="1190"/>
      <c r="U35" s="1190"/>
      <c r="V35" s="1190"/>
      <c r="W35" s="1189">
        <f t="shared" si="100"/>
        <v>0.0</v>
      </c>
      <c r="X35" s="1190"/>
      <c r="Y35" s="1190"/>
      <c r="Z35" s="1191"/>
      <c r="AA35" s="1189">
        <f t="shared" si="95"/>
        <v>0.0</v>
      </c>
      <c r="AB35" s="1190"/>
      <c r="AC35" s="1190"/>
      <c r="AD35" s="1191"/>
      <c r="AJ35" s="1095">
        <f t="shared" si="14"/>
        <v>0.0</v>
      </c>
      <c r="AK35" s="1095">
        <f>'Marks Entry'!F41</f>
        <v>0.0</v>
      </c>
      <c r="AL35" s="1112" t="str">
        <f>'Result Sheet'!V39</f>
        <v/>
      </c>
      <c r="AM35" s="1112" t="str">
        <f>'Result Sheet'!AH39</f>
        <v/>
      </c>
      <c r="AN35" s="1112" t="str">
        <f>'Result Sheet'!AT39</f>
        <v/>
      </c>
      <c r="AO35" s="1112" t="str">
        <f>'Result Sheet'!BF39</f>
        <v/>
      </c>
      <c r="AP35" s="1112" t="str">
        <f>'Result Sheet'!BR39</f>
        <v/>
      </c>
      <c r="AQ35" s="1096" t="str">
        <f>'Result Sheet'!CD39</f>
        <v/>
      </c>
      <c r="AR35" s="1105" t="str">
        <f>'Result Sheet'!CP39</f>
        <v/>
      </c>
      <c r="AS35" s="1094">
        <f t="shared" si="7"/>
        <v>0.0</v>
      </c>
      <c r="AT35" s="1094">
        <f t="shared" si="7"/>
        <v>0.0</v>
      </c>
      <c r="AU35" s="1094">
        <f t="shared" si="7"/>
        <v>0.0</v>
      </c>
      <c r="AV35" s="1094">
        <f t="shared" si="7"/>
        <v>0.0</v>
      </c>
      <c r="AW35" s="1094">
        <f t="shared" si="7"/>
        <v>0.0</v>
      </c>
      <c r="AX35" s="1094">
        <f t="shared" si="7"/>
        <v>0.0</v>
      </c>
      <c r="AY35" s="1094">
        <f t="shared" si="8"/>
        <v>0.0</v>
      </c>
      <c r="AZ35" s="1094">
        <f t="shared" si="8"/>
        <v>0.0</v>
      </c>
      <c r="BA35" s="1094">
        <f t="shared" si="8"/>
        <v>0.0</v>
      </c>
      <c r="BB35" s="1094">
        <f t="shared" si="8"/>
        <v>0.0</v>
      </c>
      <c r="BC35" s="1094">
        <f t="shared" si="8"/>
        <v>0.0</v>
      </c>
      <c r="BD35" s="1094">
        <f t="shared" si="8"/>
        <v>0.0</v>
      </c>
      <c r="BE35" s="1094">
        <f t="shared" si="9"/>
        <v>0.0</v>
      </c>
      <c r="BF35" s="1094">
        <f t="shared" si="9"/>
        <v>0.0</v>
      </c>
      <c r="BG35" s="1094">
        <f t="shared" si="9"/>
        <v>0.0</v>
      </c>
      <c r="BH35" s="1094">
        <f t="shared" si="9"/>
        <v>0.0</v>
      </c>
      <c r="BI35" s="1094">
        <f t="shared" si="9"/>
        <v>0.0</v>
      </c>
      <c r="BJ35" s="1094">
        <f t="shared" si="9"/>
        <v>0.0</v>
      </c>
      <c r="BK35" s="1094">
        <f t="shared" si="10"/>
        <v>0.0</v>
      </c>
      <c r="BL35" s="1094">
        <f t="shared" si="10"/>
        <v>0.0</v>
      </c>
      <c r="BM35" s="1094">
        <f t="shared" si="10"/>
        <v>0.0</v>
      </c>
      <c r="BN35" s="1094">
        <f t="shared" si="10"/>
        <v>0.0</v>
      </c>
      <c r="BO35" s="1094">
        <f t="shared" si="10"/>
        <v>0.0</v>
      </c>
      <c r="BP35" s="1094">
        <f t="shared" si="10"/>
        <v>0.0</v>
      </c>
      <c r="BQ35" s="1094">
        <f t="shared" si="11"/>
        <v>0.0</v>
      </c>
      <c r="BR35" s="1094">
        <f t="shared" si="11"/>
        <v>0.0</v>
      </c>
      <c r="BS35" s="1094">
        <f t="shared" si="11"/>
        <v>0.0</v>
      </c>
      <c r="BT35" s="1094">
        <f t="shared" si="11"/>
        <v>0.0</v>
      </c>
      <c r="BU35" s="1094">
        <f t="shared" si="11"/>
        <v>0.0</v>
      </c>
      <c r="BV35" s="1094">
        <f t="shared" si="11"/>
        <v>0.0</v>
      </c>
      <c r="BW35" s="1094">
        <f t="shared" si="12"/>
        <v>0.0</v>
      </c>
      <c r="BX35" s="1094">
        <f t="shared" si="12"/>
        <v>0.0</v>
      </c>
      <c r="BY35" s="1094">
        <f t="shared" si="12"/>
        <v>0.0</v>
      </c>
      <c r="BZ35" s="1094">
        <f t="shared" si="12"/>
        <v>0.0</v>
      </c>
      <c r="CA35" s="1094">
        <f t="shared" si="12"/>
        <v>0.0</v>
      </c>
      <c r="CB35" s="1094">
        <f t="shared" si="12"/>
        <v>0.0</v>
      </c>
      <c r="CC35" s="1094">
        <f t="shared" si="13"/>
        <v>0.0</v>
      </c>
      <c r="CD35" s="1094">
        <f t="shared" si="13"/>
        <v>0.0</v>
      </c>
      <c r="CE35" s="1094">
        <f t="shared" si="13"/>
        <v>0.0</v>
      </c>
      <c r="CF35" s="1094">
        <f t="shared" si="13"/>
        <v>0.0</v>
      </c>
      <c r="CG35" s="1094">
        <f t="shared" si="13"/>
        <v>0.0</v>
      </c>
      <c r="CH35" s="1094">
        <f t="shared" si="13"/>
        <v>0.0</v>
      </c>
      <c r="CI35" s="1113">
        <f>IF(AK35=CI$2,'Marks Entry'!G41,0)</f>
        <v>0.0</v>
      </c>
      <c r="CJ35" s="1112">
        <f>IF(AK35=CJ$2,'Marks Entry'!G41,0)</f>
        <v>0.0</v>
      </c>
      <c r="CK35" s="1112">
        <f>IF(AK35=CK$2,'Marks Entry'!G41,0)</f>
        <v>0.0</v>
      </c>
      <c r="CL35" s="1112">
        <f>IF(AK35=CL$2,'Marks Entry'!G41,0)</f>
        <v>0.0</v>
      </c>
      <c r="CM35" s="1112">
        <f>IF(AK35=CM$2,'Marks Entry'!G41,0)</f>
        <v>0.0</v>
      </c>
      <c r="CN35" s="1112">
        <f>IF(AK35=CN$2,'Marks Entry'!G41,0)</f>
        <v>0.0</v>
      </c>
      <c r="CO35" s="1106" t="str">
        <f>IF(AND('Marks Entry'!$FE41="Passed",$AK35=CO$2),'Marks Entry'!$FD41,IF($AK35=CO$2,'Marks Entry'!$FE41,""))</f>
        <v/>
      </c>
      <c r="CP35" s="1106" t="str">
        <f>IF(AND('Marks Entry'!$FE41="Passed",$AK35=CP$2),'Marks Entry'!$FD41,IF($AK35=CP$2,'Marks Entry'!$FE41,""))</f>
        <v/>
      </c>
      <c r="CQ35" s="1106" t="str">
        <f>IF(AND('Marks Entry'!$FE41="Passed",$AK35=CQ$2),'Marks Entry'!$FD41,IF($AK35=CQ$2,'Marks Entry'!$FE41,""))</f>
        <v/>
      </c>
      <c r="CR35" s="1106" t="str">
        <f>IF(AND('Marks Entry'!$FE41="Passed",$AK35=CR$2),'Marks Entry'!$FD41,IF($AK35=CR$2,'Marks Entry'!$FE41,""))</f>
        <v/>
      </c>
      <c r="CS35" s="1106" t="str">
        <f>IF(AND('Marks Entry'!$FE41="Passed",$AK35=CS$2),'Marks Entry'!$FD41,IF($AK35=CS$2,'Marks Entry'!$FE41,""))</f>
        <v/>
      </c>
      <c r="CT35" s="1106" t="str">
        <f>IF(AND('Marks Entry'!$FE41="Passed",$AK35=CT$2),'Marks Entry'!$FD41,IF($AK35=CT$2,'Marks Entry'!$FE41,""))</f>
        <v/>
      </c>
    </row>
    <row r="36" spans="8:8" ht="20.25" customHeight="1">
      <c r="A36" s="1141">
        <v>5.0</v>
      </c>
      <c r="B36" s="1188" t="s">
        <v>189</v>
      </c>
      <c r="C36" s="1189">
        <f>CO108</f>
        <v>2.0</v>
      </c>
      <c r="D36" s="1190"/>
      <c r="E36" s="1190"/>
      <c r="F36" s="1191"/>
      <c r="G36" s="1189">
        <f t="shared" si="96"/>
        <v>3.0</v>
      </c>
      <c r="H36" s="1190"/>
      <c r="I36" s="1190"/>
      <c r="J36" s="1191"/>
      <c r="K36" s="1189">
        <f t="shared" si="97"/>
        <v>9.0</v>
      </c>
      <c r="L36" s="1190"/>
      <c r="M36" s="1190"/>
      <c r="N36" s="1191"/>
      <c r="O36" s="1189">
        <f t="shared" si="98"/>
        <v>12.0</v>
      </c>
      <c r="P36" s="1190"/>
      <c r="Q36" s="1190"/>
      <c r="R36" s="1191"/>
      <c r="S36" s="1189">
        <f t="shared" si="99"/>
        <v>0.0</v>
      </c>
      <c r="T36" s="1190"/>
      <c r="U36" s="1190"/>
      <c r="V36" s="1190"/>
      <c r="W36" s="1189">
        <f t="shared" si="100"/>
        <v>0.0</v>
      </c>
      <c r="X36" s="1190"/>
      <c r="Y36" s="1190"/>
      <c r="Z36" s="1191"/>
      <c r="AA36" s="1189">
        <f t="shared" si="95"/>
        <v>26.0</v>
      </c>
      <c r="AB36" s="1190"/>
      <c r="AC36" s="1190"/>
      <c r="AD36" s="1191"/>
      <c r="AJ36" s="1095">
        <f t="shared" si="14"/>
        <v>0.0</v>
      </c>
      <c r="AK36" s="1095">
        <f>'Marks Entry'!F42</f>
        <v>0.0</v>
      </c>
      <c r="AL36" s="1112" t="str">
        <f>'Result Sheet'!V40</f>
        <v/>
      </c>
      <c r="AM36" s="1112" t="str">
        <f>'Result Sheet'!AH40</f>
        <v/>
      </c>
      <c r="AN36" s="1112" t="str">
        <f>'Result Sheet'!AT40</f>
        <v/>
      </c>
      <c r="AO36" s="1112" t="str">
        <f>'Result Sheet'!BF40</f>
        <v/>
      </c>
      <c r="AP36" s="1112" t="str">
        <f>'Result Sheet'!BR40</f>
        <v/>
      </c>
      <c r="AQ36" s="1096" t="str">
        <f>'Result Sheet'!CD40</f>
        <v/>
      </c>
      <c r="AR36" s="1105" t="str">
        <f>'Result Sheet'!CP40</f>
        <v/>
      </c>
      <c r="AS36" s="1094">
        <f t="shared" si="101" ref="AS36:AX67">IF($AK36=AS$2,$AL36,0)</f>
        <v>0.0</v>
      </c>
      <c r="AT36" s="1094">
        <f t="shared" si="101"/>
        <v>0.0</v>
      </c>
      <c r="AU36" s="1094">
        <f t="shared" si="101"/>
        <v>0.0</v>
      </c>
      <c r="AV36" s="1094">
        <f t="shared" si="101"/>
        <v>0.0</v>
      </c>
      <c r="AW36" s="1094">
        <f t="shared" si="101"/>
        <v>0.0</v>
      </c>
      <c r="AX36" s="1094">
        <f t="shared" si="101"/>
        <v>0.0</v>
      </c>
      <c r="AY36" s="1094">
        <f t="shared" si="102" ref="AY36:BD67">IF($AK36=AY$2,$AM36,0)</f>
        <v>0.0</v>
      </c>
      <c r="AZ36" s="1094">
        <f t="shared" si="102"/>
        <v>0.0</v>
      </c>
      <c r="BA36" s="1094">
        <f t="shared" si="102"/>
        <v>0.0</v>
      </c>
      <c r="BB36" s="1094">
        <f t="shared" si="102"/>
        <v>0.0</v>
      </c>
      <c r="BC36" s="1094">
        <f t="shared" si="102"/>
        <v>0.0</v>
      </c>
      <c r="BD36" s="1094">
        <f t="shared" si="102"/>
        <v>0.0</v>
      </c>
      <c r="BE36" s="1094">
        <f t="shared" si="103" ref="BE36:BJ67">IF($AK36=BE$2,$AN36,0)</f>
        <v>0.0</v>
      </c>
      <c r="BF36" s="1094">
        <f t="shared" si="103"/>
        <v>0.0</v>
      </c>
      <c r="BG36" s="1094">
        <f t="shared" si="103"/>
        <v>0.0</v>
      </c>
      <c r="BH36" s="1094">
        <f t="shared" si="103"/>
        <v>0.0</v>
      </c>
      <c r="BI36" s="1094">
        <f t="shared" si="103"/>
        <v>0.0</v>
      </c>
      <c r="BJ36" s="1094">
        <f t="shared" si="103"/>
        <v>0.0</v>
      </c>
      <c r="BK36" s="1094">
        <f t="shared" si="104" ref="BK36:BP67">IF($AK36=BK$2,$AO36,0)</f>
        <v>0.0</v>
      </c>
      <c r="BL36" s="1094">
        <f t="shared" si="104"/>
        <v>0.0</v>
      </c>
      <c r="BM36" s="1094">
        <f t="shared" si="104"/>
        <v>0.0</v>
      </c>
      <c r="BN36" s="1094">
        <f t="shared" si="104"/>
        <v>0.0</v>
      </c>
      <c r="BO36" s="1094">
        <f t="shared" si="104"/>
        <v>0.0</v>
      </c>
      <c r="BP36" s="1094">
        <f t="shared" si="104"/>
        <v>0.0</v>
      </c>
      <c r="BQ36" s="1094">
        <f t="shared" si="105" ref="BQ36:BV67">IF($AK36=BQ$2,$AP36,0)</f>
        <v>0.0</v>
      </c>
      <c r="BR36" s="1094">
        <f t="shared" si="105"/>
        <v>0.0</v>
      </c>
      <c r="BS36" s="1094">
        <f t="shared" si="105"/>
        <v>0.0</v>
      </c>
      <c r="BT36" s="1094">
        <f t="shared" si="105"/>
        <v>0.0</v>
      </c>
      <c r="BU36" s="1094">
        <f t="shared" si="105"/>
        <v>0.0</v>
      </c>
      <c r="BV36" s="1094">
        <f t="shared" si="105"/>
        <v>0.0</v>
      </c>
      <c r="BW36" s="1094">
        <f t="shared" si="106" ref="BW36:CB67">IF($AK36=BW$2,$AQ36,0)</f>
        <v>0.0</v>
      </c>
      <c r="BX36" s="1094">
        <f t="shared" si="106"/>
        <v>0.0</v>
      </c>
      <c r="BY36" s="1094">
        <f t="shared" si="106"/>
        <v>0.0</v>
      </c>
      <c r="BZ36" s="1094">
        <f t="shared" si="106"/>
        <v>0.0</v>
      </c>
      <c r="CA36" s="1094">
        <f t="shared" si="106"/>
        <v>0.0</v>
      </c>
      <c r="CB36" s="1094">
        <f t="shared" si="106"/>
        <v>0.0</v>
      </c>
      <c r="CC36" s="1094">
        <f t="shared" si="107" ref="CC36:CH67">IF($AK36=CC$2,$AR36,0)</f>
        <v>0.0</v>
      </c>
      <c r="CD36" s="1094">
        <f t="shared" si="107"/>
        <v>0.0</v>
      </c>
      <c r="CE36" s="1094">
        <f t="shared" si="107"/>
        <v>0.0</v>
      </c>
      <c r="CF36" s="1094">
        <f t="shared" si="107"/>
        <v>0.0</v>
      </c>
      <c r="CG36" s="1094">
        <f t="shared" si="107"/>
        <v>0.0</v>
      </c>
      <c r="CH36" s="1094">
        <f t="shared" si="107"/>
        <v>0.0</v>
      </c>
      <c r="CI36" s="1113">
        <f>IF(AK36=CI$2,'Marks Entry'!G42,0)</f>
        <v>0.0</v>
      </c>
      <c r="CJ36" s="1112">
        <f>IF(AK36=CJ$2,'Marks Entry'!G42,0)</f>
        <v>0.0</v>
      </c>
      <c r="CK36" s="1112">
        <f>IF(AK36=CK$2,'Marks Entry'!G42,0)</f>
        <v>0.0</v>
      </c>
      <c r="CL36" s="1112">
        <f>IF(AK36=CL$2,'Marks Entry'!G42,0)</f>
        <v>0.0</v>
      </c>
      <c r="CM36" s="1112">
        <f>IF(AK36=CM$2,'Marks Entry'!G42,0)</f>
        <v>0.0</v>
      </c>
      <c r="CN36" s="1112">
        <f>IF(AK36=CN$2,'Marks Entry'!G42,0)</f>
        <v>0.0</v>
      </c>
      <c r="CO36" s="1106" t="str">
        <f>IF(AND('Marks Entry'!$FE42="Passed",$AK36=CO$2),'Marks Entry'!$FD42,IF($AK36=CO$2,'Marks Entry'!$FE42,""))</f>
        <v/>
      </c>
      <c r="CP36" s="1106" t="str">
        <f>IF(AND('Marks Entry'!$FE42="Passed",$AK36=CP$2),'Marks Entry'!$FD42,IF($AK36=CP$2,'Marks Entry'!$FE42,""))</f>
        <v/>
      </c>
      <c r="CQ36" s="1106" t="str">
        <f>IF(AND('Marks Entry'!$FE42="Passed",$AK36=CQ$2),'Marks Entry'!$FD42,IF($AK36=CQ$2,'Marks Entry'!$FE42,""))</f>
        <v/>
      </c>
      <c r="CR36" s="1106" t="str">
        <f>IF(AND('Marks Entry'!$FE42="Passed",$AK36=CR$2),'Marks Entry'!$FD42,IF($AK36=CR$2,'Marks Entry'!$FE42,""))</f>
        <v/>
      </c>
      <c r="CS36" s="1106" t="str">
        <f>IF(AND('Marks Entry'!$FE42="Passed",$AK36=CS$2),'Marks Entry'!$FD42,IF($AK36=CS$2,'Marks Entry'!$FE42,""))</f>
        <v/>
      </c>
      <c r="CT36" s="1106" t="str">
        <f>IF(AND('Marks Entry'!$FE42="Passed",$AK36=CT$2),'Marks Entry'!$FD42,IF($AK36=CT$2,'Marks Entry'!$FE42,""))</f>
        <v/>
      </c>
    </row>
    <row r="37" spans="8:8" ht="20.25" customHeight="1">
      <c r="A37" s="1147">
        <v>6.0</v>
      </c>
      <c r="B37" s="1192" t="s">
        <v>123</v>
      </c>
      <c r="C37" s="1193">
        <f>CO110</f>
        <v>0.0</v>
      </c>
      <c r="D37" s="1194"/>
      <c r="E37" s="1194"/>
      <c r="F37" s="1195"/>
      <c r="G37" s="1193">
        <f>CP110</f>
        <v>0.0</v>
      </c>
      <c r="H37" s="1194"/>
      <c r="I37" s="1194"/>
      <c r="J37" s="1195"/>
      <c r="K37" s="1193">
        <f t="shared" si="108" ref="K37">CT110</f>
        <v>0.0</v>
      </c>
      <c r="L37" s="1194"/>
      <c r="M37" s="1194"/>
      <c r="N37" s="1195"/>
      <c r="O37" s="1193">
        <f t="shared" si="109" ref="O37">CX110</f>
        <v>0.0</v>
      </c>
      <c r="P37" s="1194"/>
      <c r="Q37" s="1194"/>
      <c r="R37" s="1195"/>
      <c r="S37" s="1193">
        <f t="shared" si="110" ref="S37">DB110</f>
        <v>0.0</v>
      </c>
      <c r="T37" s="1194"/>
      <c r="U37" s="1194"/>
      <c r="V37" s="1195"/>
      <c r="W37" s="1193">
        <f t="shared" si="111" ref="W37">DF110</f>
        <v>0.0</v>
      </c>
      <c r="X37" s="1194"/>
      <c r="Y37" s="1194"/>
      <c r="Z37" s="1195"/>
      <c r="AA37" s="1193">
        <f t="shared" si="95"/>
        <v>0.0</v>
      </c>
      <c r="AB37" s="1194"/>
      <c r="AC37" s="1194"/>
      <c r="AD37" s="1195"/>
      <c r="AJ37" s="1095">
        <f t="shared" si="14"/>
        <v>0.0</v>
      </c>
      <c r="AK37" s="1095">
        <f>'Marks Entry'!F43</f>
        <v>0.0</v>
      </c>
      <c r="AL37" s="1112" t="str">
        <f>'Result Sheet'!V41</f>
        <v/>
      </c>
      <c r="AM37" s="1112" t="str">
        <f>'Result Sheet'!AH41</f>
        <v/>
      </c>
      <c r="AN37" s="1112" t="str">
        <f>'Result Sheet'!AT41</f>
        <v/>
      </c>
      <c r="AO37" s="1112" t="str">
        <f>'Result Sheet'!BF41</f>
        <v/>
      </c>
      <c r="AP37" s="1112" t="str">
        <f>'Result Sheet'!BR41</f>
        <v/>
      </c>
      <c r="AQ37" s="1096" t="str">
        <f>'Result Sheet'!CD41</f>
        <v/>
      </c>
      <c r="AR37" s="1105" t="str">
        <f>'Result Sheet'!CP41</f>
        <v/>
      </c>
      <c r="AS37" s="1094">
        <f t="shared" si="101"/>
        <v>0.0</v>
      </c>
      <c r="AT37" s="1094">
        <f t="shared" si="101"/>
        <v>0.0</v>
      </c>
      <c r="AU37" s="1094">
        <f t="shared" si="101"/>
        <v>0.0</v>
      </c>
      <c r="AV37" s="1094">
        <f t="shared" si="101"/>
        <v>0.0</v>
      </c>
      <c r="AW37" s="1094">
        <f t="shared" si="101"/>
        <v>0.0</v>
      </c>
      <c r="AX37" s="1094">
        <f t="shared" si="101"/>
        <v>0.0</v>
      </c>
      <c r="AY37" s="1094">
        <f t="shared" si="102"/>
        <v>0.0</v>
      </c>
      <c r="AZ37" s="1094">
        <f t="shared" si="102"/>
        <v>0.0</v>
      </c>
      <c r="BA37" s="1094">
        <f t="shared" si="102"/>
        <v>0.0</v>
      </c>
      <c r="BB37" s="1094">
        <f t="shared" si="102"/>
        <v>0.0</v>
      </c>
      <c r="BC37" s="1094">
        <f t="shared" si="102"/>
        <v>0.0</v>
      </c>
      <c r="BD37" s="1094">
        <f t="shared" si="102"/>
        <v>0.0</v>
      </c>
      <c r="BE37" s="1094">
        <f t="shared" si="103"/>
        <v>0.0</v>
      </c>
      <c r="BF37" s="1094">
        <f t="shared" si="103"/>
        <v>0.0</v>
      </c>
      <c r="BG37" s="1094">
        <f t="shared" si="103"/>
        <v>0.0</v>
      </c>
      <c r="BH37" s="1094">
        <f t="shared" si="103"/>
        <v>0.0</v>
      </c>
      <c r="BI37" s="1094">
        <f t="shared" si="103"/>
        <v>0.0</v>
      </c>
      <c r="BJ37" s="1094">
        <f t="shared" si="103"/>
        <v>0.0</v>
      </c>
      <c r="BK37" s="1094">
        <f t="shared" si="104"/>
        <v>0.0</v>
      </c>
      <c r="BL37" s="1094">
        <f t="shared" si="104"/>
        <v>0.0</v>
      </c>
      <c r="BM37" s="1094">
        <f t="shared" si="104"/>
        <v>0.0</v>
      </c>
      <c r="BN37" s="1094">
        <f t="shared" si="104"/>
        <v>0.0</v>
      </c>
      <c r="BO37" s="1094">
        <f t="shared" si="104"/>
        <v>0.0</v>
      </c>
      <c r="BP37" s="1094">
        <f t="shared" si="104"/>
        <v>0.0</v>
      </c>
      <c r="BQ37" s="1094">
        <f t="shared" si="105"/>
        <v>0.0</v>
      </c>
      <c r="BR37" s="1094">
        <f t="shared" si="105"/>
        <v>0.0</v>
      </c>
      <c r="BS37" s="1094">
        <f t="shared" si="105"/>
        <v>0.0</v>
      </c>
      <c r="BT37" s="1094">
        <f t="shared" si="105"/>
        <v>0.0</v>
      </c>
      <c r="BU37" s="1094">
        <f t="shared" si="105"/>
        <v>0.0</v>
      </c>
      <c r="BV37" s="1094">
        <f t="shared" si="105"/>
        <v>0.0</v>
      </c>
      <c r="BW37" s="1094">
        <f t="shared" si="106"/>
        <v>0.0</v>
      </c>
      <c r="BX37" s="1094">
        <f t="shared" si="106"/>
        <v>0.0</v>
      </c>
      <c r="BY37" s="1094">
        <f t="shared" si="106"/>
        <v>0.0</v>
      </c>
      <c r="BZ37" s="1094">
        <f t="shared" si="106"/>
        <v>0.0</v>
      </c>
      <c r="CA37" s="1094">
        <f t="shared" si="106"/>
        <v>0.0</v>
      </c>
      <c r="CB37" s="1094">
        <f t="shared" si="106"/>
        <v>0.0</v>
      </c>
      <c r="CC37" s="1094">
        <f t="shared" si="107"/>
        <v>0.0</v>
      </c>
      <c r="CD37" s="1094">
        <f t="shared" si="107"/>
        <v>0.0</v>
      </c>
      <c r="CE37" s="1094">
        <f t="shared" si="107"/>
        <v>0.0</v>
      </c>
      <c r="CF37" s="1094">
        <f t="shared" si="107"/>
        <v>0.0</v>
      </c>
      <c r="CG37" s="1094">
        <f t="shared" si="107"/>
        <v>0.0</v>
      </c>
      <c r="CH37" s="1094">
        <f t="shared" si="107"/>
        <v>0.0</v>
      </c>
      <c r="CI37" s="1113">
        <f>IF(AK37=CI$2,'Marks Entry'!G43,0)</f>
        <v>0.0</v>
      </c>
      <c r="CJ37" s="1112">
        <f>IF(AK37=CJ$2,'Marks Entry'!G43,0)</f>
        <v>0.0</v>
      </c>
      <c r="CK37" s="1112">
        <f>IF(AK37=CK$2,'Marks Entry'!G43,0)</f>
        <v>0.0</v>
      </c>
      <c r="CL37" s="1112">
        <f>IF(AK37=CL$2,'Marks Entry'!G43,0)</f>
        <v>0.0</v>
      </c>
      <c r="CM37" s="1112">
        <f>IF(AK37=CM$2,'Marks Entry'!G43,0)</f>
        <v>0.0</v>
      </c>
      <c r="CN37" s="1112">
        <f>IF(AK37=CN$2,'Marks Entry'!G43,0)</f>
        <v>0.0</v>
      </c>
      <c r="CO37" s="1106" t="str">
        <f>IF(AND('Marks Entry'!$FE43="Passed",$AK37=CO$2),'Marks Entry'!$FD43,IF($AK37=CO$2,'Marks Entry'!$FE43,""))</f>
        <v/>
      </c>
      <c r="CP37" s="1106" t="str">
        <f>IF(AND('Marks Entry'!$FE43="Passed",$AK37=CP$2),'Marks Entry'!$FD43,IF($AK37=CP$2,'Marks Entry'!$FE43,""))</f>
        <v/>
      </c>
      <c r="CQ37" s="1106" t="str">
        <f>IF(AND('Marks Entry'!$FE43="Passed",$AK37=CQ$2),'Marks Entry'!$FD43,IF($AK37=CQ$2,'Marks Entry'!$FE43,""))</f>
        <v/>
      </c>
      <c r="CR37" s="1106" t="str">
        <f>IF(AND('Marks Entry'!$FE43="Passed",$AK37=CR$2),'Marks Entry'!$FD43,IF($AK37=CR$2,'Marks Entry'!$FE43,""))</f>
        <v/>
      </c>
      <c r="CS37" s="1106" t="str">
        <f>IF(AND('Marks Entry'!$FE43="Passed",$AK37=CS$2),'Marks Entry'!$FD43,IF($AK37=CS$2,'Marks Entry'!$FE43,""))</f>
        <v/>
      </c>
      <c r="CT37" s="1106" t="str">
        <f>IF(AND('Marks Entry'!$FE43="Passed",$AK37=CT$2),'Marks Entry'!$FD43,IF($AK37=CT$2,'Marks Entry'!$FE43,""))</f>
        <v/>
      </c>
    </row>
    <row r="38" spans="8:8" ht="27.75">
      <c r="A38" s="1196" t="s">
        <v>30</v>
      </c>
      <c r="B38" s="1197"/>
      <c r="C38" s="1198">
        <f>SUM(C32:C37)</f>
        <v>2.0</v>
      </c>
      <c r="D38" s="1199"/>
      <c r="E38" s="1199"/>
      <c r="F38" s="1200"/>
      <c r="G38" s="1198">
        <f t="shared" si="112" ref="G38">SUM(G32:G37)</f>
        <v>3.0</v>
      </c>
      <c r="H38" s="1199"/>
      <c r="I38" s="1199"/>
      <c r="J38" s="1200"/>
      <c r="K38" s="1198">
        <f t="shared" si="113" ref="K38">SUM(K32:K37)</f>
        <v>9.0</v>
      </c>
      <c r="L38" s="1199"/>
      <c r="M38" s="1199"/>
      <c r="N38" s="1200"/>
      <c r="O38" s="1198">
        <f t="shared" si="114" ref="O38">SUM(O32:O37)</f>
        <v>12.0</v>
      </c>
      <c r="P38" s="1199"/>
      <c r="Q38" s="1199"/>
      <c r="R38" s="1200"/>
      <c r="S38" s="1198">
        <f t="shared" si="115" ref="S38">SUM(S32:S37)</f>
        <v>0.0</v>
      </c>
      <c r="T38" s="1199"/>
      <c r="U38" s="1199"/>
      <c r="V38" s="1199"/>
      <c r="W38" s="1198">
        <f t="shared" si="116" ref="W38">SUM(W32:W37)</f>
        <v>0.0</v>
      </c>
      <c r="X38" s="1199"/>
      <c r="Y38" s="1199"/>
      <c r="Z38" s="1200"/>
      <c r="AA38" s="1198">
        <f>SUM(C38:Z38)</f>
        <v>26.0</v>
      </c>
      <c r="AB38" s="1199"/>
      <c r="AC38" s="1199"/>
      <c r="AD38" s="1200"/>
      <c r="AJ38" s="1095">
        <f t="shared" si="14"/>
        <v>0.0</v>
      </c>
      <c r="AK38" s="1095">
        <f>'Marks Entry'!F44</f>
        <v>0.0</v>
      </c>
      <c r="AL38" s="1112" t="str">
        <f>'Result Sheet'!V42</f>
        <v/>
      </c>
      <c r="AM38" s="1112" t="str">
        <f>'Result Sheet'!AH42</f>
        <v/>
      </c>
      <c r="AN38" s="1112" t="str">
        <f>'Result Sheet'!AT42</f>
        <v/>
      </c>
      <c r="AO38" s="1112" t="str">
        <f>'Result Sheet'!BF42</f>
        <v/>
      </c>
      <c r="AP38" s="1112" t="str">
        <f>'Result Sheet'!BR42</f>
        <v/>
      </c>
      <c r="AQ38" s="1096" t="str">
        <f>'Result Sheet'!CD42</f>
        <v/>
      </c>
      <c r="AR38" s="1105" t="str">
        <f>'Result Sheet'!CP42</f>
        <v/>
      </c>
      <c r="AS38" s="1094">
        <f t="shared" si="101"/>
        <v>0.0</v>
      </c>
      <c r="AT38" s="1094">
        <f t="shared" si="101"/>
        <v>0.0</v>
      </c>
      <c r="AU38" s="1094">
        <f t="shared" si="101"/>
        <v>0.0</v>
      </c>
      <c r="AV38" s="1094">
        <f t="shared" si="101"/>
        <v>0.0</v>
      </c>
      <c r="AW38" s="1094">
        <f t="shared" si="101"/>
        <v>0.0</v>
      </c>
      <c r="AX38" s="1094">
        <f t="shared" si="101"/>
        <v>0.0</v>
      </c>
      <c r="AY38" s="1094">
        <f t="shared" si="102"/>
        <v>0.0</v>
      </c>
      <c r="AZ38" s="1094">
        <f t="shared" si="102"/>
        <v>0.0</v>
      </c>
      <c r="BA38" s="1094">
        <f t="shared" si="102"/>
        <v>0.0</v>
      </c>
      <c r="BB38" s="1094">
        <f t="shared" si="102"/>
        <v>0.0</v>
      </c>
      <c r="BC38" s="1094">
        <f t="shared" si="102"/>
        <v>0.0</v>
      </c>
      <c r="BD38" s="1094">
        <f t="shared" si="102"/>
        <v>0.0</v>
      </c>
      <c r="BE38" s="1094">
        <f t="shared" si="103"/>
        <v>0.0</v>
      </c>
      <c r="BF38" s="1094">
        <f t="shared" si="103"/>
        <v>0.0</v>
      </c>
      <c r="BG38" s="1094">
        <f t="shared" si="103"/>
        <v>0.0</v>
      </c>
      <c r="BH38" s="1094">
        <f t="shared" si="103"/>
        <v>0.0</v>
      </c>
      <c r="BI38" s="1094">
        <f t="shared" si="103"/>
        <v>0.0</v>
      </c>
      <c r="BJ38" s="1094">
        <f t="shared" si="103"/>
        <v>0.0</v>
      </c>
      <c r="BK38" s="1094">
        <f t="shared" si="104"/>
        <v>0.0</v>
      </c>
      <c r="BL38" s="1094">
        <f t="shared" si="104"/>
        <v>0.0</v>
      </c>
      <c r="BM38" s="1094">
        <f t="shared" si="104"/>
        <v>0.0</v>
      </c>
      <c r="BN38" s="1094">
        <f t="shared" si="104"/>
        <v>0.0</v>
      </c>
      <c r="BO38" s="1094">
        <f t="shared" si="104"/>
        <v>0.0</v>
      </c>
      <c r="BP38" s="1094">
        <f t="shared" si="104"/>
        <v>0.0</v>
      </c>
      <c r="BQ38" s="1094">
        <f t="shared" si="105"/>
        <v>0.0</v>
      </c>
      <c r="BR38" s="1094">
        <f t="shared" si="105"/>
        <v>0.0</v>
      </c>
      <c r="BS38" s="1094">
        <f t="shared" si="105"/>
        <v>0.0</v>
      </c>
      <c r="BT38" s="1094">
        <f t="shared" si="105"/>
        <v>0.0</v>
      </c>
      <c r="BU38" s="1094">
        <f t="shared" si="105"/>
        <v>0.0</v>
      </c>
      <c r="BV38" s="1094">
        <f t="shared" si="105"/>
        <v>0.0</v>
      </c>
      <c r="BW38" s="1094">
        <f t="shared" si="106"/>
        <v>0.0</v>
      </c>
      <c r="BX38" s="1094">
        <f t="shared" si="106"/>
        <v>0.0</v>
      </c>
      <c r="BY38" s="1094">
        <f t="shared" si="106"/>
        <v>0.0</v>
      </c>
      <c r="BZ38" s="1094">
        <f t="shared" si="106"/>
        <v>0.0</v>
      </c>
      <c r="CA38" s="1094">
        <f t="shared" si="106"/>
        <v>0.0</v>
      </c>
      <c r="CB38" s="1094">
        <f t="shared" si="106"/>
        <v>0.0</v>
      </c>
      <c r="CC38" s="1094">
        <f t="shared" si="107"/>
        <v>0.0</v>
      </c>
      <c r="CD38" s="1094">
        <f t="shared" si="107"/>
        <v>0.0</v>
      </c>
      <c r="CE38" s="1094">
        <f t="shared" si="107"/>
        <v>0.0</v>
      </c>
      <c r="CF38" s="1094">
        <f t="shared" si="107"/>
        <v>0.0</v>
      </c>
      <c r="CG38" s="1094">
        <f t="shared" si="107"/>
        <v>0.0</v>
      </c>
      <c r="CH38" s="1094">
        <f t="shared" si="107"/>
        <v>0.0</v>
      </c>
      <c r="CI38" s="1113">
        <f>IF(AK38=CI$2,'Marks Entry'!G44,0)</f>
        <v>0.0</v>
      </c>
      <c r="CJ38" s="1112">
        <f>IF(AK38=CJ$2,'Marks Entry'!G44,0)</f>
        <v>0.0</v>
      </c>
      <c r="CK38" s="1112">
        <f>IF(AK38=CK$2,'Marks Entry'!G44,0)</f>
        <v>0.0</v>
      </c>
      <c r="CL38" s="1112">
        <f>IF(AK38=CL$2,'Marks Entry'!G44,0)</f>
        <v>0.0</v>
      </c>
      <c r="CM38" s="1112">
        <f>IF(AK38=CM$2,'Marks Entry'!G44,0)</f>
        <v>0.0</v>
      </c>
      <c r="CN38" s="1112">
        <f>IF(AK38=CN$2,'Marks Entry'!G44,0)</f>
        <v>0.0</v>
      </c>
      <c r="CO38" s="1106" t="str">
        <f>IF(AND('Marks Entry'!$FE44="Passed",$AK38=CO$2),'Marks Entry'!$FD44,IF($AK38=CO$2,'Marks Entry'!$FE44,""))</f>
        <v/>
      </c>
      <c r="CP38" s="1106" t="str">
        <f>IF(AND('Marks Entry'!$FE44="Passed",$AK38=CP$2),'Marks Entry'!$FD44,IF($AK38=CP$2,'Marks Entry'!$FE44,""))</f>
        <v/>
      </c>
      <c r="CQ38" s="1106" t="str">
        <f>IF(AND('Marks Entry'!$FE44="Passed",$AK38=CQ$2),'Marks Entry'!$FD44,IF($AK38=CQ$2,'Marks Entry'!$FE44,""))</f>
        <v/>
      </c>
      <c r="CR38" s="1106" t="str">
        <f>IF(AND('Marks Entry'!$FE44="Passed",$AK38=CR$2),'Marks Entry'!$FD44,IF($AK38=CR$2,'Marks Entry'!$FE44,""))</f>
        <v/>
      </c>
      <c r="CS38" s="1106" t="str">
        <f>IF(AND('Marks Entry'!$FE44="Passed",$AK38=CS$2),'Marks Entry'!$FD44,IF($AK38=CS$2,'Marks Entry'!$FE44,""))</f>
        <v/>
      </c>
      <c r="CT38" s="1106" t="str">
        <f>IF(AND('Marks Entry'!$FE44="Passed",$AK38=CT$2),'Marks Entry'!$FD44,IF($AK38=CT$2,'Marks Entry'!$FE44,""))</f>
        <v/>
      </c>
    </row>
    <row r="39" spans="8:8" ht="15.0" hidden="1">
      <c r="AJ39" s="1095">
        <f t="shared" si="14"/>
        <v>0.0</v>
      </c>
      <c r="AK39" s="1095">
        <f>'Marks Entry'!F45</f>
        <v>0.0</v>
      </c>
      <c r="AL39" s="1112" t="str">
        <f>'Result Sheet'!V43</f>
        <v/>
      </c>
      <c r="AM39" s="1112" t="str">
        <f>'Result Sheet'!AH43</f>
        <v/>
      </c>
      <c r="AN39" s="1112" t="str">
        <f>'Result Sheet'!AT43</f>
        <v/>
      </c>
      <c r="AO39" s="1112" t="str">
        <f>'Result Sheet'!BF43</f>
        <v/>
      </c>
      <c r="AP39" s="1112" t="str">
        <f>'Result Sheet'!BR43</f>
        <v/>
      </c>
      <c r="AQ39" s="1096" t="str">
        <f>'Result Sheet'!CD43</f>
        <v/>
      </c>
      <c r="AR39" s="1105" t="str">
        <f>'Result Sheet'!CP43</f>
        <v/>
      </c>
      <c r="AS39" s="1094">
        <f t="shared" si="101"/>
        <v>0.0</v>
      </c>
      <c r="AT39" s="1094">
        <f t="shared" si="101"/>
        <v>0.0</v>
      </c>
      <c r="AU39" s="1094">
        <f t="shared" si="101"/>
        <v>0.0</v>
      </c>
      <c r="AV39" s="1094">
        <f t="shared" si="101"/>
        <v>0.0</v>
      </c>
      <c r="AW39" s="1094">
        <f t="shared" si="101"/>
        <v>0.0</v>
      </c>
      <c r="AX39" s="1094">
        <f t="shared" si="101"/>
        <v>0.0</v>
      </c>
      <c r="AY39" s="1094">
        <f t="shared" si="102"/>
        <v>0.0</v>
      </c>
      <c r="AZ39" s="1094">
        <f t="shared" si="102"/>
        <v>0.0</v>
      </c>
      <c r="BA39" s="1094">
        <f t="shared" si="102"/>
        <v>0.0</v>
      </c>
      <c r="BB39" s="1094">
        <f t="shared" si="102"/>
        <v>0.0</v>
      </c>
      <c r="BC39" s="1094">
        <f t="shared" si="102"/>
        <v>0.0</v>
      </c>
      <c r="BD39" s="1094">
        <f t="shared" si="102"/>
        <v>0.0</v>
      </c>
      <c r="BE39" s="1094">
        <f t="shared" si="103"/>
        <v>0.0</v>
      </c>
      <c r="BF39" s="1094">
        <f t="shared" si="103"/>
        <v>0.0</v>
      </c>
      <c r="BG39" s="1094">
        <f t="shared" si="103"/>
        <v>0.0</v>
      </c>
      <c r="BH39" s="1094">
        <f t="shared" si="103"/>
        <v>0.0</v>
      </c>
      <c r="BI39" s="1094">
        <f t="shared" si="103"/>
        <v>0.0</v>
      </c>
      <c r="BJ39" s="1094">
        <f t="shared" si="103"/>
        <v>0.0</v>
      </c>
      <c r="BK39" s="1094">
        <f t="shared" si="104"/>
        <v>0.0</v>
      </c>
      <c r="BL39" s="1094">
        <f t="shared" si="104"/>
        <v>0.0</v>
      </c>
      <c r="BM39" s="1094">
        <f t="shared" si="104"/>
        <v>0.0</v>
      </c>
      <c r="BN39" s="1094">
        <f t="shared" si="104"/>
        <v>0.0</v>
      </c>
      <c r="BO39" s="1094">
        <f t="shared" si="104"/>
        <v>0.0</v>
      </c>
      <c r="BP39" s="1094">
        <f t="shared" si="104"/>
        <v>0.0</v>
      </c>
      <c r="BQ39" s="1094">
        <f t="shared" si="105"/>
        <v>0.0</v>
      </c>
      <c r="BR39" s="1094">
        <f t="shared" si="105"/>
        <v>0.0</v>
      </c>
      <c r="BS39" s="1094">
        <f t="shared" si="105"/>
        <v>0.0</v>
      </c>
      <c r="BT39" s="1094">
        <f t="shared" si="105"/>
        <v>0.0</v>
      </c>
      <c r="BU39" s="1094">
        <f t="shared" si="105"/>
        <v>0.0</v>
      </c>
      <c r="BV39" s="1094">
        <f t="shared" si="105"/>
        <v>0.0</v>
      </c>
      <c r="BW39" s="1094">
        <f t="shared" si="106"/>
        <v>0.0</v>
      </c>
      <c r="BX39" s="1094">
        <f t="shared" si="106"/>
        <v>0.0</v>
      </c>
      <c r="BY39" s="1094">
        <f t="shared" si="106"/>
        <v>0.0</v>
      </c>
      <c r="BZ39" s="1094">
        <f t="shared" si="106"/>
        <v>0.0</v>
      </c>
      <c r="CA39" s="1094">
        <f t="shared" si="106"/>
        <v>0.0</v>
      </c>
      <c r="CB39" s="1094">
        <f t="shared" si="106"/>
        <v>0.0</v>
      </c>
      <c r="CC39" s="1094">
        <f t="shared" si="107"/>
        <v>0.0</v>
      </c>
      <c r="CD39" s="1094">
        <f t="shared" si="107"/>
        <v>0.0</v>
      </c>
      <c r="CE39" s="1094">
        <f t="shared" si="107"/>
        <v>0.0</v>
      </c>
      <c r="CF39" s="1094">
        <f t="shared" si="107"/>
        <v>0.0</v>
      </c>
      <c r="CG39" s="1094">
        <f t="shared" si="107"/>
        <v>0.0</v>
      </c>
      <c r="CH39" s="1094">
        <f t="shared" si="107"/>
        <v>0.0</v>
      </c>
      <c r="CI39" s="1113">
        <f>IF(AK39=CI$2,'Marks Entry'!G45,0)</f>
        <v>0.0</v>
      </c>
      <c r="CJ39" s="1112">
        <f>IF(AK39=CJ$2,'Marks Entry'!G45,0)</f>
        <v>0.0</v>
      </c>
      <c r="CK39" s="1112">
        <f>IF(AK39=CK$2,'Marks Entry'!G45,0)</f>
        <v>0.0</v>
      </c>
      <c r="CL39" s="1112">
        <f>IF(AK39=CL$2,'Marks Entry'!G45,0)</f>
        <v>0.0</v>
      </c>
      <c r="CM39" s="1112">
        <f>IF(AK39=CM$2,'Marks Entry'!G45,0)</f>
        <v>0.0</v>
      </c>
      <c r="CN39" s="1112">
        <f>IF(AK39=CN$2,'Marks Entry'!G45,0)</f>
        <v>0.0</v>
      </c>
      <c r="CO39" s="1106" t="str">
        <f>IF(AND('Marks Entry'!$FE45="Passed",$AK39=CO$2),'Marks Entry'!$FD45,IF($AK39=CO$2,'Marks Entry'!$FE45,""))</f>
        <v/>
      </c>
      <c r="CP39" s="1106" t="str">
        <f>IF(AND('Marks Entry'!$FE45="Passed",$AK39=CP$2),'Marks Entry'!$FD45,IF($AK39=CP$2,'Marks Entry'!$FE45,""))</f>
        <v/>
      </c>
      <c r="CQ39" s="1106" t="str">
        <f>IF(AND('Marks Entry'!$FE45="Passed",$AK39=CQ$2),'Marks Entry'!$FD45,IF($AK39=CQ$2,'Marks Entry'!$FE45,""))</f>
        <v/>
      </c>
      <c r="CR39" s="1106" t="str">
        <f>IF(AND('Marks Entry'!$FE45="Passed",$AK39=CR$2),'Marks Entry'!$FD45,IF($AK39=CR$2,'Marks Entry'!$FE45,""))</f>
        <v/>
      </c>
      <c r="CS39" s="1106" t="str">
        <f>IF(AND('Marks Entry'!$FE45="Passed",$AK39=CS$2),'Marks Entry'!$FD45,IF($AK39=CS$2,'Marks Entry'!$FE45,""))</f>
        <v/>
      </c>
      <c r="CT39" s="1106" t="str">
        <f>IF(AND('Marks Entry'!$FE45="Passed",$AK39=CT$2),'Marks Entry'!$FD45,IF($AK39=CT$2,'Marks Entry'!$FE45,""))</f>
        <v/>
      </c>
    </row>
    <row r="40" spans="8:8" ht="25.5" hidden="1">
      <c r="A40" s="1201"/>
      <c r="B40" s="1201"/>
      <c r="C40" s="1201"/>
      <c r="D40" s="1201"/>
      <c r="E40" s="1201"/>
      <c r="F40" s="1201"/>
      <c r="G40" s="1201"/>
      <c r="H40" s="1201"/>
      <c r="I40" s="1201"/>
      <c r="J40" s="1201"/>
      <c r="K40" s="1201"/>
      <c r="L40" s="1201"/>
      <c r="M40" s="1201"/>
      <c r="N40" s="1201"/>
      <c r="O40" s="1201"/>
      <c r="P40" s="1201"/>
      <c r="Q40" s="1201"/>
      <c r="R40" s="1201"/>
      <c r="S40" s="1201"/>
      <c r="T40" s="1201"/>
      <c r="U40" s="1201"/>
      <c r="V40" s="1201"/>
      <c r="W40" s="1201"/>
      <c r="X40" s="1201"/>
      <c r="Y40" s="1201"/>
      <c r="Z40" s="1201"/>
      <c r="AA40" s="1201"/>
      <c r="AB40" s="1201"/>
      <c r="AC40" s="1201"/>
      <c r="AD40" s="1201"/>
      <c r="AJ40" s="1095">
        <f t="shared" si="14"/>
        <v>0.0</v>
      </c>
      <c r="AK40" s="1095">
        <f>'Marks Entry'!F46</f>
        <v>0.0</v>
      </c>
      <c r="AL40" s="1112" t="str">
        <f>'Result Sheet'!V44</f>
        <v/>
      </c>
      <c r="AM40" s="1112" t="str">
        <f>'Result Sheet'!AH44</f>
        <v/>
      </c>
      <c r="AN40" s="1112" t="str">
        <f>'Result Sheet'!AT44</f>
        <v/>
      </c>
      <c r="AO40" s="1112" t="str">
        <f>'Result Sheet'!BF44</f>
        <v/>
      </c>
      <c r="AP40" s="1112" t="str">
        <f>'Result Sheet'!BR44</f>
        <v/>
      </c>
      <c r="AQ40" s="1096" t="str">
        <f>'Result Sheet'!CD44</f>
        <v/>
      </c>
      <c r="AR40" s="1105" t="str">
        <f>'Result Sheet'!CP44</f>
        <v/>
      </c>
      <c r="AS40" s="1094">
        <f t="shared" si="101"/>
        <v>0.0</v>
      </c>
      <c r="AT40" s="1094">
        <f t="shared" si="101"/>
        <v>0.0</v>
      </c>
      <c r="AU40" s="1094">
        <f t="shared" si="101"/>
        <v>0.0</v>
      </c>
      <c r="AV40" s="1094">
        <f t="shared" si="101"/>
        <v>0.0</v>
      </c>
      <c r="AW40" s="1094">
        <f t="shared" si="101"/>
        <v>0.0</v>
      </c>
      <c r="AX40" s="1094">
        <f t="shared" si="101"/>
        <v>0.0</v>
      </c>
      <c r="AY40" s="1094">
        <f t="shared" si="102"/>
        <v>0.0</v>
      </c>
      <c r="AZ40" s="1094">
        <f t="shared" si="102"/>
        <v>0.0</v>
      </c>
      <c r="BA40" s="1094">
        <f t="shared" si="102"/>
        <v>0.0</v>
      </c>
      <c r="BB40" s="1094">
        <f t="shared" si="102"/>
        <v>0.0</v>
      </c>
      <c r="BC40" s="1094">
        <f t="shared" si="102"/>
        <v>0.0</v>
      </c>
      <c r="BD40" s="1094">
        <f t="shared" si="102"/>
        <v>0.0</v>
      </c>
      <c r="BE40" s="1094">
        <f t="shared" si="103"/>
        <v>0.0</v>
      </c>
      <c r="BF40" s="1094">
        <f t="shared" si="103"/>
        <v>0.0</v>
      </c>
      <c r="BG40" s="1094">
        <f t="shared" si="103"/>
        <v>0.0</v>
      </c>
      <c r="BH40" s="1094">
        <f t="shared" si="103"/>
        <v>0.0</v>
      </c>
      <c r="BI40" s="1094">
        <f t="shared" si="103"/>
        <v>0.0</v>
      </c>
      <c r="BJ40" s="1094">
        <f t="shared" si="103"/>
        <v>0.0</v>
      </c>
      <c r="BK40" s="1094">
        <f t="shared" si="104"/>
        <v>0.0</v>
      </c>
      <c r="BL40" s="1094">
        <f t="shared" si="104"/>
        <v>0.0</v>
      </c>
      <c r="BM40" s="1094">
        <f t="shared" si="104"/>
        <v>0.0</v>
      </c>
      <c r="BN40" s="1094">
        <f t="shared" si="104"/>
        <v>0.0</v>
      </c>
      <c r="BO40" s="1094">
        <f t="shared" si="104"/>
        <v>0.0</v>
      </c>
      <c r="BP40" s="1094">
        <f t="shared" si="104"/>
        <v>0.0</v>
      </c>
      <c r="BQ40" s="1094">
        <f t="shared" si="105"/>
        <v>0.0</v>
      </c>
      <c r="BR40" s="1094">
        <f t="shared" si="105"/>
        <v>0.0</v>
      </c>
      <c r="BS40" s="1094">
        <f t="shared" si="105"/>
        <v>0.0</v>
      </c>
      <c r="BT40" s="1094">
        <f t="shared" si="105"/>
        <v>0.0</v>
      </c>
      <c r="BU40" s="1094">
        <f t="shared" si="105"/>
        <v>0.0</v>
      </c>
      <c r="BV40" s="1094">
        <f t="shared" si="105"/>
        <v>0.0</v>
      </c>
      <c r="BW40" s="1094">
        <f t="shared" si="106"/>
        <v>0.0</v>
      </c>
      <c r="BX40" s="1094">
        <f t="shared" si="106"/>
        <v>0.0</v>
      </c>
      <c r="BY40" s="1094">
        <f t="shared" si="106"/>
        <v>0.0</v>
      </c>
      <c r="BZ40" s="1094">
        <f t="shared" si="106"/>
        <v>0.0</v>
      </c>
      <c r="CA40" s="1094">
        <f t="shared" si="106"/>
        <v>0.0</v>
      </c>
      <c r="CB40" s="1094">
        <f t="shared" si="106"/>
        <v>0.0</v>
      </c>
      <c r="CC40" s="1094">
        <f t="shared" si="107"/>
        <v>0.0</v>
      </c>
      <c r="CD40" s="1094">
        <f t="shared" si="107"/>
        <v>0.0</v>
      </c>
      <c r="CE40" s="1094">
        <f t="shared" si="107"/>
        <v>0.0</v>
      </c>
      <c r="CF40" s="1094">
        <f t="shared" si="107"/>
        <v>0.0</v>
      </c>
      <c r="CG40" s="1094">
        <f t="shared" si="107"/>
        <v>0.0</v>
      </c>
      <c r="CH40" s="1094">
        <f t="shared" si="107"/>
        <v>0.0</v>
      </c>
      <c r="CI40" s="1113">
        <f>IF(AK40=CI$2,'Marks Entry'!G46,0)</f>
        <v>0.0</v>
      </c>
      <c r="CJ40" s="1112">
        <f>IF(AK40=CJ$2,'Marks Entry'!G46,0)</f>
        <v>0.0</v>
      </c>
      <c r="CK40" s="1112">
        <f>IF(AK40=CK$2,'Marks Entry'!G46,0)</f>
        <v>0.0</v>
      </c>
      <c r="CL40" s="1112">
        <f>IF(AK40=CL$2,'Marks Entry'!G46,0)</f>
        <v>0.0</v>
      </c>
      <c r="CM40" s="1112">
        <f>IF(AK40=CM$2,'Marks Entry'!G46,0)</f>
        <v>0.0</v>
      </c>
      <c r="CN40" s="1112">
        <f>IF(AK40=CN$2,'Marks Entry'!G46,0)</f>
        <v>0.0</v>
      </c>
      <c r="CO40" s="1106" t="str">
        <f>IF(AND('Marks Entry'!$FE46="Passed",$AK40=CO$2),'Marks Entry'!$FD46,IF($AK40=CO$2,'Marks Entry'!$FE46,""))</f>
        <v/>
      </c>
      <c r="CP40" s="1106" t="str">
        <f>IF(AND('Marks Entry'!$FE46="Passed",$AK40=CP$2),'Marks Entry'!$FD46,IF($AK40=CP$2,'Marks Entry'!$FE46,""))</f>
        <v/>
      </c>
      <c r="CQ40" s="1106" t="str">
        <f>IF(AND('Marks Entry'!$FE46="Passed",$AK40=CQ$2),'Marks Entry'!$FD46,IF($AK40=CQ$2,'Marks Entry'!$FE46,""))</f>
        <v/>
      </c>
      <c r="CR40" s="1106" t="str">
        <f>IF(AND('Marks Entry'!$FE46="Passed",$AK40=CR$2),'Marks Entry'!$FD46,IF($AK40=CR$2,'Marks Entry'!$FE46,""))</f>
        <v/>
      </c>
      <c r="CS40" s="1106" t="str">
        <f>IF(AND('Marks Entry'!$FE46="Passed",$AK40=CS$2),'Marks Entry'!$FD46,IF($AK40=CS$2,'Marks Entry'!$FE46,""))</f>
        <v/>
      </c>
      <c r="CT40" s="1106" t="str">
        <f>IF(AND('Marks Entry'!$FE46="Passed",$AK40=CT$2),'Marks Entry'!$FD46,IF($AK40=CT$2,'Marks Entry'!$FE46,""))</f>
        <v/>
      </c>
    </row>
    <row r="41" spans="8:8" ht="15.0" hidden="1">
      <c r="A41" s="1202"/>
      <c r="B41" s="1203"/>
      <c r="C41" s="1203"/>
      <c r="D41" s="1203"/>
      <c r="E41" s="1203"/>
      <c r="F41" s="1203"/>
      <c r="G41" s="1203"/>
      <c r="H41" s="1203"/>
      <c r="I41" s="1203"/>
      <c r="J41" s="1203"/>
      <c r="K41" s="1203"/>
      <c r="L41" s="1203"/>
      <c r="M41" s="1203"/>
      <c r="N41" s="1203"/>
      <c r="O41" s="1203"/>
      <c r="P41" s="1203"/>
      <c r="Q41" s="1203"/>
      <c r="R41" s="1203"/>
      <c r="S41" s="1203"/>
      <c r="T41" s="1203"/>
      <c r="U41" s="1203"/>
      <c r="V41" s="1203"/>
      <c r="W41" s="1203"/>
      <c r="X41" s="1203"/>
      <c r="Y41" s="1203"/>
      <c r="Z41" s="1203"/>
      <c r="AA41" s="1203"/>
      <c r="AB41" s="1203"/>
      <c r="AC41" s="1203"/>
      <c r="AD41" s="1203"/>
      <c r="AJ41" s="1095">
        <f t="shared" si="14"/>
        <v>0.0</v>
      </c>
      <c r="AK41" s="1095">
        <f>'Marks Entry'!F47</f>
        <v>0.0</v>
      </c>
      <c r="AL41" s="1112" t="str">
        <f>'Result Sheet'!V45</f>
        <v/>
      </c>
      <c r="AM41" s="1112" t="str">
        <f>'Result Sheet'!AH45</f>
        <v/>
      </c>
      <c r="AN41" s="1112" t="str">
        <f>'Result Sheet'!AT45</f>
        <v/>
      </c>
      <c r="AO41" s="1112" t="str">
        <f>'Result Sheet'!BF45</f>
        <v/>
      </c>
      <c r="AP41" s="1112" t="str">
        <f>'Result Sheet'!BR45</f>
        <v/>
      </c>
      <c r="AQ41" s="1096" t="str">
        <f>'Result Sheet'!CD45</f>
        <v/>
      </c>
      <c r="AR41" s="1105" t="str">
        <f>'Result Sheet'!CP45</f>
        <v/>
      </c>
      <c r="AS41" s="1094">
        <f t="shared" si="101"/>
        <v>0.0</v>
      </c>
      <c r="AT41" s="1094">
        <f t="shared" si="101"/>
        <v>0.0</v>
      </c>
      <c r="AU41" s="1094">
        <f t="shared" si="101"/>
        <v>0.0</v>
      </c>
      <c r="AV41" s="1094">
        <f t="shared" si="101"/>
        <v>0.0</v>
      </c>
      <c r="AW41" s="1094">
        <f t="shared" si="101"/>
        <v>0.0</v>
      </c>
      <c r="AX41" s="1094">
        <f t="shared" si="101"/>
        <v>0.0</v>
      </c>
      <c r="AY41" s="1094">
        <f t="shared" si="102"/>
        <v>0.0</v>
      </c>
      <c r="AZ41" s="1094">
        <f t="shared" si="102"/>
        <v>0.0</v>
      </c>
      <c r="BA41" s="1094">
        <f t="shared" si="102"/>
        <v>0.0</v>
      </c>
      <c r="BB41" s="1094">
        <f t="shared" si="102"/>
        <v>0.0</v>
      </c>
      <c r="BC41" s="1094">
        <f t="shared" si="102"/>
        <v>0.0</v>
      </c>
      <c r="BD41" s="1094">
        <f t="shared" si="102"/>
        <v>0.0</v>
      </c>
      <c r="BE41" s="1094">
        <f t="shared" si="103"/>
        <v>0.0</v>
      </c>
      <c r="BF41" s="1094">
        <f t="shared" si="103"/>
        <v>0.0</v>
      </c>
      <c r="BG41" s="1094">
        <f t="shared" si="103"/>
        <v>0.0</v>
      </c>
      <c r="BH41" s="1094">
        <f t="shared" si="103"/>
        <v>0.0</v>
      </c>
      <c r="BI41" s="1094">
        <f t="shared" si="103"/>
        <v>0.0</v>
      </c>
      <c r="BJ41" s="1094">
        <f t="shared" si="103"/>
        <v>0.0</v>
      </c>
      <c r="BK41" s="1094">
        <f t="shared" si="104"/>
        <v>0.0</v>
      </c>
      <c r="BL41" s="1094">
        <f t="shared" si="104"/>
        <v>0.0</v>
      </c>
      <c r="BM41" s="1094">
        <f t="shared" si="104"/>
        <v>0.0</v>
      </c>
      <c r="BN41" s="1094">
        <f t="shared" si="104"/>
        <v>0.0</v>
      </c>
      <c r="BO41" s="1094">
        <f t="shared" si="104"/>
        <v>0.0</v>
      </c>
      <c r="BP41" s="1094">
        <f t="shared" si="104"/>
        <v>0.0</v>
      </c>
      <c r="BQ41" s="1094">
        <f t="shared" si="105"/>
        <v>0.0</v>
      </c>
      <c r="BR41" s="1094">
        <f t="shared" si="105"/>
        <v>0.0</v>
      </c>
      <c r="BS41" s="1094">
        <f t="shared" si="105"/>
        <v>0.0</v>
      </c>
      <c r="BT41" s="1094">
        <f t="shared" si="105"/>
        <v>0.0</v>
      </c>
      <c r="BU41" s="1094">
        <f t="shared" si="105"/>
        <v>0.0</v>
      </c>
      <c r="BV41" s="1094">
        <f t="shared" si="105"/>
        <v>0.0</v>
      </c>
      <c r="BW41" s="1094">
        <f t="shared" si="106"/>
        <v>0.0</v>
      </c>
      <c r="BX41" s="1094">
        <f t="shared" si="106"/>
        <v>0.0</v>
      </c>
      <c r="BY41" s="1094">
        <f t="shared" si="106"/>
        <v>0.0</v>
      </c>
      <c r="BZ41" s="1094">
        <f t="shared" si="106"/>
        <v>0.0</v>
      </c>
      <c r="CA41" s="1094">
        <f t="shared" si="106"/>
        <v>0.0</v>
      </c>
      <c r="CB41" s="1094">
        <f t="shared" si="106"/>
        <v>0.0</v>
      </c>
      <c r="CC41" s="1094">
        <f t="shared" si="107"/>
        <v>0.0</v>
      </c>
      <c r="CD41" s="1094">
        <f t="shared" si="107"/>
        <v>0.0</v>
      </c>
      <c r="CE41" s="1094">
        <f t="shared" si="107"/>
        <v>0.0</v>
      </c>
      <c r="CF41" s="1094">
        <f t="shared" si="107"/>
        <v>0.0</v>
      </c>
      <c r="CG41" s="1094">
        <f t="shared" si="107"/>
        <v>0.0</v>
      </c>
      <c r="CH41" s="1094">
        <f t="shared" si="107"/>
        <v>0.0</v>
      </c>
      <c r="CI41" s="1113">
        <f>IF(AK41=CI$2,'Marks Entry'!G47,0)</f>
        <v>0.0</v>
      </c>
      <c r="CJ41" s="1112">
        <f>IF(AK41=CJ$2,'Marks Entry'!G47,0)</f>
        <v>0.0</v>
      </c>
      <c r="CK41" s="1112">
        <f>IF(AK41=CK$2,'Marks Entry'!G47,0)</f>
        <v>0.0</v>
      </c>
      <c r="CL41" s="1112">
        <f>IF(AK41=CL$2,'Marks Entry'!G47,0)</f>
        <v>0.0</v>
      </c>
      <c r="CM41" s="1112">
        <f>IF(AK41=CM$2,'Marks Entry'!G47,0)</f>
        <v>0.0</v>
      </c>
      <c r="CN41" s="1112">
        <f>IF(AK41=CN$2,'Marks Entry'!G47,0)</f>
        <v>0.0</v>
      </c>
      <c r="CO41" s="1106" t="str">
        <f>IF(AND('Marks Entry'!$FE47="Passed",$AK41=CO$2),'Marks Entry'!$FD47,IF($AK41=CO$2,'Marks Entry'!$FE47,""))</f>
        <v/>
      </c>
      <c r="CP41" s="1106" t="str">
        <f>IF(AND('Marks Entry'!$FE47="Passed",$AK41=CP$2),'Marks Entry'!$FD47,IF($AK41=CP$2,'Marks Entry'!$FE47,""))</f>
        <v/>
      </c>
      <c r="CQ41" s="1106" t="str">
        <f>IF(AND('Marks Entry'!$FE47="Passed",$AK41=CQ$2),'Marks Entry'!$FD47,IF($AK41=CQ$2,'Marks Entry'!$FE47,""))</f>
        <v/>
      </c>
      <c r="CR41" s="1106" t="str">
        <f>IF(AND('Marks Entry'!$FE47="Passed",$AK41=CR$2),'Marks Entry'!$FD47,IF($AK41=CR$2,'Marks Entry'!$FE47,""))</f>
        <v/>
      </c>
      <c r="CS41" s="1106" t="str">
        <f>IF(AND('Marks Entry'!$FE47="Passed",$AK41=CS$2),'Marks Entry'!$FD47,IF($AK41=CS$2,'Marks Entry'!$FE47,""))</f>
        <v/>
      </c>
      <c r="CT41" s="1106" t="str">
        <f>IF(AND('Marks Entry'!$FE47="Passed",$AK41=CT$2),'Marks Entry'!$FD47,IF($AK41=CT$2,'Marks Entry'!$FE47,""))</f>
        <v/>
      </c>
    </row>
    <row r="42" spans="8:8" ht="15.0" hidden="1">
      <c r="A42" s="1202"/>
      <c r="B42" s="1203"/>
      <c r="C42" s="1203"/>
      <c r="D42" s="1203"/>
      <c r="E42" s="1203"/>
      <c r="F42" s="1203"/>
      <c r="G42" s="1203"/>
      <c r="H42" s="1203"/>
      <c r="I42" s="1203"/>
      <c r="J42" s="1203"/>
      <c r="K42" s="1203"/>
      <c r="L42" s="1203"/>
      <c r="M42" s="1203"/>
      <c r="N42" s="1203"/>
      <c r="O42" s="1203"/>
      <c r="P42" s="1203"/>
      <c r="Q42" s="1203"/>
      <c r="R42" s="1203"/>
      <c r="S42" s="1203"/>
      <c r="T42" s="1203"/>
      <c r="U42" s="1203"/>
      <c r="V42" s="1203"/>
      <c r="W42" s="1203"/>
      <c r="X42" s="1203"/>
      <c r="Y42" s="1203"/>
      <c r="Z42" s="1203"/>
      <c r="AA42" s="1203"/>
      <c r="AB42" s="1203"/>
      <c r="AC42" s="1203"/>
      <c r="AD42" s="1203"/>
      <c r="AJ42" s="1095">
        <f t="shared" si="14"/>
        <v>0.0</v>
      </c>
      <c r="AK42" s="1095">
        <f>'Marks Entry'!F48</f>
        <v>0.0</v>
      </c>
      <c r="AL42" s="1112" t="str">
        <f>'Result Sheet'!V46</f>
        <v/>
      </c>
      <c r="AM42" s="1112" t="str">
        <f>'Result Sheet'!AH46</f>
        <v/>
      </c>
      <c r="AN42" s="1112" t="str">
        <f>'Result Sheet'!AT46</f>
        <v/>
      </c>
      <c r="AO42" s="1112" t="str">
        <f>'Result Sheet'!BF46</f>
        <v/>
      </c>
      <c r="AP42" s="1112" t="str">
        <f>'Result Sheet'!BR46</f>
        <v/>
      </c>
      <c r="AQ42" s="1096" t="str">
        <f>'Result Sheet'!CD46</f>
        <v/>
      </c>
      <c r="AR42" s="1105" t="str">
        <f>'Result Sheet'!CP46</f>
        <v/>
      </c>
      <c r="AS42" s="1094">
        <f t="shared" si="101"/>
        <v>0.0</v>
      </c>
      <c r="AT42" s="1094">
        <f t="shared" si="101"/>
        <v>0.0</v>
      </c>
      <c r="AU42" s="1094">
        <f t="shared" si="101"/>
        <v>0.0</v>
      </c>
      <c r="AV42" s="1094">
        <f t="shared" si="101"/>
        <v>0.0</v>
      </c>
      <c r="AW42" s="1094">
        <f t="shared" si="101"/>
        <v>0.0</v>
      </c>
      <c r="AX42" s="1094">
        <f t="shared" si="101"/>
        <v>0.0</v>
      </c>
      <c r="AY42" s="1094">
        <f t="shared" si="102"/>
        <v>0.0</v>
      </c>
      <c r="AZ42" s="1094">
        <f t="shared" si="102"/>
        <v>0.0</v>
      </c>
      <c r="BA42" s="1094">
        <f t="shared" si="102"/>
        <v>0.0</v>
      </c>
      <c r="BB42" s="1094">
        <f t="shared" si="102"/>
        <v>0.0</v>
      </c>
      <c r="BC42" s="1094">
        <f t="shared" si="102"/>
        <v>0.0</v>
      </c>
      <c r="BD42" s="1094">
        <f t="shared" si="102"/>
        <v>0.0</v>
      </c>
      <c r="BE42" s="1094">
        <f t="shared" si="103"/>
        <v>0.0</v>
      </c>
      <c r="BF42" s="1094">
        <f t="shared" si="103"/>
        <v>0.0</v>
      </c>
      <c r="BG42" s="1094">
        <f t="shared" si="103"/>
        <v>0.0</v>
      </c>
      <c r="BH42" s="1094">
        <f t="shared" si="103"/>
        <v>0.0</v>
      </c>
      <c r="BI42" s="1094">
        <f t="shared" si="103"/>
        <v>0.0</v>
      </c>
      <c r="BJ42" s="1094">
        <f t="shared" si="103"/>
        <v>0.0</v>
      </c>
      <c r="BK42" s="1094">
        <f t="shared" si="104"/>
        <v>0.0</v>
      </c>
      <c r="BL42" s="1094">
        <f t="shared" si="104"/>
        <v>0.0</v>
      </c>
      <c r="BM42" s="1094">
        <f t="shared" si="104"/>
        <v>0.0</v>
      </c>
      <c r="BN42" s="1094">
        <f t="shared" si="104"/>
        <v>0.0</v>
      </c>
      <c r="BO42" s="1094">
        <f t="shared" si="104"/>
        <v>0.0</v>
      </c>
      <c r="BP42" s="1094">
        <f t="shared" si="104"/>
        <v>0.0</v>
      </c>
      <c r="BQ42" s="1094">
        <f t="shared" si="105"/>
        <v>0.0</v>
      </c>
      <c r="BR42" s="1094">
        <f t="shared" si="105"/>
        <v>0.0</v>
      </c>
      <c r="BS42" s="1094">
        <f t="shared" si="105"/>
        <v>0.0</v>
      </c>
      <c r="BT42" s="1094">
        <f t="shared" si="105"/>
        <v>0.0</v>
      </c>
      <c r="BU42" s="1094">
        <f t="shared" si="105"/>
        <v>0.0</v>
      </c>
      <c r="BV42" s="1094">
        <f t="shared" si="105"/>
        <v>0.0</v>
      </c>
      <c r="BW42" s="1094">
        <f t="shared" si="106"/>
        <v>0.0</v>
      </c>
      <c r="BX42" s="1094">
        <f t="shared" si="106"/>
        <v>0.0</v>
      </c>
      <c r="BY42" s="1094">
        <f t="shared" si="106"/>
        <v>0.0</v>
      </c>
      <c r="BZ42" s="1094">
        <f t="shared" si="106"/>
        <v>0.0</v>
      </c>
      <c r="CA42" s="1094">
        <f t="shared" si="106"/>
        <v>0.0</v>
      </c>
      <c r="CB42" s="1094">
        <f t="shared" si="106"/>
        <v>0.0</v>
      </c>
      <c r="CC42" s="1094">
        <f t="shared" si="107"/>
        <v>0.0</v>
      </c>
      <c r="CD42" s="1094">
        <f t="shared" si="107"/>
        <v>0.0</v>
      </c>
      <c r="CE42" s="1094">
        <f t="shared" si="107"/>
        <v>0.0</v>
      </c>
      <c r="CF42" s="1094">
        <f t="shared" si="107"/>
        <v>0.0</v>
      </c>
      <c r="CG42" s="1094">
        <f t="shared" si="107"/>
        <v>0.0</v>
      </c>
      <c r="CH42" s="1094">
        <f t="shared" si="107"/>
        <v>0.0</v>
      </c>
      <c r="CI42" s="1113">
        <f>IF(AK42=CI$2,'Marks Entry'!G48,0)</f>
        <v>0.0</v>
      </c>
      <c r="CJ42" s="1112">
        <f>IF(AK42=CJ$2,'Marks Entry'!G48,0)</f>
        <v>0.0</v>
      </c>
      <c r="CK42" s="1112">
        <f>IF(AK42=CK$2,'Marks Entry'!G48,0)</f>
        <v>0.0</v>
      </c>
      <c r="CL42" s="1112">
        <f>IF(AK42=CL$2,'Marks Entry'!G48,0)</f>
        <v>0.0</v>
      </c>
      <c r="CM42" s="1112">
        <f>IF(AK42=CM$2,'Marks Entry'!G48,0)</f>
        <v>0.0</v>
      </c>
      <c r="CN42" s="1112">
        <f>IF(AK42=CN$2,'Marks Entry'!G48,0)</f>
        <v>0.0</v>
      </c>
      <c r="CO42" s="1106" t="str">
        <f>IF(AND('Marks Entry'!$FE48="Passed",$AK42=CO$2),'Marks Entry'!$FD48,IF($AK42=CO$2,'Marks Entry'!$FE48,""))</f>
        <v/>
      </c>
      <c r="CP42" s="1106" t="str">
        <f>IF(AND('Marks Entry'!$FE48="Passed",$AK42=CP$2),'Marks Entry'!$FD48,IF($AK42=CP$2,'Marks Entry'!$FE48,""))</f>
        <v/>
      </c>
      <c r="CQ42" s="1106" t="str">
        <f>IF(AND('Marks Entry'!$FE48="Passed",$AK42=CQ$2),'Marks Entry'!$FD48,IF($AK42=CQ$2,'Marks Entry'!$FE48,""))</f>
        <v/>
      </c>
      <c r="CR42" s="1106" t="str">
        <f>IF(AND('Marks Entry'!$FE48="Passed",$AK42=CR$2),'Marks Entry'!$FD48,IF($AK42=CR$2,'Marks Entry'!$FE48,""))</f>
        <v/>
      </c>
      <c r="CS42" s="1106" t="str">
        <f>IF(AND('Marks Entry'!$FE48="Passed",$AK42=CS$2),'Marks Entry'!$FD48,IF($AK42=CS$2,'Marks Entry'!$FE48,""))</f>
        <v/>
      </c>
      <c r="CT42" s="1106" t="str">
        <f>IF(AND('Marks Entry'!$FE48="Passed",$AK42=CT$2),'Marks Entry'!$FD48,IF($AK42=CT$2,'Marks Entry'!$FE48,""))</f>
        <v/>
      </c>
    </row>
    <row r="43" spans="8:8" ht="15.0" hidden="1">
      <c r="A43" s="1202"/>
      <c r="B43" s="1203"/>
      <c r="C43" s="1203"/>
      <c r="D43" s="1203"/>
      <c r="E43" s="1203"/>
      <c r="F43" s="1203"/>
      <c r="G43" s="1203"/>
      <c r="H43" s="1203"/>
      <c r="I43" s="1203"/>
      <c r="J43" s="1203"/>
      <c r="K43" s="1203"/>
      <c r="L43" s="1203"/>
      <c r="M43" s="1203"/>
      <c r="N43" s="1203"/>
      <c r="O43" s="1203"/>
      <c r="P43" s="1203"/>
      <c r="Q43" s="1203"/>
      <c r="R43" s="1203"/>
      <c r="S43" s="1203"/>
      <c r="T43" s="1203"/>
      <c r="U43" s="1203"/>
      <c r="V43" s="1203"/>
      <c r="W43" s="1203"/>
      <c r="X43" s="1203"/>
      <c r="Y43" s="1203"/>
      <c r="Z43" s="1203"/>
      <c r="AA43" s="1203"/>
      <c r="AB43" s="1203"/>
      <c r="AC43" s="1203"/>
      <c r="AD43" s="1203"/>
      <c r="AJ43" s="1095">
        <f t="shared" si="14"/>
        <v>0.0</v>
      </c>
      <c r="AK43" s="1095">
        <f>'Marks Entry'!F49</f>
        <v>0.0</v>
      </c>
      <c r="AL43" s="1112" t="str">
        <f>'Result Sheet'!V47</f>
        <v/>
      </c>
      <c r="AM43" s="1112" t="str">
        <f>'Result Sheet'!AH47</f>
        <v/>
      </c>
      <c r="AN43" s="1112" t="str">
        <f>'Result Sheet'!AT47</f>
        <v/>
      </c>
      <c r="AO43" s="1112" t="str">
        <f>'Result Sheet'!BF47</f>
        <v/>
      </c>
      <c r="AP43" s="1112" t="str">
        <f>'Result Sheet'!BR47</f>
        <v/>
      </c>
      <c r="AQ43" s="1096" t="str">
        <f>'Result Sheet'!CD47</f>
        <v/>
      </c>
      <c r="AR43" s="1105" t="str">
        <f>'Result Sheet'!CP47</f>
        <v/>
      </c>
      <c r="AS43" s="1094">
        <f t="shared" si="101"/>
        <v>0.0</v>
      </c>
      <c r="AT43" s="1094">
        <f t="shared" si="101"/>
        <v>0.0</v>
      </c>
      <c r="AU43" s="1094">
        <f t="shared" si="101"/>
        <v>0.0</v>
      </c>
      <c r="AV43" s="1094">
        <f t="shared" si="101"/>
        <v>0.0</v>
      </c>
      <c r="AW43" s="1094">
        <f t="shared" si="101"/>
        <v>0.0</v>
      </c>
      <c r="AX43" s="1094">
        <f t="shared" si="101"/>
        <v>0.0</v>
      </c>
      <c r="AY43" s="1094">
        <f t="shared" si="102"/>
        <v>0.0</v>
      </c>
      <c r="AZ43" s="1094">
        <f t="shared" si="102"/>
        <v>0.0</v>
      </c>
      <c r="BA43" s="1094">
        <f t="shared" si="102"/>
        <v>0.0</v>
      </c>
      <c r="BB43" s="1094">
        <f t="shared" si="102"/>
        <v>0.0</v>
      </c>
      <c r="BC43" s="1094">
        <f t="shared" si="102"/>
        <v>0.0</v>
      </c>
      <c r="BD43" s="1094">
        <f t="shared" si="102"/>
        <v>0.0</v>
      </c>
      <c r="BE43" s="1094">
        <f t="shared" si="103"/>
        <v>0.0</v>
      </c>
      <c r="BF43" s="1094">
        <f t="shared" si="103"/>
        <v>0.0</v>
      </c>
      <c r="BG43" s="1094">
        <f t="shared" si="103"/>
        <v>0.0</v>
      </c>
      <c r="BH43" s="1094">
        <f t="shared" si="103"/>
        <v>0.0</v>
      </c>
      <c r="BI43" s="1094">
        <f t="shared" si="103"/>
        <v>0.0</v>
      </c>
      <c r="BJ43" s="1094">
        <f t="shared" si="103"/>
        <v>0.0</v>
      </c>
      <c r="BK43" s="1094">
        <f t="shared" si="104"/>
        <v>0.0</v>
      </c>
      <c r="BL43" s="1094">
        <f t="shared" si="104"/>
        <v>0.0</v>
      </c>
      <c r="BM43" s="1094">
        <f t="shared" si="104"/>
        <v>0.0</v>
      </c>
      <c r="BN43" s="1094">
        <f t="shared" si="104"/>
        <v>0.0</v>
      </c>
      <c r="BO43" s="1094">
        <f t="shared" si="104"/>
        <v>0.0</v>
      </c>
      <c r="BP43" s="1094">
        <f t="shared" si="104"/>
        <v>0.0</v>
      </c>
      <c r="BQ43" s="1094">
        <f t="shared" si="105"/>
        <v>0.0</v>
      </c>
      <c r="BR43" s="1094">
        <f t="shared" si="105"/>
        <v>0.0</v>
      </c>
      <c r="BS43" s="1094">
        <f t="shared" si="105"/>
        <v>0.0</v>
      </c>
      <c r="BT43" s="1094">
        <f t="shared" si="105"/>
        <v>0.0</v>
      </c>
      <c r="BU43" s="1094">
        <f t="shared" si="105"/>
        <v>0.0</v>
      </c>
      <c r="BV43" s="1094">
        <f t="shared" si="105"/>
        <v>0.0</v>
      </c>
      <c r="BW43" s="1094">
        <f t="shared" si="106"/>
        <v>0.0</v>
      </c>
      <c r="BX43" s="1094">
        <f t="shared" si="106"/>
        <v>0.0</v>
      </c>
      <c r="BY43" s="1094">
        <f t="shared" si="106"/>
        <v>0.0</v>
      </c>
      <c r="BZ43" s="1094">
        <f t="shared" si="106"/>
        <v>0.0</v>
      </c>
      <c r="CA43" s="1094">
        <f t="shared" si="106"/>
        <v>0.0</v>
      </c>
      <c r="CB43" s="1094">
        <f t="shared" si="106"/>
        <v>0.0</v>
      </c>
      <c r="CC43" s="1094">
        <f t="shared" si="107"/>
        <v>0.0</v>
      </c>
      <c r="CD43" s="1094">
        <f t="shared" si="107"/>
        <v>0.0</v>
      </c>
      <c r="CE43" s="1094">
        <f t="shared" si="107"/>
        <v>0.0</v>
      </c>
      <c r="CF43" s="1094">
        <f t="shared" si="107"/>
        <v>0.0</v>
      </c>
      <c r="CG43" s="1094">
        <f t="shared" si="107"/>
        <v>0.0</v>
      </c>
      <c r="CH43" s="1094">
        <f t="shared" si="107"/>
        <v>0.0</v>
      </c>
      <c r="CI43" s="1113">
        <f>IF(AK43=CI$2,'Marks Entry'!G49,0)</f>
        <v>0.0</v>
      </c>
      <c r="CJ43" s="1112">
        <f>IF(AK43=CJ$2,'Marks Entry'!G49,0)</f>
        <v>0.0</v>
      </c>
      <c r="CK43" s="1112">
        <f>IF(AK43=CK$2,'Marks Entry'!G49,0)</f>
        <v>0.0</v>
      </c>
      <c r="CL43" s="1112">
        <f>IF(AK43=CL$2,'Marks Entry'!G49,0)</f>
        <v>0.0</v>
      </c>
      <c r="CM43" s="1112">
        <f>IF(AK43=CM$2,'Marks Entry'!G49,0)</f>
        <v>0.0</v>
      </c>
      <c r="CN43" s="1112">
        <f>IF(AK43=CN$2,'Marks Entry'!G49,0)</f>
        <v>0.0</v>
      </c>
      <c r="CO43" s="1106" t="str">
        <f>IF(AND('Marks Entry'!$FE49="Passed",$AK43=CO$2),'Marks Entry'!$FD49,IF($AK43=CO$2,'Marks Entry'!$FE49,""))</f>
        <v/>
      </c>
      <c r="CP43" s="1106" t="str">
        <f>IF(AND('Marks Entry'!$FE49="Passed",$AK43=CP$2),'Marks Entry'!$FD49,IF($AK43=CP$2,'Marks Entry'!$FE49,""))</f>
        <v/>
      </c>
      <c r="CQ43" s="1106" t="str">
        <f>IF(AND('Marks Entry'!$FE49="Passed",$AK43=CQ$2),'Marks Entry'!$FD49,IF($AK43=CQ$2,'Marks Entry'!$FE49,""))</f>
        <v/>
      </c>
      <c r="CR43" s="1106" t="str">
        <f>IF(AND('Marks Entry'!$FE49="Passed",$AK43=CR$2),'Marks Entry'!$FD49,IF($AK43=CR$2,'Marks Entry'!$FE49,""))</f>
        <v/>
      </c>
      <c r="CS43" s="1106" t="str">
        <f>IF(AND('Marks Entry'!$FE49="Passed",$AK43=CS$2),'Marks Entry'!$FD49,IF($AK43=CS$2,'Marks Entry'!$FE49,""))</f>
        <v/>
      </c>
      <c r="CT43" s="1106" t="str">
        <f>IF(AND('Marks Entry'!$FE49="Passed",$AK43=CT$2),'Marks Entry'!$FD49,IF($AK43=CT$2,'Marks Entry'!$FE49,""))</f>
        <v/>
      </c>
    </row>
    <row r="44" spans="8:8" ht="15.0" hidden="1">
      <c r="A44" s="1204"/>
      <c r="B44" s="1204"/>
      <c r="C44" s="1205"/>
      <c r="D44" s="1205"/>
      <c r="E44" s="1205"/>
      <c r="F44" s="1205"/>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J44" s="1095">
        <f t="shared" si="14"/>
        <v>0.0</v>
      </c>
      <c r="AK44" s="1095">
        <f>'Marks Entry'!F50</f>
        <v>0.0</v>
      </c>
      <c r="AL44" s="1112" t="str">
        <f>'Result Sheet'!V48</f>
        <v/>
      </c>
      <c r="AM44" s="1112" t="str">
        <f>'Result Sheet'!AH48</f>
        <v/>
      </c>
      <c r="AN44" s="1112" t="str">
        <f>'Result Sheet'!AT48</f>
        <v/>
      </c>
      <c r="AO44" s="1112" t="str">
        <f>'Result Sheet'!BF48</f>
        <v/>
      </c>
      <c r="AP44" s="1112" t="str">
        <f>'Result Sheet'!BR48</f>
        <v/>
      </c>
      <c r="AQ44" s="1096" t="str">
        <f>'Result Sheet'!CD48</f>
        <v/>
      </c>
      <c r="AR44" s="1105" t="str">
        <f>'Result Sheet'!CP48</f>
        <v/>
      </c>
      <c r="AS44" s="1094">
        <f t="shared" si="101"/>
        <v>0.0</v>
      </c>
      <c r="AT44" s="1094">
        <f t="shared" si="101"/>
        <v>0.0</v>
      </c>
      <c r="AU44" s="1094">
        <f t="shared" si="101"/>
        <v>0.0</v>
      </c>
      <c r="AV44" s="1094">
        <f t="shared" si="101"/>
        <v>0.0</v>
      </c>
      <c r="AW44" s="1094">
        <f t="shared" si="101"/>
        <v>0.0</v>
      </c>
      <c r="AX44" s="1094">
        <f t="shared" si="101"/>
        <v>0.0</v>
      </c>
      <c r="AY44" s="1094">
        <f t="shared" si="102"/>
        <v>0.0</v>
      </c>
      <c r="AZ44" s="1094">
        <f t="shared" si="102"/>
        <v>0.0</v>
      </c>
      <c r="BA44" s="1094">
        <f t="shared" si="102"/>
        <v>0.0</v>
      </c>
      <c r="BB44" s="1094">
        <f t="shared" si="102"/>
        <v>0.0</v>
      </c>
      <c r="BC44" s="1094">
        <f t="shared" si="102"/>
        <v>0.0</v>
      </c>
      <c r="BD44" s="1094">
        <f t="shared" si="102"/>
        <v>0.0</v>
      </c>
      <c r="BE44" s="1094">
        <f t="shared" si="103"/>
        <v>0.0</v>
      </c>
      <c r="BF44" s="1094">
        <f t="shared" si="103"/>
        <v>0.0</v>
      </c>
      <c r="BG44" s="1094">
        <f t="shared" si="103"/>
        <v>0.0</v>
      </c>
      <c r="BH44" s="1094">
        <f t="shared" si="103"/>
        <v>0.0</v>
      </c>
      <c r="BI44" s="1094">
        <f t="shared" si="103"/>
        <v>0.0</v>
      </c>
      <c r="BJ44" s="1094">
        <f t="shared" si="103"/>
        <v>0.0</v>
      </c>
      <c r="BK44" s="1094">
        <f t="shared" si="104"/>
        <v>0.0</v>
      </c>
      <c r="BL44" s="1094">
        <f t="shared" si="104"/>
        <v>0.0</v>
      </c>
      <c r="BM44" s="1094">
        <f t="shared" si="104"/>
        <v>0.0</v>
      </c>
      <c r="BN44" s="1094">
        <f t="shared" si="104"/>
        <v>0.0</v>
      </c>
      <c r="BO44" s="1094">
        <f t="shared" si="104"/>
        <v>0.0</v>
      </c>
      <c r="BP44" s="1094">
        <f t="shared" si="104"/>
        <v>0.0</v>
      </c>
      <c r="BQ44" s="1094">
        <f t="shared" si="105"/>
        <v>0.0</v>
      </c>
      <c r="BR44" s="1094">
        <f t="shared" si="105"/>
        <v>0.0</v>
      </c>
      <c r="BS44" s="1094">
        <f t="shared" si="105"/>
        <v>0.0</v>
      </c>
      <c r="BT44" s="1094">
        <f t="shared" si="105"/>
        <v>0.0</v>
      </c>
      <c r="BU44" s="1094">
        <f t="shared" si="105"/>
        <v>0.0</v>
      </c>
      <c r="BV44" s="1094">
        <f t="shared" si="105"/>
        <v>0.0</v>
      </c>
      <c r="BW44" s="1094">
        <f t="shared" si="106"/>
        <v>0.0</v>
      </c>
      <c r="BX44" s="1094">
        <f t="shared" si="106"/>
        <v>0.0</v>
      </c>
      <c r="BY44" s="1094">
        <f t="shared" si="106"/>
        <v>0.0</v>
      </c>
      <c r="BZ44" s="1094">
        <f t="shared" si="106"/>
        <v>0.0</v>
      </c>
      <c r="CA44" s="1094">
        <f t="shared" si="106"/>
        <v>0.0</v>
      </c>
      <c r="CB44" s="1094">
        <f t="shared" si="106"/>
        <v>0.0</v>
      </c>
      <c r="CC44" s="1094">
        <f t="shared" si="107"/>
        <v>0.0</v>
      </c>
      <c r="CD44" s="1094">
        <f t="shared" si="107"/>
        <v>0.0</v>
      </c>
      <c r="CE44" s="1094">
        <f t="shared" si="107"/>
        <v>0.0</v>
      </c>
      <c r="CF44" s="1094">
        <f t="shared" si="107"/>
        <v>0.0</v>
      </c>
      <c r="CG44" s="1094">
        <f t="shared" si="107"/>
        <v>0.0</v>
      </c>
      <c r="CH44" s="1094">
        <f t="shared" si="107"/>
        <v>0.0</v>
      </c>
      <c r="CI44" s="1113">
        <f>IF(AK44=CI$2,'Marks Entry'!G50,0)</f>
        <v>0.0</v>
      </c>
      <c r="CJ44" s="1112">
        <f>IF(AK44=CJ$2,'Marks Entry'!G50,0)</f>
        <v>0.0</v>
      </c>
      <c r="CK44" s="1112">
        <f>IF(AK44=CK$2,'Marks Entry'!G50,0)</f>
        <v>0.0</v>
      </c>
      <c r="CL44" s="1112">
        <f>IF(AK44=CL$2,'Marks Entry'!G50,0)</f>
        <v>0.0</v>
      </c>
      <c r="CM44" s="1112">
        <f>IF(AK44=CM$2,'Marks Entry'!G50,0)</f>
        <v>0.0</v>
      </c>
      <c r="CN44" s="1112">
        <f>IF(AK44=CN$2,'Marks Entry'!G50,0)</f>
        <v>0.0</v>
      </c>
      <c r="CO44" s="1106" t="str">
        <f>IF(AND('Marks Entry'!$FE50="Passed",$AK44=CO$2),'Marks Entry'!$FD50,IF($AK44=CO$2,'Marks Entry'!$FE50,""))</f>
        <v/>
      </c>
      <c r="CP44" s="1106" t="str">
        <f>IF(AND('Marks Entry'!$FE50="Passed",$AK44=CP$2),'Marks Entry'!$FD50,IF($AK44=CP$2,'Marks Entry'!$FE50,""))</f>
        <v/>
      </c>
      <c r="CQ44" s="1106" t="str">
        <f>IF(AND('Marks Entry'!$FE50="Passed",$AK44=CQ$2),'Marks Entry'!$FD50,IF($AK44=CQ$2,'Marks Entry'!$FE50,""))</f>
        <v/>
      </c>
      <c r="CR44" s="1106" t="str">
        <f>IF(AND('Marks Entry'!$FE50="Passed",$AK44=CR$2),'Marks Entry'!$FD50,IF($AK44=CR$2,'Marks Entry'!$FE50,""))</f>
        <v/>
      </c>
      <c r="CS44" s="1106" t="str">
        <f>IF(AND('Marks Entry'!$FE50="Passed",$AK44=CS$2),'Marks Entry'!$FD50,IF($AK44=CS$2,'Marks Entry'!$FE50,""))</f>
        <v/>
      </c>
      <c r="CT44" s="1106" t="str">
        <f>IF(AND('Marks Entry'!$FE50="Passed",$AK44=CT$2),'Marks Entry'!$FD50,IF($AK44=CT$2,'Marks Entry'!$FE50,""))</f>
        <v/>
      </c>
    </row>
    <row r="45" spans="8:8" ht="15.0" hidden="1">
      <c r="A45" s="1204"/>
      <c r="B45" s="1204"/>
      <c r="C45" s="1205"/>
      <c r="D45" s="1205"/>
      <c r="E45" s="1205"/>
      <c r="F45" s="1205"/>
      <c r="G45" s="1205"/>
      <c r="H45" s="1205"/>
      <c r="I45" s="1205"/>
      <c r="J45" s="1205"/>
      <c r="K45" s="1205"/>
      <c r="L45" s="1205"/>
      <c r="M45" s="1205"/>
      <c r="N45" s="1205"/>
      <c r="O45" s="1205"/>
      <c r="P45" s="1205"/>
      <c r="Q45" s="1205"/>
      <c r="R45" s="1205"/>
      <c r="S45" s="1205"/>
      <c r="T45" s="1205"/>
      <c r="U45" s="1205"/>
      <c r="V45" s="1205"/>
      <c r="W45" s="1205"/>
      <c r="X45" s="1205"/>
      <c r="Y45" s="1205"/>
      <c r="Z45" s="1205"/>
      <c r="AA45" s="1205"/>
      <c r="AB45" s="1205"/>
      <c r="AC45" s="1205"/>
      <c r="AD45" s="1205"/>
      <c r="AJ45" s="1095">
        <f t="shared" si="14"/>
        <v>0.0</v>
      </c>
      <c r="AK45" s="1095">
        <f>'Marks Entry'!F51</f>
        <v>0.0</v>
      </c>
      <c r="AL45" s="1112" t="str">
        <f>'Result Sheet'!V49</f>
        <v/>
      </c>
      <c r="AM45" s="1112" t="str">
        <f>'Result Sheet'!AH49</f>
        <v/>
      </c>
      <c r="AN45" s="1112" t="str">
        <f>'Result Sheet'!AT49</f>
        <v/>
      </c>
      <c r="AO45" s="1112" t="str">
        <f>'Result Sheet'!BF49</f>
        <v/>
      </c>
      <c r="AP45" s="1112" t="str">
        <f>'Result Sheet'!BR49</f>
        <v/>
      </c>
      <c r="AQ45" s="1096" t="str">
        <f>'Result Sheet'!CD49</f>
        <v/>
      </c>
      <c r="AR45" s="1105" t="str">
        <f>'Result Sheet'!CP49</f>
        <v/>
      </c>
      <c r="AS45" s="1094">
        <f t="shared" si="101"/>
        <v>0.0</v>
      </c>
      <c r="AT45" s="1094">
        <f t="shared" si="101"/>
        <v>0.0</v>
      </c>
      <c r="AU45" s="1094">
        <f t="shared" si="101"/>
        <v>0.0</v>
      </c>
      <c r="AV45" s="1094">
        <f t="shared" si="101"/>
        <v>0.0</v>
      </c>
      <c r="AW45" s="1094">
        <f t="shared" si="101"/>
        <v>0.0</v>
      </c>
      <c r="AX45" s="1094">
        <f t="shared" si="101"/>
        <v>0.0</v>
      </c>
      <c r="AY45" s="1094">
        <f t="shared" si="102"/>
        <v>0.0</v>
      </c>
      <c r="AZ45" s="1094">
        <f t="shared" si="102"/>
        <v>0.0</v>
      </c>
      <c r="BA45" s="1094">
        <f t="shared" si="102"/>
        <v>0.0</v>
      </c>
      <c r="BB45" s="1094">
        <f t="shared" si="102"/>
        <v>0.0</v>
      </c>
      <c r="BC45" s="1094">
        <f t="shared" si="102"/>
        <v>0.0</v>
      </c>
      <c r="BD45" s="1094">
        <f t="shared" si="102"/>
        <v>0.0</v>
      </c>
      <c r="BE45" s="1094">
        <f t="shared" si="103"/>
        <v>0.0</v>
      </c>
      <c r="BF45" s="1094">
        <f t="shared" si="103"/>
        <v>0.0</v>
      </c>
      <c r="BG45" s="1094">
        <f t="shared" si="103"/>
        <v>0.0</v>
      </c>
      <c r="BH45" s="1094">
        <f t="shared" si="103"/>
        <v>0.0</v>
      </c>
      <c r="BI45" s="1094">
        <f t="shared" si="103"/>
        <v>0.0</v>
      </c>
      <c r="BJ45" s="1094">
        <f t="shared" si="103"/>
        <v>0.0</v>
      </c>
      <c r="BK45" s="1094">
        <f t="shared" si="104"/>
        <v>0.0</v>
      </c>
      <c r="BL45" s="1094">
        <f t="shared" si="104"/>
        <v>0.0</v>
      </c>
      <c r="BM45" s="1094">
        <f t="shared" si="104"/>
        <v>0.0</v>
      </c>
      <c r="BN45" s="1094">
        <f t="shared" si="104"/>
        <v>0.0</v>
      </c>
      <c r="BO45" s="1094">
        <f t="shared" si="104"/>
        <v>0.0</v>
      </c>
      <c r="BP45" s="1094">
        <f t="shared" si="104"/>
        <v>0.0</v>
      </c>
      <c r="BQ45" s="1094">
        <f t="shared" si="105"/>
        <v>0.0</v>
      </c>
      <c r="BR45" s="1094">
        <f t="shared" si="105"/>
        <v>0.0</v>
      </c>
      <c r="BS45" s="1094">
        <f t="shared" si="105"/>
        <v>0.0</v>
      </c>
      <c r="BT45" s="1094">
        <f t="shared" si="105"/>
        <v>0.0</v>
      </c>
      <c r="BU45" s="1094">
        <f t="shared" si="105"/>
        <v>0.0</v>
      </c>
      <c r="BV45" s="1094">
        <f t="shared" si="105"/>
        <v>0.0</v>
      </c>
      <c r="BW45" s="1094">
        <f t="shared" si="106"/>
        <v>0.0</v>
      </c>
      <c r="BX45" s="1094">
        <f t="shared" si="106"/>
        <v>0.0</v>
      </c>
      <c r="BY45" s="1094">
        <f t="shared" si="106"/>
        <v>0.0</v>
      </c>
      <c r="BZ45" s="1094">
        <f t="shared" si="106"/>
        <v>0.0</v>
      </c>
      <c r="CA45" s="1094">
        <f t="shared" si="106"/>
        <v>0.0</v>
      </c>
      <c r="CB45" s="1094">
        <f t="shared" si="106"/>
        <v>0.0</v>
      </c>
      <c r="CC45" s="1094">
        <f t="shared" si="107"/>
        <v>0.0</v>
      </c>
      <c r="CD45" s="1094">
        <f t="shared" si="107"/>
        <v>0.0</v>
      </c>
      <c r="CE45" s="1094">
        <f t="shared" si="107"/>
        <v>0.0</v>
      </c>
      <c r="CF45" s="1094">
        <f t="shared" si="107"/>
        <v>0.0</v>
      </c>
      <c r="CG45" s="1094">
        <f t="shared" si="107"/>
        <v>0.0</v>
      </c>
      <c r="CH45" s="1094">
        <f t="shared" si="107"/>
        <v>0.0</v>
      </c>
      <c r="CI45" s="1113">
        <f>IF(AK45=CI$2,'Marks Entry'!G51,0)</f>
        <v>0.0</v>
      </c>
      <c r="CJ45" s="1112">
        <f>IF(AK45=CJ$2,'Marks Entry'!G51,0)</f>
        <v>0.0</v>
      </c>
      <c r="CK45" s="1112">
        <f>IF(AK45=CK$2,'Marks Entry'!G51,0)</f>
        <v>0.0</v>
      </c>
      <c r="CL45" s="1112">
        <f>IF(AK45=CL$2,'Marks Entry'!G51,0)</f>
        <v>0.0</v>
      </c>
      <c r="CM45" s="1112">
        <f>IF(AK45=CM$2,'Marks Entry'!G51,0)</f>
        <v>0.0</v>
      </c>
      <c r="CN45" s="1112">
        <f>IF(AK45=CN$2,'Marks Entry'!G51,0)</f>
        <v>0.0</v>
      </c>
      <c r="CO45" s="1106" t="str">
        <f>IF(AND('Marks Entry'!$FE51="Passed",$AK45=CO$2),'Marks Entry'!$FD51,IF($AK45=CO$2,'Marks Entry'!$FE51,""))</f>
        <v/>
      </c>
      <c r="CP45" s="1106" t="str">
        <f>IF(AND('Marks Entry'!$FE51="Passed",$AK45=CP$2),'Marks Entry'!$FD51,IF($AK45=CP$2,'Marks Entry'!$FE51,""))</f>
        <v/>
      </c>
      <c r="CQ45" s="1106" t="str">
        <f>IF(AND('Marks Entry'!$FE51="Passed",$AK45=CQ$2),'Marks Entry'!$FD51,IF($AK45=CQ$2,'Marks Entry'!$FE51,""))</f>
        <v/>
      </c>
      <c r="CR45" s="1106" t="str">
        <f>IF(AND('Marks Entry'!$FE51="Passed",$AK45=CR$2),'Marks Entry'!$FD51,IF($AK45=CR$2,'Marks Entry'!$FE51,""))</f>
        <v/>
      </c>
      <c r="CS45" s="1106" t="str">
        <f>IF(AND('Marks Entry'!$FE51="Passed",$AK45=CS$2),'Marks Entry'!$FD51,IF($AK45=CS$2,'Marks Entry'!$FE51,""))</f>
        <v/>
      </c>
      <c r="CT45" s="1106" t="str">
        <f>IF(AND('Marks Entry'!$FE51="Passed",$AK45=CT$2),'Marks Entry'!$FD51,IF($AK45=CT$2,'Marks Entry'!$FE51,""))</f>
        <v/>
      </c>
    </row>
    <row r="46" spans="8:8" ht="15.0" hidden="1">
      <c r="A46" s="1204"/>
      <c r="B46" s="1204"/>
      <c r="C46" s="1205"/>
      <c r="D46" s="1205"/>
      <c r="E46" s="1205"/>
      <c r="F46" s="1205"/>
      <c r="G46" s="1205"/>
      <c r="H46" s="1205"/>
      <c r="I46" s="1205"/>
      <c r="J46" s="1205"/>
      <c r="K46" s="1205"/>
      <c r="L46" s="1205"/>
      <c r="M46" s="1205"/>
      <c r="N46" s="1205"/>
      <c r="O46" s="1205"/>
      <c r="P46" s="1205"/>
      <c r="Q46" s="1205"/>
      <c r="R46" s="1205"/>
      <c r="S46" s="1205"/>
      <c r="T46" s="1205"/>
      <c r="U46" s="1205"/>
      <c r="V46" s="1205"/>
      <c r="W46" s="1205"/>
      <c r="X46" s="1205"/>
      <c r="Y46" s="1205"/>
      <c r="Z46" s="1205"/>
      <c r="AA46" s="1205"/>
      <c r="AB46" s="1205"/>
      <c r="AC46" s="1205"/>
      <c r="AD46" s="1205"/>
      <c r="AJ46" s="1095">
        <f t="shared" si="14"/>
        <v>0.0</v>
      </c>
      <c r="AK46" s="1095">
        <f>'Marks Entry'!F52</f>
        <v>0.0</v>
      </c>
      <c r="AL46" s="1112" t="str">
        <f>'Result Sheet'!V50</f>
        <v/>
      </c>
      <c r="AM46" s="1112" t="str">
        <f>'Result Sheet'!AH50</f>
        <v/>
      </c>
      <c r="AN46" s="1112" t="str">
        <f>'Result Sheet'!AT50</f>
        <v/>
      </c>
      <c r="AO46" s="1112" t="str">
        <f>'Result Sheet'!BF50</f>
        <v/>
      </c>
      <c r="AP46" s="1112" t="str">
        <f>'Result Sheet'!BR50</f>
        <v/>
      </c>
      <c r="AQ46" s="1096" t="str">
        <f>'Result Sheet'!CD50</f>
        <v/>
      </c>
      <c r="AR46" s="1105" t="str">
        <f>'Result Sheet'!CP50</f>
        <v/>
      </c>
      <c r="AS46" s="1094">
        <f t="shared" si="101"/>
        <v>0.0</v>
      </c>
      <c r="AT46" s="1094">
        <f t="shared" si="101"/>
        <v>0.0</v>
      </c>
      <c r="AU46" s="1094">
        <f t="shared" si="101"/>
        <v>0.0</v>
      </c>
      <c r="AV46" s="1094">
        <f t="shared" si="101"/>
        <v>0.0</v>
      </c>
      <c r="AW46" s="1094">
        <f t="shared" si="101"/>
        <v>0.0</v>
      </c>
      <c r="AX46" s="1094">
        <f t="shared" si="101"/>
        <v>0.0</v>
      </c>
      <c r="AY46" s="1094">
        <f t="shared" si="102"/>
        <v>0.0</v>
      </c>
      <c r="AZ46" s="1094">
        <f t="shared" si="102"/>
        <v>0.0</v>
      </c>
      <c r="BA46" s="1094">
        <f t="shared" si="102"/>
        <v>0.0</v>
      </c>
      <c r="BB46" s="1094">
        <f t="shared" si="102"/>
        <v>0.0</v>
      </c>
      <c r="BC46" s="1094">
        <f t="shared" si="102"/>
        <v>0.0</v>
      </c>
      <c r="BD46" s="1094">
        <f t="shared" si="102"/>
        <v>0.0</v>
      </c>
      <c r="BE46" s="1094">
        <f t="shared" si="103"/>
        <v>0.0</v>
      </c>
      <c r="BF46" s="1094">
        <f t="shared" si="103"/>
        <v>0.0</v>
      </c>
      <c r="BG46" s="1094">
        <f t="shared" si="103"/>
        <v>0.0</v>
      </c>
      <c r="BH46" s="1094">
        <f t="shared" si="103"/>
        <v>0.0</v>
      </c>
      <c r="BI46" s="1094">
        <f t="shared" si="103"/>
        <v>0.0</v>
      </c>
      <c r="BJ46" s="1094">
        <f t="shared" si="103"/>
        <v>0.0</v>
      </c>
      <c r="BK46" s="1094">
        <f t="shared" si="104"/>
        <v>0.0</v>
      </c>
      <c r="BL46" s="1094">
        <f t="shared" si="104"/>
        <v>0.0</v>
      </c>
      <c r="BM46" s="1094">
        <f t="shared" si="104"/>
        <v>0.0</v>
      </c>
      <c r="BN46" s="1094">
        <f t="shared" si="104"/>
        <v>0.0</v>
      </c>
      <c r="BO46" s="1094">
        <f t="shared" si="104"/>
        <v>0.0</v>
      </c>
      <c r="BP46" s="1094">
        <f t="shared" si="104"/>
        <v>0.0</v>
      </c>
      <c r="BQ46" s="1094">
        <f t="shared" si="105"/>
        <v>0.0</v>
      </c>
      <c r="BR46" s="1094">
        <f t="shared" si="105"/>
        <v>0.0</v>
      </c>
      <c r="BS46" s="1094">
        <f t="shared" si="105"/>
        <v>0.0</v>
      </c>
      <c r="BT46" s="1094">
        <f t="shared" si="105"/>
        <v>0.0</v>
      </c>
      <c r="BU46" s="1094">
        <f t="shared" si="105"/>
        <v>0.0</v>
      </c>
      <c r="BV46" s="1094">
        <f t="shared" si="105"/>
        <v>0.0</v>
      </c>
      <c r="BW46" s="1094">
        <f t="shared" si="106"/>
        <v>0.0</v>
      </c>
      <c r="BX46" s="1094">
        <f t="shared" si="106"/>
        <v>0.0</v>
      </c>
      <c r="BY46" s="1094">
        <f t="shared" si="106"/>
        <v>0.0</v>
      </c>
      <c r="BZ46" s="1094">
        <f t="shared" si="106"/>
        <v>0.0</v>
      </c>
      <c r="CA46" s="1094">
        <f t="shared" si="106"/>
        <v>0.0</v>
      </c>
      <c r="CB46" s="1094">
        <f t="shared" si="106"/>
        <v>0.0</v>
      </c>
      <c r="CC46" s="1094">
        <f t="shared" si="107"/>
        <v>0.0</v>
      </c>
      <c r="CD46" s="1094">
        <f t="shared" si="107"/>
        <v>0.0</v>
      </c>
      <c r="CE46" s="1094">
        <f t="shared" si="107"/>
        <v>0.0</v>
      </c>
      <c r="CF46" s="1094">
        <f t="shared" si="107"/>
        <v>0.0</v>
      </c>
      <c r="CG46" s="1094">
        <f t="shared" si="107"/>
        <v>0.0</v>
      </c>
      <c r="CH46" s="1094">
        <f t="shared" si="107"/>
        <v>0.0</v>
      </c>
      <c r="CI46" s="1113">
        <f>IF(AK46=CI$2,'Marks Entry'!G52,0)</f>
        <v>0.0</v>
      </c>
      <c r="CJ46" s="1112">
        <f>IF(AK46=CJ$2,'Marks Entry'!G52,0)</f>
        <v>0.0</v>
      </c>
      <c r="CK46" s="1112">
        <f>IF(AK46=CK$2,'Marks Entry'!G52,0)</f>
        <v>0.0</v>
      </c>
      <c r="CL46" s="1112">
        <f>IF(AK46=CL$2,'Marks Entry'!G52,0)</f>
        <v>0.0</v>
      </c>
      <c r="CM46" s="1112">
        <f>IF(AK46=CM$2,'Marks Entry'!G52,0)</f>
        <v>0.0</v>
      </c>
      <c r="CN46" s="1112">
        <f>IF(AK46=CN$2,'Marks Entry'!G52,0)</f>
        <v>0.0</v>
      </c>
      <c r="CO46" s="1106" t="str">
        <f>IF(AND('Marks Entry'!$FE52="Passed",$AK46=CO$2),'Marks Entry'!$FD52,IF($AK46=CO$2,'Marks Entry'!$FE52,""))</f>
        <v/>
      </c>
      <c r="CP46" s="1106" t="str">
        <f>IF(AND('Marks Entry'!$FE52="Passed",$AK46=CP$2),'Marks Entry'!$FD52,IF($AK46=CP$2,'Marks Entry'!$FE52,""))</f>
        <v/>
      </c>
      <c r="CQ46" s="1106" t="str">
        <f>IF(AND('Marks Entry'!$FE52="Passed",$AK46=CQ$2),'Marks Entry'!$FD52,IF($AK46=CQ$2,'Marks Entry'!$FE52,""))</f>
        <v/>
      </c>
      <c r="CR46" s="1106" t="str">
        <f>IF(AND('Marks Entry'!$FE52="Passed",$AK46=CR$2),'Marks Entry'!$FD52,IF($AK46=CR$2,'Marks Entry'!$FE52,""))</f>
        <v/>
      </c>
      <c r="CS46" s="1106" t="str">
        <f>IF(AND('Marks Entry'!$FE52="Passed",$AK46=CS$2),'Marks Entry'!$FD52,IF($AK46=CS$2,'Marks Entry'!$FE52,""))</f>
        <v/>
      </c>
      <c r="CT46" s="1106" t="str">
        <f>IF(AND('Marks Entry'!$FE52="Passed",$AK46=CT$2),'Marks Entry'!$FD52,IF($AK46=CT$2,'Marks Entry'!$FE52,""))</f>
        <v/>
      </c>
    </row>
    <row r="47" spans="8:8" ht="15.0" hidden="1">
      <c r="A47" s="1204"/>
      <c r="B47" s="1204"/>
      <c r="C47" s="1205"/>
      <c r="D47" s="1205"/>
      <c r="E47" s="1205"/>
      <c r="F47" s="1205"/>
      <c r="G47" s="1205"/>
      <c r="H47" s="1205"/>
      <c r="I47" s="1205"/>
      <c r="J47" s="1205"/>
      <c r="K47" s="1205"/>
      <c r="L47" s="1205"/>
      <c r="M47" s="1205"/>
      <c r="N47" s="1205"/>
      <c r="O47" s="1205"/>
      <c r="P47" s="1205"/>
      <c r="Q47" s="1205"/>
      <c r="R47" s="1205"/>
      <c r="S47" s="1205"/>
      <c r="T47" s="1205"/>
      <c r="U47" s="1205"/>
      <c r="V47" s="1205"/>
      <c r="W47" s="1205"/>
      <c r="X47" s="1205"/>
      <c r="Y47" s="1205"/>
      <c r="Z47" s="1205"/>
      <c r="AA47" s="1205"/>
      <c r="AB47" s="1205"/>
      <c r="AC47" s="1205"/>
      <c r="AD47" s="1205"/>
      <c r="AJ47" s="1095">
        <f t="shared" si="14"/>
        <v>0.0</v>
      </c>
      <c r="AK47" s="1095">
        <f>'Marks Entry'!F53</f>
        <v>0.0</v>
      </c>
      <c r="AL47" s="1112" t="str">
        <f>'Result Sheet'!V51</f>
        <v/>
      </c>
      <c r="AM47" s="1112" t="str">
        <f>'Result Sheet'!AH51</f>
        <v/>
      </c>
      <c r="AN47" s="1112" t="str">
        <f>'Result Sheet'!AT51</f>
        <v/>
      </c>
      <c r="AO47" s="1112" t="str">
        <f>'Result Sheet'!BF51</f>
        <v/>
      </c>
      <c r="AP47" s="1112" t="str">
        <f>'Result Sheet'!BR51</f>
        <v/>
      </c>
      <c r="AQ47" s="1096" t="str">
        <f>'Result Sheet'!CD51</f>
        <v/>
      </c>
      <c r="AR47" s="1105" t="str">
        <f>'Result Sheet'!CP51</f>
        <v/>
      </c>
      <c r="AS47" s="1094">
        <f t="shared" si="101"/>
        <v>0.0</v>
      </c>
      <c r="AT47" s="1094">
        <f t="shared" si="101"/>
        <v>0.0</v>
      </c>
      <c r="AU47" s="1094">
        <f t="shared" si="101"/>
        <v>0.0</v>
      </c>
      <c r="AV47" s="1094">
        <f t="shared" si="101"/>
        <v>0.0</v>
      </c>
      <c r="AW47" s="1094">
        <f t="shared" si="101"/>
        <v>0.0</v>
      </c>
      <c r="AX47" s="1094">
        <f t="shared" si="101"/>
        <v>0.0</v>
      </c>
      <c r="AY47" s="1094">
        <f t="shared" si="102"/>
        <v>0.0</v>
      </c>
      <c r="AZ47" s="1094">
        <f t="shared" si="102"/>
        <v>0.0</v>
      </c>
      <c r="BA47" s="1094">
        <f t="shared" si="102"/>
        <v>0.0</v>
      </c>
      <c r="BB47" s="1094">
        <f t="shared" si="102"/>
        <v>0.0</v>
      </c>
      <c r="BC47" s="1094">
        <f t="shared" si="102"/>
        <v>0.0</v>
      </c>
      <c r="BD47" s="1094">
        <f t="shared" si="102"/>
        <v>0.0</v>
      </c>
      <c r="BE47" s="1094">
        <f t="shared" si="103"/>
        <v>0.0</v>
      </c>
      <c r="BF47" s="1094">
        <f t="shared" si="103"/>
        <v>0.0</v>
      </c>
      <c r="BG47" s="1094">
        <f t="shared" si="103"/>
        <v>0.0</v>
      </c>
      <c r="BH47" s="1094">
        <f t="shared" si="103"/>
        <v>0.0</v>
      </c>
      <c r="BI47" s="1094">
        <f t="shared" si="103"/>
        <v>0.0</v>
      </c>
      <c r="BJ47" s="1094">
        <f t="shared" si="103"/>
        <v>0.0</v>
      </c>
      <c r="BK47" s="1094">
        <f t="shared" si="104"/>
        <v>0.0</v>
      </c>
      <c r="BL47" s="1094">
        <f t="shared" si="104"/>
        <v>0.0</v>
      </c>
      <c r="BM47" s="1094">
        <f t="shared" si="104"/>
        <v>0.0</v>
      </c>
      <c r="BN47" s="1094">
        <f t="shared" si="104"/>
        <v>0.0</v>
      </c>
      <c r="BO47" s="1094">
        <f t="shared" si="104"/>
        <v>0.0</v>
      </c>
      <c r="BP47" s="1094">
        <f t="shared" si="104"/>
        <v>0.0</v>
      </c>
      <c r="BQ47" s="1094">
        <f t="shared" si="105"/>
        <v>0.0</v>
      </c>
      <c r="BR47" s="1094">
        <f t="shared" si="105"/>
        <v>0.0</v>
      </c>
      <c r="BS47" s="1094">
        <f t="shared" si="105"/>
        <v>0.0</v>
      </c>
      <c r="BT47" s="1094">
        <f t="shared" si="105"/>
        <v>0.0</v>
      </c>
      <c r="BU47" s="1094">
        <f t="shared" si="105"/>
        <v>0.0</v>
      </c>
      <c r="BV47" s="1094">
        <f t="shared" si="105"/>
        <v>0.0</v>
      </c>
      <c r="BW47" s="1094">
        <f t="shared" si="106"/>
        <v>0.0</v>
      </c>
      <c r="BX47" s="1094">
        <f t="shared" si="106"/>
        <v>0.0</v>
      </c>
      <c r="BY47" s="1094">
        <f t="shared" si="106"/>
        <v>0.0</v>
      </c>
      <c r="BZ47" s="1094">
        <f t="shared" si="106"/>
        <v>0.0</v>
      </c>
      <c r="CA47" s="1094">
        <f t="shared" si="106"/>
        <v>0.0</v>
      </c>
      <c r="CB47" s="1094">
        <f t="shared" si="106"/>
        <v>0.0</v>
      </c>
      <c r="CC47" s="1094">
        <f t="shared" si="107"/>
        <v>0.0</v>
      </c>
      <c r="CD47" s="1094">
        <f t="shared" si="107"/>
        <v>0.0</v>
      </c>
      <c r="CE47" s="1094">
        <f t="shared" si="107"/>
        <v>0.0</v>
      </c>
      <c r="CF47" s="1094">
        <f t="shared" si="107"/>
        <v>0.0</v>
      </c>
      <c r="CG47" s="1094">
        <f t="shared" si="107"/>
        <v>0.0</v>
      </c>
      <c r="CH47" s="1094">
        <f t="shared" si="107"/>
        <v>0.0</v>
      </c>
      <c r="CI47" s="1113">
        <f>IF(AK47=CI$2,'Marks Entry'!G53,0)</f>
        <v>0.0</v>
      </c>
      <c r="CJ47" s="1112">
        <f>IF(AK47=CJ$2,'Marks Entry'!G53,0)</f>
        <v>0.0</v>
      </c>
      <c r="CK47" s="1112">
        <f>IF(AK47=CK$2,'Marks Entry'!G53,0)</f>
        <v>0.0</v>
      </c>
      <c r="CL47" s="1112">
        <f>IF(AK47=CL$2,'Marks Entry'!G53,0)</f>
        <v>0.0</v>
      </c>
      <c r="CM47" s="1112">
        <f>IF(AK47=CM$2,'Marks Entry'!G53,0)</f>
        <v>0.0</v>
      </c>
      <c r="CN47" s="1112">
        <f>IF(AK47=CN$2,'Marks Entry'!G53,0)</f>
        <v>0.0</v>
      </c>
      <c r="CO47" s="1106" t="str">
        <f>IF(AND('Marks Entry'!$FE53="Passed",$AK47=CO$2),'Marks Entry'!$FD53,IF($AK47=CO$2,'Marks Entry'!$FE53,""))</f>
        <v/>
      </c>
      <c r="CP47" s="1106" t="str">
        <f>IF(AND('Marks Entry'!$FE53="Passed",$AK47=CP$2),'Marks Entry'!$FD53,IF($AK47=CP$2,'Marks Entry'!$FE53,""))</f>
        <v/>
      </c>
      <c r="CQ47" s="1106" t="str">
        <f>IF(AND('Marks Entry'!$FE53="Passed",$AK47=CQ$2),'Marks Entry'!$FD53,IF($AK47=CQ$2,'Marks Entry'!$FE53,""))</f>
        <v/>
      </c>
      <c r="CR47" s="1106" t="str">
        <f>IF(AND('Marks Entry'!$FE53="Passed",$AK47=CR$2),'Marks Entry'!$FD53,IF($AK47=CR$2,'Marks Entry'!$FE53,""))</f>
        <v/>
      </c>
      <c r="CS47" s="1106" t="str">
        <f>IF(AND('Marks Entry'!$FE53="Passed",$AK47=CS$2),'Marks Entry'!$FD53,IF($AK47=CS$2,'Marks Entry'!$FE53,""))</f>
        <v/>
      </c>
      <c r="CT47" s="1106" t="str">
        <f>IF(AND('Marks Entry'!$FE53="Passed",$AK47=CT$2),'Marks Entry'!$FD53,IF($AK47=CT$2,'Marks Entry'!$FE53,""))</f>
        <v/>
      </c>
    </row>
    <row r="48" spans="8:8" ht="15.0" hidden="1">
      <c r="A48" s="1204"/>
      <c r="B48" s="1204"/>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J48" s="1095">
        <f t="shared" si="14"/>
        <v>0.0</v>
      </c>
      <c r="AK48" s="1095">
        <f>'Marks Entry'!F54</f>
        <v>0.0</v>
      </c>
      <c r="AL48" s="1112" t="str">
        <f>'Result Sheet'!V52</f>
        <v/>
      </c>
      <c r="AM48" s="1112" t="str">
        <f>'Result Sheet'!AH52</f>
        <v/>
      </c>
      <c r="AN48" s="1112" t="str">
        <f>'Result Sheet'!AT52</f>
        <v/>
      </c>
      <c r="AO48" s="1112" t="str">
        <f>'Result Sheet'!BF52</f>
        <v/>
      </c>
      <c r="AP48" s="1112" t="str">
        <f>'Result Sheet'!BR52</f>
        <v/>
      </c>
      <c r="AQ48" s="1096" t="str">
        <f>'Result Sheet'!CD52</f>
        <v/>
      </c>
      <c r="AR48" s="1105" t="str">
        <f>'Result Sheet'!CP52</f>
        <v/>
      </c>
      <c r="AS48" s="1094">
        <f t="shared" si="101"/>
        <v>0.0</v>
      </c>
      <c r="AT48" s="1094">
        <f t="shared" si="101"/>
        <v>0.0</v>
      </c>
      <c r="AU48" s="1094">
        <f t="shared" si="101"/>
        <v>0.0</v>
      </c>
      <c r="AV48" s="1094">
        <f t="shared" si="101"/>
        <v>0.0</v>
      </c>
      <c r="AW48" s="1094">
        <f t="shared" si="101"/>
        <v>0.0</v>
      </c>
      <c r="AX48" s="1094">
        <f t="shared" si="101"/>
        <v>0.0</v>
      </c>
      <c r="AY48" s="1094">
        <f t="shared" si="102"/>
        <v>0.0</v>
      </c>
      <c r="AZ48" s="1094">
        <f t="shared" si="102"/>
        <v>0.0</v>
      </c>
      <c r="BA48" s="1094">
        <f t="shared" si="102"/>
        <v>0.0</v>
      </c>
      <c r="BB48" s="1094">
        <f t="shared" si="102"/>
        <v>0.0</v>
      </c>
      <c r="BC48" s="1094">
        <f t="shared" si="102"/>
        <v>0.0</v>
      </c>
      <c r="BD48" s="1094">
        <f t="shared" si="102"/>
        <v>0.0</v>
      </c>
      <c r="BE48" s="1094">
        <f t="shared" si="103"/>
        <v>0.0</v>
      </c>
      <c r="BF48" s="1094">
        <f t="shared" si="103"/>
        <v>0.0</v>
      </c>
      <c r="BG48" s="1094">
        <f t="shared" si="103"/>
        <v>0.0</v>
      </c>
      <c r="BH48" s="1094">
        <f t="shared" si="103"/>
        <v>0.0</v>
      </c>
      <c r="BI48" s="1094">
        <f t="shared" si="103"/>
        <v>0.0</v>
      </c>
      <c r="BJ48" s="1094">
        <f t="shared" si="103"/>
        <v>0.0</v>
      </c>
      <c r="BK48" s="1094">
        <f t="shared" si="104"/>
        <v>0.0</v>
      </c>
      <c r="BL48" s="1094">
        <f t="shared" si="104"/>
        <v>0.0</v>
      </c>
      <c r="BM48" s="1094">
        <f t="shared" si="104"/>
        <v>0.0</v>
      </c>
      <c r="BN48" s="1094">
        <f t="shared" si="104"/>
        <v>0.0</v>
      </c>
      <c r="BO48" s="1094">
        <f t="shared" si="104"/>
        <v>0.0</v>
      </c>
      <c r="BP48" s="1094">
        <f t="shared" si="104"/>
        <v>0.0</v>
      </c>
      <c r="BQ48" s="1094">
        <f t="shared" si="105"/>
        <v>0.0</v>
      </c>
      <c r="BR48" s="1094">
        <f t="shared" si="105"/>
        <v>0.0</v>
      </c>
      <c r="BS48" s="1094">
        <f t="shared" si="105"/>
        <v>0.0</v>
      </c>
      <c r="BT48" s="1094">
        <f t="shared" si="105"/>
        <v>0.0</v>
      </c>
      <c r="BU48" s="1094">
        <f t="shared" si="105"/>
        <v>0.0</v>
      </c>
      <c r="BV48" s="1094">
        <f t="shared" si="105"/>
        <v>0.0</v>
      </c>
      <c r="BW48" s="1094">
        <f t="shared" si="106"/>
        <v>0.0</v>
      </c>
      <c r="BX48" s="1094">
        <f t="shared" si="106"/>
        <v>0.0</v>
      </c>
      <c r="BY48" s="1094">
        <f t="shared" si="106"/>
        <v>0.0</v>
      </c>
      <c r="BZ48" s="1094">
        <f t="shared" si="106"/>
        <v>0.0</v>
      </c>
      <c r="CA48" s="1094">
        <f t="shared" si="106"/>
        <v>0.0</v>
      </c>
      <c r="CB48" s="1094">
        <f t="shared" si="106"/>
        <v>0.0</v>
      </c>
      <c r="CC48" s="1094">
        <f t="shared" si="107"/>
        <v>0.0</v>
      </c>
      <c r="CD48" s="1094">
        <f t="shared" si="107"/>
        <v>0.0</v>
      </c>
      <c r="CE48" s="1094">
        <f t="shared" si="107"/>
        <v>0.0</v>
      </c>
      <c r="CF48" s="1094">
        <f t="shared" si="107"/>
        <v>0.0</v>
      </c>
      <c r="CG48" s="1094">
        <f t="shared" si="107"/>
        <v>0.0</v>
      </c>
      <c r="CH48" s="1094">
        <f t="shared" si="107"/>
        <v>0.0</v>
      </c>
      <c r="CI48" s="1113">
        <f>IF(AK48=CI$2,'Marks Entry'!G54,0)</f>
        <v>0.0</v>
      </c>
      <c r="CJ48" s="1112">
        <f>IF(AK48=CJ$2,'Marks Entry'!G54,0)</f>
        <v>0.0</v>
      </c>
      <c r="CK48" s="1112">
        <f>IF(AK48=CK$2,'Marks Entry'!G54,0)</f>
        <v>0.0</v>
      </c>
      <c r="CL48" s="1112">
        <f>IF(AK48=CL$2,'Marks Entry'!G54,0)</f>
        <v>0.0</v>
      </c>
      <c r="CM48" s="1112">
        <f>IF(AK48=CM$2,'Marks Entry'!G54,0)</f>
        <v>0.0</v>
      </c>
      <c r="CN48" s="1112">
        <f>IF(AK48=CN$2,'Marks Entry'!G54,0)</f>
        <v>0.0</v>
      </c>
      <c r="CO48" s="1106" t="str">
        <f>IF(AND('Marks Entry'!$FE54="Passed",$AK48=CO$2),'Marks Entry'!$FD54,IF($AK48=CO$2,'Marks Entry'!$FE54,""))</f>
        <v/>
      </c>
      <c r="CP48" s="1106" t="str">
        <f>IF(AND('Marks Entry'!$FE54="Passed",$AK48=CP$2),'Marks Entry'!$FD54,IF($AK48=CP$2,'Marks Entry'!$FE54,""))</f>
        <v/>
      </c>
      <c r="CQ48" s="1106" t="str">
        <f>IF(AND('Marks Entry'!$FE54="Passed",$AK48=CQ$2),'Marks Entry'!$FD54,IF($AK48=CQ$2,'Marks Entry'!$FE54,""))</f>
        <v/>
      </c>
      <c r="CR48" s="1106" t="str">
        <f>IF(AND('Marks Entry'!$FE54="Passed",$AK48=CR$2),'Marks Entry'!$FD54,IF($AK48=CR$2,'Marks Entry'!$FE54,""))</f>
        <v/>
      </c>
      <c r="CS48" s="1106" t="str">
        <f>IF(AND('Marks Entry'!$FE54="Passed",$AK48=CS$2),'Marks Entry'!$FD54,IF($AK48=CS$2,'Marks Entry'!$FE54,""))</f>
        <v/>
      </c>
      <c r="CT48" s="1106" t="str">
        <f>IF(AND('Marks Entry'!$FE54="Passed",$AK48=CT$2),'Marks Entry'!$FD54,IF($AK48=CT$2,'Marks Entry'!$FE54,""))</f>
        <v/>
      </c>
    </row>
    <row r="49" spans="8:8" ht="15.0" hidden="1">
      <c r="A49" s="1204"/>
      <c r="B49" s="1204"/>
      <c r="C49" s="1205"/>
      <c r="D49" s="1205"/>
      <c r="E49" s="1205"/>
      <c r="F49" s="1205"/>
      <c r="G49" s="1205"/>
      <c r="H49" s="1205"/>
      <c r="I49" s="1205"/>
      <c r="J49" s="1205"/>
      <c r="K49" s="1205"/>
      <c r="L49" s="1205"/>
      <c r="M49" s="1205"/>
      <c r="N49" s="1205"/>
      <c r="O49" s="1205"/>
      <c r="P49" s="1205"/>
      <c r="Q49" s="1205"/>
      <c r="R49" s="1205"/>
      <c r="S49" s="1205"/>
      <c r="T49" s="1205"/>
      <c r="U49" s="1205"/>
      <c r="V49" s="1205"/>
      <c r="W49" s="1205"/>
      <c r="X49" s="1205"/>
      <c r="Y49" s="1205"/>
      <c r="Z49" s="1205"/>
      <c r="AA49" s="1205"/>
      <c r="AB49" s="1205"/>
      <c r="AC49" s="1205"/>
      <c r="AD49" s="1205"/>
      <c r="AJ49" s="1095">
        <f t="shared" si="14"/>
        <v>0.0</v>
      </c>
      <c r="AK49" s="1095">
        <f>'Marks Entry'!F55</f>
        <v>0.0</v>
      </c>
      <c r="AL49" s="1112" t="str">
        <f>'Result Sheet'!V53</f>
        <v/>
      </c>
      <c r="AM49" s="1112" t="str">
        <f>'Result Sheet'!AH53</f>
        <v/>
      </c>
      <c r="AN49" s="1112" t="str">
        <f>'Result Sheet'!AT53</f>
        <v/>
      </c>
      <c r="AO49" s="1112" t="str">
        <f>'Result Sheet'!BF53</f>
        <v/>
      </c>
      <c r="AP49" s="1112" t="str">
        <f>'Result Sheet'!BR53</f>
        <v/>
      </c>
      <c r="AQ49" s="1096" t="str">
        <f>'Result Sheet'!CD53</f>
        <v/>
      </c>
      <c r="AR49" s="1105" t="str">
        <f>'Result Sheet'!CP53</f>
        <v/>
      </c>
      <c r="AS49" s="1094">
        <f t="shared" si="101"/>
        <v>0.0</v>
      </c>
      <c r="AT49" s="1094">
        <f t="shared" si="101"/>
        <v>0.0</v>
      </c>
      <c r="AU49" s="1094">
        <f t="shared" si="101"/>
        <v>0.0</v>
      </c>
      <c r="AV49" s="1094">
        <f t="shared" si="101"/>
        <v>0.0</v>
      </c>
      <c r="AW49" s="1094">
        <f t="shared" si="101"/>
        <v>0.0</v>
      </c>
      <c r="AX49" s="1094">
        <f t="shared" si="101"/>
        <v>0.0</v>
      </c>
      <c r="AY49" s="1094">
        <f t="shared" si="102"/>
        <v>0.0</v>
      </c>
      <c r="AZ49" s="1094">
        <f t="shared" si="102"/>
        <v>0.0</v>
      </c>
      <c r="BA49" s="1094">
        <f t="shared" si="102"/>
        <v>0.0</v>
      </c>
      <c r="BB49" s="1094">
        <f t="shared" si="102"/>
        <v>0.0</v>
      </c>
      <c r="BC49" s="1094">
        <f t="shared" si="102"/>
        <v>0.0</v>
      </c>
      <c r="BD49" s="1094">
        <f t="shared" si="102"/>
        <v>0.0</v>
      </c>
      <c r="BE49" s="1094">
        <f t="shared" si="103"/>
        <v>0.0</v>
      </c>
      <c r="BF49" s="1094">
        <f t="shared" si="103"/>
        <v>0.0</v>
      </c>
      <c r="BG49" s="1094">
        <f t="shared" si="103"/>
        <v>0.0</v>
      </c>
      <c r="BH49" s="1094">
        <f t="shared" si="103"/>
        <v>0.0</v>
      </c>
      <c r="BI49" s="1094">
        <f t="shared" si="103"/>
        <v>0.0</v>
      </c>
      <c r="BJ49" s="1094">
        <f t="shared" si="103"/>
        <v>0.0</v>
      </c>
      <c r="BK49" s="1094">
        <f t="shared" si="104"/>
        <v>0.0</v>
      </c>
      <c r="BL49" s="1094">
        <f t="shared" si="104"/>
        <v>0.0</v>
      </c>
      <c r="BM49" s="1094">
        <f t="shared" si="104"/>
        <v>0.0</v>
      </c>
      <c r="BN49" s="1094">
        <f t="shared" si="104"/>
        <v>0.0</v>
      </c>
      <c r="BO49" s="1094">
        <f t="shared" si="104"/>
        <v>0.0</v>
      </c>
      <c r="BP49" s="1094">
        <f t="shared" si="104"/>
        <v>0.0</v>
      </c>
      <c r="BQ49" s="1094">
        <f t="shared" si="105"/>
        <v>0.0</v>
      </c>
      <c r="BR49" s="1094">
        <f t="shared" si="105"/>
        <v>0.0</v>
      </c>
      <c r="BS49" s="1094">
        <f t="shared" si="105"/>
        <v>0.0</v>
      </c>
      <c r="BT49" s="1094">
        <f t="shared" si="105"/>
        <v>0.0</v>
      </c>
      <c r="BU49" s="1094">
        <f t="shared" si="105"/>
        <v>0.0</v>
      </c>
      <c r="BV49" s="1094">
        <f t="shared" si="105"/>
        <v>0.0</v>
      </c>
      <c r="BW49" s="1094">
        <f t="shared" si="106"/>
        <v>0.0</v>
      </c>
      <c r="BX49" s="1094">
        <f t="shared" si="106"/>
        <v>0.0</v>
      </c>
      <c r="BY49" s="1094">
        <f t="shared" si="106"/>
        <v>0.0</v>
      </c>
      <c r="BZ49" s="1094">
        <f t="shared" si="106"/>
        <v>0.0</v>
      </c>
      <c r="CA49" s="1094">
        <f t="shared" si="106"/>
        <v>0.0</v>
      </c>
      <c r="CB49" s="1094">
        <f t="shared" si="106"/>
        <v>0.0</v>
      </c>
      <c r="CC49" s="1094">
        <f t="shared" si="107"/>
        <v>0.0</v>
      </c>
      <c r="CD49" s="1094">
        <f t="shared" si="107"/>
        <v>0.0</v>
      </c>
      <c r="CE49" s="1094">
        <f t="shared" si="107"/>
        <v>0.0</v>
      </c>
      <c r="CF49" s="1094">
        <f t="shared" si="107"/>
        <v>0.0</v>
      </c>
      <c r="CG49" s="1094">
        <f t="shared" si="107"/>
        <v>0.0</v>
      </c>
      <c r="CH49" s="1094">
        <f t="shared" si="107"/>
        <v>0.0</v>
      </c>
      <c r="CI49" s="1113">
        <f>IF(AK49=CI$2,'Marks Entry'!G55,0)</f>
        <v>0.0</v>
      </c>
      <c r="CJ49" s="1112">
        <f>IF(AK49=CJ$2,'Marks Entry'!G55,0)</f>
        <v>0.0</v>
      </c>
      <c r="CK49" s="1112">
        <f>IF(AK49=CK$2,'Marks Entry'!G55,0)</f>
        <v>0.0</v>
      </c>
      <c r="CL49" s="1112">
        <f>IF(AK49=CL$2,'Marks Entry'!G55,0)</f>
        <v>0.0</v>
      </c>
      <c r="CM49" s="1112">
        <f>IF(AK49=CM$2,'Marks Entry'!G55,0)</f>
        <v>0.0</v>
      </c>
      <c r="CN49" s="1112">
        <f>IF(AK49=CN$2,'Marks Entry'!G55,0)</f>
        <v>0.0</v>
      </c>
      <c r="CO49" s="1106" t="str">
        <f>IF(AND('Marks Entry'!$FE55="Passed",$AK49=CO$2),'Marks Entry'!$FD55,IF($AK49=CO$2,'Marks Entry'!$FE55,""))</f>
        <v/>
      </c>
      <c r="CP49" s="1106" t="str">
        <f>IF(AND('Marks Entry'!$FE55="Passed",$AK49=CP$2),'Marks Entry'!$FD55,IF($AK49=CP$2,'Marks Entry'!$FE55,""))</f>
        <v/>
      </c>
      <c r="CQ49" s="1106" t="str">
        <f>IF(AND('Marks Entry'!$FE55="Passed",$AK49=CQ$2),'Marks Entry'!$FD55,IF($AK49=CQ$2,'Marks Entry'!$FE55,""))</f>
        <v/>
      </c>
      <c r="CR49" s="1106" t="str">
        <f>IF(AND('Marks Entry'!$FE55="Passed",$AK49=CR$2),'Marks Entry'!$FD55,IF($AK49=CR$2,'Marks Entry'!$FE55,""))</f>
        <v/>
      </c>
      <c r="CS49" s="1106" t="str">
        <f>IF(AND('Marks Entry'!$FE55="Passed",$AK49=CS$2),'Marks Entry'!$FD55,IF($AK49=CS$2,'Marks Entry'!$FE55,""))</f>
        <v/>
      </c>
      <c r="CT49" s="1106" t="str">
        <f>IF(AND('Marks Entry'!$FE55="Passed",$AK49=CT$2),'Marks Entry'!$FD55,IF($AK49=CT$2,'Marks Entry'!$FE55,""))</f>
        <v/>
      </c>
    </row>
    <row r="50" spans="8:8" ht="27.0" hidden="1">
      <c r="A50" s="1206"/>
      <c r="B50" s="1206"/>
      <c r="C50" s="1206"/>
      <c r="D50" s="1206"/>
      <c r="E50" s="1206"/>
      <c r="F50" s="1206"/>
      <c r="G50" s="1206"/>
      <c r="H50" s="1206"/>
      <c r="I50" s="1206"/>
      <c r="J50" s="1206"/>
      <c r="K50" s="1206"/>
      <c r="L50" s="1206"/>
      <c r="M50" s="1206"/>
      <c r="N50" s="1206"/>
      <c r="O50" s="1206"/>
      <c r="P50" s="1206"/>
      <c r="Q50" s="1206"/>
      <c r="R50" s="1206"/>
      <c r="S50" s="1206"/>
      <c r="T50" s="1206"/>
      <c r="U50" s="1206"/>
      <c r="V50" s="1206"/>
      <c r="W50" s="1206"/>
      <c r="X50" s="1206"/>
      <c r="Y50" s="1206"/>
      <c r="Z50" s="1206"/>
      <c r="AA50" s="1206"/>
      <c r="AB50" s="1206"/>
      <c r="AC50" s="1206"/>
      <c r="AD50" s="1206"/>
      <c r="AJ50" s="1095">
        <f t="shared" si="14"/>
        <v>0.0</v>
      </c>
      <c r="AK50" s="1095">
        <f>'Marks Entry'!F56</f>
        <v>0.0</v>
      </c>
      <c r="AL50" s="1112" t="str">
        <f>'Result Sheet'!V54</f>
        <v/>
      </c>
      <c r="AM50" s="1112" t="str">
        <f>'Result Sheet'!AH54</f>
        <v/>
      </c>
      <c r="AN50" s="1112" t="str">
        <f>'Result Sheet'!AT54</f>
        <v/>
      </c>
      <c r="AO50" s="1112" t="str">
        <f>'Result Sheet'!BF54</f>
        <v/>
      </c>
      <c r="AP50" s="1112" t="str">
        <f>'Result Sheet'!BR54</f>
        <v/>
      </c>
      <c r="AQ50" s="1096" t="str">
        <f>'Result Sheet'!CD54</f>
        <v/>
      </c>
      <c r="AR50" s="1105" t="str">
        <f>'Result Sheet'!CP54</f>
        <v/>
      </c>
      <c r="AS50" s="1094">
        <f t="shared" si="101"/>
        <v>0.0</v>
      </c>
      <c r="AT50" s="1094">
        <f t="shared" si="101"/>
        <v>0.0</v>
      </c>
      <c r="AU50" s="1094">
        <f t="shared" si="101"/>
        <v>0.0</v>
      </c>
      <c r="AV50" s="1094">
        <f t="shared" si="101"/>
        <v>0.0</v>
      </c>
      <c r="AW50" s="1094">
        <f t="shared" si="101"/>
        <v>0.0</v>
      </c>
      <c r="AX50" s="1094">
        <f t="shared" si="101"/>
        <v>0.0</v>
      </c>
      <c r="AY50" s="1094">
        <f t="shared" si="102"/>
        <v>0.0</v>
      </c>
      <c r="AZ50" s="1094">
        <f t="shared" si="102"/>
        <v>0.0</v>
      </c>
      <c r="BA50" s="1094">
        <f t="shared" si="102"/>
        <v>0.0</v>
      </c>
      <c r="BB50" s="1094">
        <f t="shared" si="102"/>
        <v>0.0</v>
      </c>
      <c r="BC50" s="1094">
        <f t="shared" si="102"/>
        <v>0.0</v>
      </c>
      <c r="BD50" s="1094">
        <f t="shared" si="102"/>
        <v>0.0</v>
      </c>
      <c r="BE50" s="1094">
        <f t="shared" si="103"/>
        <v>0.0</v>
      </c>
      <c r="BF50" s="1094">
        <f t="shared" si="103"/>
        <v>0.0</v>
      </c>
      <c r="BG50" s="1094">
        <f t="shared" si="103"/>
        <v>0.0</v>
      </c>
      <c r="BH50" s="1094">
        <f t="shared" si="103"/>
        <v>0.0</v>
      </c>
      <c r="BI50" s="1094">
        <f t="shared" si="103"/>
        <v>0.0</v>
      </c>
      <c r="BJ50" s="1094">
        <f t="shared" si="103"/>
        <v>0.0</v>
      </c>
      <c r="BK50" s="1094">
        <f t="shared" si="104"/>
        <v>0.0</v>
      </c>
      <c r="BL50" s="1094">
        <f t="shared" si="104"/>
        <v>0.0</v>
      </c>
      <c r="BM50" s="1094">
        <f t="shared" si="104"/>
        <v>0.0</v>
      </c>
      <c r="BN50" s="1094">
        <f t="shared" si="104"/>
        <v>0.0</v>
      </c>
      <c r="BO50" s="1094">
        <f t="shared" si="104"/>
        <v>0.0</v>
      </c>
      <c r="BP50" s="1094">
        <f t="shared" si="104"/>
        <v>0.0</v>
      </c>
      <c r="BQ50" s="1094">
        <f t="shared" si="105"/>
        <v>0.0</v>
      </c>
      <c r="BR50" s="1094">
        <f t="shared" si="105"/>
        <v>0.0</v>
      </c>
      <c r="BS50" s="1094">
        <f t="shared" si="105"/>
        <v>0.0</v>
      </c>
      <c r="BT50" s="1094">
        <f t="shared" si="105"/>
        <v>0.0</v>
      </c>
      <c r="BU50" s="1094">
        <f t="shared" si="105"/>
        <v>0.0</v>
      </c>
      <c r="BV50" s="1094">
        <f t="shared" si="105"/>
        <v>0.0</v>
      </c>
      <c r="BW50" s="1094">
        <f t="shared" si="106"/>
        <v>0.0</v>
      </c>
      <c r="BX50" s="1094">
        <f t="shared" si="106"/>
        <v>0.0</v>
      </c>
      <c r="BY50" s="1094">
        <f t="shared" si="106"/>
        <v>0.0</v>
      </c>
      <c r="BZ50" s="1094">
        <f t="shared" si="106"/>
        <v>0.0</v>
      </c>
      <c r="CA50" s="1094">
        <f t="shared" si="106"/>
        <v>0.0</v>
      </c>
      <c r="CB50" s="1094">
        <f t="shared" si="106"/>
        <v>0.0</v>
      </c>
      <c r="CC50" s="1094">
        <f t="shared" si="107"/>
        <v>0.0</v>
      </c>
      <c r="CD50" s="1094">
        <f t="shared" si="107"/>
        <v>0.0</v>
      </c>
      <c r="CE50" s="1094">
        <f t="shared" si="107"/>
        <v>0.0</v>
      </c>
      <c r="CF50" s="1094">
        <f t="shared" si="107"/>
        <v>0.0</v>
      </c>
      <c r="CG50" s="1094">
        <f t="shared" si="107"/>
        <v>0.0</v>
      </c>
      <c r="CH50" s="1094">
        <f t="shared" si="107"/>
        <v>0.0</v>
      </c>
      <c r="CI50" s="1113">
        <f>IF(AK50=CI$2,'Marks Entry'!G56,0)</f>
        <v>0.0</v>
      </c>
      <c r="CJ50" s="1112">
        <f>IF(AK50=CJ$2,'Marks Entry'!G56,0)</f>
        <v>0.0</v>
      </c>
      <c r="CK50" s="1112">
        <f>IF(AK50=CK$2,'Marks Entry'!G56,0)</f>
        <v>0.0</v>
      </c>
      <c r="CL50" s="1112">
        <f>IF(AK50=CL$2,'Marks Entry'!G56,0)</f>
        <v>0.0</v>
      </c>
      <c r="CM50" s="1112">
        <f>IF(AK50=CM$2,'Marks Entry'!G56,0)</f>
        <v>0.0</v>
      </c>
      <c r="CN50" s="1112">
        <f>IF(AK50=CN$2,'Marks Entry'!G56,0)</f>
        <v>0.0</v>
      </c>
      <c r="CO50" s="1106" t="str">
        <f>IF(AND('Marks Entry'!$FE56="Passed",$AK50=CO$2),'Marks Entry'!$FD56,IF($AK50=CO$2,'Marks Entry'!$FE56,""))</f>
        <v/>
      </c>
      <c r="CP50" s="1106" t="str">
        <f>IF(AND('Marks Entry'!$FE56="Passed",$AK50=CP$2),'Marks Entry'!$FD56,IF($AK50=CP$2,'Marks Entry'!$FE56,""))</f>
        <v/>
      </c>
      <c r="CQ50" s="1106" t="str">
        <f>IF(AND('Marks Entry'!$FE56="Passed",$AK50=CQ$2),'Marks Entry'!$FD56,IF($AK50=CQ$2,'Marks Entry'!$FE56,""))</f>
        <v/>
      </c>
      <c r="CR50" s="1106" t="str">
        <f>IF(AND('Marks Entry'!$FE56="Passed",$AK50=CR$2),'Marks Entry'!$FD56,IF($AK50=CR$2,'Marks Entry'!$FE56,""))</f>
        <v/>
      </c>
      <c r="CS50" s="1106" t="str">
        <f>IF(AND('Marks Entry'!$FE56="Passed",$AK50=CS$2),'Marks Entry'!$FD56,IF($AK50=CS$2,'Marks Entry'!$FE56,""))</f>
        <v/>
      </c>
      <c r="CT50" s="1106" t="str">
        <f>IF(AND('Marks Entry'!$FE56="Passed",$AK50=CT$2),'Marks Entry'!$FD56,IF($AK50=CT$2,'Marks Entry'!$FE56,""))</f>
        <v/>
      </c>
    </row>
    <row r="51" spans="8:8" ht="15.0" hidden="1">
      <c r="AJ51" s="1095">
        <f t="shared" si="14"/>
        <v>0.0</v>
      </c>
      <c r="AK51" s="1095">
        <f>'Marks Entry'!F57</f>
        <v>0.0</v>
      </c>
      <c r="AL51" s="1112" t="str">
        <f>'Result Sheet'!V55</f>
        <v/>
      </c>
      <c r="AM51" s="1112" t="str">
        <f>'Result Sheet'!AH55</f>
        <v/>
      </c>
      <c r="AN51" s="1112" t="str">
        <f>'Result Sheet'!AT55</f>
        <v/>
      </c>
      <c r="AO51" s="1112" t="str">
        <f>'Result Sheet'!BF55</f>
        <v/>
      </c>
      <c r="AP51" s="1112" t="str">
        <f>'Result Sheet'!BR55</f>
        <v/>
      </c>
      <c r="AQ51" s="1096" t="str">
        <f>'Result Sheet'!CD55</f>
        <v/>
      </c>
      <c r="AR51" s="1105" t="str">
        <f>'Result Sheet'!CP55</f>
        <v/>
      </c>
      <c r="AS51" s="1094">
        <f t="shared" si="101"/>
        <v>0.0</v>
      </c>
      <c r="AT51" s="1094">
        <f t="shared" si="101"/>
        <v>0.0</v>
      </c>
      <c r="AU51" s="1094">
        <f t="shared" si="101"/>
        <v>0.0</v>
      </c>
      <c r="AV51" s="1094">
        <f t="shared" si="101"/>
        <v>0.0</v>
      </c>
      <c r="AW51" s="1094">
        <f t="shared" si="101"/>
        <v>0.0</v>
      </c>
      <c r="AX51" s="1094">
        <f t="shared" si="101"/>
        <v>0.0</v>
      </c>
      <c r="AY51" s="1094">
        <f t="shared" si="102"/>
        <v>0.0</v>
      </c>
      <c r="AZ51" s="1094">
        <f t="shared" si="102"/>
        <v>0.0</v>
      </c>
      <c r="BA51" s="1094">
        <f t="shared" si="102"/>
        <v>0.0</v>
      </c>
      <c r="BB51" s="1094">
        <f t="shared" si="102"/>
        <v>0.0</v>
      </c>
      <c r="BC51" s="1094">
        <f t="shared" si="102"/>
        <v>0.0</v>
      </c>
      <c r="BD51" s="1094">
        <f t="shared" si="102"/>
        <v>0.0</v>
      </c>
      <c r="BE51" s="1094">
        <f t="shared" si="103"/>
        <v>0.0</v>
      </c>
      <c r="BF51" s="1094">
        <f t="shared" si="103"/>
        <v>0.0</v>
      </c>
      <c r="BG51" s="1094">
        <f t="shared" si="103"/>
        <v>0.0</v>
      </c>
      <c r="BH51" s="1094">
        <f t="shared" si="103"/>
        <v>0.0</v>
      </c>
      <c r="BI51" s="1094">
        <f t="shared" si="103"/>
        <v>0.0</v>
      </c>
      <c r="BJ51" s="1094">
        <f t="shared" si="103"/>
        <v>0.0</v>
      </c>
      <c r="BK51" s="1094">
        <f t="shared" si="104"/>
        <v>0.0</v>
      </c>
      <c r="BL51" s="1094">
        <f t="shared" si="104"/>
        <v>0.0</v>
      </c>
      <c r="BM51" s="1094">
        <f t="shared" si="104"/>
        <v>0.0</v>
      </c>
      <c r="BN51" s="1094">
        <f t="shared" si="104"/>
        <v>0.0</v>
      </c>
      <c r="BO51" s="1094">
        <f t="shared" si="104"/>
        <v>0.0</v>
      </c>
      <c r="BP51" s="1094">
        <f t="shared" si="104"/>
        <v>0.0</v>
      </c>
      <c r="BQ51" s="1094">
        <f t="shared" si="105"/>
        <v>0.0</v>
      </c>
      <c r="BR51" s="1094">
        <f t="shared" si="105"/>
        <v>0.0</v>
      </c>
      <c r="BS51" s="1094">
        <f t="shared" si="105"/>
        <v>0.0</v>
      </c>
      <c r="BT51" s="1094">
        <f t="shared" si="105"/>
        <v>0.0</v>
      </c>
      <c r="BU51" s="1094">
        <f t="shared" si="105"/>
        <v>0.0</v>
      </c>
      <c r="BV51" s="1094">
        <f t="shared" si="105"/>
        <v>0.0</v>
      </c>
      <c r="BW51" s="1094">
        <f t="shared" si="106"/>
        <v>0.0</v>
      </c>
      <c r="BX51" s="1094">
        <f t="shared" si="106"/>
        <v>0.0</v>
      </c>
      <c r="BY51" s="1094">
        <f t="shared" si="106"/>
        <v>0.0</v>
      </c>
      <c r="BZ51" s="1094">
        <f t="shared" si="106"/>
        <v>0.0</v>
      </c>
      <c r="CA51" s="1094">
        <f t="shared" si="106"/>
        <v>0.0</v>
      </c>
      <c r="CB51" s="1094">
        <f t="shared" si="106"/>
        <v>0.0</v>
      </c>
      <c r="CC51" s="1094">
        <f t="shared" si="107"/>
        <v>0.0</v>
      </c>
      <c r="CD51" s="1094">
        <f t="shared" si="107"/>
        <v>0.0</v>
      </c>
      <c r="CE51" s="1094">
        <f t="shared" si="107"/>
        <v>0.0</v>
      </c>
      <c r="CF51" s="1094">
        <f t="shared" si="107"/>
        <v>0.0</v>
      </c>
      <c r="CG51" s="1094">
        <f t="shared" si="107"/>
        <v>0.0</v>
      </c>
      <c r="CH51" s="1094">
        <f t="shared" si="107"/>
        <v>0.0</v>
      </c>
      <c r="CI51" s="1113">
        <f>IF(AK51=CI$2,'Marks Entry'!G57,0)</f>
        <v>0.0</v>
      </c>
      <c r="CJ51" s="1112">
        <f>IF(AK51=CJ$2,'Marks Entry'!G57,0)</f>
        <v>0.0</v>
      </c>
      <c r="CK51" s="1112">
        <f>IF(AK51=CK$2,'Marks Entry'!G57,0)</f>
        <v>0.0</v>
      </c>
      <c r="CL51" s="1112">
        <f>IF(AK51=CL$2,'Marks Entry'!G57,0)</f>
        <v>0.0</v>
      </c>
      <c r="CM51" s="1112">
        <f>IF(AK51=CM$2,'Marks Entry'!G57,0)</f>
        <v>0.0</v>
      </c>
      <c r="CN51" s="1112">
        <f>IF(AK51=CN$2,'Marks Entry'!G57,0)</f>
        <v>0.0</v>
      </c>
      <c r="CO51" s="1106" t="str">
        <f>IF(AND('Marks Entry'!$FE57="Passed",$AK51=CO$2),'Marks Entry'!$FD57,IF($AK51=CO$2,'Marks Entry'!$FE57,""))</f>
        <v/>
      </c>
      <c r="CP51" s="1106" t="str">
        <f>IF(AND('Marks Entry'!$FE57="Passed",$AK51=CP$2),'Marks Entry'!$FD57,IF($AK51=CP$2,'Marks Entry'!$FE57,""))</f>
        <v/>
      </c>
      <c r="CQ51" s="1106" t="str">
        <f>IF(AND('Marks Entry'!$FE57="Passed",$AK51=CQ$2),'Marks Entry'!$FD57,IF($AK51=CQ$2,'Marks Entry'!$FE57,""))</f>
        <v/>
      </c>
      <c r="CR51" s="1106" t="str">
        <f>IF(AND('Marks Entry'!$FE57="Passed",$AK51=CR$2),'Marks Entry'!$FD57,IF($AK51=CR$2,'Marks Entry'!$FE57,""))</f>
        <v/>
      </c>
      <c r="CS51" s="1106" t="str">
        <f>IF(AND('Marks Entry'!$FE57="Passed",$AK51=CS$2),'Marks Entry'!$FD57,IF($AK51=CS$2,'Marks Entry'!$FE57,""))</f>
        <v/>
      </c>
      <c r="CT51" s="1106" t="str">
        <f>IF(AND('Marks Entry'!$FE57="Passed",$AK51=CT$2),'Marks Entry'!$FD57,IF($AK51=CT$2,'Marks Entry'!$FE57,""))</f>
        <v/>
      </c>
    </row>
    <row r="52" spans="8:8" ht="15.0" hidden="1">
      <c r="AJ52" s="1095">
        <f t="shared" si="14"/>
        <v>0.0</v>
      </c>
      <c r="AK52" s="1095">
        <f>'Marks Entry'!F58</f>
        <v>0.0</v>
      </c>
      <c r="AL52" s="1112" t="str">
        <f>'Result Sheet'!V56</f>
        <v/>
      </c>
      <c r="AM52" s="1112" t="str">
        <f>'Result Sheet'!AH56</f>
        <v/>
      </c>
      <c r="AN52" s="1112" t="str">
        <f>'Result Sheet'!AT56</f>
        <v/>
      </c>
      <c r="AO52" s="1112" t="str">
        <f>'Result Sheet'!BF56</f>
        <v/>
      </c>
      <c r="AP52" s="1112" t="str">
        <f>'Result Sheet'!BR56</f>
        <v/>
      </c>
      <c r="AQ52" s="1096" t="str">
        <f>'Result Sheet'!CD56</f>
        <v/>
      </c>
      <c r="AR52" s="1105" t="str">
        <f>'Result Sheet'!CP56</f>
        <v/>
      </c>
      <c r="AS52" s="1094">
        <f t="shared" si="101"/>
        <v>0.0</v>
      </c>
      <c r="AT52" s="1094">
        <f t="shared" si="101"/>
        <v>0.0</v>
      </c>
      <c r="AU52" s="1094">
        <f t="shared" si="101"/>
        <v>0.0</v>
      </c>
      <c r="AV52" s="1094">
        <f t="shared" si="101"/>
        <v>0.0</v>
      </c>
      <c r="AW52" s="1094">
        <f t="shared" si="101"/>
        <v>0.0</v>
      </c>
      <c r="AX52" s="1094">
        <f t="shared" si="101"/>
        <v>0.0</v>
      </c>
      <c r="AY52" s="1094">
        <f t="shared" si="102"/>
        <v>0.0</v>
      </c>
      <c r="AZ52" s="1094">
        <f t="shared" si="102"/>
        <v>0.0</v>
      </c>
      <c r="BA52" s="1094">
        <f t="shared" si="102"/>
        <v>0.0</v>
      </c>
      <c r="BB52" s="1094">
        <f t="shared" si="102"/>
        <v>0.0</v>
      </c>
      <c r="BC52" s="1094">
        <f t="shared" si="102"/>
        <v>0.0</v>
      </c>
      <c r="BD52" s="1094">
        <f t="shared" si="102"/>
        <v>0.0</v>
      </c>
      <c r="BE52" s="1094">
        <f t="shared" si="103"/>
        <v>0.0</v>
      </c>
      <c r="BF52" s="1094">
        <f t="shared" si="103"/>
        <v>0.0</v>
      </c>
      <c r="BG52" s="1094">
        <f t="shared" si="103"/>
        <v>0.0</v>
      </c>
      <c r="BH52" s="1094">
        <f t="shared" si="103"/>
        <v>0.0</v>
      </c>
      <c r="BI52" s="1094">
        <f t="shared" si="103"/>
        <v>0.0</v>
      </c>
      <c r="BJ52" s="1094">
        <f t="shared" si="103"/>
        <v>0.0</v>
      </c>
      <c r="BK52" s="1094">
        <f t="shared" si="104"/>
        <v>0.0</v>
      </c>
      <c r="BL52" s="1094">
        <f t="shared" si="104"/>
        <v>0.0</v>
      </c>
      <c r="BM52" s="1094">
        <f t="shared" si="104"/>
        <v>0.0</v>
      </c>
      <c r="BN52" s="1094">
        <f t="shared" si="104"/>
        <v>0.0</v>
      </c>
      <c r="BO52" s="1094">
        <f t="shared" si="104"/>
        <v>0.0</v>
      </c>
      <c r="BP52" s="1094">
        <f t="shared" si="104"/>
        <v>0.0</v>
      </c>
      <c r="BQ52" s="1094">
        <f t="shared" si="105"/>
        <v>0.0</v>
      </c>
      <c r="BR52" s="1094">
        <f t="shared" si="105"/>
        <v>0.0</v>
      </c>
      <c r="BS52" s="1094">
        <f t="shared" si="105"/>
        <v>0.0</v>
      </c>
      <c r="BT52" s="1094">
        <f t="shared" si="105"/>
        <v>0.0</v>
      </c>
      <c r="BU52" s="1094">
        <f t="shared" si="105"/>
        <v>0.0</v>
      </c>
      <c r="BV52" s="1094">
        <f t="shared" si="105"/>
        <v>0.0</v>
      </c>
      <c r="BW52" s="1094">
        <f t="shared" si="106"/>
        <v>0.0</v>
      </c>
      <c r="BX52" s="1094">
        <f t="shared" si="106"/>
        <v>0.0</v>
      </c>
      <c r="BY52" s="1094">
        <f t="shared" si="106"/>
        <v>0.0</v>
      </c>
      <c r="BZ52" s="1094">
        <f t="shared" si="106"/>
        <v>0.0</v>
      </c>
      <c r="CA52" s="1094">
        <f t="shared" si="106"/>
        <v>0.0</v>
      </c>
      <c r="CB52" s="1094">
        <f t="shared" si="106"/>
        <v>0.0</v>
      </c>
      <c r="CC52" s="1094">
        <f t="shared" si="107"/>
        <v>0.0</v>
      </c>
      <c r="CD52" s="1094">
        <f t="shared" si="107"/>
        <v>0.0</v>
      </c>
      <c r="CE52" s="1094">
        <f t="shared" si="107"/>
        <v>0.0</v>
      </c>
      <c r="CF52" s="1094">
        <f t="shared" si="107"/>
        <v>0.0</v>
      </c>
      <c r="CG52" s="1094">
        <f t="shared" si="107"/>
        <v>0.0</v>
      </c>
      <c r="CH52" s="1094">
        <f t="shared" si="107"/>
        <v>0.0</v>
      </c>
      <c r="CI52" s="1113">
        <f>IF(AK52=CI$2,'Marks Entry'!G58,0)</f>
        <v>0.0</v>
      </c>
      <c r="CJ52" s="1112">
        <f>IF(AK52=CJ$2,'Marks Entry'!G58,0)</f>
        <v>0.0</v>
      </c>
      <c r="CK52" s="1112">
        <f>IF(AK52=CK$2,'Marks Entry'!G58,0)</f>
        <v>0.0</v>
      </c>
      <c r="CL52" s="1112">
        <f>IF(AK52=CL$2,'Marks Entry'!G58,0)</f>
        <v>0.0</v>
      </c>
      <c r="CM52" s="1112">
        <f>IF(AK52=CM$2,'Marks Entry'!G58,0)</f>
        <v>0.0</v>
      </c>
      <c r="CN52" s="1112">
        <f>IF(AK52=CN$2,'Marks Entry'!G58,0)</f>
        <v>0.0</v>
      </c>
      <c r="CO52" s="1106" t="str">
        <f>IF(AND('Marks Entry'!$FE58="Passed",$AK52=CO$2),'Marks Entry'!$FD58,IF($AK52=CO$2,'Marks Entry'!$FE58,""))</f>
        <v/>
      </c>
      <c r="CP52" s="1106" t="str">
        <f>IF(AND('Marks Entry'!$FE58="Passed",$AK52=CP$2),'Marks Entry'!$FD58,IF($AK52=CP$2,'Marks Entry'!$FE58,""))</f>
        <v/>
      </c>
      <c r="CQ52" s="1106" t="str">
        <f>IF(AND('Marks Entry'!$FE58="Passed",$AK52=CQ$2),'Marks Entry'!$FD58,IF($AK52=CQ$2,'Marks Entry'!$FE58,""))</f>
        <v/>
      </c>
      <c r="CR52" s="1106" t="str">
        <f>IF(AND('Marks Entry'!$FE58="Passed",$AK52=CR$2),'Marks Entry'!$FD58,IF($AK52=CR$2,'Marks Entry'!$FE58,""))</f>
        <v/>
      </c>
      <c r="CS52" s="1106" t="str">
        <f>IF(AND('Marks Entry'!$FE58="Passed",$AK52=CS$2),'Marks Entry'!$FD58,IF($AK52=CS$2,'Marks Entry'!$FE58,""))</f>
        <v/>
      </c>
      <c r="CT52" s="1106" t="str">
        <f>IF(AND('Marks Entry'!$FE58="Passed",$AK52=CT$2),'Marks Entry'!$FD58,IF($AK52=CT$2,'Marks Entry'!$FE58,""))</f>
        <v/>
      </c>
    </row>
    <row r="53" spans="8:8" ht="15.0" hidden="1">
      <c r="AJ53" s="1095">
        <f t="shared" si="14"/>
        <v>0.0</v>
      </c>
      <c r="AK53" s="1095">
        <f>'Marks Entry'!F59</f>
        <v>0.0</v>
      </c>
      <c r="AL53" s="1112" t="str">
        <f>'Result Sheet'!V57</f>
        <v/>
      </c>
      <c r="AM53" s="1112" t="str">
        <f>'Result Sheet'!AH57</f>
        <v/>
      </c>
      <c r="AN53" s="1112" t="str">
        <f>'Result Sheet'!AT57</f>
        <v/>
      </c>
      <c r="AO53" s="1112" t="str">
        <f>'Result Sheet'!BF57</f>
        <v/>
      </c>
      <c r="AP53" s="1112" t="str">
        <f>'Result Sheet'!BR57</f>
        <v/>
      </c>
      <c r="AQ53" s="1096" t="str">
        <f>'Result Sheet'!CD57</f>
        <v/>
      </c>
      <c r="AR53" s="1105" t="str">
        <f>'Result Sheet'!CP57</f>
        <v/>
      </c>
      <c r="AS53" s="1094">
        <f t="shared" si="101"/>
        <v>0.0</v>
      </c>
      <c r="AT53" s="1094">
        <f t="shared" si="101"/>
        <v>0.0</v>
      </c>
      <c r="AU53" s="1094">
        <f t="shared" si="101"/>
        <v>0.0</v>
      </c>
      <c r="AV53" s="1094">
        <f t="shared" si="101"/>
        <v>0.0</v>
      </c>
      <c r="AW53" s="1094">
        <f t="shared" si="101"/>
        <v>0.0</v>
      </c>
      <c r="AX53" s="1094">
        <f t="shared" si="101"/>
        <v>0.0</v>
      </c>
      <c r="AY53" s="1094">
        <f t="shared" si="102"/>
        <v>0.0</v>
      </c>
      <c r="AZ53" s="1094">
        <f t="shared" si="102"/>
        <v>0.0</v>
      </c>
      <c r="BA53" s="1094">
        <f t="shared" si="102"/>
        <v>0.0</v>
      </c>
      <c r="BB53" s="1094">
        <f t="shared" si="102"/>
        <v>0.0</v>
      </c>
      <c r="BC53" s="1094">
        <f t="shared" si="102"/>
        <v>0.0</v>
      </c>
      <c r="BD53" s="1094">
        <f t="shared" si="102"/>
        <v>0.0</v>
      </c>
      <c r="BE53" s="1094">
        <f t="shared" si="103"/>
        <v>0.0</v>
      </c>
      <c r="BF53" s="1094">
        <f t="shared" si="103"/>
        <v>0.0</v>
      </c>
      <c r="BG53" s="1094">
        <f t="shared" si="103"/>
        <v>0.0</v>
      </c>
      <c r="BH53" s="1094">
        <f t="shared" si="103"/>
        <v>0.0</v>
      </c>
      <c r="BI53" s="1094">
        <f t="shared" si="103"/>
        <v>0.0</v>
      </c>
      <c r="BJ53" s="1094">
        <f t="shared" si="103"/>
        <v>0.0</v>
      </c>
      <c r="BK53" s="1094">
        <f t="shared" si="104"/>
        <v>0.0</v>
      </c>
      <c r="BL53" s="1094">
        <f t="shared" si="104"/>
        <v>0.0</v>
      </c>
      <c r="BM53" s="1094">
        <f t="shared" si="104"/>
        <v>0.0</v>
      </c>
      <c r="BN53" s="1094">
        <f t="shared" si="104"/>
        <v>0.0</v>
      </c>
      <c r="BO53" s="1094">
        <f t="shared" si="104"/>
        <v>0.0</v>
      </c>
      <c r="BP53" s="1094">
        <f t="shared" si="104"/>
        <v>0.0</v>
      </c>
      <c r="BQ53" s="1094">
        <f t="shared" si="105"/>
        <v>0.0</v>
      </c>
      <c r="BR53" s="1094">
        <f t="shared" si="105"/>
        <v>0.0</v>
      </c>
      <c r="BS53" s="1094">
        <f t="shared" si="105"/>
        <v>0.0</v>
      </c>
      <c r="BT53" s="1094">
        <f t="shared" si="105"/>
        <v>0.0</v>
      </c>
      <c r="BU53" s="1094">
        <f t="shared" si="105"/>
        <v>0.0</v>
      </c>
      <c r="BV53" s="1094">
        <f t="shared" si="105"/>
        <v>0.0</v>
      </c>
      <c r="BW53" s="1094">
        <f t="shared" si="106"/>
        <v>0.0</v>
      </c>
      <c r="BX53" s="1094">
        <f t="shared" si="106"/>
        <v>0.0</v>
      </c>
      <c r="BY53" s="1094">
        <f t="shared" si="106"/>
        <v>0.0</v>
      </c>
      <c r="BZ53" s="1094">
        <f t="shared" si="106"/>
        <v>0.0</v>
      </c>
      <c r="CA53" s="1094">
        <f t="shared" si="106"/>
        <v>0.0</v>
      </c>
      <c r="CB53" s="1094">
        <f t="shared" si="106"/>
        <v>0.0</v>
      </c>
      <c r="CC53" s="1094">
        <f t="shared" si="107"/>
        <v>0.0</v>
      </c>
      <c r="CD53" s="1094">
        <f t="shared" si="107"/>
        <v>0.0</v>
      </c>
      <c r="CE53" s="1094">
        <f t="shared" si="107"/>
        <v>0.0</v>
      </c>
      <c r="CF53" s="1094">
        <f t="shared" si="107"/>
        <v>0.0</v>
      </c>
      <c r="CG53" s="1094">
        <f t="shared" si="107"/>
        <v>0.0</v>
      </c>
      <c r="CH53" s="1094">
        <f t="shared" si="107"/>
        <v>0.0</v>
      </c>
      <c r="CI53" s="1113">
        <f>IF(AK53=CI$2,'Marks Entry'!G59,0)</f>
        <v>0.0</v>
      </c>
      <c r="CJ53" s="1112">
        <f>IF(AK53=CJ$2,'Marks Entry'!G59,0)</f>
        <v>0.0</v>
      </c>
      <c r="CK53" s="1112">
        <f>IF(AK53=CK$2,'Marks Entry'!G59,0)</f>
        <v>0.0</v>
      </c>
      <c r="CL53" s="1112">
        <f>IF(AK53=CL$2,'Marks Entry'!G59,0)</f>
        <v>0.0</v>
      </c>
      <c r="CM53" s="1112">
        <f>IF(AK53=CM$2,'Marks Entry'!G59,0)</f>
        <v>0.0</v>
      </c>
      <c r="CN53" s="1112">
        <f>IF(AK53=CN$2,'Marks Entry'!G59,0)</f>
        <v>0.0</v>
      </c>
      <c r="CO53" s="1106" t="str">
        <f>IF(AND('Marks Entry'!$FE59="Passed",$AK53=CO$2),'Marks Entry'!$FD59,IF($AK53=CO$2,'Marks Entry'!$FE59,""))</f>
        <v/>
      </c>
      <c r="CP53" s="1106" t="str">
        <f>IF(AND('Marks Entry'!$FE59="Passed",$AK53=CP$2),'Marks Entry'!$FD59,IF($AK53=CP$2,'Marks Entry'!$FE59,""))</f>
        <v/>
      </c>
      <c r="CQ53" s="1106" t="str">
        <f>IF(AND('Marks Entry'!$FE59="Passed",$AK53=CQ$2),'Marks Entry'!$FD59,IF($AK53=CQ$2,'Marks Entry'!$FE59,""))</f>
        <v/>
      </c>
      <c r="CR53" s="1106" t="str">
        <f>IF(AND('Marks Entry'!$FE59="Passed",$AK53=CR$2),'Marks Entry'!$FD59,IF($AK53=CR$2,'Marks Entry'!$FE59,""))</f>
        <v/>
      </c>
      <c r="CS53" s="1106" t="str">
        <f>IF(AND('Marks Entry'!$FE59="Passed",$AK53=CS$2),'Marks Entry'!$FD59,IF($AK53=CS$2,'Marks Entry'!$FE59,""))</f>
        <v/>
      </c>
      <c r="CT53" s="1106" t="str">
        <f>IF(AND('Marks Entry'!$FE59="Passed",$AK53=CT$2),'Marks Entry'!$FD59,IF($AK53=CT$2,'Marks Entry'!$FE59,""))</f>
        <v/>
      </c>
    </row>
    <row r="54" spans="8:8" ht="15.0" hidden="1">
      <c r="AJ54" s="1095">
        <f t="shared" si="14"/>
        <v>0.0</v>
      </c>
      <c r="AK54" s="1095">
        <f>'Marks Entry'!F60</f>
        <v>0.0</v>
      </c>
      <c r="AL54" s="1112" t="str">
        <f>'Result Sheet'!V58</f>
        <v/>
      </c>
      <c r="AM54" s="1112" t="str">
        <f>'Result Sheet'!AH58</f>
        <v/>
      </c>
      <c r="AN54" s="1112" t="str">
        <f>'Result Sheet'!AT58</f>
        <v/>
      </c>
      <c r="AO54" s="1112" t="str">
        <f>'Result Sheet'!BF58</f>
        <v/>
      </c>
      <c r="AP54" s="1112" t="str">
        <f>'Result Sheet'!BR58</f>
        <v/>
      </c>
      <c r="AQ54" s="1096" t="str">
        <f>'Result Sheet'!CD58</f>
        <v/>
      </c>
      <c r="AR54" s="1105" t="str">
        <f>'Result Sheet'!CP58</f>
        <v/>
      </c>
      <c r="AS54" s="1094">
        <f t="shared" si="101"/>
        <v>0.0</v>
      </c>
      <c r="AT54" s="1094">
        <f t="shared" si="101"/>
        <v>0.0</v>
      </c>
      <c r="AU54" s="1094">
        <f t="shared" si="101"/>
        <v>0.0</v>
      </c>
      <c r="AV54" s="1094">
        <f t="shared" si="101"/>
        <v>0.0</v>
      </c>
      <c r="AW54" s="1094">
        <f t="shared" si="101"/>
        <v>0.0</v>
      </c>
      <c r="AX54" s="1094">
        <f t="shared" si="101"/>
        <v>0.0</v>
      </c>
      <c r="AY54" s="1094">
        <f t="shared" si="102"/>
        <v>0.0</v>
      </c>
      <c r="AZ54" s="1094">
        <f t="shared" si="102"/>
        <v>0.0</v>
      </c>
      <c r="BA54" s="1094">
        <f t="shared" si="102"/>
        <v>0.0</v>
      </c>
      <c r="BB54" s="1094">
        <f t="shared" si="102"/>
        <v>0.0</v>
      </c>
      <c r="BC54" s="1094">
        <f t="shared" si="102"/>
        <v>0.0</v>
      </c>
      <c r="BD54" s="1094">
        <f t="shared" si="102"/>
        <v>0.0</v>
      </c>
      <c r="BE54" s="1094">
        <f t="shared" si="103"/>
        <v>0.0</v>
      </c>
      <c r="BF54" s="1094">
        <f t="shared" si="103"/>
        <v>0.0</v>
      </c>
      <c r="BG54" s="1094">
        <f t="shared" si="103"/>
        <v>0.0</v>
      </c>
      <c r="BH54" s="1094">
        <f t="shared" si="103"/>
        <v>0.0</v>
      </c>
      <c r="BI54" s="1094">
        <f t="shared" si="103"/>
        <v>0.0</v>
      </c>
      <c r="BJ54" s="1094">
        <f t="shared" si="103"/>
        <v>0.0</v>
      </c>
      <c r="BK54" s="1094">
        <f t="shared" si="104"/>
        <v>0.0</v>
      </c>
      <c r="BL54" s="1094">
        <f t="shared" si="104"/>
        <v>0.0</v>
      </c>
      <c r="BM54" s="1094">
        <f t="shared" si="104"/>
        <v>0.0</v>
      </c>
      <c r="BN54" s="1094">
        <f t="shared" si="104"/>
        <v>0.0</v>
      </c>
      <c r="BO54" s="1094">
        <f t="shared" si="104"/>
        <v>0.0</v>
      </c>
      <c r="BP54" s="1094">
        <f t="shared" si="104"/>
        <v>0.0</v>
      </c>
      <c r="BQ54" s="1094">
        <f t="shared" si="105"/>
        <v>0.0</v>
      </c>
      <c r="BR54" s="1094">
        <f t="shared" si="105"/>
        <v>0.0</v>
      </c>
      <c r="BS54" s="1094">
        <f t="shared" si="105"/>
        <v>0.0</v>
      </c>
      <c r="BT54" s="1094">
        <f t="shared" si="105"/>
        <v>0.0</v>
      </c>
      <c r="BU54" s="1094">
        <f t="shared" si="105"/>
        <v>0.0</v>
      </c>
      <c r="BV54" s="1094">
        <f t="shared" si="105"/>
        <v>0.0</v>
      </c>
      <c r="BW54" s="1094">
        <f t="shared" si="106"/>
        <v>0.0</v>
      </c>
      <c r="BX54" s="1094">
        <f t="shared" si="106"/>
        <v>0.0</v>
      </c>
      <c r="BY54" s="1094">
        <f t="shared" si="106"/>
        <v>0.0</v>
      </c>
      <c r="BZ54" s="1094">
        <f t="shared" si="106"/>
        <v>0.0</v>
      </c>
      <c r="CA54" s="1094">
        <f t="shared" si="106"/>
        <v>0.0</v>
      </c>
      <c r="CB54" s="1094">
        <f t="shared" si="106"/>
        <v>0.0</v>
      </c>
      <c r="CC54" s="1094">
        <f t="shared" si="107"/>
        <v>0.0</v>
      </c>
      <c r="CD54" s="1094">
        <f t="shared" si="107"/>
        <v>0.0</v>
      </c>
      <c r="CE54" s="1094">
        <f t="shared" si="107"/>
        <v>0.0</v>
      </c>
      <c r="CF54" s="1094">
        <f t="shared" si="107"/>
        <v>0.0</v>
      </c>
      <c r="CG54" s="1094">
        <f t="shared" si="107"/>
        <v>0.0</v>
      </c>
      <c r="CH54" s="1094">
        <f t="shared" si="107"/>
        <v>0.0</v>
      </c>
      <c r="CI54" s="1113">
        <f>IF(AK54=CI$2,'Marks Entry'!G60,0)</f>
        <v>0.0</v>
      </c>
      <c r="CJ54" s="1112">
        <f>IF(AK54=CJ$2,'Marks Entry'!G60,0)</f>
        <v>0.0</v>
      </c>
      <c r="CK54" s="1112">
        <f>IF(AK54=CK$2,'Marks Entry'!G60,0)</f>
        <v>0.0</v>
      </c>
      <c r="CL54" s="1112">
        <f>IF(AK54=CL$2,'Marks Entry'!G60,0)</f>
        <v>0.0</v>
      </c>
      <c r="CM54" s="1112">
        <f>IF(AK54=CM$2,'Marks Entry'!G60,0)</f>
        <v>0.0</v>
      </c>
      <c r="CN54" s="1112">
        <f>IF(AK54=CN$2,'Marks Entry'!G60,0)</f>
        <v>0.0</v>
      </c>
      <c r="CO54" s="1106" t="str">
        <f>IF(AND('Marks Entry'!$FE60="Passed",$AK54=CO$2),'Marks Entry'!$FD60,IF($AK54=CO$2,'Marks Entry'!$FE60,""))</f>
        <v/>
      </c>
      <c r="CP54" s="1106" t="str">
        <f>IF(AND('Marks Entry'!$FE60="Passed",$AK54=CP$2),'Marks Entry'!$FD60,IF($AK54=CP$2,'Marks Entry'!$FE60,""))</f>
        <v/>
      </c>
      <c r="CQ54" s="1106" t="str">
        <f>IF(AND('Marks Entry'!$FE60="Passed",$AK54=CQ$2),'Marks Entry'!$FD60,IF($AK54=CQ$2,'Marks Entry'!$FE60,""))</f>
        <v/>
      </c>
      <c r="CR54" s="1106" t="str">
        <f>IF(AND('Marks Entry'!$FE60="Passed",$AK54=CR$2),'Marks Entry'!$FD60,IF($AK54=CR$2,'Marks Entry'!$FE60,""))</f>
        <v/>
      </c>
      <c r="CS54" s="1106" t="str">
        <f>IF(AND('Marks Entry'!$FE60="Passed",$AK54=CS$2),'Marks Entry'!$FD60,IF($AK54=CS$2,'Marks Entry'!$FE60,""))</f>
        <v/>
      </c>
      <c r="CT54" s="1106" t="str">
        <f>IF(AND('Marks Entry'!$FE60="Passed",$AK54=CT$2),'Marks Entry'!$FD60,IF($AK54=CT$2,'Marks Entry'!$FE60,""))</f>
        <v/>
      </c>
    </row>
    <row r="55" spans="8:8" ht="15.0" hidden="1">
      <c r="AJ55" s="1095">
        <f t="shared" si="14"/>
        <v>0.0</v>
      </c>
      <c r="AK55" s="1095">
        <f>'Marks Entry'!F61</f>
        <v>0.0</v>
      </c>
      <c r="AL55" s="1112" t="str">
        <f>'Result Sheet'!V59</f>
        <v/>
      </c>
      <c r="AM55" s="1112" t="str">
        <f>'Result Sheet'!AH59</f>
        <v/>
      </c>
      <c r="AN55" s="1112" t="str">
        <f>'Result Sheet'!AT59</f>
        <v/>
      </c>
      <c r="AO55" s="1112" t="str">
        <f>'Result Sheet'!BF59</f>
        <v/>
      </c>
      <c r="AP55" s="1112" t="str">
        <f>'Result Sheet'!BR59</f>
        <v/>
      </c>
      <c r="AQ55" s="1096" t="str">
        <f>'Result Sheet'!CD59</f>
        <v/>
      </c>
      <c r="AR55" s="1105" t="str">
        <f>'Result Sheet'!CP59</f>
        <v/>
      </c>
      <c r="AS55" s="1094">
        <f t="shared" si="101"/>
        <v>0.0</v>
      </c>
      <c r="AT55" s="1094">
        <f t="shared" si="101"/>
        <v>0.0</v>
      </c>
      <c r="AU55" s="1094">
        <f t="shared" si="101"/>
        <v>0.0</v>
      </c>
      <c r="AV55" s="1094">
        <f t="shared" si="101"/>
        <v>0.0</v>
      </c>
      <c r="AW55" s="1094">
        <f t="shared" si="101"/>
        <v>0.0</v>
      </c>
      <c r="AX55" s="1094">
        <f t="shared" si="101"/>
        <v>0.0</v>
      </c>
      <c r="AY55" s="1094">
        <f t="shared" si="102"/>
        <v>0.0</v>
      </c>
      <c r="AZ55" s="1094">
        <f t="shared" si="102"/>
        <v>0.0</v>
      </c>
      <c r="BA55" s="1094">
        <f t="shared" si="102"/>
        <v>0.0</v>
      </c>
      <c r="BB55" s="1094">
        <f t="shared" si="102"/>
        <v>0.0</v>
      </c>
      <c r="BC55" s="1094">
        <f t="shared" si="102"/>
        <v>0.0</v>
      </c>
      <c r="BD55" s="1094">
        <f t="shared" si="102"/>
        <v>0.0</v>
      </c>
      <c r="BE55" s="1094">
        <f t="shared" si="103"/>
        <v>0.0</v>
      </c>
      <c r="BF55" s="1094">
        <f t="shared" si="103"/>
        <v>0.0</v>
      </c>
      <c r="BG55" s="1094">
        <f t="shared" si="103"/>
        <v>0.0</v>
      </c>
      <c r="BH55" s="1094">
        <f t="shared" si="103"/>
        <v>0.0</v>
      </c>
      <c r="BI55" s="1094">
        <f t="shared" si="103"/>
        <v>0.0</v>
      </c>
      <c r="BJ55" s="1094">
        <f t="shared" si="103"/>
        <v>0.0</v>
      </c>
      <c r="BK55" s="1094">
        <f t="shared" si="104"/>
        <v>0.0</v>
      </c>
      <c r="BL55" s="1094">
        <f t="shared" si="104"/>
        <v>0.0</v>
      </c>
      <c r="BM55" s="1094">
        <f t="shared" si="104"/>
        <v>0.0</v>
      </c>
      <c r="BN55" s="1094">
        <f t="shared" si="104"/>
        <v>0.0</v>
      </c>
      <c r="BO55" s="1094">
        <f t="shared" si="104"/>
        <v>0.0</v>
      </c>
      <c r="BP55" s="1094">
        <f t="shared" si="104"/>
        <v>0.0</v>
      </c>
      <c r="BQ55" s="1094">
        <f t="shared" si="105"/>
        <v>0.0</v>
      </c>
      <c r="BR55" s="1094">
        <f t="shared" si="105"/>
        <v>0.0</v>
      </c>
      <c r="BS55" s="1094">
        <f t="shared" si="105"/>
        <v>0.0</v>
      </c>
      <c r="BT55" s="1094">
        <f t="shared" si="105"/>
        <v>0.0</v>
      </c>
      <c r="BU55" s="1094">
        <f t="shared" si="105"/>
        <v>0.0</v>
      </c>
      <c r="BV55" s="1094">
        <f t="shared" si="105"/>
        <v>0.0</v>
      </c>
      <c r="BW55" s="1094">
        <f t="shared" si="106"/>
        <v>0.0</v>
      </c>
      <c r="BX55" s="1094">
        <f t="shared" si="106"/>
        <v>0.0</v>
      </c>
      <c r="BY55" s="1094">
        <f t="shared" si="106"/>
        <v>0.0</v>
      </c>
      <c r="BZ55" s="1094">
        <f t="shared" si="106"/>
        <v>0.0</v>
      </c>
      <c r="CA55" s="1094">
        <f t="shared" si="106"/>
        <v>0.0</v>
      </c>
      <c r="CB55" s="1094">
        <f t="shared" si="106"/>
        <v>0.0</v>
      </c>
      <c r="CC55" s="1094">
        <f t="shared" si="107"/>
        <v>0.0</v>
      </c>
      <c r="CD55" s="1094">
        <f t="shared" si="107"/>
        <v>0.0</v>
      </c>
      <c r="CE55" s="1094">
        <f t="shared" si="107"/>
        <v>0.0</v>
      </c>
      <c r="CF55" s="1094">
        <f t="shared" si="107"/>
        <v>0.0</v>
      </c>
      <c r="CG55" s="1094">
        <f t="shared" si="107"/>
        <v>0.0</v>
      </c>
      <c r="CH55" s="1094">
        <f t="shared" si="107"/>
        <v>0.0</v>
      </c>
      <c r="CI55" s="1113">
        <f>IF(AK55=CI$2,'Marks Entry'!G61,0)</f>
        <v>0.0</v>
      </c>
      <c r="CJ55" s="1112">
        <f>IF(AK55=CJ$2,'Marks Entry'!G61,0)</f>
        <v>0.0</v>
      </c>
      <c r="CK55" s="1112">
        <f>IF(AK55=CK$2,'Marks Entry'!G61,0)</f>
        <v>0.0</v>
      </c>
      <c r="CL55" s="1112">
        <f>IF(AK55=CL$2,'Marks Entry'!G61,0)</f>
        <v>0.0</v>
      </c>
      <c r="CM55" s="1112">
        <f>IF(AK55=CM$2,'Marks Entry'!G61,0)</f>
        <v>0.0</v>
      </c>
      <c r="CN55" s="1112">
        <f>IF(AK55=CN$2,'Marks Entry'!G61,0)</f>
        <v>0.0</v>
      </c>
      <c r="CO55" s="1106" t="str">
        <f>IF(AND('Marks Entry'!$FE61="Passed",$AK55=CO$2),'Marks Entry'!$FD61,IF($AK55=CO$2,'Marks Entry'!$FE61,""))</f>
        <v/>
      </c>
      <c r="CP55" s="1106" t="str">
        <f>IF(AND('Marks Entry'!$FE61="Passed",$AK55=CP$2),'Marks Entry'!$FD61,IF($AK55=CP$2,'Marks Entry'!$FE61,""))</f>
        <v/>
      </c>
      <c r="CQ55" s="1106" t="str">
        <f>IF(AND('Marks Entry'!$FE61="Passed",$AK55=CQ$2),'Marks Entry'!$FD61,IF($AK55=CQ$2,'Marks Entry'!$FE61,""))</f>
        <v/>
      </c>
      <c r="CR55" s="1106" t="str">
        <f>IF(AND('Marks Entry'!$FE61="Passed",$AK55=CR$2),'Marks Entry'!$FD61,IF($AK55=CR$2,'Marks Entry'!$FE61,""))</f>
        <v/>
      </c>
      <c r="CS55" s="1106" t="str">
        <f>IF(AND('Marks Entry'!$FE61="Passed",$AK55=CS$2),'Marks Entry'!$FD61,IF($AK55=CS$2,'Marks Entry'!$FE61,""))</f>
        <v/>
      </c>
      <c r="CT55" s="1106" t="str">
        <f>IF(AND('Marks Entry'!$FE61="Passed",$AK55=CT$2),'Marks Entry'!$FD61,IF($AK55=CT$2,'Marks Entry'!$FE61,""))</f>
        <v/>
      </c>
    </row>
    <row r="56" spans="8:8" ht="15.0" hidden="1">
      <c r="AJ56" s="1095">
        <f t="shared" si="14"/>
        <v>0.0</v>
      </c>
      <c r="AK56" s="1095">
        <f>'Marks Entry'!F62</f>
        <v>0.0</v>
      </c>
      <c r="AL56" s="1112" t="str">
        <f>'Result Sheet'!V60</f>
        <v/>
      </c>
      <c r="AM56" s="1112" t="str">
        <f>'Result Sheet'!AH60</f>
        <v/>
      </c>
      <c r="AN56" s="1112" t="str">
        <f>'Result Sheet'!AT60</f>
        <v/>
      </c>
      <c r="AO56" s="1112" t="str">
        <f>'Result Sheet'!BF60</f>
        <v/>
      </c>
      <c r="AP56" s="1112" t="str">
        <f>'Result Sheet'!BR60</f>
        <v/>
      </c>
      <c r="AQ56" s="1096" t="str">
        <f>'Result Sheet'!CD60</f>
        <v/>
      </c>
      <c r="AR56" s="1105" t="str">
        <f>'Result Sheet'!CP60</f>
        <v/>
      </c>
      <c r="AS56" s="1094">
        <f t="shared" si="101"/>
        <v>0.0</v>
      </c>
      <c r="AT56" s="1094">
        <f t="shared" si="101"/>
        <v>0.0</v>
      </c>
      <c r="AU56" s="1094">
        <f t="shared" si="101"/>
        <v>0.0</v>
      </c>
      <c r="AV56" s="1094">
        <f t="shared" si="101"/>
        <v>0.0</v>
      </c>
      <c r="AW56" s="1094">
        <f t="shared" si="101"/>
        <v>0.0</v>
      </c>
      <c r="AX56" s="1094">
        <f t="shared" si="101"/>
        <v>0.0</v>
      </c>
      <c r="AY56" s="1094">
        <f t="shared" si="102"/>
        <v>0.0</v>
      </c>
      <c r="AZ56" s="1094">
        <f t="shared" si="102"/>
        <v>0.0</v>
      </c>
      <c r="BA56" s="1094">
        <f t="shared" si="102"/>
        <v>0.0</v>
      </c>
      <c r="BB56" s="1094">
        <f t="shared" si="102"/>
        <v>0.0</v>
      </c>
      <c r="BC56" s="1094">
        <f t="shared" si="102"/>
        <v>0.0</v>
      </c>
      <c r="BD56" s="1094">
        <f t="shared" si="102"/>
        <v>0.0</v>
      </c>
      <c r="BE56" s="1094">
        <f t="shared" si="103"/>
        <v>0.0</v>
      </c>
      <c r="BF56" s="1094">
        <f t="shared" si="103"/>
        <v>0.0</v>
      </c>
      <c r="BG56" s="1094">
        <f t="shared" si="103"/>
        <v>0.0</v>
      </c>
      <c r="BH56" s="1094">
        <f t="shared" si="103"/>
        <v>0.0</v>
      </c>
      <c r="BI56" s="1094">
        <f t="shared" si="103"/>
        <v>0.0</v>
      </c>
      <c r="BJ56" s="1094">
        <f t="shared" si="103"/>
        <v>0.0</v>
      </c>
      <c r="BK56" s="1094">
        <f t="shared" si="104"/>
        <v>0.0</v>
      </c>
      <c r="BL56" s="1094">
        <f t="shared" si="104"/>
        <v>0.0</v>
      </c>
      <c r="BM56" s="1094">
        <f t="shared" si="104"/>
        <v>0.0</v>
      </c>
      <c r="BN56" s="1094">
        <f t="shared" si="104"/>
        <v>0.0</v>
      </c>
      <c r="BO56" s="1094">
        <f t="shared" si="104"/>
        <v>0.0</v>
      </c>
      <c r="BP56" s="1094">
        <f t="shared" si="104"/>
        <v>0.0</v>
      </c>
      <c r="BQ56" s="1094">
        <f t="shared" si="105"/>
        <v>0.0</v>
      </c>
      <c r="BR56" s="1094">
        <f t="shared" si="105"/>
        <v>0.0</v>
      </c>
      <c r="BS56" s="1094">
        <f t="shared" si="105"/>
        <v>0.0</v>
      </c>
      <c r="BT56" s="1094">
        <f t="shared" si="105"/>
        <v>0.0</v>
      </c>
      <c r="BU56" s="1094">
        <f t="shared" si="105"/>
        <v>0.0</v>
      </c>
      <c r="BV56" s="1094">
        <f t="shared" si="105"/>
        <v>0.0</v>
      </c>
      <c r="BW56" s="1094">
        <f t="shared" si="106"/>
        <v>0.0</v>
      </c>
      <c r="BX56" s="1094">
        <f t="shared" si="106"/>
        <v>0.0</v>
      </c>
      <c r="BY56" s="1094">
        <f t="shared" si="106"/>
        <v>0.0</v>
      </c>
      <c r="BZ56" s="1094">
        <f t="shared" si="106"/>
        <v>0.0</v>
      </c>
      <c r="CA56" s="1094">
        <f t="shared" si="106"/>
        <v>0.0</v>
      </c>
      <c r="CB56" s="1094">
        <f t="shared" si="106"/>
        <v>0.0</v>
      </c>
      <c r="CC56" s="1094">
        <f t="shared" si="107"/>
        <v>0.0</v>
      </c>
      <c r="CD56" s="1094">
        <f t="shared" si="107"/>
        <v>0.0</v>
      </c>
      <c r="CE56" s="1094">
        <f t="shared" si="107"/>
        <v>0.0</v>
      </c>
      <c r="CF56" s="1094">
        <f t="shared" si="107"/>
        <v>0.0</v>
      </c>
      <c r="CG56" s="1094">
        <f t="shared" si="107"/>
        <v>0.0</v>
      </c>
      <c r="CH56" s="1094">
        <f t="shared" si="107"/>
        <v>0.0</v>
      </c>
      <c r="CI56" s="1113">
        <f>IF(AK56=CI$2,'Marks Entry'!G62,0)</f>
        <v>0.0</v>
      </c>
      <c r="CJ56" s="1112">
        <f>IF(AK56=CJ$2,'Marks Entry'!G62,0)</f>
        <v>0.0</v>
      </c>
      <c r="CK56" s="1112">
        <f>IF(AK56=CK$2,'Marks Entry'!G62,0)</f>
        <v>0.0</v>
      </c>
      <c r="CL56" s="1112">
        <f>IF(AK56=CL$2,'Marks Entry'!G62,0)</f>
        <v>0.0</v>
      </c>
      <c r="CM56" s="1112">
        <f>IF(AK56=CM$2,'Marks Entry'!G62,0)</f>
        <v>0.0</v>
      </c>
      <c r="CN56" s="1112">
        <f>IF(AK56=CN$2,'Marks Entry'!G62,0)</f>
        <v>0.0</v>
      </c>
      <c r="CO56" s="1106" t="str">
        <f>IF(AND('Marks Entry'!$FE62="Passed",$AK56=CO$2),'Marks Entry'!$FD62,IF($AK56=CO$2,'Marks Entry'!$FE62,""))</f>
        <v/>
      </c>
      <c r="CP56" s="1106" t="str">
        <f>IF(AND('Marks Entry'!$FE62="Passed",$AK56=CP$2),'Marks Entry'!$FD62,IF($AK56=CP$2,'Marks Entry'!$FE62,""))</f>
        <v/>
      </c>
      <c r="CQ56" s="1106" t="str">
        <f>IF(AND('Marks Entry'!$FE62="Passed",$AK56=CQ$2),'Marks Entry'!$FD62,IF($AK56=CQ$2,'Marks Entry'!$FE62,""))</f>
        <v/>
      </c>
      <c r="CR56" s="1106" t="str">
        <f>IF(AND('Marks Entry'!$FE62="Passed",$AK56=CR$2),'Marks Entry'!$FD62,IF($AK56=CR$2,'Marks Entry'!$FE62,""))</f>
        <v/>
      </c>
      <c r="CS56" s="1106" t="str">
        <f>IF(AND('Marks Entry'!$FE62="Passed",$AK56=CS$2),'Marks Entry'!$FD62,IF($AK56=CS$2,'Marks Entry'!$FE62,""))</f>
        <v/>
      </c>
      <c r="CT56" s="1106" t="str">
        <f>IF(AND('Marks Entry'!$FE62="Passed",$AK56=CT$2),'Marks Entry'!$FD62,IF($AK56=CT$2,'Marks Entry'!$FE62,""))</f>
        <v/>
      </c>
    </row>
    <row r="57" spans="8:8" ht="15.0" hidden="1">
      <c r="AJ57" s="1095">
        <f t="shared" si="14"/>
        <v>0.0</v>
      </c>
      <c r="AK57" s="1095">
        <f>'Marks Entry'!F63</f>
        <v>0.0</v>
      </c>
      <c r="AL57" s="1112" t="str">
        <f>'Result Sheet'!V61</f>
        <v/>
      </c>
      <c r="AM57" s="1112" t="str">
        <f>'Result Sheet'!AH61</f>
        <v/>
      </c>
      <c r="AN57" s="1112" t="str">
        <f>'Result Sheet'!AT61</f>
        <v/>
      </c>
      <c r="AO57" s="1112" t="str">
        <f>'Result Sheet'!BF61</f>
        <v/>
      </c>
      <c r="AP57" s="1112" t="str">
        <f>'Result Sheet'!BR61</f>
        <v/>
      </c>
      <c r="AQ57" s="1096" t="str">
        <f>'Result Sheet'!CD61</f>
        <v/>
      </c>
      <c r="AR57" s="1105" t="str">
        <f>'Result Sheet'!CP61</f>
        <v/>
      </c>
      <c r="AS57" s="1094">
        <f t="shared" si="101"/>
        <v>0.0</v>
      </c>
      <c r="AT57" s="1094">
        <f t="shared" si="101"/>
        <v>0.0</v>
      </c>
      <c r="AU57" s="1094">
        <f t="shared" si="101"/>
        <v>0.0</v>
      </c>
      <c r="AV57" s="1094">
        <f t="shared" si="101"/>
        <v>0.0</v>
      </c>
      <c r="AW57" s="1094">
        <f t="shared" si="101"/>
        <v>0.0</v>
      </c>
      <c r="AX57" s="1094">
        <f t="shared" si="101"/>
        <v>0.0</v>
      </c>
      <c r="AY57" s="1094">
        <f t="shared" si="102"/>
        <v>0.0</v>
      </c>
      <c r="AZ57" s="1094">
        <f t="shared" si="102"/>
        <v>0.0</v>
      </c>
      <c r="BA57" s="1094">
        <f t="shared" si="102"/>
        <v>0.0</v>
      </c>
      <c r="BB57" s="1094">
        <f t="shared" si="102"/>
        <v>0.0</v>
      </c>
      <c r="BC57" s="1094">
        <f t="shared" si="102"/>
        <v>0.0</v>
      </c>
      <c r="BD57" s="1094">
        <f t="shared" si="102"/>
        <v>0.0</v>
      </c>
      <c r="BE57" s="1094">
        <f t="shared" si="103"/>
        <v>0.0</v>
      </c>
      <c r="BF57" s="1094">
        <f t="shared" si="103"/>
        <v>0.0</v>
      </c>
      <c r="BG57" s="1094">
        <f t="shared" si="103"/>
        <v>0.0</v>
      </c>
      <c r="BH57" s="1094">
        <f t="shared" si="103"/>
        <v>0.0</v>
      </c>
      <c r="BI57" s="1094">
        <f t="shared" si="103"/>
        <v>0.0</v>
      </c>
      <c r="BJ57" s="1094">
        <f t="shared" si="103"/>
        <v>0.0</v>
      </c>
      <c r="BK57" s="1094">
        <f t="shared" si="104"/>
        <v>0.0</v>
      </c>
      <c r="BL57" s="1094">
        <f t="shared" si="104"/>
        <v>0.0</v>
      </c>
      <c r="BM57" s="1094">
        <f t="shared" si="104"/>
        <v>0.0</v>
      </c>
      <c r="BN57" s="1094">
        <f t="shared" si="104"/>
        <v>0.0</v>
      </c>
      <c r="BO57" s="1094">
        <f t="shared" si="104"/>
        <v>0.0</v>
      </c>
      <c r="BP57" s="1094">
        <f t="shared" si="104"/>
        <v>0.0</v>
      </c>
      <c r="BQ57" s="1094">
        <f t="shared" si="105"/>
        <v>0.0</v>
      </c>
      <c r="BR57" s="1094">
        <f t="shared" si="105"/>
        <v>0.0</v>
      </c>
      <c r="BS57" s="1094">
        <f t="shared" si="105"/>
        <v>0.0</v>
      </c>
      <c r="BT57" s="1094">
        <f t="shared" si="105"/>
        <v>0.0</v>
      </c>
      <c r="BU57" s="1094">
        <f t="shared" si="105"/>
        <v>0.0</v>
      </c>
      <c r="BV57" s="1094">
        <f t="shared" si="105"/>
        <v>0.0</v>
      </c>
      <c r="BW57" s="1094">
        <f t="shared" si="106"/>
        <v>0.0</v>
      </c>
      <c r="BX57" s="1094">
        <f t="shared" si="106"/>
        <v>0.0</v>
      </c>
      <c r="BY57" s="1094">
        <f t="shared" si="106"/>
        <v>0.0</v>
      </c>
      <c r="BZ57" s="1094">
        <f t="shared" si="106"/>
        <v>0.0</v>
      </c>
      <c r="CA57" s="1094">
        <f t="shared" si="106"/>
        <v>0.0</v>
      </c>
      <c r="CB57" s="1094">
        <f t="shared" si="106"/>
        <v>0.0</v>
      </c>
      <c r="CC57" s="1094">
        <f t="shared" si="107"/>
        <v>0.0</v>
      </c>
      <c r="CD57" s="1094">
        <f t="shared" si="107"/>
        <v>0.0</v>
      </c>
      <c r="CE57" s="1094">
        <f t="shared" si="107"/>
        <v>0.0</v>
      </c>
      <c r="CF57" s="1094">
        <f t="shared" si="107"/>
        <v>0.0</v>
      </c>
      <c r="CG57" s="1094">
        <f t="shared" si="107"/>
        <v>0.0</v>
      </c>
      <c r="CH57" s="1094">
        <f t="shared" si="107"/>
        <v>0.0</v>
      </c>
      <c r="CI57" s="1113">
        <f>IF(AK57=CI$2,'Marks Entry'!G63,0)</f>
        <v>0.0</v>
      </c>
      <c r="CJ57" s="1112">
        <f>IF(AK57=CJ$2,'Marks Entry'!G63,0)</f>
        <v>0.0</v>
      </c>
      <c r="CK57" s="1112">
        <f>IF(AK57=CK$2,'Marks Entry'!G63,0)</f>
        <v>0.0</v>
      </c>
      <c r="CL57" s="1112">
        <f>IF(AK57=CL$2,'Marks Entry'!G63,0)</f>
        <v>0.0</v>
      </c>
      <c r="CM57" s="1112">
        <f>IF(AK57=CM$2,'Marks Entry'!G63,0)</f>
        <v>0.0</v>
      </c>
      <c r="CN57" s="1112">
        <f>IF(AK57=CN$2,'Marks Entry'!G63,0)</f>
        <v>0.0</v>
      </c>
      <c r="CO57" s="1106" t="str">
        <f>IF(AND('Marks Entry'!$FE63="Passed",$AK57=CO$2),'Marks Entry'!$FD63,IF($AK57=CO$2,'Marks Entry'!$FE63,""))</f>
        <v/>
      </c>
      <c r="CP57" s="1106" t="str">
        <f>IF(AND('Marks Entry'!$FE63="Passed",$AK57=CP$2),'Marks Entry'!$FD63,IF($AK57=CP$2,'Marks Entry'!$FE63,""))</f>
        <v/>
      </c>
      <c r="CQ57" s="1106" t="str">
        <f>IF(AND('Marks Entry'!$FE63="Passed",$AK57=CQ$2),'Marks Entry'!$FD63,IF($AK57=CQ$2,'Marks Entry'!$FE63,""))</f>
        <v/>
      </c>
      <c r="CR57" s="1106" t="str">
        <f>IF(AND('Marks Entry'!$FE63="Passed",$AK57=CR$2),'Marks Entry'!$FD63,IF($AK57=CR$2,'Marks Entry'!$FE63,""))</f>
        <v/>
      </c>
      <c r="CS57" s="1106" t="str">
        <f>IF(AND('Marks Entry'!$FE63="Passed",$AK57=CS$2),'Marks Entry'!$FD63,IF($AK57=CS$2,'Marks Entry'!$FE63,""))</f>
        <v/>
      </c>
      <c r="CT57" s="1106" t="str">
        <f>IF(AND('Marks Entry'!$FE63="Passed",$AK57=CT$2),'Marks Entry'!$FD63,IF($AK57=CT$2,'Marks Entry'!$FE63,""))</f>
        <v/>
      </c>
    </row>
    <row r="58" spans="8:8" ht="15.0" hidden="1">
      <c r="AJ58" s="1095">
        <f t="shared" si="14"/>
        <v>0.0</v>
      </c>
      <c r="AK58" s="1095">
        <f>'Marks Entry'!F64</f>
        <v>0.0</v>
      </c>
      <c r="AL58" s="1112" t="str">
        <f>'Result Sheet'!V62</f>
        <v/>
      </c>
      <c r="AM58" s="1112" t="str">
        <f>'Result Sheet'!AH62</f>
        <v/>
      </c>
      <c r="AN58" s="1112" t="str">
        <f>'Result Sheet'!AT62</f>
        <v/>
      </c>
      <c r="AO58" s="1112" t="str">
        <f>'Result Sheet'!BF62</f>
        <v/>
      </c>
      <c r="AP58" s="1112" t="str">
        <f>'Result Sheet'!BR62</f>
        <v/>
      </c>
      <c r="AQ58" s="1096" t="str">
        <f>'Result Sheet'!CD62</f>
        <v/>
      </c>
      <c r="AR58" s="1105" t="str">
        <f>'Result Sheet'!CP62</f>
        <v/>
      </c>
      <c r="AS58" s="1094">
        <f t="shared" si="101"/>
        <v>0.0</v>
      </c>
      <c r="AT58" s="1094">
        <f t="shared" si="101"/>
        <v>0.0</v>
      </c>
      <c r="AU58" s="1094">
        <f t="shared" si="101"/>
        <v>0.0</v>
      </c>
      <c r="AV58" s="1094">
        <f t="shared" si="101"/>
        <v>0.0</v>
      </c>
      <c r="AW58" s="1094">
        <f t="shared" si="101"/>
        <v>0.0</v>
      </c>
      <c r="AX58" s="1094">
        <f t="shared" si="101"/>
        <v>0.0</v>
      </c>
      <c r="AY58" s="1094">
        <f t="shared" si="102"/>
        <v>0.0</v>
      </c>
      <c r="AZ58" s="1094">
        <f t="shared" si="102"/>
        <v>0.0</v>
      </c>
      <c r="BA58" s="1094">
        <f t="shared" si="102"/>
        <v>0.0</v>
      </c>
      <c r="BB58" s="1094">
        <f t="shared" si="102"/>
        <v>0.0</v>
      </c>
      <c r="BC58" s="1094">
        <f t="shared" si="102"/>
        <v>0.0</v>
      </c>
      <c r="BD58" s="1094">
        <f t="shared" si="102"/>
        <v>0.0</v>
      </c>
      <c r="BE58" s="1094">
        <f t="shared" si="103"/>
        <v>0.0</v>
      </c>
      <c r="BF58" s="1094">
        <f t="shared" si="103"/>
        <v>0.0</v>
      </c>
      <c r="BG58" s="1094">
        <f t="shared" si="103"/>
        <v>0.0</v>
      </c>
      <c r="BH58" s="1094">
        <f t="shared" si="103"/>
        <v>0.0</v>
      </c>
      <c r="BI58" s="1094">
        <f t="shared" si="103"/>
        <v>0.0</v>
      </c>
      <c r="BJ58" s="1094">
        <f t="shared" si="103"/>
        <v>0.0</v>
      </c>
      <c r="BK58" s="1094">
        <f t="shared" si="104"/>
        <v>0.0</v>
      </c>
      <c r="BL58" s="1094">
        <f t="shared" si="104"/>
        <v>0.0</v>
      </c>
      <c r="BM58" s="1094">
        <f t="shared" si="104"/>
        <v>0.0</v>
      </c>
      <c r="BN58" s="1094">
        <f t="shared" si="104"/>
        <v>0.0</v>
      </c>
      <c r="BO58" s="1094">
        <f t="shared" si="104"/>
        <v>0.0</v>
      </c>
      <c r="BP58" s="1094">
        <f t="shared" si="104"/>
        <v>0.0</v>
      </c>
      <c r="BQ58" s="1094">
        <f t="shared" si="105"/>
        <v>0.0</v>
      </c>
      <c r="BR58" s="1094">
        <f t="shared" si="105"/>
        <v>0.0</v>
      </c>
      <c r="BS58" s="1094">
        <f t="shared" si="105"/>
        <v>0.0</v>
      </c>
      <c r="BT58" s="1094">
        <f t="shared" si="105"/>
        <v>0.0</v>
      </c>
      <c r="BU58" s="1094">
        <f t="shared" si="105"/>
        <v>0.0</v>
      </c>
      <c r="BV58" s="1094">
        <f t="shared" si="105"/>
        <v>0.0</v>
      </c>
      <c r="BW58" s="1094">
        <f t="shared" si="106"/>
        <v>0.0</v>
      </c>
      <c r="BX58" s="1094">
        <f t="shared" si="106"/>
        <v>0.0</v>
      </c>
      <c r="BY58" s="1094">
        <f t="shared" si="106"/>
        <v>0.0</v>
      </c>
      <c r="BZ58" s="1094">
        <f t="shared" si="106"/>
        <v>0.0</v>
      </c>
      <c r="CA58" s="1094">
        <f t="shared" si="106"/>
        <v>0.0</v>
      </c>
      <c r="CB58" s="1094">
        <f t="shared" si="106"/>
        <v>0.0</v>
      </c>
      <c r="CC58" s="1094">
        <f t="shared" si="107"/>
        <v>0.0</v>
      </c>
      <c r="CD58" s="1094">
        <f t="shared" si="107"/>
        <v>0.0</v>
      </c>
      <c r="CE58" s="1094">
        <f t="shared" si="107"/>
        <v>0.0</v>
      </c>
      <c r="CF58" s="1094">
        <f t="shared" si="107"/>
        <v>0.0</v>
      </c>
      <c r="CG58" s="1094">
        <f t="shared" si="107"/>
        <v>0.0</v>
      </c>
      <c r="CH58" s="1094">
        <f t="shared" si="107"/>
        <v>0.0</v>
      </c>
      <c r="CI58" s="1113">
        <f>IF(AK58=CI$2,'Marks Entry'!G64,0)</f>
        <v>0.0</v>
      </c>
      <c r="CJ58" s="1112">
        <f>IF(AK58=CJ$2,'Marks Entry'!G64,0)</f>
        <v>0.0</v>
      </c>
      <c r="CK58" s="1112">
        <f>IF(AK58=CK$2,'Marks Entry'!G64,0)</f>
        <v>0.0</v>
      </c>
      <c r="CL58" s="1112">
        <f>IF(AK58=CL$2,'Marks Entry'!G64,0)</f>
        <v>0.0</v>
      </c>
      <c r="CM58" s="1112">
        <f>IF(AK58=CM$2,'Marks Entry'!G64,0)</f>
        <v>0.0</v>
      </c>
      <c r="CN58" s="1112">
        <f>IF(AK58=CN$2,'Marks Entry'!G64,0)</f>
        <v>0.0</v>
      </c>
      <c r="CO58" s="1106" t="str">
        <f>IF(AND('Marks Entry'!$FE64="Passed",$AK58=CO$2),'Marks Entry'!$FD64,IF($AK58=CO$2,'Marks Entry'!$FE64,""))</f>
        <v/>
      </c>
      <c r="CP58" s="1106" t="str">
        <f>IF(AND('Marks Entry'!$FE64="Passed",$AK58=CP$2),'Marks Entry'!$FD64,IF($AK58=CP$2,'Marks Entry'!$FE64,""))</f>
        <v/>
      </c>
      <c r="CQ58" s="1106" t="str">
        <f>IF(AND('Marks Entry'!$FE64="Passed",$AK58=CQ$2),'Marks Entry'!$FD64,IF($AK58=CQ$2,'Marks Entry'!$FE64,""))</f>
        <v/>
      </c>
      <c r="CR58" s="1106" t="str">
        <f>IF(AND('Marks Entry'!$FE64="Passed",$AK58=CR$2),'Marks Entry'!$FD64,IF($AK58=CR$2,'Marks Entry'!$FE64,""))</f>
        <v/>
      </c>
      <c r="CS58" s="1106" t="str">
        <f>IF(AND('Marks Entry'!$FE64="Passed",$AK58=CS$2),'Marks Entry'!$FD64,IF($AK58=CS$2,'Marks Entry'!$FE64,""))</f>
        <v/>
      </c>
      <c r="CT58" s="1106" t="str">
        <f>IF(AND('Marks Entry'!$FE64="Passed",$AK58=CT$2),'Marks Entry'!$FD64,IF($AK58=CT$2,'Marks Entry'!$FE64,""))</f>
        <v/>
      </c>
    </row>
    <row r="59" spans="8:8" ht="15.0" hidden="1">
      <c r="AJ59" s="1095">
        <f t="shared" si="14"/>
        <v>0.0</v>
      </c>
      <c r="AK59" s="1095">
        <f>'Marks Entry'!F65</f>
        <v>0.0</v>
      </c>
      <c r="AL59" s="1112" t="str">
        <f>'Result Sheet'!V63</f>
        <v/>
      </c>
      <c r="AM59" s="1112" t="str">
        <f>'Result Sheet'!AH63</f>
        <v/>
      </c>
      <c r="AN59" s="1112" t="str">
        <f>'Result Sheet'!AT63</f>
        <v/>
      </c>
      <c r="AO59" s="1112" t="str">
        <f>'Result Sheet'!BF63</f>
        <v/>
      </c>
      <c r="AP59" s="1112" t="str">
        <f>'Result Sheet'!BR63</f>
        <v/>
      </c>
      <c r="AQ59" s="1096" t="str">
        <f>'Result Sheet'!CD63</f>
        <v/>
      </c>
      <c r="AR59" s="1105" t="str">
        <f>'Result Sheet'!CP63</f>
        <v/>
      </c>
      <c r="AS59" s="1094">
        <f t="shared" si="101"/>
        <v>0.0</v>
      </c>
      <c r="AT59" s="1094">
        <f t="shared" si="101"/>
        <v>0.0</v>
      </c>
      <c r="AU59" s="1094">
        <f t="shared" si="101"/>
        <v>0.0</v>
      </c>
      <c r="AV59" s="1094">
        <f t="shared" si="101"/>
        <v>0.0</v>
      </c>
      <c r="AW59" s="1094">
        <f t="shared" si="101"/>
        <v>0.0</v>
      </c>
      <c r="AX59" s="1094">
        <f t="shared" si="101"/>
        <v>0.0</v>
      </c>
      <c r="AY59" s="1094">
        <f t="shared" si="102"/>
        <v>0.0</v>
      </c>
      <c r="AZ59" s="1094">
        <f t="shared" si="102"/>
        <v>0.0</v>
      </c>
      <c r="BA59" s="1094">
        <f t="shared" si="102"/>
        <v>0.0</v>
      </c>
      <c r="BB59" s="1094">
        <f t="shared" si="102"/>
        <v>0.0</v>
      </c>
      <c r="BC59" s="1094">
        <f t="shared" si="102"/>
        <v>0.0</v>
      </c>
      <c r="BD59" s="1094">
        <f t="shared" si="102"/>
        <v>0.0</v>
      </c>
      <c r="BE59" s="1094">
        <f t="shared" si="103"/>
        <v>0.0</v>
      </c>
      <c r="BF59" s="1094">
        <f t="shared" si="103"/>
        <v>0.0</v>
      </c>
      <c r="BG59" s="1094">
        <f t="shared" si="103"/>
        <v>0.0</v>
      </c>
      <c r="BH59" s="1094">
        <f t="shared" si="103"/>
        <v>0.0</v>
      </c>
      <c r="BI59" s="1094">
        <f t="shared" si="103"/>
        <v>0.0</v>
      </c>
      <c r="BJ59" s="1094">
        <f t="shared" si="103"/>
        <v>0.0</v>
      </c>
      <c r="BK59" s="1094">
        <f t="shared" si="104"/>
        <v>0.0</v>
      </c>
      <c r="BL59" s="1094">
        <f t="shared" si="104"/>
        <v>0.0</v>
      </c>
      <c r="BM59" s="1094">
        <f t="shared" si="104"/>
        <v>0.0</v>
      </c>
      <c r="BN59" s="1094">
        <f t="shared" si="104"/>
        <v>0.0</v>
      </c>
      <c r="BO59" s="1094">
        <f t="shared" si="104"/>
        <v>0.0</v>
      </c>
      <c r="BP59" s="1094">
        <f t="shared" si="104"/>
        <v>0.0</v>
      </c>
      <c r="BQ59" s="1094">
        <f t="shared" si="105"/>
        <v>0.0</v>
      </c>
      <c r="BR59" s="1094">
        <f t="shared" si="105"/>
        <v>0.0</v>
      </c>
      <c r="BS59" s="1094">
        <f t="shared" si="105"/>
        <v>0.0</v>
      </c>
      <c r="BT59" s="1094">
        <f t="shared" si="105"/>
        <v>0.0</v>
      </c>
      <c r="BU59" s="1094">
        <f t="shared" si="105"/>
        <v>0.0</v>
      </c>
      <c r="BV59" s="1094">
        <f t="shared" si="105"/>
        <v>0.0</v>
      </c>
      <c r="BW59" s="1094">
        <f t="shared" si="106"/>
        <v>0.0</v>
      </c>
      <c r="BX59" s="1094">
        <f t="shared" si="106"/>
        <v>0.0</v>
      </c>
      <c r="BY59" s="1094">
        <f t="shared" si="106"/>
        <v>0.0</v>
      </c>
      <c r="BZ59" s="1094">
        <f t="shared" si="106"/>
        <v>0.0</v>
      </c>
      <c r="CA59" s="1094">
        <f t="shared" si="106"/>
        <v>0.0</v>
      </c>
      <c r="CB59" s="1094">
        <f t="shared" si="106"/>
        <v>0.0</v>
      </c>
      <c r="CC59" s="1094">
        <f t="shared" si="107"/>
        <v>0.0</v>
      </c>
      <c r="CD59" s="1094">
        <f t="shared" si="107"/>
        <v>0.0</v>
      </c>
      <c r="CE59" s="1094">
        <f t="shared" si="107"/>
        <v>0.0</v>
      </c>
      <c r="CF59" s="1094">
        <f t="shared" si="107"/>
        <v>0.0</v>
      </c>
      <c r="CG59" s="1094">
        <f t="shared" si="107"/>
        <v>0.0</v>
      </c>
      <c r="CH59" s="1094">
        <f t="shared" si="107"/>
        <v>0.0</v>
      </c>
      <c r="CI59" s="1113">
        <f>IF(AK59=CI$2,'Marks Entry'!G65,0)</f>
        <v>0.0</v>
      </c>
      <c r="CJ59" s="1112">
        <f>IF(AK59=CJ$2,'Marks Entry'!G65,0)</f>
        <v>0.0</v>
      </c>
      <c r="CK59" s="1112">
        <f>IF(AK59=CK$2,'Marks Entry'!G65,0)</f>
        <v>0.0</v>
      </c>
      <c r="CL59" s="1112">
        <f>IF(AK59=CL$2,'Marks Entry'!G65,0)</f>
        <v>0.0</v>
      </c>
      <c r="CM59" s="1112">
        <f>IF(AK59=CM$2,'Marks Entry'!G65,0)</f>
        <v>0.0</v>
      </c>
      <c r="CN59" s="1112">
        <f>IF(AK59=CN$2,'Marks Entry'!G65,0)</f>
        <v>0.0</v>
      </c>
      <c r="CO59" s="1106" t="str">
        <f>IF(AND('Marks Entry'!$FE65="Passed",$AK59=CO$2),'Marks Entry'!$FD65,IF($AK59=CO$2,'Marks Entry'!$FE65,""))</f>
        <v/>
      </c>
      <c r="CP59" s="1106" t="str">
        <f>IF(AND('Marks Entry'!$FE65="Passed",$AK59=CP$2),'Marks Entry'!$FD65,IF($AK59=CP$2,'Marks Entry'!$FE65,""))</f>
        <v/>
      </c>
      <c r="CQ59" s="1106" t="str">
        <f>IF(AND('Marks Entry'!$FE65="Passed",$AK59=CQ$2),'Marks Entry'!$FD65,IF($AK59=CQ$2,'Marks Entry'!$FE65,""))</f>
        <v/>
      </c>
      <c r="CR59" s="1106" t="str">
        <f>IF(AND('Marks Entry'!$FE65="Passed",$AK59=CR$2),'Marks Entry'!$FD65,IF($AK59=CR$2,'Marks Entry'!$FE65,""))</f>
        <v/>
      </c>
      <c r="CS59" s="1106" t="str">
        <f>IF(AND('Marks Entry'!$FE65="Passed",$AK59=CS$2),'Marks Entry'!$FD65,IF($AK59=CS$2,'Marks Entry'!$FE65,""))</f>
        <v/>
      </c>
      <c r="CT59" s="1106" t="str">
        <f>IF(AND('Marks Entry'!$FE65="Passed",$AK59=CT$2),'Marks Entry'!$FD65,IF($AK59=CT$2,'Marks Entry'!$FE65,""))</f>
        <v/>
      </c>
    </row>
    <row r="60" spans="8:8" ht="15.0" hidden="1">
      <c r="AJ60" s="1095">
        <f t="shared" si="14"/>
        <v>0.0</v>
      </c>
      <c r="AK60" s="1095">
        <f>'Marks Entry'!F66</f>
        <v>0.0</v>
      </c>
      <c r="AL60" s="1112" t="str">
        <f>'Result Sheet'!V64</f>
        <v/>
      </c>
      <c r="AM60" s="1112" t="str">
        <f>'Result Sheet'!AH64</f>
        <v/>
      </c>
      <c r="AN60" s="1112" t="str">
        <f>'Result Sheet'!AT64</f>
        <v/>
      </c>
      <c r="AO60" s="1112" t="str">
        <f>'Result Sheet'!BF64</f>
        <v/>
      </c>
      <c r="AP60" s="1112" t="str">
        <f>'Result Sheet'!BR64</f>
        <v/>
      </c>
      <c r="AQ60" s="1096" t="str">
        <f>'Result Sheet'!CD64</f>
        <v/>
      </c>
      <c r="AR60" s="1105" t="str">
        <f>'Result Sheet'!CP64</f>
        <v/>
      </c>
      <c r="AS60" s="1094">
        <f t="shared" si="101"/>
        <v>0.0</v>
      </c>
      <c r="AT60" s="1094">
        <f t="shared" si="101"/>
        <v>0.0</v>
      </c>
      <c r="AU60" s="1094">
        <f t="shared" si="101"/>
        <v>0.0</v>
      </c>
      <c r="AV60" s="1094">
        <f t="shared" si="101"/>
        <v>0.0</v>
      </c>
      <c r="AW60" s="1094">
        <f t="shared" si="101"/>
        <v>0.0</v>
      </c>
      <c r="AX60" s="1094">
        <f t="shared" si="101"/>
        <v>0.0</v>
      </c>
      <c r="AY60" s="1094">
        <f t="shared" si="102"/>
        <v>0.0</v>
      </c>
      <c r="AZ60" s="1094">
        <f t="shared" si="102"/>
        <v>0.0</v>
      </c>
      <c r="BA60" s="1094">
        <f t="shared" si="102"/>
        <v>0.0</v>
      </c>
      <c r="BB60" s="1094">
        <f t="shared" si="102"/>
        <v>0.0</v>
      </c>
      <c r="BC60" s="1094">
        <f t="shared" si="102"/>
        <v>0.0</v>
      </c>
      <c r="BD60" s="1094">
        <f t="shared" si="102"/>
        <v>0.0</v>
      </c>
      <c r="BE60" s="1094">
        <f t="shared" si="103"/>
        <v>0.0</v>
      </c>
      <c r="BF60" s="1094">
        <f t="shared" si="103"/>
        <v>0.0</v>
      </c>
      <c r="BG60" s="1094">
        <f t="shared" si="103"/>
        <v>0.0</v>
      </c>
      <c r="BH60" s="1094">
        <f t="shared" si="103"/>
        <v>0.0</v>
      </c>
      <c r="BI60" s="1094">
        <f t="shared" si="103"/>
        <v>0.0</v>
      </c>
      <c r="BJ60" s="1094">
        <f t="shared" si="103"/>
        <v>0.0</v>
      </c>
      <c r="BK60" s="1094">
        <f t="shared" si="104"/>
        <v>0.0</v>
      </c>
      <c r="BL60" s="1094">
        <f t="shared" si="104"/>
        <v>0.0</v>
      </c>
      <c r="BM60" s="1094">
        <f t="shared" si="104"/>
        <v>0.0</v>
      </c>
      <c r="BN60" s="1094">
        <f t="shared" si="104"/>
        <v>0.0</v>
      </c>
      <c r="BO60" s="1094">
        <f t="shared" si="104"/>
        <v>0.0</v>
      </c>
      <c r="BP60" s="1094">
        <f t="shared" si="104"/>
        <v>0.0</v>
      </c>
      <c r="BQ60" s="1094">
        <f t="shared" si="105"/>
        <v>0.0</v>
      </c>
      <c r="BR60" s="1094">
        <f t="shared" si="105"/>
        <v>0.0</v>
      </c>
      <c r="BS60" s="1094">
        <f t="shared" si="105"/>
        <v>0.0</v>
      </c>
      <c r="BT60" s="1094">
        <f t="shared" si="105"/>
        <v>0.0</v>
      </c>
      <c r="BU60" s="1094">
        <f t="shared" si="105"/>
        <v>0.0</v>
      </c>
      <c r="BV60" s="1094">
        <f t="shared" si="105"/>
        <v>0.0</v>
      </c>
      <c r="BW60" s="1094">
        <f t="shared" si="106"/>
        <v>0.0</v>
      </c>
      <c r="BX60" s="1094">
        <f t="shared" si="106"/>
        <v>0.0</v>
      </c>
      <c r="BY60" s="1094">
        <f t="shared" si="106"/>
        <v>0.0</v>
      </c>
      <c r="BZ60" s="1094">
        <f t="shared" si="106"/>
        <v>0.0</v>
      </c>
      <c r="CA60" s="1094">
        <f t="shared" si="106"/>
        <v>0.0</v>
      </c>
      <c r="CB60" s="1094">
        <f t="shared" si="106"/>
        <v>0.0</v>
      </c>
      <c r="CC60" s="1094">
        <f t="shared" si="107"/>
        <v>0.0</v>
      </c>
      <c r="CD60" s="1094">
        <f t="shared" si="107"/>
        <v>0.0</v>
      </c>
      <c r="CE60" s="1094">
        <f t="shared" si="107"/>
        <v>0.0</v>
      </c>
      <c r="CF60" s="1094">
        <f t="shared" si="107"/>
        <v>0.0</v>
      </c>
      <c r="CG60" s="1094">
        <f t="shared" si="107"/>
        <v>0.0</v>
      </c>
      <c r="CH60" s="1094">
        <f t="shared" si="107"/>
        <v>0.0</v>
      </c>
      <c r="CI60" s="1113">
        <f>IF(AK60=CI$2,'Marks Entry'!G66,0)</f>
        <v>0.0</v>
      </c>
      <c r="CJ60" s="1112">
        <f>IF(AK60=CJ$2,'Marks Entry'!G66,0)</f>
        <v>0.0</v>
      </c>
      <c r="CK60" s="1112">
        <f>IF(AK60=CK$2,'Marks Entry'!G66,0)</f>
        <v>0.0</v>
      </c>
      <c r="CL60" s="1112">
        <f>IF(AK60=CL$2,'Marks Entry'!G66,0)</f>
        <v>0.0</v>
      </c>
      <c r="CM60" s="1112">
        <f>IF(AK60=CM$2,'Marks Entry'!G66,0)</f>
        <v>0.0</v>
      </c>
      <c r="CN60" s="1112">
        <f>IF(AK60=CN$2,'Marks Entry'!G66,0)</f>
        <v>0.0</v>
      </c>
      <c r="CO60" s="1106" t="str">
        <f>IF(AND('Marks Entry'!$FE66="Passed",$AK60=CO$2),'Marks Entry'!$FD66,IF($AK60=CO$2,'Marks Entry'!$FE66,""))</f>
        <v/>
      </c>
      <c r="CP60" s="1106" t="str">
        <f>IF(AND('Marks Entry'!$FE66="Passed",$AK60=CP$2),'Marks Entry'!$FD66,IF($AK60=CP$2,'Marks Entry'!$FE66,""))</f>
        <v/>
      </c>
      <c r="CQ60" s="1106" t="str">
        <f>IF(AND('Marks Entry'!$FE66="Passed",$AK60=CQ$2),'Marks Entry'!$FD66,IF($AK60=CQ$2,'Marks Entry'!$FE66,""))</f>
        <v/>
      </c>
      <c r="CR60" s="1106" t="str">
        <f>IF(AND('Marks Entry'!$FE66="Passed",$AK60=CR$2),'Marks Entry'!$FD66,IF($AK60=CR$2,'Marks Entry'!$FE66,""))</f>
        <v/>
      </c>
      <c r="CS60" s="1106" t="str">
        <f>IF(AND('Marks Entry'!$FE66="Passed",$AK60=CS$2),'Marks Entry'!$FD66,IF($AK60=CS$2,'Marks Entry'!$FE66,""))</f>
        <v/>
      </c>
      <c r="CT60" s="1106" t="str">
        <f>IF(AND('Marks Entry'!$FE66="Passed",$AK60=CT$2),'Marks Entry'!$FD66,IF($AK60=CT$2,'Marks Entry'!$FE66,""))</f>
        <v/>
      </c>
    </row>
    <row r="61" spans="8:8" ht="15.0" hidden="1">
      <c r="AJ61" s="1095">
        <f t="shared" si="14"/>
        <v>0.0</v>
      </c>
      <c r="AK61" s="1095">
        <f>'Marks Entry'!F67</f>
        <v>0.0</v>
      </c>
      <c r="AL61" s="1112" t="str">
        <f>'Result Sheet'!V65</f>
        <v/>
      </c>
      <c r="AM61" s="1112" t="str">
        <f>'Result Sheet'!AH65</f>
        <v/>
      </c>
      <c r="AN61" s="1112" t="str">
        <f>'Result Sheet'!AT65</f>
        <v/>
      </c>
      <c r="AO61" s="1112" t="str">
        <f>'Result Sheet'!BF65</f>
        <v/>
      </c>
      <c r="AP61" s="1112" t="str">
        <f>'Result Sheet'!BR65</f>
        <v/>
      </c>
      <c r="AQ61" s="1096" t="str">
        <f>'Result Sheet'!CD65</f>
        <v/>
      </c>
      <c r="AR61" s="1105" t="str">
        <f>'Result Sheet'!CP65</f>
        <v/>
      </c>
      <c r="AS61" s="1094">
        <f t="shared" si="101"/>
        <v>0.0</v>
      </c>
      <c r="AT61" s="1094">
        <f t="shared" si="101"/>
        <v>0.0</v>
      </c>
      <c r="AU61" s="1094">
        <f t="shared" si="101"/>
        <v>0.0</v>
      </c>
      <c r="AV61" s="1094">
        <f t="shared" si="101"/>
        <v>0.0</v>
      </c>
      <c r="AW61" s="1094">
        <f t="shared" si="101"/>
        <v>0.0</v>
      </c>
      <c r="AX61" s="1094">
        <f t="shared" si="101"/>
        <v>0.0</v>
      </c>
      <c r="AY61" s="1094">
        <f t="shared" si="102"/>
        <v>0.0</v>
      </c>
      <c r="AZ61" s="1094">
        <f t="shared" si="102"/>
        <v>0.0</v>
      </c>
      <c r="BA61" s="1094">
        <f t="shared" si="102"/>
        <v>0.0</v>
      </c>
      <c r="BB61" s="1094">
        <f t="shared" si="102"/>
        <v>0.0</v>
      </c>
      <c r="BC61" s="1094">
        <f t="shared" si="102"/>
        <v>0.0</v>
      </c>
      <c r="BD61" s="1094">
        <f t="shared" si="102"/>
        <v>0.0</v>
      </c>
      <c r="BE61" s="1094">
        <f t="shared" si="103"/>
        <v>0.0</v>
      </c>
      <c r="BF61" s="1094">
        <f t="shared" si="103"/>
        <v>0.0</v>
      </c>
      <c r="BG61" s="1094">
        <f t="shared" si="103"/>
        <v>0.0</v>
      </c>
      <c r="BH61" s="1094">
        <f t="shared" si="103"/>
        <v>0.0</v>
      </c>
      <c r="BI61" s="1094">
        <f t="shared" si="103"/>
        <v>0.0</v>
      </c>
      <c r="BJ61" s="1094">
        <f t="shared" si="103"/>
        <v>0.0</v>
      </c>
      <c r="BK61" s="1094">
        <f t="shared" si="104"/>
        <v>0.0</v>
      </c>
      <c r="BL61" s="1094">
        <f t="shared" si="104"/>
        <v>0.0</v>
      </c>
      <c r="BM61" s="1094">
        <f t="shared" si="104"/>
        <v>0.0</v>
      </c>
      <c r="BN61" s="1094">
        <f t="shared" si="104"/>
        <v>0.0</v>
      </c>
      <c r="BO61" s="1094">
        <f t="shared" si="104"/>
        <v>0.0</v>
      </c>
      <c r="BP61" s="1094">
        <f t="shared" si="104"/>
        <v>0.0</v>
      </c>
      <c r="BQ61" s="1094">
        <f t="shared" si="105"/>
        <v>0.0</v>
      </c>
      <c r="BR61" s="1094">
        <f t="shared" si="105"/>
        <v>0.0</v>
      </c>
      <c r="BS61" s="1094">
        <f t="shared" si="105"/>
        <v>0.0</v>
      </c>
      <c r="BT61" s="1094">
        <f t="shared" si="105"/>
        <v>0.0</v>
      </c>
      <c r="BU61" s="1094">
        <f t="shared" si="105"/>
        <v>0.0</v>
      </c>
      <c r="BV61" s="1094">
        <f t="shared" si="105"/>
        <v>0.0</v>
      </c>
      <c r="BW61" s="1094">
        <f t="shared" si="106"/>
        <v>0.0</v>
      </c>
      <c r="BX61" s="1094">
        <f t="shared" si="106"/>
        <v>0.0</v>
      </c>
      <c r="BY61" s="1094">
        <f t="shared" si="106"/>
        <v>0.0</v>
      </c>
      <c r="BZ61" s="1094">
        <f t="shared" si="106"/>
        <v>0.0</v>
      </c>
      <c r="CA61" s="1094">
        <f t="shared" si="106"/>
        <v>0.0</v>
      </c>
      <c r="CB61" s="1094">
        <f t="shared" si="106"/>
        <v>0.0</v>
      </c>
      <c r="CC61" s="1094">
        <f t="shared" si="107"/>
        <v>0.0</v>
      </c>
      <c r="CD61" s="1094">
        <f t="shared" si="107"/>
        <v>0.0</v>
      </c>
      <c r="CE61" s="1094">
        <f t="shared" si="107"/>
        <v>0.0</v>
      </c>
      <c r="CF61" s="1094">
        <f t="shared" si="107"/>
        <v>0.0</v>
      </c>
      <c r="CG61" s="1094">
        <f t="shared" si="107"/>
        <v>0.0</v>
      </c>
      <c r="CH61" s="1094">
        <f t="shared" si="107"/>
        <v>0.0</v>
      </c>
      <c r="CI61" s="1113">
        <f>IF(AK61=CI$2,'Marks Entry'!G67,0)</f>
        <v>0.0</v>
      </c>
      <c r="CJ61" s="1112">
        <f>IF(AK61=CJ$2,'Marks Entry'!G67,0)</f>
        <v>0.0</v>
      </c>
      <c r="CK61" s="1112">
        <f>IF(AK61=CK$2,'Marks Entry'!G67,0)</f>
        <v>0.0</v>
      </c>
      <c r="CL61" s="1112">
        <f>IF(AK61=CL$2,'Marks Entry'!G67,0)</f>
        <v>0.0</v>
      </c>
      <c r="CM61" s="1112">
        <f>IF(AK61=CM$2,'Marks Entry'!G67,0)</f>
        <v>0.0</v>
      </c>
      <c r="CN61" s="1112">
        <f>IF(AK61=CN$2,'Marks Entry'!G67,0)</f>
        <v>0.0</v>
      </c>
      <c r="CO61" s="1106" t="str">
        <f>IF(AND('Marks Entry'!$FE67="Passed",$AK61=CO$2),'Marks Entry'!$FD67,IF($AK61=CO$2,'Marks Entry'!$FE67,""))</f>
        <v/>
      </c>
      <c r="CP61" s="1106" t="str">
        <f>IF(AND('Marks Entry'!$FE67="Passed",$AK61=CP$2),'Marks Entry'!$FD67,IF($AK61=CP$2,'Marks Entry'!$FE67,""))</f>
        <v/>
      </c>
      <c r="CQ61" s="1106" t="str">
        <f>IF(AND('Marks Entry'!$FE67="Passed",$AK61=CQ$2),'Marks Entry'!$FD67,IF($AK61=CQ$2,'Marks Entry'!$FE67,""))</f>
        <v/>
      </c>
      <c r="CR61" s="1106" t="str">
        <f>IF(AND('Marks Entry'!$FE67="Passed",$AK61=CR$2),'Marks Entry'!$FD67,IF($AK61=CR$2,'Marks Entry'!$FE67,""))</f>
        <v/>
      </c>
      <c r="CS61" s="1106" t="str">
        <f>IF(AND('Marks Entry'!$FE67="Passed",$AK61=CS$2),'Marks Entry'!$FD67,IF($AK61=CS$2,'Marks Entry'!$FE67,""))</f>
        <v/>
      </c>
      <c r="CT61" s="1106" t="str">
        <f>IF(AND('Marks Entry'!$FE67="Passed",$AK61=CT$2),'Marks Entry'!$FD67,IF($AK61=CT$2,'Marks Entry'!$FE67,""))</f>
        <v/>
      </c>
    </row>
    <row r="62" spans="8:8" ht="15.0" hidden="1">
      <c r="AJ62" s="1095">
        <f t="shared" si="14"/>
        <v>0.0</v>
      </c>
      <c r="AK62" s="1095">
        <f>'Marks Entry'!F68</f>
        <v>0.0</v>
      </c>
      <c r="AL62" s="1112" t="str">
        <f>'Result Sheet'!V66</f>
        <v/>
      </c>
      <c r="AM62" s="1112" t="str">
        <f>'Result Sheet'!AH66</f>
        <v/>
      </c>
      <c r="AN62" s="1112" t="str">
        <f>'Result Sheet'!AT66</f>
        <v/>
      </c>
      <c r="AO62" s="1112" t="str">
        <f>'Result Sheet'!BF66</f>
        <v/>
      </c>
      <c r="AP62" s="1112" t="str">
        <f>'Result Sheet'!BR66</f>
        <v/>
      </c>
      <c r="AQ62" s="1096" t="str">
        <f>'Result Sheet'!CD66</f>
        <v/>
      </c>
      <c r="AR62" s="1105" t="str">
        <f>'Result Sheet'!CP66</f>
        <v/>
      </c>
      <c r="AS62" s="1094">
        <f t="shared" si="101"/>
        <v>0.0</v>
      </c>
      <c r="AT62" s="1094">
        <f t="shared" si="101"/>
        <v>0.0</v>
      </c>
      <c r="AU62" s="1094">
        <f t="shared" si="101"/>
        <v>0.0</v>
      </c>
      <c r="AV62" s="1094">
        <f t="shared" si="101"/>
        <v>0.0</v>
      </c>
      <c r="AW62" s="1094">
        <f t="shared" si="101"/>
        <v>0.0</v>
      </c>
      <c r="AX62" s="1094">
        <f t="shared" si="101"/>
        <v>0.0</v>
      </c>
      <c r="AY62" s="1094">
        <f t="shared" si="102"/>
        <v>0.0</v>
      </c>
      <c r="AZ62" s="1094">
        <f t="shared" si="102"/>
        <v>0.0</v>
      </c>
      <c r="BA62" s="1094">
        <f t="shared" si="102"/>
        <v>0.0</v>
      </c>
      <c r="BB62" s="1094">
        <f t="shared" si="102"/>
        <v>0.0</v>
      </c>
      <c r="BC62" s="1094">
        <f t="shared" si="102"/>
        <v>0.0</v>
      </c>
      <c r="BD62" s="1094">
        <f t="shared" si="102"/>
        <v>0.0</v>
      </c>
      <c r="BE62" s="1094">
        <f t="shared" si="103"/>
        <v>0.0</v>
      </c>
      <c r="BF62" s="1094">
        <f t="shared" si="103"/>
        <v>0.0</v>
      </c>
      <c r="BG62" s="1094">
        <f t="shared" si="103"/>
        <v>0.0</v>
      </c>
      <c r="BH62" s="1094">
        <f t="shared" si="103"/>
        <v>0.0</v>
      </c>
      <c r="BI62" s="1094">
        <f t="shared" si="103"/>
        <v>0.0</v>
      </c>
      <c r="BJ62" s="1094">
        <f t="shared" si="103"/>
        <v>0.0</v>
      </c>
      <c r="BK62" s="1094">
        <f t="shared" si="104"/>
        <v>0.0</v>
      </c>
      <c r="BL62" s="1094">
        <f t="shared" si="104"/>
        <v>0.0</v>
      </c>
      <c r="BM62" s="1094">
        <f t="shared" si="104"/>
        <v>0.0</v>
      </c>
      <c r="BN62" s="1094">
        <f t="shared" si="104"/>
        <v>0.0</v>
      </c>
      <c r="BO62" s="1094">
        <f t="shared" si="104"/>
        <v>0.0</v>
      </c>
      <c r="BP62" s="1094">
        <f t="shared" si="104"/>
        <v>0.0</v>
      </c>
      <c r="BQ62" s="1094">
        <f t="shared" si="105"/>
        <v>0.0</v>
      </c>
      <c r="BR62" s="1094">
        <f t="shared" si="105"/>
        <v>0.0</v>
      </c>
      <c r="BS62" s="1094">
        <f t="shared" si="105"/>
        <v>0.0</v>
      </c>
      <c r="BT62" s="1094">
        <f t="shared" si="105"/>
        <v>0.0</v>
      </c>
      <c r="BU62" s="1094">
        <f t="shared" si="105"/>
        <v>0.0</v>
      </c>
      <c r="BV62" s="1094">
        <f t="shared" si="105"/>
        <v>0.0</v>
      </c>
      <c r="BW62" s="1094">
        <f t="shared" si="106"/>
        <v>0.0</v>
      </c>
      <c r="BX62" s="1094">
        <f t="shared" si="106"/>
        <v>0.0</v>
      </c>
      <c r="BY62" s="1094">
        <f t="shared" si="106"/>
        <v>0.0</v>
      </c>
      <c r="BZ62" s="1094">
        <f t="shared" si="106"/>
        <v>0.0</v>
      </c>
      <c r="CA62" s="1094">
        <f t="shared" si="106"/>
        <v>0.0</v>
      </c>
      <c r="CB62" s="1094">
        <f t="shared" si="106"/>
        <v>0.0</v>
      </c>
      <c r="CC62" s="1094">
        <f t="shared" si="107"/>
        <v>0.0</v>
      </c>
      <c r="CD62" s="1094">
        <f t="shared" si="107"/>
        <v>0.0</v>
      </c>
      <c r="CE62" s="1094">
        <f t="shared" si="107"/>
        <v>0.0</v>
      </c>
      <c r="CF62" s="1094">
        <f t="shared" si="107"/>
        <v>0.0</v>
      </c>
      <c r="CG62" s="1094">
        <f t="shared" si="107"/>
        <v>0.0</v>
      </c>
      <c r="CH62" s="1094">
        <f t="shared" si="107"/>
        <v>0.0</v>
      </c>
      <c r="CI62" s="1113">
        <f>IF(AK62=CI$2,'Marks Entry'!G68,0)</f>
        <v>0.0</v>
      </c>
      <c r="CJ62" s="1112">
        <f>IF(AK62=CJ$2,'Marks Entry'!G68,0)</f>
        <v>0.0</v>
      </c>
      <c r="CK62" s="1112">
        <f>IF(AK62=CK$2,'Marks Entry'!G68,0)</f>
        <v>0.0</v>
      </c>
      <c r="CL62" s="1112">
        <f>IF(AK62=CL$2,'Marks Entry'!G68,0)</f>
        <v>0.0</v>
      </c>
      <c r="CM62" s="1112">
        <f>IF(AK62=CM$2,'Marks Entry'!G68,0)</f>
        <v>0.0</v>
      </c>
      <c r="CN62" s="1112">
        <f>IF(AK62=CN$2,'Marks Entry'!G68,0)</f>
        <v>0.0</v>
      </c>
      <c r="CO62" s="1106" t="str">
        <f>IF(AND('Marks Entry'!$FE68="Passed",$AK62=CO$2),'Marks Entry'!$FD68,IF($AK62=CO$2,'Marks Entry'!$FE68,""))</f>
        <v/>
      </c>
      <c r="CP62" s="1106" t="str">
        <f>IF(AND('Marks Entry'!$FE68="Passed",$AK62=CP$2),'Marks Entry'!$FD68,IF($AK62=CP$2,'Marks Entry'!$FE68,""))</f>
        <v/>
      </c>
      <c r="CQ62" s="1106" t="str">
        <f>IF(AND('Marks Entry'!$FE68="Passed",$AK62=CQ$2),'Marks Entry'!$FD68,IF($AK62=CQ$2,'Marks Entry'!$FE68,""))</f>
        <v/>
      </c>
      <c r="CR62" s="1106" t="str">
        <f>IF(AND('Marks Entry'!$FE68="Passed",$AK62=CR$2),'Marks Entry'!$FD68,IF($AK62=CR$2,'Marks Entry'!$FE68,""))</f>
        <v/>
      </c>
      <c r="CS62" s="1106" t="str">
        <f>IF(AND('Marks Entry'!$FE68="Passed",$AK62=CS$2),'Marks Entry'!$FD68,IF($AK62=CS$2,'Marks Entry'!$FE68,""))</f>
        <v/>
      </c>
      <c r="CT62" s="1106" t="str">
        <f>IF(AND('Marks Entry'!$FE68="Passed",$AK62=CT$2),'Marks Entry'!$FD68,IF($AK62=CT$2,'Marks Entry'!$FE68,""))</f>
        <v/>
      </c>
    </row>
    <row r="63" spans="8:8" ht="15.0" hidden="1">
      <c r="AJ63" s="1095">
        <f t="shared" si="14"/>
        <v>0.0</v>
      </c>
      <c r="AK63" s="1095">
        <f>'Marks Entry'!F69</f>
        <v>0.0</v>
      </c>
      <c r="AL63" s="1112" t="str">
        <f>'Result Sheet'!V67</f>
        <v/>
      </c>
      <c r="AM63" s="1112" t="str">
        <f>'Result Sheet'!AH67</f>
        <v/>
      </c>
      <c r="AN63" s="1112" t="str">
        <f>'Result Sheet'!AT67</f>
        <v/>
      </c>
      <c r="AO63" s="1112" t="str">
        <f>'Result Sheet'!BF67</f>
        <v/>
      </c>
      <c r="AP63" s="1112" t="str">
        <f>'Result Sheet'!BR67</f>
        <v/>
      </c>
      <c r="AQ63" s="1096" t="str">
        <f>'Result Sheet'!CD67</f>
        <v/>
      </c>
      <c r="AR63" s="1105" t="str">
        <f>'Result Sheet'!CP67</f>
        <v/>
      </c>
      <c r="AS63" s="1094">
        <f t="shared" si="101"/>
        <v>0.0</v>
      </c>
      <c r="AT63" s="1094">
        <f t="shared" si="101"/>
        <v>0.0</v>
      </c>
      <c r="AU63" s="1094">
        <f t="shared" si="101"/>
        <v>0.0</v>
      </c>
      <c r="AV63" s="1094">
        <f t="shared" si="101"/>
        <v>0.0</v>
      </c>
      <c r="AW63" s="1094">
        <f t="shared" si="101"/>
        <v>0.0</v>
      </c>
      <c r="AX63" s="1094">
        <f t="shared" si="101"/>
        <v>0.0</v>
      </c>
      <c r="AY63" s="1094">
        <f t="shared" si="102"/>
        <v>0.0</v>
      </c>
      <c r="AZ63" s="1094">
        <f t="shared" si="102"/>
        <v>0.0</v>
      </c>
      <c r="BA63" s="1094">
        <f t="shared" si="102"/>
        <v>0.0</v>
      </c>
      <c r="BB63" s="1094">
        <f t="shared" si="102"/>
        <v>0.0</v>
      </c>
      <c r="BC63" s="1094">
        <f t="shared" si="102"/>
        <v>0.0</v>
      </c>
      <c r="BD63" s="1094">
        <f t="shared" si="102"/>
        <v>0.0</v>
      </c>
      <c r="BE63" s="1094">
        <f t="shared" si="103"/>
        <v>0.0</v>
      </c>
      <c r="BF63" s="1094">
        <f t="shared" si="103"/>
        <v>0.0</v>
      </c>
      <c r="BG63" s="1094">
        <f t="shared" si="103"/>
        <v>0.0</v>
      </c>
      <c r="BH63" s="1094">
        <f t="shared" si="103"/>
        <v>0.0</v>
      </c>
      <c r="BI63" s="1094">
        <f t="shared" si="103"/>
        <v>0.0</v>
      </c>
      <c r="BJ63" s="1094">
        <f t="shared" si="103"/>
        <v>0.0</v>
      </c>
      <c r="BK63" s="1094">
        <f t="shared" si="104"/>
        <v>0.0</v>
      </c>
      <c r="BL63" s="1094">
        <f t="shared" si="104"/>
        <v>0.0</v>
      </c>
      <c r="BM63" s="1094">
        <f t="shared" si="104"/>
        <v>0.0</v>
      </c>
      <c r="BN63" s="1094">
        <f t="shared" si="104"/>
        <v>0.0</v>
      </c>
      <c r="BO63" s="1094">
        <f t="shared" si="104"/>
        <v>0.0</v>
      </c>
      <c r="BP63" s="1094">
        <f t="shared" si="104"/>
        <v>0.0</v>
      </c>
      <c r="BQ63" s="1094">
        <f t="shared" si="105"/>
        <v>0.0</v>
      </c>
      <c r="BR63" s="1094">
        <f t="shared" si="105"/>
        <v>0.0</v>
      </c>
      <c r="BS63" s="1094">
        <f t="shared" si="105"/>
        <v>0.0</v>
      </c>
      <c r="BT63" s="1094">
        <f t="shared" si="105"/>
        <v>0.0</v>
      </c>
      <c r="BU63" s="1094">
        <f t="shared" si="105"/>
        <v>0.0</v>
      </c>
      <c r="BV63" s="1094">
        <f t="shared" si="105"/>
        <v>0.0</v>
      </c>
      <c r="BW63" s="1094">
        <f t="shared" si="106"/>
        <v>0.0</v>
      </c>
      <c r="BX63" s="1094">
        <f t="shared" si="106"/>
        <v>0.0</v>
      </c>
      <c r="BY63" s="1094">
        <f t="shared" si="106"/>
        <v>0.0</v>
      </c>
      <c r="BZ63" s="1094">
        <f t="shared" si="106"/>
        <v>0.0</v>
      </c>
      <c r="CA63" s="1094">
        <f t="shared" si="106"/>
        <v>0.0</v>
      </c>
      <c r="CB63" s="1094">
        <f t="shared" si="106"/>
        <v>0.0</v>
      </c>
      <c r="CC63" s="1094">
        <f t="shared" si="107"/>
        <v>0.0</v>
      </c>
      <c r="CD63" s="1094">
        <f t="shared" si="107"/>
        <v>0.0</v>
      </c>
      <c r="CE63" s="1094">
        <f t="shared" si="107"/>
        <v>0.0</v>
      </c>
      <c r="CF63" s="1094">
        <f t="shared" si="107"/>
        <v>0.0</v>
      </c>
      <c r="CG63" s="1094">
        <f t="shared" si="107"/>
        <v>0.0</v>
      </c>
      <c r="CH63" s="1094">
        <f t="shared" si="107"/>
        <v>0.0</v>
      </c>
      <c r="CI63" s="1113">
        <f>IF(AK63=CI$2,'Marks Entry'!G69,0)</f>
        <v>0.0</v>
      </c>
      <c r="CJ63" s="1112">
        <f>IF(AK63=CJ$2,'Marks Entry'!G69,0)</f>
        <v>0.0</v>
      </c>
      <c r="CK63" s="1112">
        <f>IF(AK63=CK$2,'Marks Entry'!G69,0)</f>
        <v>0.0</v>
      </c>
      <c r="CL63" s="1112">
        <f>IF(AK63=CL$2,'Marks Entry'!G69,0)</f>
        <v>0.0</v>
      </c>
      <c r="CM63" s="1112">
        <f>IF(AK63=CM$2,'Marks Entry'!G69,0)</f>
        <v>0.0</v>
      </c>
      <c r="CN63" s="1112">
        <f>IF(AK63=CN$2,'Marks Entry'!G69,0)</f>
        <v>0.0</v>
      </c>
      <c r="CO63" s="1106" t="str">
        <f>IF(AND('Marks Entry'!$FE69="Passed",$AK63=CO$2),'Marks Entry'!$FD69,IF($AK63=CO$2,'Marks Entry'!$FE69,""))</f>
        <v/>
      </c>
      <c r="CP63" s="1106" t="str">
        <f>IF(AND('Marks Entry'!$FE69="Passed",$AK63=CP$2),'Marks Entry'!$FD69,IF($AK63=CP$2,'Marks Entry'!$FE69,""))</f>
        <v/>
      </c>
      <c r="CQ63" s="1106" t="str">
        <f>IF(AND('Marks Entry'!$FE69="Passed",$AK63=CQ$2),'Marks Entry'!$FD69,IF($AK63=CQ$2,'Marks Entry'!$FE69,""))</f>
        <v/>
      </c>
      <c r="CR63" s="1106" t="str">
        <f>IF(AND('Marks Entry'!$FE69="Passed",$AK63=CR$2),'Marks Entry'!$FD69,IF($AK63=CR$2,'Marks Entry'!$FE69,""))</f>
        <v/>
      </c>
      <c r="CS63" s="1106" t="str">
        <f>IF(AND('Marks Entry'!$FE69="Passed",$AK63=CS$2),'Marks Entry'!$FD69,IF($AK63=CS$2,'Marks Entry'!$FE69,""))</f>
        <v/>
      </c>
      <c r="CT63" s="1106" t="str">
        <f>IF(AND('Marks Entry'!$FE69="Passed",$AK63=CT$2),'Marks Entry'!$FD69,IF($AK63=CT$2,'Marks Entry'!$FE69,""))</f>
        <v/>
      </c>
    </row>
    <row r="64" spans="8:8" ht="15.0" hidden="1">
      <c r="AJ64" s="1095">
        <f t="shared" si="14"/>
        <v>0.0</v>
      </c>
      <c r="AK64" s="1095">
        <f>'Marks Entry'!F70</f>
        <v>0.0</v>
      </c>
      <c r="AL64" s="1112" t="str">
        <f>'Result Sheet'!V68</f>
        <v/>
      </c>
      <c r="AM64" s="1112" t="str">
        <f>'Result Sheet'!AH68</f>
        <v/>
      </c>
      <c r="AN64" s="1112" t="str">
        <f>'Result Sheet'!AT68</f>
        <v/>
      </c>
      <c r="AO64" s="1112" t="str">
        <f>'Result Sheet'!BF68</f>
        <v/>
      </c>
      <c r="AP64" s="1112" t="str">
        <f>'Result Sheet'!BR68</f>
        <v/>
      </c>
      <c r="AQ64" s="1096" t="str">
        <f>'Result Sheet'!CD68</f>
        <v/>
      </c>
      <c r="AR64" s="1105" t="str">
        <f>'Result Sheet'!CP68</f>
        <v/>
      </c>
      <c r="AS64" s="1094">
        <f t="shared" si="101"/>
        <v>0.0</v>
      </c>
      <c r="AT64" s="1094">
        <f t="shared" si="101"/>
        <v>0.0</v>
      </c>
      <c r="AU64" s="1094">
        <f t="shared" si="101"/>
        <v>0.0</v>
      </c>
      <c r="AV64" s="1094">
        <f t="shared" si="101"/>
        <v>0.0</v>
      </c>
      <c r="AW64" s="1094">
        <f t="shared" si="101"/>
        <v>0.0</v>
      </c>
      <c r="AX64" s="1094">
        <f t="shared" si="101"/>
        <v>0.0</v>
      </c>
      <c r="AY64" s="1094">
        <f t="shared" si="102"/>
        <v>0.0</v>
      </c>
      <c r="AZ64" s="1094">
        <f t="shared" si="102"/>
        <v>0.0</v>
      </c>
      <c r="BA64" s="1094">
        <f t="shared" si="102"/>
        <v>0.0</v>
      </c>
      <c r="BB64" s="1094">
        <f t="shared" si="102"/>
        <v>0.0</v>
      </c>
      <c r="BC64" s="1094">
        <f t="shared" si="102"/>
        <v>0.0</v>
      </c>
      <c r="BD64" s="1094">
        <f t="shared" si="102"/>
        <v>0.0</v>
      </c>
      <c r="BE64" s="1094">
        <f t="shared" si="103"/>
        <v>0.0</v>
      </c>
      <c r="BF64" s="1094">
        <f t="shared" si="103"/>
        <v>0.0</v>
      </c>
      <c r="BG64" s="1094">
        <f t="shared" si="103"/>
        <v>0.0</v>
      </c>
      <c r="BH64" s="1094">
        <f t="shared" si="103"/>
        <v>0.0</v>
      </c>
      <c r="BI64" s="1094">
        <f t="shared" si="103"/>
        <v>0.0</v>
      </c>
      <c r="BJ64" s="1094">
        <f t="shared" si="103"/>
        <v>0.0</v>
      </c>
      <c r="BK64" s="1094">
        <f t="shared" si="104"/>
        <v>0.0</v>
      </c>
      <c r="BL64" s="1094">
        <f t="shared" si="104"/>
        <v>0.0</v>
      </c>
      <c r="BM64" s="1094">
        <f t="shared" si="104"/>
        <v>0.0</v>
      </c>
      <c r="BN64" s="1094">
        <f t="shared" si="104"/>
        <v>0.0</v>
      </c>
      <c r="BO64" s="1094">
        <f t="shared" si="104"/>
        <v>0.0</v>
      </c>
      <c r="BP64" s="1094">
        <f t="shared" si="104"/>
        <v>0.0</v>
      </c>
      <c r="BQ64" s="1094">
        <f t="shared" si="105"/>
        <v>0.0</v>
      </c>
      <c r="BR64" s="1094">
        <f t="shared" si="105"/>
        <v>0.0</v>
      </c>
      <c r="BS64" s="1094">
        <f t="shared" si="105"/>
        <v>0.0</v>
      </c>
      <c r="BT64" s="1094">
        <f t="shared" si="105"/>
        <v>0.0</v>
      </c>
      <c r="BU64" s="1094">
        <f t="shared" si="105"/>
        <v>0.0</v>
      </c>
      <c r="BV64" s="1094">
        <f t="shared" si="105"/>
        <v>0.0</v>
      </c>
      <c r="BW64" s="1094">
        <f t="shared" si="106"/>
        <v>0.0</v>
      </c>
      <c r="BX64" s="1094">
        <f t="shared" si="106"/>
        <v>0.0</v>
      </c>
      <c r="BY64" s="1094">
        <f t="shared" si="106"/>
        <v>0.0</v>
      </c>
      <c r="BZ64" s="1094">
        <f t="shared" si="106"/>
        <v>0.0</v>
      </c>
      <c r="CA64" s="1094">
        <f t="shared" si="106"/>
        <v>0.0</v>
      </c>
      <c r="CB64" s="1094">
        <f t="shared" si="106"/>
        <v>0.0</v>
      </c>
      <c r="CC64" s="1094">
        <f t="shared" si="107"/>
        <v>0.0</v>
      </c>
      <c r="CD64" s="1094">
        <f t="shared" si="107"/>
        <v>0.0</v>
      </c>
      <c r="CE64" s="1094">
        <f t="shared" si="107"/>
        <v>0.0</v>
      </c>
      <c r="CF64" s="1094">
        <f t="shared" si="107"/>
        <v>0.0</v>
      </c>
      <c r="CG64" s="1094">
        <f t="shared" si="107"/>
        <v>0.0</v>
      </c>
      <c r="CH64" s="1094">
        <f t="shared" si="107"/>
        <v>0.0</v>
      </c>
      <c r="CI64" s="1113">
        <f>IF(AK64=CI$2,'Marks Entry'!G70,0)</f>
        <v>0.0</v>
      </c>
      <c r="CJ64" s="1112">
        <f>IF(AK64=CJ$2,'Marks Entry'!G70,0)</f>
        <v>0.0</v>
      </c>
      <c r="CK64" s="1112">
        <f>IF(AK64=CK$2,'Marks Entry'!G70,0)</f>
        <v>0.0</v>
      </c>
      <c r="CL64" s="1112">
        <f>IF(AK64=CL$2,'Marks Entry'!G70,0)</f>
        <v>0.0</v>
      </c>
      <c r="CM64" s="1112">
        <f>IF(AK64=CM$2,'Marks Entry'!G70,0)</f>
        <v>0.0</v>
      </c>
      <c r="CN64" s="1112">
        <f>IF(AK64=CN$2,'Marks Entry'!G70,0)</f>
        <v>0.0</v>
      </c>
      <c r="CO64" s="1106" t="str">
        <f>IF(AND('Marks Entry'!$FE70="Passed",$AK64=CO$2),'Marks Entry'!$FD70,IF($AK64=CO$2,'Marks Entry'!$FE70,""))</f>
        <v/>
      </c>
      <c r="CP64" s="1106" t="str">
        <f>IF(AND('Marks Entry'!$FE70="Passed",$AK64=CP$2),'Marks Entry'!$FD70,IF($AK64=CP$2,'Marks Entry'!$FE70,""))</f>
        <v/>
      </c>
      <c r="CQ64" s="1106" t="str">
        <f>IF(AND('Marks Entry'!$FE70="Passed",$AK64=CQ$2),'Marks Entry'!$FD70,IF($AK64=CQ$2,'Marks Entry'!$FE70,""))</f>
        <v/>
      </c>
      <c r="CR64" s="1106" t="str">
        <f>IF(AND('Marks Entry'!$FE70="Passed",$AK64=CR$2),'Marks Entry'!$FD70,IF($AK64=CR$2,'Marks Entry'!$FE70,""))</f>
        <v/>
      </c>
      <c r="CS64" s="1106" t="str">
        <f>IF(AND('Marks Entry'!$FE70="Passed",$AK64=CS$2),'Marks Entry'!$FD70,IF($AK64=CS$2,'Marks Entry'!$FE70,""))</f>
        <v/>
      </c>
      <c r="CT64" s="1106" t="str">
        <f>IF(AND('Marks Entry'!$FE70="Passed",$AK64=CT$2),'Marks Entry'!$FD70,IF($AK64=CT$2,'Marks Entry'!$FE70,""))</f>
        <v/>
      </c>
    </row>
    <row r="65" spans="8:8" ht="15.0" hidden="1">
      <c r="AJ65" s="1095">
        <f t="shared" si="14"/>
        <v>0.0</v>
      </c>
      <c r="AK65" s="1095">
        <f>'Marks Entry'!F71</f>
        <v>0.0</v>
      </c>
      <c r="AL65" s="1112" t="str">
        <f>'Result Sheet'!V69</f>
        <v/>
      </c>
      <c r="AM65" s="1112" t="str">
        <f>'Result Sheet'!AH69</f>
        <v/>
      </c>
      <c r="AN65" s="1112" t="str">
        <f>'Result Sheet'!AT69</f>
        <v/>
      </c>
      <c r="AO65" s="1112" t="str">
        <f>'Result Sheet'!BF69</f>
        <v/>
      </c>
      <c r="AP65" s="1112" t="str">
        <f>'Result Sheet'!BR69</f>
        <v/>
      </c>
      <c r="AQ65" s="1096" t="str">
        <f>'Result Sheet'!CD69</f>
        <v/>
      </c>
      <c r="AR65" s="1105" t="str">
        <f>'Result Sheet'!CP69</f>
        <v/>
      </c>
      <c r="AS65" s="1094">
        <f t="shared" si="101"/>
        <v>0.0</v>
      </c>
      <c r="AT65" s="1094">
        <f t="shared" si="101"/>
        <v>0.0</v>
      </c>
      <c r="AU65" s="1094">
        <f t="shared" si="101"/>
        <v>0.0</v>
      </c>
      <c r="AV65" s="1094">
        <f t="shared" si="101"/>
        <v>0.0</v>
      </c>
      <c r="AW65" s="1094">
        <f t="shared" si="101"/>
        <v>0.0</v>
      </c>
      <c r="AX65" s="1094">
        <f t="shared" si="101"/>
        <v>0.0</v>
      </c>
      <c r="AY65" s="1094">
        <f t="shared" si="102"/>
        <v>0.0</v>
      </c>
      <c r="AZ65" s="1094">
        <f t="shared" si="102"/>
        <v>0.0</v>
      </c>
      <c r="BA65" s="1094">
        <f t="shared" si="102"/>
        <v>0.0</v>
      </c>
      <c r="BB65" s="1094">
        <f t="shared" si="102"/>
        <v>0.0</v>
      </c>
      <c r="BC65" s="1094">
        <f t="shared" si="102"/>
        <v>0.0</v>
      </c>
      <c r="BD65" s="1094">
        <f t="shared" si="102"/>
        <v>0.0</v>
      </c>
      <c r="BE65" s="1094">
        <f t="shared" si="103"/>
        <v>0.0</v>
      </c>
      <c r="BF65" s="1094">
        <f t="shared" si="103"/>
        <v>0.0</v>
      </c>
      <c r="BG65" s="1094">
        <f t="shared" si="103"/>
        <v>0.0</v>
      </c>
      <c r="BH65" s="1094">
        <f t="shared" si="103"/>
        <v>0.0</v>
      </c>
      <c r="BI65" s="1094">
        <f t="shared" si="103"/>
        <v>0.0</v>
      </c>
      <c r="BJ65" s="1094">
        <f t="shared" si="103"/>
        <v>0.0</v>
      </c>
      <c r="BK65" s="1094">
        <f t="shared" si="104"/>
        <v>0.0</v>
      </c>
      <c r="BL65" s="1094">
        <f t="shared" si="104"/>
        <v>0.0</v>
      </c>
      <c r="BM65" s="1094">
        <f t="shared" si="104"/>
        <v>0.0</v>
      </c>
      <c r="BN65" s="1094">
        <f t="shared" si="104"/>
        <v>0.0</v>
      </c>
      <c r="BO65" s="1094">
        <f t="shared" si="104"/>
        <v>0.0</v>
      </c>
      <c r="BP65" s="1094">
        <f t="shared" si="104"/>
        <v>0.0</v>
      </c>
      <c r="BQ65" s="1094">
        <f t="shared" si="105"/>
        <v>0.0</v>
      </c>
      <c r="BR65" s="1094">
        <f t="shared" si="105"/>
        <v>0.0</v>
      </c>
      <c r="BS65" s="1094">
        <f t="shared" si="105"/>
        <v>0.0</v>
      </c>
      <c r="BT65" s="1094">
        <f t="shared" si="105"/>
        <v>0.0</v>
      </c>
      <c r="BU65" s="1094">
        <f t="shared" si="105"/>
        <v>0.0</v>
      </c>
      <c r="BV65" s="1094">
        <f t="shared" si="105"/>
        <v>0.0</v>
      </c>
      <c r="BW65" s="1094">
        <f t="shared" si="106"/>
        <v>0.0</v>
      </c>
      <c r="BX65" s="1094">
        <f t="shared" si="106"/>
        <v>0.0</v>
      </c>
      <c r="BY65" s="1094">
        <f t="shared" si="106"/>
        <v>0.0</v>
      </c>
      <c r="BZ65" s="1094">
        <f t="shared" si="106"/>
        <v>0.0</v>
      </c>
      <c r="CA65" s="1094">
        <f t="shared" si="106"/>
        <v>0.0</v>
      </c>
      <c r="CB65" s="1094">
        <f t="shared" si="106"/>
        <v>0.0</v>
      </c>
      <c r="CC65" s="1094">
        <f t="shared" si="107"/>
        <v>0.0</v>
      </c>
      <c r="CD65" s="1094">
        <f t="shared" si="107"/>
        <v>0.0</v>
      </c>
      <c r="CE65" s="1094">
        <f t="shared" si="107"/>
        <v>0.0</v>
      </c>
      <c r="CF65" s="1094">
        <f t="shared" si="107"/>
        <v>0.0</v>
      </c>
      <c r="CG65" s="1094">
        <f t="shared" si="107"/>
        <v>0.0</v>
      </c>
      <c r="CH65" s="1094">
        <f t="shared" si="107"/>
        <v>0.0</v>
      </c>
      <c r="CI65" s="1113">
        <f>IF(AK65=CI$2,'Marks Entry'!G71,0)</f>
        <v>0.0</v>
      </c>
      <c r="CJ65" s="1112">
        <f>IF(AK65=CJ$2,'Marks Entry'!G71,0)</f>
        <v>0.0</v>
      </c>
      <c r="CK65" s="1112">
        <f>IF(AK65=CK$2,'Marks Entry'!G71,0)</f>
        <v>0.0</v>
      </c>
      <c r="CL65" s="1112">
        <f>IF(AK65=CL$2,'Marks Entry'!G71,0)</f>
        <v>0.0</v>
      </c>
      <c r="CM65" s="1112">
        <f>IF(AK65=CM$2,'Marks Entry'!G71,0)</f>
        <v>0.0</v>
      </c>
      <c r="CN65" s="1112">
        <f>IF(AK65=CN$2,'Marks Entry'!G71,0)</f>
        <v>0.0</v>
      </c>
      <c r="CO65" s="1106" t="str">
        <f>IF(AND('Marks Entry'!$FE71="Passed",$AK65=CO$2),'Marks Entry'!$FD71,IF($AK65=CO$2,'Marks Entry'!$FE71,""))</f>
        <v/>
      </c>
      <c r="CP65" s="1106" t="str">
        <f>IF(AND('Marks Entry'!$FE71="Passed",$AK65=CP$2),'Marks Entry'!$FD71,IF($AK65=CP$2,'Marks Entry'!$FE71,""))</f>
        <v/>
      </c>
      <c r="CQ65" s="1106" t="str">
        <f>IF(AND('Marks Entry'!$FE71="Passed",$AK65=CQ$2),'Marks Entry'!$FD71,IF($AK65=CQ$2,'Marks Entry'!$FE71,""))</f>
        <v/>
      </c>
      <c r="CR65" s="1106" t="str">
        <f>IF(AND('Marks Entry'!$FE71="Passed",$AK65=CR$2),'Marks Entry'!$FD71,IF($AK65=CR$2,'Marks Entry'!$FE71,""))</f>
        <v/>
      </c>
      <c r="CS65" s="1106" t="str">
        <f>IF(AND('Marks Entry'!$FE71="Passed",$AK65=CS$2),'Marks Entry'!$FD71,IF($AK65=CS$2,'Marks Entry'!$FE71,""))</f>
        <v/>
      </c>
      <c r="CT65" s="1106" t="str">
        <f>IF(AND('Marks Entry'!$FE71="Passed",$AK65=CT$2),'Marks Entry'!$FD71,IF($AK65=CT$2,'Marks Entry'!$FE71,""))</f>
        <v/>
      </c>
    </row>
    <row r="66" spans="8:8" ht="15.0" hidden="1">
      <c r="AJ66" s="1095">
        <f t="shared" si="14"/>
        <v>0.0</v>
      </c>
      <c r="AK66" s="1095">
        <f>'Marks Entry'!F72</f>
        <v>0.0</v>
      </c>
      <c r="AL66" s="1112" t="str">
        <f>'Result Sheet'!V70</f>
        <v/>
      </c>
      <c r="AM66" s="1112" t="str">
        <f>'Result Sheet'!AH70</f>
        <v/>
      </c>
      <c r="AN66" s="1112" t="str">
        <f>'Result Sheet'!AT70</f>
        <v/>
      </c>
      <c r="AO66" s="1112" t="str">
        <f>'Result Sheet'!BF70</f>
        <v/>
      </c>
      <c r="AP66" s="1112" t="str">
        <f>'Result Sheet'!BR70</f>
        <v/>
      </c>
      <c r="AQ66" s="1096" t="str">
        <f>'Result Sheet'!CD70</f>
        <v/>
      </c>
      <c r="AR66" s="1105" t="str">
        <f>'Result Sheet'!CP70</f>
        <v/>
      </c>
      <c r="AS66" s="1094">
        <f t="shared" si="101"/>
        <v>0.0</v>
      </c>
      <c r="AT66" s="1094">
        <f t="shared" si="101"/>
        <v>0.0</v>
      </c>
      <c r="AU66" s="1094">
        <f t="shared" si="101"/>
        <v>0.0</v>
      </c>
      <c r="AV66" s="1094">
        <f t="shared" si="101"/>
        <v>0.0</v>
      </c>
      <c r="AW66" s="1094">
        <f t="shared" si="101"/>
        <v>0.0</v>
      </c>
      <c r="AX66" s="1094">
        <f t="shared" si="101"/>
        <v>0.0</v>
      </c>
      <c r="AY66" s="1094">
        <f t="shared" si="102"/>
        <v>0.0</v>
      </c>
      <c r="AZ66" s="1094">
        <f t="shared" si="102"/>
        <v>0.0</v>
      </c>
      <c r="BA66" s="1094">
        <f t="shared" si="102"/>
        <v>0.0</v>
      </c>
      <c r="BB66" s="1094">
        <f t="shared" si="102"/>
        <v>0.0</v>
      </c>
      <c r="BC66" s="1094">
        <f t="shared" si="102"/>
        <v>0.0</v>
      </c>
      <c r="BD66" s="1094">
        <f t="shared" si="102"/>
        <v>0.0</v>
      </c>
      <c r="BE66" s="1094">
        <f t="shared" si="103"/>
        <v>0.0</v>
      </c>
      <c r="BF66" s="1094">
        <f t="shared" si="103"/>
        <v>0.0</v>
      </c>
      <c r="BG66" s="1094">
        <f t="shared" si="103"/>
        <v>0.0</v>
      </c>
      <c r="BH66" s="1094">
        <f t="shared" si="103"/>
        <v>0.0</v>
      </c>
      <c r="BI66" s="1094">
        <f t="shared" si="103"/>
        <v>0.0</v>
      </c>
      <c r="BJ66" s="1094">
        <f t="shared" si="103"/>
        <v>0.0</v>
      </c>
      <c r="BK66" s="1094">
        <f t="shared" si="104"/>
        <v>0.0</v>
      </c>
      <c r="BL66" s="1094">
        <f t="shared" si="104"/>
        <v>0.0</v>
      </c>
      <c r="BM66" s="1094">
        <f t="shared" si="104"/>
        <v>0.0</v>
      </c>
      <c r="BN66" s="1094">
        <f t="shared" si="104"/>
        <v>0.0</v>
      </c>
      <c r="BO66" s="1094">
        <f t="shared" si="104"/>
        <v>0.0</v>
      </c>
      <c r="BP66" s="1094">
        <f t="shared" si="104"/>
        <v>0.0</v>
      </c>
      <c r="BQ66" s="1094">
        <f t="shared" si="105"/>
        <v>0.0</v>
      </c>
      <c r="BR66" s="1094">
        <f t="shared" si="105"/>
        <v>0.0</v>
      </c>
      <c r="BS66" s="1094">
        <f t="shared" si="105"/>
        <v>0.0</v>
      </c>
      <c r="BT66" s="1094">
        <f t="shared" si="105"/>
        <v>0.0</v>
      </c>
      <c r="BU66" s="1094">
        <f t="shared" si="105"/>
        <v>0.0</v>
      </c>
      <c r="BV66" s="1094">
        <f t="shared" si="105"/>
        <v>0.0</v>
      </c>
      <c r="BW66" s="1094">
        <f t="shared" si="106"/>
        <v>0.0</v>
      </c>
      <c r="BX66" s="1094">
        <f t="shared" si="106"/>
        <v>0.0</v>
      </c>
      <c r="BY66" s="1094">
        <f t="shared" si="106"/>
        <v>0.0</v>
      </c>
      <c r="BZ66" s="1094">
        <f t="shared" si="106"/>
        <v>0.0</v>
      </c>
      <c r="CA66" s="1094">
        <f t="shared" si="106"/>
        <v>0.0</v>
      </c>
      <c r="CB66" s="1094">
        <f t="shared" si="106"/>
        <v>0.0</v>
      </c>
      <c r="CC66" s="1094">
        <f t="shared" si="107"/>
        <v>0.0</v>
      </c>
      <c r="CD66" s="1094">
        <f t="shared" si="107"/>
        <v>0.0</v>
      </c>
      <c r="CE66" s="1094">
        <f t="shared" si="107"/>
        <v>0.0</v>
      </c>
      <c r="CF66" s="1094">
        <f t="shared" si="107"/>
        <v>0.0</v>
      </c>
      <c r="CG66" s="1094">
        <f t="shared" si="107"/>
        <v>0.0</v>
      </c>
      <c r="CH66" s="1094">
        <f t="shared" si="107"/>
        <v>0.0</v>
      </c>
      <c r="CI66" s="1113">
        <f>IF(AK66=CI$2,'Marks Entry'!G72,0)</f>
        <v>0.0</v>
      </c>
      <c r="CJ66" s="1112">
        <f>IF(AK66=CJ$2,'Marks Entry'!G72,0)</f>
        <v>0.0</v>
      </c>
      <c r="CK66" s="1112">
        <f>IF(AK66=CK$2,'Marks Entry'!G72,0)</f>
        <v>0.0</v>
      </c>
      <c r="CL66" s="1112">
        <f>IF(AK66=CL$2,'Marks Entry'!G72,0)</f>
        <v>0.0</v>
      </c>
      <c r="CM66" s="1112">
        <f>IF(AK66=CM$2,'Marks Entry'!G72,0)</f>
        <v>0.0</v>
      </c>
      <c r="CN66" s="1112">
        <f>IF(AK66=CN$2,'Marks Entry'!G72,0)</f>
        <v>0.0</v>
      </c>
      <c r="CO66" s="1106" t="str">
        <f>IF(AND('Marks Entry'!$FE72="Passed",$AK66=CO$2),'Marks Entry'!$FD72,IF($AK66=CO$2,'Marks Entry'!$FE72,""))</f>
        <v/>
      </c>
      <c r="CP66" s="1106" t="str">
        <f>IF(AND('Marks Entry'!$FE72="Passed",$AK66=CP$2),'Marks Entry'!$FD72,IF($AK66=CP$2,'Marks Entry'!$FE72,""))</f>
        <v/>
      </c>
      <c r="CQ66" s="1106" t="str">
        <f>IF(AND('Marks Entry'!$FE72="Passed",$AK66=CQ$2),'Marks Entry'!$FD72,IF($AK66=CQ$2,'Marks Entry'!$FE72,""))</f>
        <v/>
      </c>
      <c r="CR66" s="1106" t="str">
        <f>IF(AND('Marks Entry'!$FE72="Passed",$AK66=CR$2),'Marks Entry'!$FD72,IF($AK66=CR$2,'Marks Entry'!$FE72,""))</f>
        <v/>
      </c>
      <c r="CS66" s="1106" t="str">
        <f>IF(AND('Marks Entry'!$FE72="Passed",$AK66=CS$2),'Marks Entry'!$FD72,IF($AK66=CS$2,'Marks Entry'!$FE72,""))</f>
        <v/>
      </c>
      <c r="CT66" s="1106" t="str">
        <f>IF(AND('Marks Entry'!$FE72="Passed",$AK66=CT$2),'Marks Entry'!$FD72,IF($AK66=CT$2,'Marks Entry'!$FE72,""))</f>
        <v/>
      </c>
    </row>
    <row r="67" spans="8:8" ht="15.0" hidden="1">
      <c r="AJ67" s="1095">
        <f t="shared" si="14"/>
        <v>0.0</v>
      </c>
      <c r="AK67" s="1095">
        <f>'Marks Entry'!F73</f>
        <v>0.0</v>
      </c>
      <c r="AL67" s="1112" t="str">
        <f>'Result Sheet'!V71</f>
        <v/>
      </c>
      <c r="AM67" s="1112" t="str">
        <f>'Result Sheet'!AH71</f>
        <v/>
      </c>
      <c r="AN67" s="1112" t="str">
        <f>'Result Sheet'!AT71</f>
        <v/>
      </c>
      <c r="AO67" s="1112" t="str">
        <f>'Result Sheet'!BF71</f>
        <v/>
      </c>
      <c r="AP67" s="1112" t="str">
        <f>'Result Sheet'!BR71</f>
        <v/>
      </c>
      <c r="AQ67" s="1096" t="str">
        <f>'Result Sheet'!CD71</f>
        <v/>
      </c>
      <c r="AR67" s="1105" t="str">
        <f>'Result Sheet'!CP71</f>
        <v/>
      </c>
      <c r="AS67" s="1094">
        <f t="shared" si="101"/>
        <v>0.0</v>
      </c>
      <c r="AT67" s="1094">
        <f t="shared" si="101"/>
        <v>0.0</v>
      </c>
      <c r="AU67" s="1094">
        <f t="shared" si="101"/>
        <v>0.0</v>
      </c>
      <c r="AV67" s="1094">
        <f t="shared" si="101"/>
        <v>0.0</v>
      </c>
      <c r="AW67" s="1094">
        <f t="shared" si="101"/>
        <v>0.0</v>
      </c>
      <c r="AX67" s="1094">
        <f t="shared" si="101"/>
        <v>0.0</v>
      </c>
      <c r="AY67" s="1094">
        <f t="shared" si="102"/>
        <v>0.0</v>
      </c>
      <c r="AZ67" s="1094">
        <f t="shared" si="102"/>
        <v>0.0</v>
      </c>
      <c r="BA67" s="1094">
        <f t="shared" si="102"/>
        <v>0.0</v>
      </c>
      <c r="BB67" s="1094">
        <f t="shared" si="102"/>
        <v>0.0</v>
      </c>
      <c r="BC67" s="1094">
        <f t="shared" si="102"/>
        <v>0.0</v>
      </c>
      <c r="BD67" s="1094">
        <f t="shared" si="102"/>
        <v>0.0</v>
      </c>
      <c r="BE67" s="1094">
        <f t="shared" si="103"/>
        <v>0.0</v>
      </c>
      <c r="BF67" s="1094">
        <f t="shared" si="103"/>
        <v>0.0</v>
      </c>
      <c r="BG67" s="1094">
        <f t="shared" si="103"/>
        <v>0.0</v>
      </c>
      <c r="BH67" s="1094">
        <f t="shared" si="103"/>
        <v>0.0</v>
      </c>
      <c r="BI67" s="1094">
        <f t="shared" si="103"/>
        <v>0.0</v>
      </c>
      <c r="BJ67" s="1094">
        <f t="shared" si="103"/>
        <v>0.0</v>
      </c>
      <c r="BK67" s="1094">
        <f t="shared" si="104"/>
        <v>0.0</v>
      </c>
      <c r="BL67" s="1094">
        <f t="shared" si="104"/>
        <v>0.0</v>
      </c>
      <c r="BM67" s="1094">
        <f t="shared" si="104"/>
        <v>0.0</v>
      </c>
      <c r="BN67" s="1094">
        <f t="shared" si="104"/>
        <v>0.0</v>
      </c>
      <c r="BO67" s="1094">
        <f t="shared" si="104"/>
        <v>0.0</v>
      </c>
      <c r="BP67" s="1094">
        <f t="shared" si="104"/>
        <v>0.0</v>
      </c>
      <c r="BQ67" s="1094">
        <f t="shared" si="105"/>
        <v>0.0</v>
      </c>
      <c r="BR67" s="1094">
        <f t="shared" si="105"/>
        <v>0.0</v>
      </c>
      <c r="BS67" s="1094">
        <f t="shared" si="105"/>
        <v>0.0</v>
      </c>
      <c r="BT67" s="1094">
        <f t="shared" si="105"/>
        <v>0.0</v>
      </c>
      <c r="BU67" s="1094">
        <f t="shared" si="105"/>
        <v>0.0</v>
      </c>
      <c r="BV67" s="1094">
        <f t="shared" si="105"/>
        <v>0.0</v>
      </c>
      <c r="BW67" s="1094">
        <f t="shared" si="106"/>
        <v>0.0</v>
      </c>
      <c r="BX67" s="1094">
        <f t="shared" si="106"/>
        <v>0.0</v>
      </c>
      <c r="BY67" s="1094">
        <f t="shared" si="106"/>
        <v>0.0</v>
      </c>
      <c r="BZ67" s="1094">
        <f t="shared" si="106"/>
        <v>0.0</v>
      </c>
      <c r="CA67" s="1094">
        <f t="shared" si="106"/>
        <v>0.0</v>
      </c>
      <c r="CB67" s="1094">
        <f t="shared" si="106"/>
        <v>0.0</v>
      </c>
      <c r="CC67" s="1094">
        <f t="shared" si="107"/>
        <v>0.0</v>
      </c>
      <c r="CD67" s="1094">
        <f t="shared" si="107"/>
        <v>0.0</v>
      </c>
      <c r="CE67" s="1094">
        <f t="shared" si="107"/>
        <v>0.0</v>
      </c>
      <c r="CF67" s="1094">
        <f t="shared" si="107"/>
        <v>0.0</v>
      </c>
      <c r="CG67" s="1094">
        <f t="shared" si="107"/>
        <v>0.0</v>
      </c>
      <c r="CH67" s="1094">
        <f t="shared" si="107"/>
        <v>0.0</v>
      </c>
      <c r="CI67" s="1113">
        <f>IF(AK67=CI$2,'Marks Entry'!G73,0)</f>
        <v>0.0</v>
      </c>
      <c r="CJ67" s="1112">
        <f>IF(AK67=CJ$2,'Marks Entry'!G73,0)</f>
        <v>0.0</v>
      </c>
      <c r="CK67" s="1112">
        <f>IF(AK67=CK$2,'Marks Entry'!G73,0)</f>
        <v>0.0</v>
      </c>
      <c r="CL67" s="1112">
        <f>IF(AK67=CL$2,'Marks Entry'!G73,0)</f>
        <v>0.0</v>
      </c>
      <c r="CM67" s="1112">
        <f>IF(AK67=CM$2,'Marks Entry'!G73,0)</f>
        <v>0.0</v>
      </c>
      <c r="CN67" s="1112">
        <f>IF(AK67=CN$2,'Marks Entry'!G73,0)</f>
        <v>0.0</v>
      </c>
      <c r="CO67" s="1106" t="str">
        <f>IF(AND('Marks Entry'!$FE73="Passed",$AK67=CO$2),'Marks Entry'!$FD73,IF($AK67=CO$2,'Marks Entry'!$FE73,""))</f>
        <v/>
      </c>
      <c r="CP67" s="1106" t="str">
        <f>IF(AND('Marks Entry'!$FE73="Passed",$AK67=CP$2),'Marks Entry'!$FD73,IF($AK67=CP$2,'Marks Entry'!$FE73,""))</f>
        <v/>
      </c>
      <c r="CQ67" s="1106" t="str">
        <f>IF(AND('Marks Entry'!$FE73="Passed",$AK67=CQ$2),'Marks Entry'!$FD73,IF($AK67=CQ$2,'Marks Entry'!$FE73,""))</f>
        <v/>
      </c>
      <c r="CR67" s="1106" t="str">
        <f>IF(AND('Marks Entry'!$FE73="Passed",$AK67=CR$2),'Marks Entry'!$FD73,IF($AK67=CR$2,'Marks Entry'!$FE73,""))</f>
        <v/>
      </c>
      <c r="CS67" s="1106" t="str">
        <f>IF(AND('Marks Entry'!$FE73="Passed",$AK67=CS$2),'Marks Entry'!$FD73,IF($AK67=CS$2,'Marks Entry'!$FE73,""))</f>
        <v/>
      </c>
      <c r="CT67" s="1106" t="str">
        <f>IF(AND('Marks Entry'!$FE73="Passed",$AK67=CT$2),'Marks Entry'!$FD73,IF($AK67=CT$2,'Marks Entry'!$FE73,""))</f>
        <v/>
      </c>
    </row>
    <row r="68" spans="8:8" ht="15.0" hidden="1">
      <c r="AJ68" s="1095">
        <f t="shared" si="14"/>
        <v>0.0</v>
      </c>
      <c r="AK68" s="1095">
        <f>'Marks Entry'!F74</f>
        <v>0.0</v>
      </c>
      <c r="AL68" s="1112" t="str">
        <f>'Result Sheet'!V72</f>
        <v/>
      </c>
      <c r="AM68" s="1112" t="str">
        <f>'Result Sheet'!AH72</f>
        <v/>
      </c>
      <c r="AN68" s="1112" t="str">
        <f>'Result Sheet'!AT72</f>
        <v/>
      </c>
      <c r="AO68" s="1112" t="str">
        <f>'Result Sheet'!BF72</f>
        <v/>
      </c>
      <c r="AP68" s="1112" t="str">
        <f>'Result Sheet'!BR72</f>
        <v/>
      </c>
      <c r="AQ68" s="1096" t="str">
        <f>'Result Sheet'!CD72</f>
        <v/>
      </c>
      <c r="AR68" s="1105" t="str">
        <f>'Result Sheet'!CP72</f>
        <v/>
      </c>
      <c r="AS68" s="1094">
        <f t="shared" si="117" ref="AS68:AX102">IF($AK68=AS$2,$AL68,0)</f>
        <v>0.0</v>
      </c>
      <c r="AT68" s="1094">
        <f t="shared" si="117"/>
        <v>0.0</v>
      </c>
      <c r="AU68" s="1094">
        <f t="shared" si="117"/>
        <v>0.0</v>
      </c>
      <c r="AV68" s="1094">
        <f t="shared" si="117"/>
        <v>0.0</v>
      </c>
      <c r="AW68" s="1094">
        <f t="shared" si="117"/>
        <v>0.0</v>
      </c>
      <c r="AX68" s="1094">
        <f t="shared" si="117"/>
        <v>0.0</v>
      </c>
      <c r="AY68" s="1094">
        <f t="shared" si="118" ref="AY68:BD102">IF($AK68=AY$2,$AM68,0)</f>
        <v>0.0</v>
      </c>
      <c r="AZ68" s="1094">
        <f t="shared" si="118"/>
        <v>0.0</v>
      </c>
      <c r="BA68" s="1094">
        <f t="shared" si="118"/>
        <v>0.0</v>
      </c>
      <c r="BB68" s="1094">
        <f t="shared" si="118"/>
        <v>0.0</v>
      </c>
      <c r="BC68" s="1094">
        <f t="shared" si="118"/>
        <v>0.0</v>
      </c>
      <c r="BD68" s="1094">
        <f t="shared" si="118"/>
        <v>0.0</v>
      </c>
      <c r="BE68" s="1094">
        <f t="shared" si="119" ref="BE68:BJ102">IF($AK68=BE$2,$AN68,0)</f>
        <v>0.0</v>
      </c>
      <c r="BF68" s="1094">
        <f t="shared" si="119"/>
        <v>0.0</v>
      </c>
      <c r="BG68" s="1094">
        <f t="shared" si="119"/>
        <v>0.0</v>
      </c>
      <c r="BH68" s="1094">
        <f t="shared" si="119"/>
        <v>0.0</v>
      </c>
      <c r="BI68" s="1094">
        <f t="shared" si="119"/>
        <v>0.0</v>
      </c>
      <c r="BJ68" s="1094">
        <f t="shared" si="119"/>
        <v>0.0</v>
      </c>
      <c r="BK68" s="1094">
        <f t="shared" si="120" ref="BK68:BP102">IF($AK68=BK$2,$AO68,0)</f>
        <v>0.0</v>
      </c>
      <c r="BL68" s="1094">
        <f t="shared" si="120"/>
        <v>0.0</v>
      </c>
      <c r="BM68" s="1094">
        <f t="shared" si="120"/>
        <v>0.0</v>
      </c>
      <c r="BN68" s="1094">
        <f t="shared" si="120"/>
        <v>0.0</v>
      </c>
      <c r="BO68" s="1094">
        <f t="shared" si="120"/>
        <v>0.0</v>
      </c>
      <c r="BP68" s="1094">
        <f t="shared" si="120"/>
        <v>0.0</v>
      </c>
      <c r="BQ68" s="1094">
        <f t="shared" si="121" ref="BQ68:BV102">IF($AK68=BQ$2,$AP68,0)</f>
        <v>0.0</v>
      </c>
      <c r="BR68" s="1094">
        <f t="shared" si="121"/>
        <v>0.0</v>
      </c>
      <c r="BS68" s="1094">
        <f t="shared" si="121"/>
        <v>0.0</v>
      </c>
      <c r="BT68" s="1094">
        <f t="shared" si="121"/>
        <v>0.0</v>
      </c>
      <c r="BU68" s="1094">
        <f t="shared" si="121"/>
        <v>0.0</v>
      </c>
      <c r="BV68" s="1094">
        <f t="shared" si="121"/>
        <v>0.0</v>
      </c>
      <c r="BW68" s="1094">
        <f t="shared" si="122" ref="BW68:CB102">IF($AK68=BW$2,$AQ68,0)</f>
        <v>0.0</v>
      </c>
      <c r="BX68" s="1094">
        <f t="shared" si="122"/>
        <v>0.0</v>
      </c>
      <c r="BY68" s="1094">
        <f t="shared" si="122"/>
        <v>0.0</v>
      </c>
      <c r="BZ68" s="1094">
        <f t="shared" si="122"/>
        <v>0.0</v>
      </c>
      <c r="CA68" s="1094">
        <f t="shared" si="122"/>
        <v>0.0</v>
      </c>
      <c r="CB68" s="1094">
        <f t="shared" si="122"/>
        <v>0.0</v>
      </c>
      <c r="CC68" s="1094">
        <f t="shared" si="123" ref="CC68:CH102">IF($AK68=CC$2,$AR68,0)</f>
        <v>0.0</v>
      </c>
      <c r="CD68" s="1094">
        <f t="shared" si="123"/>
        <v>0.0</v>
      </c>
      <c r="CE68" s="1094">
        <f t="shared" si="123"/>
        <v>0.0</v>
      </c>
      <c r="CF68" s="1094">
        <f t="shared" si="123"/>
        <v>0.0</v>
      </c>
      <c r="CG68" s="1094">
        <f t="shared" si="123"/>
        <v>0.0</v>
      </c>
      <c r="CH68" s="1094">
        <f t="shared" si="123"/>
        <v>0.0</v>
      </c>
      <c r="CI68" s="1113">
        <f>IF(AK68=CI$2,'Marks Entry'!G74,0)</f>
        <v>0.0</v>
      </c>
      <c r="CJ68" s="1112">
        <f>IF(AK68=CJ$2,'Marks Entry'!G74,0)</f>
        <v>0.0</v>
      </c>
      <c r="CK68" s="1112">
        <f>IF(AK68=CK$2,'Marks Entry'!G74,0)</f>
        <v>0.0</v>
      </c>
      <c r="CL68" s="1112">
        <f>IF(AK68=CL$2,'Marks Entry'!G74,0)</f>
        <v>0.0</v>
      </c>
      <c r="CM68" s="1112">
        <f>IF(AK68=CM$2,'Marks Entry'!G74,0)</f>
        <v>0.0</v>
      </c>
      <c r="CN68" s="1112">
        <f>IF(AK68=CN$2,'Marks Entry'!G74,0)</f>
        <v>0.0</v>
      </c>
      <c r="CO68" s="1106" t="str">
        <f>IF(AND('Marks Entry'!$FE74="Passed",$AK68=CO$2),'Marks Entry'!$FD74,IF($AK68=CO$2,'Marks Entry'!$FE74,""))</f>
        <v/>
      </c>
      <c r="CP68" s="1106" t="str">
        <f>IF(AND('Marks Entry'!$FE74="Passed",$AK68=CP$2),'Marks Entry'!$FD74,IF($AK68=CP$2,'Marks Entry'!$FE74,""))</f>
        <v/>
      </c>
      <c r="CQ68" s="1106" t="str">
        <f>IF(AND('Marks Entry'!$FE74="Passed",$AK68=CQ$2),'Marks Entry'!$FD74,IF($AK68=CQ$2,'Marks Entry'!$FE74,""))</f>
        <v/>
      </c>
      <c r="CR68" s="1106" t="str">
        <f>IF(AND('Marks Entry'!$FE74="Passed",$AK68=CR$2),'Marks Entry'!$FD74,IF($AK68=CR$2,'Marks Entry'!$FE74,""))</f>
        <v/>
      </c>
      <c r="CS68" s="1106" t="str">
        <f>IF(AND('Marks Entry'!$FE74="Passed",$AK68=CS$2),'Marks Entry'!$FD74,IF($AK68=CS$2,'Marks Entry'!$FE74,""))</f>
        <v/>
      </c>
      <c r="CT68" s="1106" t="str">
        <f>IF(AND('Marks Entry'!$FE74="Passed",$AK68=CT$2),'Marks Entry'!$FD74,IF($AK68=CT$2,'Marks Entry'!$FE74,""))</f>
        <v/>
      </c>
    </row>
    <row r="69" spans="8:8" ht="15.0" hidden="1">
      <c r="AJ69" s="1095">
        <f t="shared" si="124" ref="AJ69:AJ102">IF(AK69&gt;0,AJ68+1,0)</f>
        <v>0.0</v>
      </c>
      <c r="AK69" s="1095">
        <f>'Marks Entry'!F75</f>
        <v>0.0</v>
      </c>
      <c r="AL69" s="1112" t="str">
        <f>'Result Sheet'!V73</f>
        <v/>
      </c>
      <c r="AM69" s="1112" t="str">
        <f>'Result Sheet'!AH73</f>
        <v/>
      </c>
      <c r="AN69" s="1112" t="str">
        <f>'Result Sheet'!AT73</f>
        <v/>
      </c>
      <c r="AO69" s="1112" t="str">
        <f>'Result Sheet'!BF73</f>
        <v/>
      </c>
      <c r="AP69" s="1112" t="str">
        <f>'Result Sheet'!BR73</f>
        <v/>
      </c>
      <c r="AQ69" s="1096" t="str">
        <f>'Result Sheet'!CD73</f>
        <v/>
      </c>
      <c r="AR69" s="1105" t="str">
        <f>'Result Sheet'!CP73</f>
        <v/>
      </c>
      <c r="AS69" s="1094">
        <f t="shared" si="117"/>
        <v>0.0</v>
      </c>
      <c r="AT69" s="1094">
        <f t="shared" si="117"/>
        <v>0.0</v>
      </c>
      <c r="AU69" s="1094">
        <f t="shared" si="117"/>
        <v>0.0</v>
      </c>
      <c r="AV69" s="1094">
        <f t="shared" si="117"/>
        <v>0.0</v>
      </c>
      <c r="AW69" s="1094">
        <f t="shared" si="117"/>
        <v>0.0</v>
      </c>
      <c r="AX69" s="1094">
        <f t="shared" si="117"/>
        <v>0.0</v>
      </c>
      <c r="AY69" s="1094">
        <f t="shared" si="118"/>
        <v>0.0</v>
      </c>
      <c r="AZ69" s="1094">
        <f t="shared" si="118"/>
        <v>0.0</v>
      </c>
      <c r="BA69" s="1094">
        <f t="shared" si="118"/>
        <v>0.0</v>
      </c>
      <c r="BB69" s="1094">
        <f t="shared" si="118"/>
        <v>0.0</v>
      </c>
      <c r="BC69" s="1094">
        <f t="shared" si="118"/>
        <v>0.0</v>
      </c>
      <c r="BD69" s="1094">
        <f t="shared" si="118"/>
        <v>0.0</v>
      </c>
      <c r="BE69" s="1094">
        <f t="shared" si="119"/>
        <v>0.0</v>
      </c>
      <c r="BF69" s="1094">
        <f t="shared" si="119"/>
        <v>0.0</v>
      </c>
      <c r="BG69" s="1094">
        <f t="shared" si="119"/>
        <v>0.0</v>
      </c>
      <c r="BH69" s="1094">
        <f t="shared" si="119"/>
        <v>0.0</v>
      </c>
      <c r="BI69" s="1094">
        <f t="shared" si="119"/>
        <v>0.0</v>
      </c>
      <c r="BJ69" s="1094">
        <f t="shared" si="119"/>
        <v>0.0</v>
      </c>
      <c r="BK69" s="1094">
        <f t="shared" si="120"/>
        <v>0.0</v>
      </c>
      <c r="BL69" s="1094">
        <f t="shared" si="120"/>
        <v>0.0</v>
      </c>
      <c r="BM69" s="1094">
        <f t="shared" si="120"/>
        <v>0.0</v>
      </c>
      <c r="BN69" s="1094">
        <f t="shared" si="120"/>
        <v>0.0</v>
      </c>
      <c r="BO69" s="1094">
        <f t="shared" si="120"/>
        <v>0.0</v>
      </c>
      <c r="BP69" s="1094">
        <f t="shared" si="120"/>
        <v>0.0</v>
      </c>
      <c r="BQ69" s="1094">
        <f t="shared" si="121"/>
        <v>0.0</v>
      </c>
      <c r="BR69" s="1094">
        <f t="shared" si="121"/>
        <v>0.0</v>
      </c>
      <c r="BS69" s="1094">
        <f t="shared" si="121"/>
        <v>0.0</v>
      </c>
      <c r="BT69" s="1094">
        <f t="shared" si="121"/>
        <v>0.0</v>
      </c>
      <c r="BU69" s="1094">
        <f t="shared" si="121"/>
        <v>0.0</v>
      </c>
      <c r="BV69" s="1094">
        <f t="shared" si="121"/>
        <v>0.0</v>
      </c>
      <c r="BW69" s="1094">
        <f t="shared" si="122"/>
        <v>0.0</v>
      </c>
      <c r="BX69" s="1094">
        <f t="shared" si="122"/>
        <v>0.0</v>
      </c>
      <c r="BY69" s="1094">
        <f t="shared" si="122"/>
        <v>0.0</v>
      </c>
      <c r="BZ69" s="1094">
        <f t="shared" si="122"/>
        <v>0.0</v>
      </c>
      <c r="CA69" s="1094">
        <f t="shared" si="122"/>
        <v>0.0</v>
      </c>
      <c r="CB69" s="1094">
        <f t="shared" si="122"/>
        <v>0.0</v>
      </c>
      <c r="CC69" s="1094">
        <f t="shared" si="123"/>
        <v>0.0</v>
      </c>
      <c r="CD69" s="1094">
        <f t="shared" si="123"/>
        <v>0.0</v>
      </c>
      <c r="CE69" s="1094">
        <f t="shared" si="123"/>
        <v>0.0</v>
      </c>
      <c r="CF69" s="1094">
        <f t="shared" si="123"/>
        <v>0.0</v>
      </c>
      <c r="CG69" s="1094">
        <f t="shared" si="123"/>
        <v>0.0</v>
      </c>
      <c r="CH69" s="1094">
        <f t="shared" si="123"/>
        <v>0.0</v>
      </c>
      <c r="CI69" s="1113">
        <f>IF(AK69=CI$2,'Marks Entry'!G75,0)</f>
        <v>0.0</v>
      </c>
      <c r="CJ69" s="1112">
        <f>IF(AK69=CJ$2,'Marks Entry'!G75,0)</f>
        <v>0.0</v>
      </c>
      <c r="CK69" s="1112">
        <f>IF(AK69=CK$2,'Marks Entry'!G75,0)</f>
        <v>0.0</v>
      </c>
      <c r="CL69" s="1112">
        <f>IF(AK69=CL$2,'Marks Entry'!G75,0)</f>
        <v>0.0</v>
      </c>
      <c r="CM69" s="1112">
        <f>IF(AK69=CM$2,'Marks Entry'!G75,0)</f>
        <v>0.0</v>
      </c>
      <c r="CN69" s="1112">
        <f>IF(AK69=CN$2,'Marks Entry'!G75,0)</f>
        <v>0.0</v>
      </c>
      <c r="CO69" s="1106" t="str">
        <f>IF(AND('Marks Entry'!$FE75="Passed",$AK69=CO$2),'Marks Entry'!$FD75,IF($AK69=CO$2,'Marks Entry'!$FE75,""))</f>
        <v/>
      </c>
      <c r="CP69" s="1106" t="str">
        <f>IF(AND('Marks Entry'!$FE75="Passed",$AK69=CP$2),'Marks Entry'!$FD75,IF($AK69=CP$2,'Marks Entry'!$FE75,""))</f>
        <v/>
      </c>
      <c r="CQ69" s="1106" t="str">
        <f>IF(AND('Marks Entry'!$FE75="Passed",$AK69=CQ$2),'Marks Entry'!$FD75,IF($AK69=CQ$2,'Marks Entry'!$FE75,""))</f>
        <v/>
      </c>
      <c r="CR69" s="1106" t="str">
        <f>IF(AND('Marks Entry'!$FE75="Passed",$AK69=CR$2),'Marks Entry'!$FD75,IF($AK69=CR$2,'Marks Entry'!$FE75,""))</f>
        <v/>
      </c>
      <c r="CS69" s="1106" t="str">
        <f>IF(AND('Marks Entry'!$FE75="Passed",$AK69=CS$2),'Marks Entry'!$FD75,IF($AK69=CS$2,'Marks Entry'!$FE75,""))</f>
        <v/>
      </c>
      <c r="CT69" s="1106" t="str">
        <f>IF(AND('Marks Entry'!$FE75="Passed",$AK69=CT$2),'Marks Entry'!$FD75,IF($AK69=CT$2,'Marks Entry'!$FE75,""))</f>
        <v/>
      </c>
    </row>
    <row r="70" spans="8:8" ht="15.0" hidden="1">
      <c r="AJ70" s="1095">
        <f t="shared" si="124"/>
        <v>0.0</v>
      </c>
      <c r="AK70" s="1095">
        <f>'Marks Entry'!F76</f>
        <v>0.0</v>
      </c>
      <c r="AL70" s="1112" t="str">
        <f>'Result Sheet'!V74</f>
        <v/>
      </c>
      <c r="AM70" s="1112" t="str">
        <f>'Result Sheet'!AH74</f>
        <v/>
      </c>
      <c r="AN70" s="1112" t="str">
        <f>'Result Sheet'!AT74</f>
        <v/>
      </c>
      <c r="AO70" s="1112" t="str">
        <f>'Result Sheet'!BF74</f>
        <v/>
      </c>
      <c r="AP70" s="1112" t="str">
        <f>'Result Sheet'!BR74</f>
        <v/>
      </c>
      <c r="AQ70" s="1096" t="str">
        <f>'Result Sheet'!CD74</f>
        <v/>
      </c>
      <c r="AR70" s="1105" t="str">
        <f>'Result Sheet'!CP74</f>
        <v/>
      </c>
      <c r="AS70" s="1094">
        <f t="shared" si="117"/>
        <v>0.0</v>
      </c>
      <c r="AT70" s="1094">
        <f t="shared" si="117"/>
        <v>0.0</v>
      </c>
      <c r="AU70" s="1094">
        <f t="shared" si="117"/>
        <v>0.0</v>
      </c>
      <c r="AV70" s="1094">
        <f t="shared" si="117"/>
        <v>0.0</v>
      </c>
      <c r="AW70" s="1094">
        <f t="shared" si="117"/>
        <v>0.0</v>
      </c>
      <c r="AX70" s="1094">
        <f t="shared" si="117"/>
        <v>0.0</v>
      </c>
      <c r="AY70" s="1094">
        <f t="shared" si="118"/>
        <v>0.0</v>
      </c>
      <c r="AZ70" s="1094">
        <f t="shared" si="118"/>
        <v>0.0</v>
      </c>
      <c r="BA70" s="1094">
        <f t="shared" si="118"/>
        <v>0.0</v>
      </c>
      <c r="BB70" s="1094">
        <f t="shared" si="118"/>
        <v>0.0</v>
      </c>
      <c r="BC70" s="1094">
        <f t="shared" si="118"/>
        <v>0.0</v>
      </c>
      <c r="BD70" s="1094">
        <f t="shared" si="118"/>
        <v>0.0</v>
      </c>
      <c r="BE70" s="1094">
        <f t="shared" si="119"/>
        <v>0.0</v>
      </c>
      <c r="BF70" s="1094">
        <f t="shared" si="119"/>
        <v>0.0</v>
      </c>
      <c r="BG70" s="1094">
        <f t="shared" si="119"/>
        <v>0.0</v>
      </c>
      <c r="BH70" s="1094">
        <f t="shared" si="119"/>
        <v>0.0</v>
      </c>
      <c r="BI70" s="1094">
        <f t="shared" si="119"/>
        <v>0.0</v>
      </c>
      <c r="BJ70" s="1094">
        <f t="shared" si="119"/>
        <v>0.0</v>
      </c>
      <c r="BK70" s="1094">
        <f t="shared" si="120"/>
        <v>0.0</v>
      </c>
      <c r="BL70" s="1094">
        <f t="shared" si="120"/>
        <v>0.0</v>
      </c>
      <c r="BM70" s="1094">
        <f t="shared" si="120"/>
        <v>0.0</v>
      </c>
      <c r="BN70" s="1094">
        <f t="shared" si="120"/>
        <v>0.0</v>
      </c>
      <c r="BO70" s="1094">
        <f t="shared" si="120"/>
        <v>0.0</v>
      </c>
      <c r="BP70" s="1094">
        <f t="shared" si="120"/>
        <v>0.0</v>
      </c>
      <c r="BQ70" s="1094">
        <f t="shared" si="121"/>
        <v>0.0</v>
      </c>
      <c r="BR70" s="1094">
        <f t="shared" si="121"/>
        <v>0.0</v>
      </c>
      <c r="BS70" s="1094">
        <f t="shared" si="121"/>
        <v>0.0</v>
      </c>
      <c r="BT70" s="1094">
        <f t="shared" si="121"/>
        <v>0.0</v>
      </c>
      <c r="BU70" s="1094">
        <f t="shared" si="121"/>
        <v>0.0</v>
      </c>
      <c r="BV70" s="1094">
        <f t="shared" si="121"/>
        <v>0.0</v>
      </c>
      <c r="BW70" s="1094">
        <f t="shared" si="122"/>
        <v>0.0</v>
      </c>
      <c r="BX70" s="1094">
        <f t="shared" si="122"/>
        <v>0.0</v>
      </c>
      <c r="BY70" s="1094">
        <f t="shared" si="122"/>
        <v>0.0</v>
      </c>
      <c r="BZ70" s="1094">
        <f t="shared" si="122"/>
        <v>0.0</v>
      </c>
      <c r="CA70" s="1094">
        <f t="shared" si="122"/>
        <v>0.0</v>
      </c>
      <c r="CB70" s="1094">
        <f t="shared" si="122"/>
        <v>0.0</v>
      </c>
      <c r="CC70" s="1094">
        <f t="shared" si="123"/>
        <v>0.0</v>
      </c>
      <c r="CD70" s="1094">
        <f t="shared" si="123"/>
        <v>0.0</v>
      </c>
      <c r="CE70" s="1094">
        <f t="shared" si="123"/>
        <v>0.0</v>
      </c>
      <c r="CF70" s="1094">
        <f t="shared" si="123"/>
        <v>0.0</v>
      </c>
      <c r="CG70" s="1094">
        <f t="shared" si="123"/>
        <v>0.0</v>
      </c>
      <c r="CH70" s="1094">
        <f t="shared" si="123"/>
        <v>0.0</v>
      </c>
      <c r="CI70" s="1113">
        <f>IF(AK70=CI$2,'Marks Entry'!G76,0)</f>
        <v>0.0</v>
      </c>
      <c r="CJ70" s="1112">
        <f>IF(AK70=CJ$2,'Marks Entry'!G76,0)</f>
        <v>0.0</v>
      </c>
      <c r="CK70" s="1112">
        <f>IF(AK70=CK$2,'Marks Entry'!G76,0)</f>
        <v>0.0</v>
      </c>
      <c r="CL70" s="1112">
        <f>IF(AK70=CL$2,'Marks Entry'!G76,0)</f>
        <v>0.0</v>
      </c>
      <c r="CM70" s="1112">
        <f>IF(AK70=CM$2,'Marks Entry'!G76,0)</f>
        <v>0.0</v>
      </c>
      <c r="CN70" s="1112">
        <f>IF(AK70=CN$2,'Marks Entry'!G76,0)</f>
        <v>0.0</v>
      </c>
      <c r="CO70" s="1106" t="str">
        <f>IF(AND('Marks Entry'!$FE76="Passed",$AK70=CO$2),'Marks Entry'!$FD76,IF($AK70=CO$2,'Marks Entry'!$FE76,""))</f>
        <v/>
      </c>
      <c r="CP70" s="1106" t="str">
        <f>IF(AND('Marks Entry'!$FE76="Passed",$AK70=CP$2),'Marks Entry'!$FD76,IF($AK70=CP$2,'Marks Entry'!$FE76,""))</f>
        <v/>
      </c>
      <c r="CQ70" s="1106" t="str">
        <f>IF(AND('Marks Entry'!$FE76="Passed",$AK70=CQ$2),'Marks Entry'!$FD76,IF($AK70=CQ$2,'Marks Entry'!$FE76,""))</f>
        <v/>
      </c>
      <c r="CR70" s="1106" t="str">
        <f>IF(AND('Marks Entry'!$FE76="Passed",$AK70=CR$2),'Marks Entry'!$FD76,IF($AK70=CR$2,'Marks Entry'!$FE76,""))</f>
        <v/>
      </c>
      <c r="CS70" s="1106" t="str">
        <f>IF(AND('Marks Entry'!$FE76="Passed",$AK70=CS$2),'Marks Entry'!$FD76,IF($AK70=CS$2,'Marks Entry'!$FE76,""))</f>
        <v/>
      </c>
      <c r="CT70" s="1106" t="str">
        <f>IF(AND('Marks Entry'!$FE76="Passed",$AK70=CT$2),'Marks Entry'!$FD76,IF($AK70=CT$2,'Marks Entry'!$FE76,""))</f>
        <v/>
      </c>
    </row>
    <row r="71" spans="8:8" ht="15.0" hidden="1">
      <c r="AJ71" s="1095">
        <f t="shared" si="124"/>
        <v>0.0</v>
      </c>
      <c r="AK71" s="1095">
        <f>'Marks Entry'!F77</f>
        <v>0.0</v>
      </c>
      <c r="AL71" s="1112" t="str">
        <f>'Result Sheet'!V75</f>
        <v/>
      </c>
      <c r="AM71" s="1112" t="str">
        <f>'Result Sheet'!AH75</f>
        <v/>
      </c>
      <c r="AN71" s="1112" t="str">
        <f>'Result Sheet'!AT75</f>
        <v/>
      </c>
      <c r="AO71" s="1112" t="str">
        <f>'Result Sheet'!BF75</f>
        <v/>
      </c>
      <c r="AP71" s="1112" t="str">
        <f>'Result Sheet'!BR75</f>
        <v/>
      </c>
      <c r="AQ71" s="1096" t="str">
        <f>'Result Sheet'!CD75</f>
        <v/>
      </c>
      <c r="AR71" s="1105" t="str">
        <f>'Result Sheet'!CP75</f>
        <v/>
      </c>
      <c r="AS71" s="1094">
        <f t="shared" si="117"/>
        <v>0.0</v>
      </c>
      <c r="AT71" s="1094">
        <f t="shared" si="117"/>
        <v>0.0</v>
      </c>
      <c r="AU71" s="1094">
        <f t="shared" si="117"/>
        <v>0.0</v>
      </c>
      <c r="AV71" s="1094">
        <f t="shared" si="117"/>
        <v>0.0</v>
      </c>
      <c r="AW71" s="1094">
        <f t="shared" si="117"/>
        <v>0.0</v>
      </c>
      <c r="AX71" s="1094">
        <f t="shared" si="117"/>
        <v>0.0</v>
      </c>
      <c r="AY71" s="1094">
        <f t="shared" si="118"/>
        <v>0.0</v>
      </c>
      <c r="AZ71" s="1094">
        <f t="shared" si="118"/>
        <v>0.0</v>
      </c>
      <c r="BA71" s="1094">
        <f t="shared" si="118"/>
        <v>0.0</v>
      </c>
      <c r="BB71" s="1094">
        <f t="shared" si="118"/>
        <v>0.0</v>
      </c>
      <c r="BC71" s="1094">
        <f t="shared" si="118"/>
        <v>0.0</v>
      </c>
      <c r="BD71" s="1094">
        <f t="shared" si="118"/>
        <v>0.0</v>
      </c>
      <c r="BE71" s="1094">
        <f t="shared" si="119"/>
        <v>0.0</v>
      </c>
      <c r="BF71" s="1094">
        <f t="shared" si="119"/>
        <v>0.0</v>
      </c>
      <c r="BG71" s="1094">
        <f t="shared" si="119"/>
        <v>0.0</v>
      </c>
      <c r="BH71" s="1094">
        <f t="shared" si="119"/>
        <v>0.0</v>
      </c>
      <c r="BI71" s="1094">
        <f t="shared" si="119"/>
        <v>0.0</v>
      </c>
      <c r="BJ71" s="1094">
        <f t="shared" si="119"/>
        <v>0.0</v>
      </c>
      <c r="BK71" s="1094">
        <f t="shared" si="120"/>
        <v>0.0</v>
      </c>
      <c r="BL71" s="1094">
        <f t="shared" si="120"/>
        <v>0.0</v>
      </c>
      <c r="BM71" s="1094">
        <f t="shared" si="120"/>
        <v>0.0</v>
      </c>
      <c r="BN71" s="1094">
        <f t="shared" si="120"/>
        <v>0.0</v>
      </c>
      <c r="BO71" s="1094">
        <f t="shared" si="120"/>
        <v>0.0</v>
      </c>
      <c r="BP71" s="1094">
        <f t="shared" si="120"/>
        <v>0.0</v>
      </c>
      <c r="BQ71" s="1094">
        <f t="shared" si="121"/>
        <v>0.0</v>
      </c>
      <c r="BR71" s="1094">
        <f t="shared" si="121"/>
        <v>0.0</v>
      </c>
      <c r="BS71" s="1094">
        <f t="shared" si="121"/>
        <v>0.0</v>
      </c>
      <c r="BT71" s="1094">
        <f t="shared" si="121"/>
        <v>0.0</v>
      </c>
      <c r="BU71" s="1094">
        <f t="shared" si="121"/>
        <v>0.0</v>
      </c>
      <c r="BV71" s="1094">
        <f t="shared" si="121"/>
        <v>0.0</v>
      </c>
      <c r="BW71" s="1094">
        <f t="shared" si="122"/>
        <v>0.0</v>
      </c>
      <c r="BX71" s="1094">
        <f t="shared" si="122"/>
        <v>0.0</v>
      </c>
      <c r="BY71" s="1094">
        <f t="shared" si="122"/>
        <v>0.0</v>
      </c>
      <c r="BZ71" s="1094">
        <f t="shared" si="122"/>
        <v>0.0</v>
      </c>
      <c r="CA71" s="1094">
        <f t="shared" si="122"/>
        <v>0.0</v>
      </c>
      <c r="CB71" s="1094">
        <f t="shared" si="122"/>
        <v>0.0</v>
      </c>
      <c r="CC71" s="1094">
        <f t="shared" si="123"/>
        <v>0.0</v>
      </c>
      <c r="CD71" s="1094">
        <f t="shared" si="123"/>
        <v>0.0</v>
      </c>
      <c r="CE71" s="1094">
        <f t="shared" si="123"/>
        <v>0.0</v>
      </c>
      <c r="CF71" s="1094">
        <f t="shared" si="123"/>
        <v>0.0</v>
      </c>
      <c r="CG71" s="1094">
        <f t="shared" si="123"/>
        <v>0.0</v>
      </c>
      <c r="CH71" s="1094">
        <f t="shared" si="123"/>
        <v>0.0</v>
      </c>
      <c r="CI71" s="1113">
        <f>IF(AK71=CI$2,'Marks Entry'!G77,0)</f>
        <v>0.0</v>
      </c>
      <c r="CJ71" s="1112">
        <f>IF(AK71=CJ$2,'Marks Entry'!G77,0)</f>
        <v>0.0</v>
      </c>
      <c r="CK71" s="1112">
        <f>IF(AK71=CK$2,'Marks Entry'!G77,0)</f>
        <v>0.0</v>
      </c>
      <c r="CL71" s="1112">
        <f>IF(AK71=CL$2,'Marks Entry'!G77,0)</f>
        <v>0.0</v>
      </c>
      <c r="CM71" s="1112">
        <f>IF(AK71=CM$2,'Marks Entry'!G77,0)</f>
        <v>0.0</v>
      </c>
      <c r="CN71" s="1112">
        <f>IF(AK71=CN$2,'Marks Entry'!G77,0)</f>
        <v>0.0</v>
      </c>
      <c r="CO71" s="1106" t="str">
        <f>IF(AND('Marks Entry'!$FE77="Passed",$AK71=CO$2),'Marks Entry'!$FD77,IF($AK71=CO$2,'Marks Entry'!$FE77,""))</f>
        <v/>
      </c>
      <c r="CP71" s="1106" t="str">
        <f>IF(AND('Marks Entry'!$FE77="Passed",$AK71=CP$2),'Marks Entry'!$FD77,IF($AK71=CP$2,'Marks Entry'!$FE77,""))</f>
        <v/>
      </c>
      <c r="CQ71" s="1106" t="str">
        <f>IF(AND('Marks Entry'!$FE77="Passed",$AK71=CQ$2),'Marks Entry'!$FD77,IF($AK71=CQ$2,'Marks Entry'!$FE77,""))</f>
        <v/>
      </c>
      <c r="CR71" s="1106" t="str">
        <f>IF(AND('Marks Entry'!$FE77="Passed",$AK71=CR$2),'Marks Entry'!$FD77,IF($AK71=CR$2,'Marks Entry'!$FE77,""))</f>
        <v/>
      </c>
      <c r="CS71" s="1106" t="str">
        <f>IF(AND('Marks Entry'!$FE77="Passed",$AK71=CS$2),'Marks Entry'!$FD77,IF($AK71=CS$2,'Marks Entry'!$FE77,""))</f>
        <v/>
      </c>
      <c r="CT71" s="1106" t="str">
        <f>IF(AND('Marks Entry'!$FE77="Passed",$AK71=CT$2),'Marks Entry'!$FD77,IF($AK71=CT$2,'Marks Entry'!$FE77,""))</f>
        <v/>
      </c>
    </row>
    <row r="72" spans="8:8" ht="15.0" hidden="1">
      <c r="AJ72" s="1095">
        <f t="shared" si="124"/>
        <v>0.0</v>
      </c>
      <c r="AK72" s="1095">
        <f>'Marks Entry'!F78</f>
        <v>0.0</v>
      </c>
      <c r="AL72" s="1112" t="str">
        <f>'Result Sheet'!V76</f>
        <v/>
      </c>
      <c r="AM72" s="1112" t="str">
        <f>'Result Sheet'!AH76</f>
        <v/>
      </c>
      <c r="AN72" s="1112" t="str">
        <f>'Result Sheet'!AT76</f>
        <v/>
      </c>
      <c r="AO72" s="1112" t="str">
        <f>'Result Sheet'!BF76</f>
        <v/>
      </c>
      <c r="AP72" s="1112" t="str">
        <f>'Result Sheet'!BR76</f>
        <v/>
      </c>
      <c r="AQ72" s="1096" t="str">
        <f>'Result Sheet'!CD76</f>
        <v/>
      </c>
      <c r="AR72" s="1105" t="str">
        <f>'Result Sheet'!CP76</f>
        <v/>
      </c>
      <c r="AS72" s="1094">
        <f t="shared" si="117"/>
        <v>0.0</v>
      </c>
      <c r="AT72" s="1094">
        <f t="shared" si="117"/>
        <v>0.0</v>
      </c>
      <c r="AU72" s="1094">
        <f t="shared" si="117"/>
        <v>0.0</v>
      </c>
      <c r="AV72" s="1094">
        <f t="shared" si="117"/>
        <v>0.0</v>
      </c>
      <c r="AW72" s="1094">
        <f t="shared" si="117"/>
        <v>0.0</v>
      </c>
      <c r="AX72" s="1094">
        <f t="shared" si="117"/>
        <v>0.0</v>
      </c>
      <c r="AY72" s="1094">
        <f t="shared" si="118"/>
        <v>0.0</v>
      </c>
      <c r="AZ72" s="1094">
        <f t="shared" si="118"/>
        <v>0.0</v>
      </c>
      <c r="BA72" s="1094">
        <f t="shared" si="118"/>
        <v>0.0</v>
      </c>
      <c r="BB72" s="1094">
        <f t="shared" si="118"/>
        <v>0.0</v>
      </c>
      <c r="BC72" s="1094">
        <f t="shared" si="118"/>
        <v>0.0</v>
      </c>
      <c r="BD72" s="1094">
        <f t="shared" si="118"/>
        <v>0.0</v>
      </c>
      <c r="BE72" s="1094">
        <f t="shared" si="119"/>
        <v>0.0</v>
      </c>
      <c r="BF72" s="1094">
        <f t="shared" si="119"/>
        <v>0.0</v>
      </c>
      <c r="BG72" s="1094">
        <f t="shared" si="119"/>
        <v>0.0</v>
      </c>
      <c r="BH72" s="1094">
        <f t="shared" si="119"/>
        <v>0.0</v>
      </c>
      <c r="BI72" s="1094">
        <f t="shared" si="119"/>
        <v>0.0</v>
      </c>
      <c r="BJ72" s="1094">
        <f t="shared" si="119"/>
        <v>0.0</v>
      </c>
      <c r="BK72" s="1094">
        <f t="shared" si="120"/>
        <v>0.0</v>
      </c>
      <c r="BL72" s="1094">
        <f t="shared" si="120"/>
        <v>0.0</v>
      </c>
      <c r="BM72" s="1094">
        <f t="shared" si="120"/>
        <v>0.0</v>
      </c>
      <c r="BN72" s="1094">
        <f t="shared" si="120"/>
        <v>0.0</v>
      </c>
      <c r="BO72" s="1094">
        <f t="shared" si="120"/>
        <v>0.0</v>
      </c>
      <c r="BP72" s="1094">
        <f t="shared" si="120"/>
        <v>0.0</v>
      </c>
      <c r="BQ72" s="1094">
        <f t="shared" si="121"/>
        <v>0.0</v>
      </c>
      <c r="BR72" s="1094">
        <f t="shared" si="121"/>
        <v>0.0</v>
      </c>
      <c r="BS72" s="1094">
        <f t="shared" si="121"/>
        <v>0.0</v>
      </c>
      <c r="BT72" s="1094">
        <f t="shared" si="121"/>
        <v>0.0</v>
      </c>
      <c r="BU72" s="1094">
        <f t="shared" si="121"/>
        <v>0.0</v>
      </c>
      <c r="BV72" s="1094">
        <f t="shared" si="121"/>
        <v>0.0</v>
      </c>
      <c r="BW72" s="1094">
        <f t="shared" si="122"/>
        <v>0.0</v>
      </c>
      <c r="BX72" s="1094">
        <f t="shared" si="122"/>
        <v>0.0</v>
      </c>
      <c r="BY72" s="1094">
        <f t="shared" si="122"/>
        <v>0.0</v>
      </c>
      <c r="BZ72" s="1094">
        <f t="shared" si="122"/>
        <v>0.0</v>
      </c>
      <c r="CA72" s="1094">
        <f t="shared" si="122"/>
        <v>0.0</v>
      </c>
      <c r="CB72" s="1094">
        <f t="shared" si="122"/>
        <v>0.0</v>
      </c>
      <c r="CC72" s="1094">
        <f t="shared" si="123"/>
        <v>0.0</v>
      </c>
      <c r="CD72" s="1094">
        <f t="shared" si="123"/>
        <v>0.0</v>
      </c>
      <c r="CE72" s="1094">
        <f t="shared" si="123"/>
        <v>0.0</v>
      </c>
      <c r="CF72" s="1094">
        <f t="shared" si="123"/>
        <v>0.0</v>
      </c>
      <c r="CG72" s="1094">
        <f t="shared" si="123"/>
        <v>0.0</v>
      </c>
      <c r="CH72" s="1094">
        <f t="shared" si="123"/>
        <v>0.0</v>
      </c>
      <c r="CI72" s="1113">
        <f>IF(AK72=CI$2,'Marks Entry'!G78,0)</f>
        <v>0.0</v>
      </c>
      <c r="CJ72" s="1112">
        <f>IF(AK72=CJ$2,'Marks Entry'!G78,0)</f>
        <v>0.0</v>
      </c>
      <c r="CK72" s="1112">
        <f>IF(AK72=CK$2,'Marks Entry'!G78,0)</f>
        <v>0.0</v>
      </c>
      <c r="CL72" s="1112">
        <f>IF(AK72=CL$2,'Marks Entry'!G78,0)</f>
        <v>0.0</v>
      </c>
      <c r="CM72" s="1112">
        <f>IF(AK72=CM$2,'Marks Entry'!G78,0)</f>
        <v>0.0</v>
      </c>
      <c r="CN72" s="1112">
        <f>IF(AK72=CN$2,'Marks Entry'!G78,0)</f>
        <v>0.0</v>
      </c>
      <c r="CO72" s="1106" t="str">
        <f>IF(AND('Marks Entry'!$FE78="Passed",$AK72=CO$2),'Marks Entry'!$FD78,IF($AK72=CO$2,'Marks Entry'!$FE78,""))</f>
        <v/>
      </c>
      <c r="CP72" s="1106" t="str">
        <f>IF(AND('Marks Entry'!$FE78="Passed",$AK72=CP$2),'Marks Entry'!$FD78,IF($AK72=CP$2,'Marks Entry'!$FE78,""))</f>
        <v/>
      </c>
      <c r="CQ72" s="1106" t="str">
        <f>IF(AND('Marks Entry'!$FE78="Passed",$AK72=CQ$2),'Marks Entry'!$FD78,IF($AK72=CQ$2,'Marks Entry'!$FE78,""))</f>
        <v/>
      </c>
      <c r="CR72" s="1106" t="str">
        <f>IF(AND('Marks Entry'!$FE78="Passed",$AK72=CR$2),'Marks Entry'!$FD78,IF($AK72=CR$2,'Marks Entry'!$FE78,""))</f>
        <v/>
      </c>
      <c r="CS72" s="1106" t="str">
        <f>IF(AND('Marks Entry'!$FE78="Passed",$AK72=CS$2),'Marks Entry'!$FD78,IF($AK72=CS$2,'Marks Entry'!$FE78,""))</f>
        <v/>
      </c>
      <c r="CT72" s="1106" t="str">
        <f>IF(AND('Marks Entry'!$FE78="Passed",$AK72=CT$2),'Marks Entry'!$FD78,IF($AK72=CT$2,'Marks Entry'!$FE78,""))</f>
        <v/>
      </c>
    </row>
    <row r="73" spans="8:8" ht="15.0" hidden="1">
      <c r="AJ73" s="1095">
        <f t="shared" si="124"/>
        <v>0.0</v>
      </c>
      <c r="AK73" s="1095">
        <f>'Marks Entry'!F79</f>
        <v>0.0</v>
      </c>
      <c r="AL73" s="1112" t="str">
        <f>'Result Sheet'!V77</f>
        <v/>
      </c>
      <c r="AM73" s="1112" t="str">
        <f>'Result Sheet'!AH77</f>
        <v/>
      </c>
      <c r="AN73" s="1112" t="str">
        <f>'Result Sheet'!AT77</f>
        <v/>
      </c>
      <c r="AO73" s="1112" t="str">
        <f>'Result Sheet'!BF77</f>
        <v/>
      </c>
      <c r="AP73" s="1112" t="str">
        <f>'Result Sheet'!BR77</f>
        <v/>
      </c>
      <c r="AQ73" s="1096" t="str">
        <f>'Result Sheet'!CD77</f>
        <v/>
      </c>
      <c r="AR73" s="1105" t="str">
        <f>'Result Sheet'!CP77</f>
        <v/>
      </c>
      <c r="AS73" s="1094">
        <f t="shared" si="117"/>
        <v>0.0</v>
      </c>
      <c r="AT73" s="1094">
        <f t="shared" si="117"/>
        <v>0.0</v>
      </c>
      <c r="AU73" s="1094">
        <f t="shared" si="117"/>
        <v>0.0</v>
      </c>
      <c r="AV73" s="1094">
        <f t="shared" si="117"/>
        <v>0.0</v>
      </c>
      <c r="AW73" s="1094">
        <f t="shared" si="117"/>
        <v>0.0</v>
      </c>
      <c r="AX73" s="1094">
        <f t="shared" si="117"/>
        <v>0.0</v>
      </c>
      <c r="AY73" s="1094">
        <f t="shared" si="118"/>
        <v>0.0</v>
      </c>
      <c r="AZ73" s="1094">
        <f t="shared" si="118"/>
        <v>0.0</v>
      </c>
      <c r="BA73" s="1094">
        <f t="shared" si="118"/>
        <v>0.0</v>
      </c>
      <c r="BB73" s="1094">
        <f t="shared" si="118"/>
        <v>0.0</v>
      </c>
      <c r="BC73" s="1094">
        <f t="shared" si="118"/>
        <v>0.0</v>
      </c>
      <c r="BD73" s="1094">
        <f t="shared" si="118"/>
        <v>0.0</v>
      </c>
      <c r="BE73" s="1094">
        <f t="shared" si="119"/>
        <v>0.0</v>
      </c>
      <c r="BF73" s="1094">
        <f t="shared" si="119"/>
        <v>0.0</v>
      </c>
      <c r="BG73" s="1094">
        <f t="shared" si="119"/>
        <v>0.0</v>
      </c>
      <c r="BH73" s="1094">
        <f t="shared" si="119"/>
        <v>0.0</v>
      </c>
      <c r="BI73" s="1094">
        <f t="shared" si="119"/>
        <v>0.0</v>
      </c>
      <c r="BJ73" s="1094">
        <f t="shared" si="119"/>
        <v>0.0</v>
      </c>
      <c r="BK73" s="1094">
        <f t="shared" si="120"/>
        <v>0.0</v>
      </c>
      <c r="BL73" s="1094">
        <f t="shared" si="120"/>
        <v>0.0</v>
      </c>
      <c r="BM73" s="1094">
        <f t="shared" si="120"/>
        <v>0.0</v>
      </c>
      <c r="BN73" s="1094">
        <f t="shared" si="120"/>
        <v>0.0</v>
      </c>
      <c r="BO73" s="1094">
        <f t="shared" si="120"/>
        <v>0.0</v>
      </c>
      <c r="BP73" s="1094">
        <f t="shared" si="120"/>
        <v>0.0</v>
      </c>
      <c r="BQ73" s="1094">
        <f t="shared" si="121"/>
        <v>0.0</v>
      </c>
      <c r="BR73" s="1094">
        <f t="shared" si="121"/>
        <v>0.0</v>
      </c>
      <c r="BS73" s="1094">
        <f t="shared" si="121"/>
        <v>0.0</v>
      </c>
      <c r="BT73" s="1094">
        <f t="shared" si="121"/>
        <v>0.0</v>
      </c>
      <c r="BU73" s="1094">
        <f t="shared" si="121"/>
        <v>0.0</v>
      </c>
      <c r="BV73" s="1094">
        <f t="shared" si="121"/>
        <v>0.0</v>
      </c>
      <c r="BW73" s="1094">
        <f t="shared" si="122"/>
        <v>0.0</v>
      </c>
      <c r="BX73" s="1094">
        <f t="shared" si="122"/>
        <v>0.0</v>
      </c>
      <c r="BY73" s="1094">
        <f t="shared" si="122"/>
        <v>0.0</v>
      </c>
      <c r="BZ73" s="1094">
        <f t="shared" si="122"/>
        <v>0.0</v>
      </c>
      <c r="CA73" s="1094">
        <f t="shared" si="122"/>
        <v>0.0</v>
      </c>
      <c r="CB73" s="1094">
        <f t="shared" si="122"/>
        <v>0.0</v>
      </c>
      <c r="CC73" s="1094">
        <f t="shared" si="123"/>
        <v>0.0</v>
      </c>
      <c r="CD73" s="1094">
        <f t="shared" si="123"/>
        <v>0.0</v>
      </c>
      <c r="CE73" s="1094">
        <f t="shared" si="123"/>
        <v>0.0</v>
      </c>
      <c r="CF73" s="1094">
        <f t="shared" si="123"/>
        <v>0.0</v>
      </c>
      <c r="CG73" s="1094">
        <f t="shared" si="123"/>
        <v>0.0</v>
      </c>
      <c r="CH73" s="1094">
        <f t="shared" si="123"/>
        <v>0.0</v>
      </c>
      <c r="CI73" s="1113">
        <f>IF(AK73=CI$2,'Marks Entry'!G79,0)</f>
        <v>0.0</v>
      </c>
      <c r="CJ73" s="1112">
        <f>IF(AK73=CJ$2,'Marks Entry'!G79,0)</f>
        <v>0.0</v>
      </c>
      <c r="CK73" s="1112">
        <f>IF(AK73=CK$2,'Marks Entry'!G79,0)</f>
        <v>0.0</v>
      </c>
      <c r="CL73" s="1112">
        <f>IF(AK73=CL$2,'Marks Entry'!G79,0)</f>
        <v>0.0</v>
      </c>
      <c r="CM73" s="1112">
        <f>IF(AK73=CM$2,'Marks Entry'!G79,0)</f>
        <v>0.0</v>
      </c>
      <c r="CN73" s="1112">
        <f>IF(AK73=CN$2,'Marks Entry'!G79,0)</f>
        <v>0.0</v>
      </c>
      <c r="CO73" s="1106" t="str">
        <f>IF(AND('Marks Entry'!$FE79="Passed",$AK73=CO$2),'Marks Entry'!$FD79,IF($AK73=CO$2,'Marks Entry'!$FE79,""))</f>
        <v/>
      </c>
      <c r="CP73" s="1106" t="str">
        <f>IF(AND('Marks Entry'!$FE79="Passed",$AK73=CP$2),'Marks Entry'!$FD79,IF($AK73=CP$2,'Marks Entry'!$FE79,""))</f>
        <v/>
      </c>
      <c r="CQ73" s="1106" t="str">
        <f>IF(AND('Marks Entry'!$FE79="Passed",$AK73=CQ$2),'Marks Entry'!$FD79,IF($AK73=CQ$2,'Marks Entry'!$FE79,""))</f>
        <v/>
      </c>
      <c r="CR73" s="1106" t="str">
        <f>IF(AND('Marks Entry'!$FE79="Passed",$AK73=CR$2),'Marks Entry'!$FD79,IF($AK73=CR$2,'Marks Entry'!$FE79,""))</f>
        <v/>
      </c>
      <c r="CS73" s="1106" t="str">
        <f>IF(AND('Marks Entry'!$FE79="Passed",$AK73=CS$2),'Marks Entry'!$FD79,IF($AK73=CS$2,'Marks Entry'!$FE79,""))</f>
        <v/>
      </c>
      <c r="CT73" s="1106" t="str">
        <f>IF(AND('Marks Entry'!$FE79="Passed",$AK73=CT$2),'Marks Entry'!$FD79,IF($AK73=CT$2,'Marks Entry'!$FE79,""))</f>
        <v/>
      </c>
    </row>
    <row r="74" spans="8:8" ht="15.0" hidden="1">
      <c r="AJ74" s="1095">
        <f t="shared" si="124"/>
        <v>0.0</v>
      </c>
      <c r="AK74" s="1095">
        <f>'Marks Entry'!F80</f>
        <v>0.0</v>
      </c>
      <c r="AL74" s="1112" t="str">
        <f>'Result Sheet'!V78</f>
        <v/>
      </c>
      <c r="AM74" s="1112" t="str">
        <f>'Result Sheet'!AH78</f>
        <v/>
      </c>
      <c r="AN74" s="1112" t="str">
        <f>'Result Sheet'!AT78</f>
        <v/>
      </c>
      <c r="AO74" s="1112" t="str">
        <f>'Result Sheet'!BF78</f>
        <v/>
      </c>
      <c r="AP74" s="1112" t="str">
        <f>'Result Sheet'!BR78</f>
        <v/>
      </c>
      <c r="AQ74" s="1096" t="str">
        <f>'Result Sheet'!CD78</f>
        <v/>
      </c>
      <c r="AR74" s="1105" t="str">
        <f>'Result Sheet'!CP78</f>
        <v/>
      </c>
      <c r="AS74" s="1094">
        <f t="shared" si="117"/>
        <v>0.0</v>
      </c>
      <c r="AT74" s="1094">
        <f t="shared" si="117"/>
        <v>0.0</v>
      </c>
      <c r="AU74" s="1094">
        <f t="shared" si="117"/>
        <v>0.0</v>
      </c>
      <c r="AV74" s="1094">
        <f t="shared" si="117"/>
        <v>0.0</v>
      </c>
      <c r="AW74" s="1094">
        <f t="shared" si="117"/>
        <v>0.0</v>
      </c>
      <c r="AX74" s="1094">
        <f t="shared" si="117"/>
        <v>0.0</v>
      </c>
      <c r="AY74" s="1094">
        <f t="shared" si="118"/>
        <v>0.0</v>
      </c>
      <c r="AZ74" s="1094">
        <f t="shared" si="118"/>
        <v>0.0</v>
      </c>
      <c r="BA74" s="1094">
        <f t="shared" si="118"/>
        <v>0.0</v>
      </c>
      <c r="BB74" s="1094">
        <f t="shared" si="118"/>
        <v>0.0</v>
      </c>
      <c r="BC74" s="1094">
        <f t="shared" si="118"/>
        <v>0.0</v>
      </c>
      <c r="BD74" s="1094">
        <f t="shared" si="118"/>
        <v>0.0</v>
      </c>
      <c r="BE74" s="1094">
        <f t="shared" si="119"/>
        <v>0.0</v>
      </c>
      <c r="BF74" s="1094">
        <f t="shared" si="119"/>
        <v>0.0</v>
      </c>
      <c r="BG74" s="1094">
        <f t="shared" si="119"/>
        <v>0.0</v>
      </c>
      <c r="BH74" s="1094">
        <f t="shared" si="119"/>
        <v>0.0</v>
      </c>
      <c r="BI74" s="1094">
        <f t="shared" si="119"/>
        <v>0.0</v>
      </c>
      <c r="BJ74" s="1094">
        <f t="shared" si="119"/>
        <v>0.0</v>
      </c>
      <c r="BK74" s="1094">
        <f t="shared" si="120"/>
        <v>0.0</v>
      </c>
      <c r="BL74" s="1094">
        <f t="shared" si="120"/>
        <v>0.0</v>
      </c>
      <c r="BM74" s="1094">
        <f t="shared" si="120"/>
        <v>0.0</v>
      </c>
      <c r="BN74" s="1094">
        <f t="shared" si="120"/>
        <v>0.0</v>
      </c>
      <c r="BO74" s="1094">
        <f t="shared" si="120"/>
        <v>0.0</v>
      </c>
      <c r="BP74" s="1094">
        <f t="shared" si="120"/>
        <v>0.0</v>
      </c>
      <c r="BQ74" s="1094">
        <f t="shared" si="121"/>
        <v>0.0</v>
      </c>
      <c r="BR74" s="1094">
        <f t="shared" si="121"/>
        <v>0.0</v>
      </c>
      <c r="BS74" s="1094">
        <f t="shared" si="121"/>
        <v>0.0</v>
      </c>
      <c r="BT74" s="1094">
        <f t="shared" si="121"/>
        <v>0.0</v>
      </c>
      <c r="BU74" s="1094">
        <f t="shared" si="121"/>
        <v>0.0</v>
      </c>
      <c r="BV74" s="1094">
        <f t="shared" si="121"/>
        <v>0.0</v>
      </c>
      <c r="BW74" s="1094">
        <f t="shared" si="122"/>
        <v>0.0</v>
      </c>
      <c r="BX74" s="1094">
        <f t="shared" si="122"/>
        <v>0.0</v>
      </c>
      <c r="BY74" s="1094">
        <f t="shared" si="122"/>
        <v>0.0</v>
      </c>
      <c r="BZ74" s="1094">
        <f t="shared" si="122"/>
        <v>0.0</v>
      </c>
      <c r="CA74" s="1094">
        <f t="shared" si="122"/>
        <v>0.0</v>
      </c>
      <c r="CB74" s="1094">
        <f t="shared" si="122"/>
        <v>0.0</v>
      </c>
      <c r="CC74" s="1094">
        <f t="shared" si="123"/>
        <v>0.0</v>
      </c>
      <c r="CD74" s="1094">
        <f t="shared" si="123"/>
        <v>0.0</v>
      </c>
      <c r="CE74" s="1094">
        <f t="shared" si="123"/>
        <v>0.0</v>
      </c>
      <c r="CF74" s="1094">
        <f t="shared" si="123"/>
        <v>0.0</v>
      </c>
      <c r="CG74" s="1094">
        <f t="shared" si="123"/>
        <v>0.0</v>
      </c>
      <c r="CH74" s="1094">
        <f t="shared" si="123"/>
        <v>0.0</v>
      </c>
      <c r="CI74" s="1113">
        <f>IF(AK74=CI$2,'Marks Entry'!G80,0)</f>
        <v>0.0</v>
      </c>
      <c r="CJ74" s="1112">
        <f>IF(AK74=CJ$2,'Marks Entry'!G80,0)</f>
        <v>0.0</v>
      </c>
      <c r="CK74" s="1112">
        <f>IF(AK74=CK$2,'Marks Entry'!G80,0)</f>
        <v>0.0</v>
      </c>
      <c r="CL74" s="1112">
        <f>IF(AK74=CL$2,'Marks Entry'!G80,0)</f>
        <v>0.0</v>
      </c>
      <c r="CM74" s="1112">
        <f>IF(AK74=CM$2,'Marks Entry'!G80,0)</f>
        <v>0.0</v>
      </c>
      <c r="CN74" s="1112">
        <f>IF(AK74=CN$2,'Marks Entry'!G80,0)</f>
        <v>0.0</v>
      </c>
      <c r="CO74" s="1106" t="str">
        <f>IF(AND('Marks Entry'!$FE80="Passed",$AK74=CO$2),'Marks Entry'!$FD80,IF($AK74=CO$2,'Marks Entry'!$FE80,""))</f>
        <v/>
      </c>
      <c r="CP74" s="1106" t="str">
        <f>IF(AND('Marks Entry'!$FE80="Passed",$AK74=CP$2),'Marks Entry'!$FD80,IF($AK74=CP$2,'Marks Entry'!$FE80,""))</f>
        <v/>
      </c>
      <c r="CQ74" s="1106" t="str">
        <f>IF(AND('Marks Entry'!$FE80="Passed",$AK74=CQ$2),'Marks Entry'!$FD80,IF($AK74=CQ$2,'Marks Entry'!$FE80,""))</f>
        <v/>
      </c>
      <c r="CR74" s="1106" t="str">
        <f>IF(AND('Marks Entry'!$FE80="Passed",$AK74=CR$2),'Marks Entry'!$FD80,IF($AK74=CR$2,'Marks Entry'!$FE80,""))</f>
        <v/>
      </c>
      <c r="CS74" s="1106" t="str">
        <f>IF(AND('Marks Entry'!$FE80="Passed",$AK74=CS$2),'Marks Entry'!$FD80,IF($AK74=CS$2,'Marks Entry'!$FE80,""))</f>
        <v/>
      </c>
      <c r="CT74" s="1106" t="str">
        <f>IF(AND('Marks Entry'!$FE80="Passed",$AK74=CT$2),'Marks Entry'!$FD80,IF($AK74=CT$2,'Marks Entry'!$FE80,""))</f>
        <v/>
      </c>
    </row>
    <row r="75" spans="8:8" ht="15.0" hidden="1">
      <c r="AJ75" s="1095">
        <f t="shared" si="124"/>
        <v>0.0</v>
      </c>
      <c r="AK75" s="1095">
        <f>'Marks Entry'!F81</f>
        <v>0.0</v>
      </c>
      <c r="AL75" s="1112" t="str">
        <f>'Result Sheet'!V79</f>
        <v/>
      </c>
      <c r="AM75" s="1112" t="str">
        <f>'Result Sheet'!AH79</f>
        <v/>
      </c>
      <c r="AN75" s="1112" t="str">
        <f>'Result Sheet'!AT79</f>
        <v/>
      </c>
      <c r="AO75" s="1112" t="str">
        <f>'Result Sheet'!BF79</f>
        <v/>
      </c>
      <c r="AP75" s="1112" t="str">
        <f>'Result Sheet'!BR79</f>
        <v/>
      </c>
      <c r="AQ75" s="1096" t="str">
        <f>'Result Sheet'!CD79</f>
        <v/>
      </c>
      <c r="AR75" s="1105" t="str">
        <f>'Result Sheet'!CP79</f>
        <v/>
      </c>
      <c r="AS75" s="1094">
        <f t="shared" si="117"/>
        <v>0.0</v>
      </c>
      <c r="AT75" s="1094">
        <f t="shared" si="117"/>
        <v>0.0</v>
      </c>
      <c r="AU75" s="1094">
        <f t="shared" si="117"/>
        <v>0.0</v>
      </c>
      <c r="AV75" s="1094">
        <f t="shared" si="117"/>
        <v>0.0</v>
      </c>
      <c r="AW75" s="1094">
        <f t="shared" si="117"/>
        <v>0.0</v>
      </c>
      <c r="AX75" s="1094">
        <f t="shared" si="117"/>
        <v>0.0</v>
      </c>
      <c r="AY75" s="1094">
        <f t="shared" si="118"/>
        <v>0.0</v>
      </c>
      <c r="AZ75" s="1094">
        <f t="shared" si="118"/>
        <v>0.0</v>
      </c>
      <c r="BA75" s="1094">
        <f t="shared" si="118"/>
        <v>0.0</v>
      </c>
      <c r="BB75" s="1094">
        <f t="shared" si="118"/>
        <v>0.0</v>
      </c>
      <c r="BC75" s="1094">
        <f t="shared" si="118"/>
        <v>0.0</v>
      </c>
      <c r="BD75" s="1094">
        <f t="shared" si="118"/>
        <v>0.0</v>
      </c>
      <c r="BE75" s="1094">
        <f t="shared" si="119"/>
        <v>0.0</v>
      </c>
      <c r="BF75" s="1094">
        <f t="shared" si="119"/>
        <v>0.0</v>
      </c>
      <c r="BG75" s="1094">
        <f t="shared" si="119"/>
        <v>0.0</v>
      </c>
      <c r="BH75" s="1094">
        <f t="shared" si="119"/>
        <v>0.0</v>
      </c>
      <c r="BI75" s="1094">
        <f t="shared" si="119"/>
        <v>0.0</v>
      </c>
      <c r="BJ75" s="1094">
        <f t="shared" si="119"/>
        <v>0.0</v>
      </c>
      <c r="BK75" s="1094">
        <f t="shared" si="120"/>
        <v>0.0</v>
      </c>
      <c r="BL75" s="1094">
        <f t="shared" si="120"/>
        <v>0.0</v>
      </c>
      <c r="BM75" s="1094">
        <f t="shared" si="120"/>
        <v>0.0</v>
      </c>
      <c r="BN75" s="1094">
        <f t="shared" si="120"/>
        <v>0.0</v>
      </c>
      <c r="BO75" s="1094">
        <f t="shared" si="120"/>
        <v>0.0</v>
      </c>
      <c r="BP75" s="1094">
        <f t="shared" si="120"/>
        <v>0.0</v>
      </c>
      <c r="BQ75" s="1094">
        <f t="shared" si="121"/>
        <v>0.0</v>
      </c>
      <c r="BR75" s="1094">
        <f t="shared" si="121"/>
        <v>0.0</v>
      </c>
      <c r="BS75" s="1094">
        <f t="shared" si="121"/>
        <v>0.0</v>
      </c>
      <c r="BT75" s="1094">
        <f t="shared" si="121"/>
        <v>0.0</v>
      </c>
      <c r="BU75" s="1094">
        <f t="shared" si="121"/>
        <v>0.0</v>
      </c>
      <c r="BV75" s="1094">
        <f t="shared" si="121"/>
        <v>0.0</v>
      </c>
      <c r="BW75" s="1094">
        <f t="shared" si="122"/>
        <v>0.0</v>
      </c>
      <c r="BX75" s="1094">
        <f t="shared" si="122"/>
        <v>0.0</v>
      </c>
      <c r="BY75" s="1094">
        <f t="shared" si="122"/>
        <v>0.0</v>
      </c>
      <c r="BZ75" s="1094">
        <f t="shared" si="122"/>
        <v>0.0</v>
      </c>
      <c r="CA75" s="1094">
        <f t="shared" si="122"/>
        <v>0.0</v>
      </c>
      <c r="CB75" s="1094">
        <f t="shared" si="122"/>
        <v>0.0</v>
      </c>
      <c r="CC75" s="1094">
        <f t="shared" si="123"/>
        <v>0.0</v>
      </c>
      <c r="CD75" s="1094">
        <f t="shared" si="123"/>
        <v>0.0</v>
      </c>
      <c r="CE75" s="1094">
        <f t="shared" si="123"/>
        <v>0.0</v>
      </c>
      <c r="CF75" s="1094">
        <f t="shared" si="123"/>
        <v>0.0</v>
      </c>
      <c r="CG75" s="1094">
        <f t="shared" si="123"/>
        <v>0.0</v>
      </c>
      <c r="CH75" s="1094">
        <f t="shared" si="123"/>
        <v>0.0</v>
      </c>
      <c r="CI75" s="1113">
        <f>IF(AK75=CI$2,'Marks Entry'!G81,0)</f>
        <v>0.0</v>
      </c>
      <c r="CJ75" s="1112">
        <f>IF(AK75=CJ$2,'Marks Entry'!G81,0)</f>
        <v>0.0</v>
      </c>
      <c r="CK75" s="1112">
        <f>IF(AK75=CK$2,'Marks Entry'!G81,0)</f>
        <v>0.0</v>
      </c>
      <c r="CL75" s="1112">
        <f>IF(AK75=CL$2,'Marks Entry'!G81,0)</f>
        <v>0.0</v>
      </c>
      <c r="CM75" s="1112">
        <f>IF(AK75=CM$2,'Marks Entry'!G81,0)</f>
        <v>0.0</v>
      </c>
      <c r="CN75" s="1112">
        <f>IF(AK75=CN$2,'Marks Entry'!G81,0)</f>
        <v>0.0</v>
      </c>
      <c r="CO75" s="1106" t="str">
        <f>IF(AND('Marks Entry'!$FE81="Passed",$AK75=CO$2),'Marks Entry'!$FD81,IF($AK75=CO$2,'Marks Entry'!$FE81,""))</f>
        <v/>
      </c>
      <c r="CP75" s="1106" t="str">
        <f>IF(AND('Marks Entry'!$FE81="Passed",$AK75=CP$2),'Marks Entry'!$FD81,IF($AK75=CP$2,'Marks Entry'!$FE81,""))</f>
        <v/>
      </c>
      <c r="CQ75" s="1106" t="str">
        <f>IF(AND('Marks Entry'!$FE81="Passed",$AK75=CQ$2),'Marks Entry'!$FD81,IF($AK75=CQ$2,'Marks Entry'!$FE81,""))</f>
        <v/>
      </c>
      <c r="CR75" s="1106" t="str">
        <f>IF(AND('Marks Entry'!$FE81="Passed",$AK75=CR$2),'Marks Entry'!$FD81,IF($AK75=CR$2,'Marks Entry'!$FE81,""))</f>
        <v/>
      </c>
      <c r="CS75" s="1106" t="str">
        <f>IF(AND('Marks Entry'!$FE81="Passed",$AK75=CS$2),'Marks Entry'!$FD81,IF($AK75=CS$2,'Marks Entry'!$FE81,""))</f>
        <v/>
      </c>
      <c r="CT75" s="1106" t="str">
        <f>IF(AND('Marks Entry'!$FE81="Passed",$AK75=CT$2),'Marks Entry'!$FD81,IF($AK75=CT$2,'Marks Entry'!$FE81,""))</f>
        <v/>
      </c>
    </row>
    <row r="76" spans="8:8" ht="15.0" hidden="1">
      <c r="AJ76" s="1095">
        <f t="shared" si="124"/>
        <v>0.0</v>
      </c>
      <c r="AK76" s="1095">
        <f>'Marks Entry'!F82</f>
        <v>0.0</v>
      </c>
      <c r="AL76" s="1112" t="str">
        <f>'Result Sheet'!V80</f>
        <v/>
      </c>
      <c r="AM76" s="1112" t="str">
        <f>'Result Sheet'!AH80</f>
        <v/>
      </c>
      <c r="AN76" s="1112" t="str">
        <f>'Result Sheet'!AT80</f>
        <v/>
      </c>
      <c r="AO76" s="1112" t="str">
        <f>'Result Sheet'!BF80</f>
        <v/>
      </c>
      <c r="AP76" s="1112" t="str">
        <f>'Result Sheet'!BR80</f>
        <v/>
      </c>
      <c r="AQ76" s="1096" t="str">
        <f>'Result Sheet'!CD80</f>
        <v/>
      </c>
      <c r="AR76" s="1105" t="str">
        <f>'Result Sheet'!CP80</f>
        <v/>
      </c>
      <c r="AS76" s="1094">
        <f t="shared" si="117"/>
        <v>0.0</v>
      </c>
      <c r="AT76" s="1094">
        <f t="shared" si="117"/>
        <v>0.0</v>
      </c>
      <c r="AU76" s="1094">
        <f t="shared" si="117"/>
        <v>0.0</v>
      </c>
      <c r="AV76" s="1094">
        <f t="shared" si="117"/>
        <v>0.0</v>
      </c>
      <c r="AW76" s="1094">
        <f t="shared" si="117"/>
        <v>0.0</v>
      </c>
      <c r="AX76" s="1094">
        <f t="shared" si="117"/>
        <v>0.0</v>
      </c>
      <c r="AY76" s="1094">
        <f t="shared" si="118"/>
        <v>0.0</v>
      </c>
      <c r="AZ76" s="1094">
        <f t="shared" si="118"/>
        <v>0.0</v>
      </c>
      <c r="BA76" s="1094">
        <f t="shared" si="118"/>
        <v>0.0</v>
      </c>
      <c r="BB76" s="1094">
        <f t="shared" si="118"/>
        <v>0.0</v>
      </c>
      <c r="BC76" s="1094">
        <f t="shared" si="118"/>
        <v>0.0</v>
      </c>
      <c r="BD76" s="1094">
        <f t="shared" si="118"/>
        <v>0.0</v>
      </c>
      <c r="BE76" s="1094">
        <f t="shared" si="119"/>
        <v>0.0</v>
      </c>
      <c r="BF76" s="1094">
        <f t="shared" si="119"/>
        <v>0.0</v>
      </c>
      <c r="BG76" s="1094">
        <f t="shared" si="119"/>
        <v>0.0</v>
      </c>
      <c r="BH76" s="1094">
        <f t="shared" si="119"/>
        <v>0.0</v>
      </c>
      <c r="BI76" s="1094">
        <f t="shared" si="119"/>
        <v>0.0</v>
      </c>
      <c r="BJ76" s="1094">
        <f t="shared" si="119"/>
        <v>0.0</v>
      </c>
      <c r="BK76" s="1094">
        <f t="shared" si="120"/>
        <v>0.0</v>
      </c>
      <c r="BL76" s="1094">
        <f t="shared" si="120"/>
        <v>0.0</v>
      </c>
      <c r="BM76" s="1094">
        <f t="shared" si="120"/>
        <v>0.0</v>
      </c>
      <c r="BN76" s="1094">
        <f t="shared" si="120"/>
        <v>0.0</v>
      </c>
      <c r="BO76" s="1094">
        <f t="shared" si="120"/>
        <v>0.0</v>
      </c>
      <c r="BP76" s="1094">
        <f t="shared" si="120"/>
        <v>0.0</v>
      </c>
      <c r="BQ76" s="1094">
        <f t="shared" si="121"/>
        <v>0.0</v>
      </c>
      <c r="BR76" s="1094">
        <f t="shared" si="121"/>
        <v>0.0</v>
      </c>
      <c r="BS76" s="1094">
        <f t="shared" si="121"/>
        <v>0.0</v>
      </c>
      <c r="BT76" s="1094">
        <f t="shared" si="121"/>
        <v>0.0</v>
      </c>
      <c r="BU76" s="1094">
        <f t="shared" si="121"/>
        <v>0.0</v>
      </c>
      <c r="BV76" s="1094">
        <f t="shared" si="121"/>
        <v>0.0</v>
      </c>
      <c r="BW76" s="1094">
        <f t="shared" si="122"/>
        <v>0.0</v>
      </c>
      <c r="BX76" s="1094">
        <f t="shared" si="122"/>
        <v>0.0</v>
      </c>
      <c r="BY76" s="1094">
        <f t="shared" si="122"/>
        <v>0.0</v>
      </c>
      <c r="BZ76" s="1094">
        <f t="shared" si="122"/>
        <v>0.0</v>
      </c>
      <c r="CA76" s="1094">
        <f t="shared" si="122"/>
        <v>0.0</v>
      </c>
      <c r="CB76" s="1094">
        <f t="shared" si="122"/>
        <v>0.0</v>
      </c>
      <c r="CC76" s="1094">
        <f t="shared" si="123"/>
        <v>0.0</v>
      </c>
      <c r="CD76" s="1094">
        <f t="shared" si="123"/>
        <v>0.0</v>
      </c>
      <c r="CE76" s="1094">
        <f t="shared" si="123"/>
        <v>0.0</v>
      </c>
      <c r="CF76" s="1094">
        <f t="shared" si="123"/>
        <v>0.0</v>
      </c>
      <c r="CG76" s="1094">
        <f t="shared" si="123"/>
        <v>0.0</v>
      </c>
      <c r="CH76" s="1094">
        <f t="shared" si="123"/>
        <v>0.0</v>
      </c>
      <c r="CI76" s="1113">
        <f>IF(AK76=CI$2,'Marks Entry'!G82,0)</f>
        <v>0.0</v>
      </c>
      <c r="CJ76" s="1112">
        <f>IF(AK76=CJ$2,'Marks Entry'!G82,0)</f>
        <v>0.0</v>
      </c>
      <c r="CK76" s="1112">
        <f>IF(AK76=CK$2,'Marks Entry'!G82,0)</f>
        <v>0.0</v>
      </c>
      <c r="CL76" s="1112">
        <f>IF(AK76=CL$2,'Marks Entry'!G82,0)</f>
        <v>0.0</v>
      </c>
      <c r="CM76" s="1112">
        <f>IF(AK76=CM$2,'Marks Entry'!G82,0)</f>
        <v>0.0</v>
      </c>
      <c r="CN76" s="1112">
        <f>IF(AK76=CN$2,'Marks Entry'!G82,0)</f>
        <v>0.0</v>
      </c>
      <c r="CO76" s="1106" t="str">
        <f>IF(AND('Marks Entry'!$FE82="Passed",$AK76=CO$2),'Marks Entry'!$FD82,IF($AK76=CO$2,'Marks Entry'!$FE82,""))</f>
        <v/>
      </c>
      <c r="CP76" s="1106" t="str">
        <f>IF(AND('Marks Entry'!$FE82="Passed",$AK76=CP$2),'Marks Entry'!$FD82,IF($AK76=CP$2,'Marks Entry'!$FE82,""))</f>
        <v/>
      </c>
      <c r="CQ76" s="1106" t="str">
        <f>IF(AND('Marks Entry'!$FE82="Passed",$AK76=CQ$2),'Marks Entry'!$FD82,IF($AK76=CQ$2,'Marks Entry'!$FE82,""))</f>
        <v/>
      </c>
      <c r="CR76" s="1106" t="str">
        <f>IF(AND('Marks Entry'!$FE82="Passed",$AK76=CR$2),'Marks Entry'!$FD82,IF($AK76=CR$2,'Marks Entry'!$FE82,""))</f>
        <v/>
      </c>
      <c r="CS76" s="1106" t="str">
        <f>IF(AND('Marks Entry'!$FE82="Passed",$AK76=CS$2),'Marks Entry'!$FD82,IF($AK76=CS$2,'Marks Entry'!$FE82,""))</f>
        <v/>
      </c>
      <c r="CT76" s="1106" t="str">
        <f>IF(AND('Marks Entry'!$FE82="Passed",$AK76=CT$2),'Marks Entry'!$FD82,IF($AK76=CT$2,'Marks Entry'!$FE82,""))</f>
        <v/>
      </c>
    </row>
    <row r="77" spans="8:8" ht="15.0" hidden="1">
      <c r="AJ77" s="1095">
        <f t="shared" si="124"/>
        <v>0.0</v>
      </c>
      <c r="AK77" s="1095">
        <f>'Marks Entry'!F83</f>
        <v>0.0</v>
      </c>
      <c r="AL77" s="1112" t="str">
        <f>'Result Sheet'!V81</f>
        <v/>
      </c>
      <c r="AM77" s="1112" t="str">
        <f>'Result Sheet'!AH81</f>
        <v/>
      </c>
      <c r="AN77" s="1112" t="str">
        <f>'Result Sheet'!AT81</f>
        <v/>
      </c>
      <c r="AO77" s="1112" t="str">
        <f>'Result Sheet'!BF81</f>
        <v/>
      </c>
      <c r="AP77" s="1112" t="str">
        <f>'Result Sheet'!BR81</f>
        <v/>
      </c>
      <c r="AQ77" s="1096" t="str">
        <f>'Result Sheet'!CD81</f>
        <v/>
      </c>
      <c r="AR77" s="1105" t="str">
        <f>'Result Sheet'!CP81</f>
        <v/>
      </c>
      <c r="AS77" s="1094">
        <f t="shared" si="117"/>
        <v>0.0</v>
      </c>
      <c r="AT77" s="1094">
        <f t="shared" si="117"/>
        <v>0.0</v>
      </c>
      <c r="AU77" s="1094">
        <f t="shared" si="117"/>
        <v>0.0</v>
      </c>
      <c r="AV77" s="1094">
        <f t="shared" si="117"/>
        <v>0.0</v>
      </c>
      <c r="AW77" s="1094">
        <f t="shared" si="117"/>
        <v>0.0</v>
      </c>
      <c r="AX77" s="1094">
        <f t="shared" si="117"/>
        <v>0.0</v>
      </c>
      <c r="AY77" s="1094">
        <f t="shared" si="118"/>
        <v>0.0</v>
      </c>
      <c r="AZ77" s="1094">
        <f t="shared" si="118"/>
        <v>0.0</v>
      </c>
      <c r="BA77" s="1094">
        <f t="shared" si="118"/>
        <v>0.0</v>
      </c>
      <c r="BB77" s="1094">
        <f t="shared" si="118"/>
        <v>0.0</v>
      </c>
      <c r="BC77" s="1094">
        <f t="shared" si="118"/>
        <v>0.0</v>
      </c>
      <c r="BD77" s="1094">
        <f t="shared" si="118"/>
        <v>0.0</v>
      </c>
      <c r="BE77" s="1094">
        <f t="shared" si="119"/>
        <v>0.0</v>
      </c>
      <c r="BF77" s="1094">
        <f t="shared" si="119"/>
        <v>0.0</v>
      </c>
      <c r="BG77" s="1094">
        <f t="shared" si="119"/>
        <v>0.0</v>
      </c>
      <c r="BH77" s="1094">
        <f t="shared" si="119"/>
        <v>0.0</v>
      </c>
      <c r="BI77" s="1094">
        <f t="shared" si="119"/>
        <v>0.0</v>
      </c>
      <c r="BJ77" s="1094">
        <f t="shared" si="119"/>
        <v>0.0</v>
      </c>
      <c r="BK77" s="1094">
        <f t="shared" si="120"/>
        <v>0.0</v>
      </c>
      <c r="BL77" s="1094">
        <f t="shared" si="120"/>
        <v>0.0</v>
      </c>
      <c r="BM77" s="1094">
        <f t="shared" si="120"/>
        <v>0.0</v>
      </c>
      <c r="BN77" s="1094">
        <f t="shared" si="120"/>
        <v>0.0</v>
      </c>
      <c r="BO77" s="1094">
        <f t="shared" si="120"/>
        <v>0.0</v>
      </c>
      <c r="BP77" s="1094">
        <f t="shared" si="120"/>
        <v>0.0</v>
      </c>
      <c r="BQ77" s="1094">
        <f t="shared" si="121"/>
        <v>0.0</v>
      </c>
      <c r="BR77" s="1094">
        <f t="shared" si="121"/>
        <v>0.0</v>
      </c>
      <c r="BS77" s="1094">
        <f t="shared" si="121"/>
        <v>0.0</v>
      </c>
      <c r="BT77" s="1094">
        <f t="shared" si="121"/>
        <v>0.0</v>
      </c>
      <c r="BU77" s="1094">
        <f t="shared" si="121"/>
        <v>0.0</v>
      </c>
      <c r="BV77" s="1094">
        <f t="shared" si="121"/>
        <v>0.0</v>
      </c>
      <c r="BW77" s="1094">
        <f t="shared" si="122"/>
        <v>0.0</v>
      </c>
      <c r="BX77" s="1094">
        <f t="shared" si="122"/>
        <v>0.0</v>
      </c>
      <c r="BY77" s="1094">
        <f t="shared" si="122"/>
        <v>0.0</v>
      </c>
      <c r="BZ77" s="1094">
        <f t="shared" si="122"/>
        <v>0.0</v>
      </c>
      <c r="CA77" s="1094">
        <f t="shared" si="122"/>
        <v>0.0</v>
      </c>
      <c r="CB77" s="1094">
        <f t="shared" si="122"/>
        <v>0.0</v>
      </c>
      <c r="CC77" s="1094">
        <f t="shared" si="123"/>
        <v>0.0</v>
      </c>
      <c r="CD77" s="1094">
        <f t="shared" si="123"/>
        <v>0.0</v>
      </c>
      <c r="CE77" s="1094">
        <f t="shared" si="123"/>
        <v>0.0</v>
      </c>
      <c r="CF77" s="1094">
        <f t="shared" si="123"/>
        <v>0.0</v>
      </c>
      <c r="CG77" s="1094">
        <f t="shared" si="123"/>
        <v>0.0</v>
      </c>
      <c r="CH77" s="1094">
        <f t="shared" si="123"/>
        <v>0.0</v>
      </c>
      <c r="CI77" s="1113">
        <f>IF(AK77=CI$2,'Marks Entry'!G83,0)</f>
        <v>0.0</v>
      </c>
      <c r="CJ77" s="1112">
        <f>IF(AK77=CJ$2,'Marks Entry'!G83,0)</f>
        <v>0.0</v>
      </c>
      <c r="CK77" s="1112">
        <f>IF(AK77=CK$2,'Marks Entry'!G83,0)</f>
        <v>0.0</v>
      </c>
      <c r="CL77" s="1112">
        <f>IF(AK77=CL$2,'Marks Entry'!G83,0)</f>
        <v>0.0</v>
      </c>
      <c r="CM77" s="1112">
        <f>IF(AK77=CM$2,'Marks Entry'!G83,0)</f>
        <v>0.0</v>
      </c>
      <c r="CN77" s="1112">
        <f>IF(AK77=CN$2,'Marks Entry'!G83,0)</f>
        <v>0.0</v>
      </c>
      <c r="CO77" s="1106" t="str">
        <f>IF(AND('Marks Entry'!$FE83="Passed",$AK77=CO$2),'Marks Entry'!$FD83,IF($AK77=CO$2,'Marks Entry'!$FE83,""))</f>
        <v/>
      </c>
      <c r="CP77" s="1106" t="str">
        <f>IF(AND('Marks Entry'!$FE83="Passed",$AK77=CP$2),'Marks Entry'!$FD83,IF($AK77=CP$2,'Marks Entry'!$FE83,""))</f>
        <v/>
      </c>
      <c r="CQ77" s="1106" t="str">
        <f>IF(AND('Marks Entry'!$FE83="Passed",$AK77=CQ$2),'Marks Entry'!$FD83,IF($AK77=CQ$2,'Marks Entry'!$FE83,""))</f>
        <v/>
      </c>
      <c r="CR77" s="1106" t="str">
        <f>IF(AND('Marks Entry'!$FE83="Passed",$AK77=CR$2),'Marks Entry'!$FD83,IF($AK77=CR$2,'Marks Entry'!$FE83,""))</f>
        <v/>
      </c>
      <c r="CS77" s="1106" t="str">
        <f>IF(AND('Marks Entry'!$FE83="Passed",$AK77=CS$2),'Marks Entry'!$FD83,IF($AK77=CS$2,'Marks Entry'!$FE83,""))</f>
        <v/>
      </c>
      <c r="CT77" s="1106" t="str">
        <f>IF(AND('Marks Entry'!$FE83="Passed",$AK77=CT$2),'Marks Entry'!$FD83,IF($AK77=CT$2,'Marks Entry'!$FE83,""))</f>
        <v/>
      </c>
    </row>
    <row r="78" spans="8:8" ht="15.0" hidden="1">
      <c r="AJ78" s="1095">
        <f t="shared" si="124"/>
        <v>0.0</v>
      </c>
      <c r="AK78" s="1095">
        <f>'Marks Entry'!F84</f>
        <v>0.0</v>
      </c>
      <c r="AL78" s="1112" t="str">
        <f>'Result Sheet'!V82</f>
        <v/>
      </c>
      <c r="AM78" s="1112" t="str">
        <f>'Result Sheet'!AH82</f>
        <v/>
      </c>
      <c r="AN78" s="1112" t="str">
        <f>'Result Sheet'!AT82</f>
        <v/>
      </c>
      <c r="AO78" s="1112" t="str">
        <f>'Result Sheet'!BF82</f>
        <v/>
      </c>
      <c r="AP78" s="1112" t="str">
        <f>'Result Sheet'!BR82</f>
        <v/>
      </c>
      <c r="AQ78" s="1096" t="str">
        <f>'Result Sheet'!CD82</f>
        <v/>
      </c>
      <c r="AR78" s="1105" t="str">
        <f>'Result Sheet'!CP82</f>
        <v/>
      </c>
      <c r="AS78" s="1094">
        <f t="shared" si="117"/>
        <v>0.0</v>
      </c>
      <c r="AT78" s="1094">
        <f t="shared" si="117"/>
        <v>0.0</v>
      </c>
      <c r="AU78" s="1094">
        <f t="shared" si="117"/>
        <v>0.0</v>
      </c>
      <c r="AV78" s="1094">
        <f t="shared" si="117"/>
        <v>0.0</v>
      </c>
      <c r="AW78" s="1094">
        <f t="shared" si="117"/>
        <v>0.0</v>
      </c>
      <c r="AX78" s="1094">
        <f t="shared" si="117"/>
        <v>0.0</v>
      </c>
      <c r="AY78" s="1094">
        <f t="shared" si="118"/>
        <v>0.0</v>
      </c>
      <c r="AZ78" s="1094">
        <f t="shared" si="118"/>
        <v>0.0</v>
      </c>
      <c r="BA78" s="1094">
        <f t="shared" si="118"/>
        <v>0.0</v>
      </c>
      <c r="BB78" s="1094">
        <f t="shared" si="118"/>
        <v>0.0</v>
      </c>
      <c r="BC78" s="1094">
        <f t="shared" si="118"/>
        <v>0.0</v>
      </c>
      <c r="BD78" s="1094">
        <f t="shared" si="118"/>
        <v>0.0</v>
      </c>
      <c r="BE78" s="1094">
        <f t="shared" si="119"/>
        <v>0.0</v>
      </c>
      <c r="BF78" s="1094">
        <f t="shared" si="119"/>
        <v>0.0</v>
      </c>
      <c r="BG78" s="1094">
        <f t="shared" si="119"/>
        <v>0.0</v>
      </c>
      <c r="BH78" s="1094">
        <f t="shared" si="119"/>
        <v>0.0</v>
      </c>
      <c r="BI78" s="1094">
        <f t="shared" si="119"/>
        <v>0.0</v>
      </c>
      <c r="BJ78" s="1094">
        <f t="shared" si="119"/>
        <v>0.0</v>
      </c>
      <c r="BK78" s="1094">
        <f t="shared" si="120"/>
        <v>0.0</v>
      </c>
      <c r="BL78" s="1094">
        <f t="shared" si="120"/>
        <v>0.0</v>
      </c>
      <c r="BM78" s="1094">
        <f t="shared" si="120"/>
        <v>0.0</v>
      </c>
      <c r="BN78" s="1094">
        <f t="shared" si="120"/>
        <v>0.0</v>
      </c>
      <c r="BO78" s="1094">
        <f t="shared" si="120"/>
        <v>0.0</v>
      </c>
      <c r="BP78" s="1094">
        <f t="shared" si="120"/>
        <v>0.0</v>
      </c>
      <c r="BQ78" s="1094">
        <f t="shared" si="121"/>
        <v>0.0</v>
      </c>
      <c r="BR78" s="1094">
        <f t="shared" si="121"/>
        <v>0.0</v>
      </c>
      <c r="BS78" s="1094">
        <f t="shared" si="121"/>
        <v>0.0</v>
      </c>
      <c r="BT78" s="1094">
        <f t="shared" si="121"/>
        <v>0.0</v>
      </c>
      <c r="BU78" s="1094">
        <f t="shared" si="121"/>
        <v>0.0</v>
      </c>
      <c r="BV78" s="1094">
        <f t="shared" si="121"/>
        <v>0.0</v>
      </c>
      <c r="BW78" s="1094">
        <f t="shared" si="122"/>
        <v>0.0</v>
      </c>
      <c r="BX78" s="1094">
        <f t="shared" si="122"/>
        <v>0.0</v>
      </c>
      <c r="BY78" s="1094">
        <f t="shared" si="122"/>
        <v>0.0</v>
      </c>
      <c r="BZ78" s="1094">
        <f t="shared" si="122"/>
        <v>0.0</v>
      </c>
      <c r="CA78" s="1094">
        <f t="shared" si="122"/>
        <v>0.0</v>
      </c>
      <c r="CB78" s="1094">
        <f t="shared" si="122"/>
        <v>0.0</v>
      </c>
      <c r="CC78" s="1094">
        <f t="shared" si="123"/>
        <v>0.0</v>
      </c>
      <c r="CD78" s="1094">
        <f t="shared" si="123"/>
        <v>0.0</v>
      </c>
      <c r="CE78" s="1094">
        <f t="shared" si="123"/>
        <v>0.0</v>
      </c>
      <c r="CF78" s="1094">
        <f t="shared" si="123"/>
        <v>0.0</v>
      </c>
      <c r="CG78" s="1094">
        <f t="shared" si="123"/>
        <v>0.0</v>
      </c>
      <c r="CH78" s="1094">
        <f t="shared" si="123"/>
        <v>0.0</v>
      </c>
      <c r="CI78" s="1113">
        <f>IF(AK78=CI$2,'Marks Entry'!G84,0)</f>
        <v>0.0</v>
      </c>
      <c r="CJ78" s="1112">
        <f>IF(AK78=CJ$2,'Marks Entry'!G84,0)</f>
        <v>0.0</v>
      </c>
      <c r="CK78" s="1112">
        <f>IF(AK78=CK$2,'Marks Entry'!G84,0)</f>
        <v>0.0</v>
      </c>
      <c r="CL78" s="1112">
        <f>IF(AK78=CL$2,'Marks Entry'!G84,0)</f>
        <v>0.0</v>
      </c>
      <c r="CM78" s="1112">
        <f>IF(AK78=CM$2,'Marks Entry'!G84,0)</f>
        <v>0.0</v>
      </c>
      <c r="CN78" s="1112">
        <f>IF(AK78=CN$2,'Marks Entry'!G84,0)</f>
        <v>0.0</v>
      </c>
      <c r="CO78" s="1106" t="str">
        <f>IF(AND('Marks Entry'!$FE84="Passed",$AK78=CO$2),'Marks Entry'!$FD84,IF($AK78=CO$2,'Marks Entry'!$FE84,""))</f>
        <v/>
      </c>
      <c r="CP78" s="1106" t="str">
        <f>IF(AND('Marks Entry'!$FE84="Passed",$AK78=CP$2),'Marks Entry'!$FD84,IF($AK78=CP$2,'Marks Entry'!$FE84,""))</f>
        <v/>
      </c>
      <c r="CQ78" s="1106" t="str">
        <f>IF(AND('Marks Entry'!$FE84="Passed",$AK78=CQ$2),'Marks Entry'!$FD84,IF($AK78=CQ$2,'Marks Entry'!$FE84,""))</f>
        <v/>
      </c>
      <c r="CR78" s="1106" t="str">
        <f>IF(AND('Marks Entry'!$FE84="Passed",$AK78=CR$2),'Marks Entry'!$FD84,IF($AK78=CR$2,'Marks Entry'!$FE84,""))</f>
        <v/>
      </c>
      <c r="CS78" s="1106" t="str">
        <f>IF(AND('Marks Entry'!$FE84="Passed",$AK78=CS$2),'Marks Entry'!$FD84,IF($AK78=CS$2,'Marks Entry'!$FE84,""))</f>
        <v/>
      </c>
      <c r="CT78" s="1106" t="str">
        <f>IF(AND('Marks Entry'!$FE84="Passed",$AK78=CT$2),'Marks Entry'!$FD84,IF($AK78=CT$2,'Marks Entry'!$FE84,""))</f>
        <v/>
      </c>
    </row>
    <row r="79" spans="8:8" ht="15.0" hidden="1">
      <c r="AJ79" s="1095">
        <f t="shared" si="124"/>
        <v>0.0</v>
      </c>
      <c r="AK79" s="1095">
        <f>'Marks Entry'!F85</f>
        <v>0.0</v>
      </c>
      <c r="AL79" s="1112" t="str">
        <f>'Result Sheet'!V83</f>
        <v/>
      </c>
      <c r="AM79" s="1112" t="str">
        <f>'Result Sheet'!AH83</f>
        <v/>
      </c>
      <c r="AN79" s="1112" t="str">
        <f>'Result Sheet'!AT83</f>
        <v/>
      </c>
      <c r="AO79" s="1112" t="str">
        <f>'Result Sheet'!BF83</f>
        <v/>
      </c>
      <c r="AP79" s="1112" t="str">
        <f>'Result Sheet'!BR83</f>
        <v/>
      </c>
      <c r="AQ79" s="1096" t="str">
        <f>'Result Sheet'!CD83</f>
        <v/>
      </c>
      <c r="AR79" s="1105" t="str">
        <f>'Result Sheet'!CP83</f>
        <v/>
      </c>
      <c r="AS79" s="1094">
        <f t="shared" si="117"/>
        <v>0.0</v>
      </c>
      <c r="AT79" s="1094">
        <f t="shared" si="117"/>
        <v>0.0</v>
      </c>
      <c r="AU79" s="1094">
        <f t="shared" si="117"/>
        <v>0.0</v>
      </c>
      <c r="AV79" s="1094">
        <f t="shared" si="117"/>
        <v>0.0</v>
      </c>
      <c r="AW79" s="1094">
        <f t="shared" si="117"/>
        <v>0.0</v>
      </c>
      <c r="AX79" s="1094">
        <f t="shared" si="117"/>
        <v>0.0</v>
      </c>
      <c r="AY79" s="1094">
        <f t="shared" si="118"/>
        <v>0.0</v>
      </c>
      <c r="AZ79" s="1094">
        <f t="shared" si="118"/>
        <v>0.0</v>
      </c>
      <c r="BA79" s="1094">
        <f t="shared" si="118"/>
        <v>0.0</v>
      </c>
      <c r="BB79" s="1094">
        <f t="shared" si="118"/>
        <v>0.0</v>
      </c>
      <c r="BC79" s="1094">
        <f t="shared" si="118"/>
        <v>0.0</v>
      </c>
      <c r="BD79" s="1094">
        <f t="shared" si="118"/>
        <v>0.0</v>
      </c>
      <c r="BE79" s="1094">
        <f t="shared" si="119"/>
        <v>0.0</v>
      </c>
      <c r="BF79" s="1094">
        <f t="shared" si="119"/>
        <v>0.0</v>
      </c>
      <c r="BG79" s="1094">
        <f t="shared" si="119"/>
        <v>0.0</v>
      </c>
      <c r="BH79" s="1094">
        <f t="shared" si="119"/>
        <v>0.0</v>
      </c>
      <c r="BI79" s="1094">
        <f t="shared" si="119"/>
        <v>0.0</v>
      </c>
      <c r="BJ79" s="1094">
        <f t="shared" si="119"/>
        <v>0.0</v>
      </c>
      <c r="BK79" s="1094">
        <f t="shared" si="120"/>
        <v>0.0</v>
      </c>
      <c r="BL79" s="1094">
        <f t="shared" si="120"/>
        <v>0.0</v>
      </c>
      <c r="BM79" s="1094">
        <f t="shared" si="120"/>
        <v>0.0</v>
      </c>
      <c r="BN79" s="1094">
        <f t="shared" si="120"/>
        <v>0.0</v>
      </c>
      <c r="BO79" s="1094">
        <f t="shared" si="120"/>
        <v>0.0</v>
      </c>
      <c r="BP79" s="1094">
        <f t="shared" si="120"/>
        <v>0.0</v>
      </c>
      <c r="BQ79" s="1094">
        <f t="shared" si="121"/>
        <v>0.0</v>
      </c>
      <c r="BR79" s="1094">
        <f t="shared" si="121"/>
        <v>0.0</v>
      </c>
      <c r="BS79" s="1094">
        <f t="shared" si="121"/>
        <v>0.0</v>
      </c>
      <c r="BT79" s="1094">
        <f t="shared" si="121"/>
        <v>0.0</v>
      </c>
      <c r="BU79" s="1094">
        <f t="shared" si="121"/>
        <v>0.0</v>
      </c>
      <c r="BV79" s="1094">
        <f t="shared" si="121"/>
        <v>0.0</v>
      </c>
      <c r="BW79" s="1094">
        <f t="shared" si="122"/>
        <v>0.0</v>
      </c>
      <c r="BX79" s="1094">
        <f t="shared" si="122"/>
        <v>0.0</v>
      </c>
      <c r="BY79" s="1094">
        <f t="shared" si="122"/>
        <v>0.0</v>
      </c>
      <c r="BZ79" s="1094">
        <f t="shared" si="122"/>
        <v>0.0</v>
      </c>
      <c r="CA79" s="1094">
        <f t="shared" si="122"/>
        <v>0.0</v>
      </c>
      <c r="CB79" s="1094">
        <f t="shared" si="122"/>
        <v>0.0</v>
      </c>
      <c r="CC79" s="1094">
        <f t="shared" si="123"/>
        <v>0.0</v>
      </c>
      <c r="CD79" s="1094">
        <f t="shared" si="123"/>
        <v>0.0</v>
      </c>
      <c r="CE79" s="1094">
        <f t="shared" si="123"/>
        <v>0.0</v>
      </c>
      <c r="CF79" s="1094">
        <f t="shared" si="123"/>
        <v>0.0</v>
      </c>
      <c r="CG79" s="1094">
        <f t="shared" si="123"/>
        <v>0.0</v>
      </c>
      <c r="CH79" s="1094">
        <f t="shared" si="123"/>
        <v>0.0</v>
      </c>
      <c r="CI79" s="1113">
        <f>IF(AK79=CI$2,'Marks Entry'!G85,0)</f>
        <v>0.0</v>
      </c>
      <c r="CJ79" s="1112">
        <f>IF(AK79=CJ$2,'Marks Entry'!G85,0)</f>
        <v>0.0</v>
      </c>
      <c r="CK79" s="1112">
        <f>IF(AK79=CK$2,'Marks Entry'!G85,0)</f>
        <v>0.0</v>
      </c>
      <c r="CL79" s="1112">
        <f>IF(AK79=CL$2,'Marks Entry'!G85,0)</f>
        <v>0.0</v>
      </c>
      <c r="CM79" s="1112">
        <f>IF(AK79=CM$2,'Marks Entry'!G85,0)</f>
        <v>0.0</v>
      </c>
      <c r="CN79" s="1112">
        <f>IF(AK79=CN$2,'Marks Entry'!G85,0)</f>
        <v>0.0</v>
      </c>
      <c r="CO79" s="1106" t="str">
        <f>IF(AND('Marks Entry'!$FE85="Passed",$AK79=CO$2),'Marks Entry'!$FD85,IF($AK79=CO$2,'Marks Entry'!$FE85,""))</f>
        <v/>
      </c>
      <c r="CP79" s="1106" t="str">
        <f>IF(AND('Marks Entry'!$FE85="Passed",$AK79=CP$2),'Marks Entry'!$FD85,IF($AK79=CP$2,'Marks Entry'!$FE85,""))</f>
        <v/>
      </c>
      <c r="CQ79" s="1106" t="str">
        <f>IF(AND('Marks Entry'!$FE85="Passed",$AK79=CQ$2),'Marks Entry'!$FD85,IF($AK79=CQ$2,'Marks Entry'!$FE85,""))</f>
        <v/>
      </c>
      <c r="CR79" s="1106" t="str">
        <f>IF(AND('Marks Entry'!$FE85="Passed",$AK79=CR$2),'Marks Entry'!$FD85,IF($AK79=CR$2,'Marks Entry'!$FE85,""))</f>
        <v/>
      </c>
      <c r="CS79" s="1106" t="str">
        <f>IF(AND('Marks Entry'!$FE85="Passed",$AK79=CS$2),'Marks Entry'!$FD85,IF($AK79=CS$2,'Marks Entry'!$FE85,""))</f>
        <v/>
      </c>
      <c r="CT79" s="1106" t="str">
        <f>IF(AND('Marks Entry'!$FE85="Passed",$AK79=CT$2),'Marks Entry'!$FD85,IF($AK79=CT$2,'Marks Entry'!$FE85,""))</f>
        <v/>
      </c>
    </row>
    <row r="80" spans="8:8" ht="15.0" hidden="1">
      <c r="AJ80" s="1095">
        <f t="shared" si="124"/>
        <v>0.0</v>
      </c>
      <c r="AK80" s="1095">
        <f>'Marks Entry'!F86</f>
        <v>0.0</v>
      </c>
      <c r="AL80" s="1112" t="str">
        <f>'Result Sheet'!V84</f>
        <v/>
      </c>
      <c r="AM80" s="1112" t="str">
        <f>'Result Sheet'!AH84</f>
        <v/>
      </c>
      <c r="AN80" s="1112" t="str">
        <f>'Result Sheet'!AT84</f>
        <v/>
      </c>
      <c r="AO80" s="1112" t="str">
        <f>'Result Sheet'!BF84</f>
        <v/>
      </c>
      <c r="AP80" s="1112" t="str">
        <f>'Result Sheet'!BR84</f>
        <v/>
      </c>
      <c r="AQ80" s="1096" t="str">
        <f>'Result Sheet'!CD84</f>
        <v/>
      </c>
      <c r="AR80" s="1105" t="str">
        <f>'Result Sheet'!CP84</f>
        <v/>
      </c>
      <c r="AS80" s="1094">
        <f t="shared" si="117"/>
        <v>0.0</v>
      </c>
      <c r="AT80" s="1094">
        <f t="shared" si="117"/>
        <v>0.0</v>
      </c>
      <c r="AU80" s="1094">
        <f t="shared" si="117"/>
        <v>0.0</v>
      </c>
      <c r="AV80" s="1094">
        <f t="shared" si="117"/>
        <v>0.0</v>
      </c>
      <c r="AW80" s="1094">
        <f t="shared" si="117"/>
        <v>0.0</v>
      </c>
      <c r="AX80" s="1094">
        <f t="shared" si="117"/>
        <v>0.0</v>
      </c>
      <c r="AY80" s="1094">
        <f t="shared" si="118"/>
        <v>0.0</v>
      </c>
      <c r="AZ80" s="1094">
        <f t="shared" si="118"/>
        <v>0.0</v>
      </c>
      <c r="BA80" s="1094">
        <f t="shared" si="118"/>
        <v>0.0</v>
      </c>
      <c r="BB80" s="1094">
        <f t="shared" si="118"/>
        <v>0.0</v>
      </c>
      <c r="BC80" s="1094">
        <f t="shared" si="118"/>
        <v>0.0</v>
      </c>
      <c r="BD80" s="1094">
        <f t="shared" si="118"/>
        <v>0.0</v>
      </c>
      <c r="BE80" s="1094">
        <f t="shared" si="119"/>
        <v>0.0</v>
      </c>
      <c r="BF80" s="1094">
        <f t="shared" si="119"/>
        <v>0.0</v>
      </c>
      <c r="BG80" s="1094">
        <f t="shared" si="119"/>
        <v>0.0</v>
      </c>
      <c r="BH80" s="1094">
        <f t="shared" si="119"/>
        <v>0.0</v>
      </c>
      <c r="BI80" s="1094">
        <f t="shared" si="119"/>
        <v>0.0</v>
      </c>
      <c r="BJ80" s="1094">
        <f t="shared" si="119"/>
        <v>0.0</v>
      </c>
      <c r="BK80" s="1094">
        <f t="shared" si="120"/>
        <v>0.0</v>
      </c>
      <c r="BL80" s="1094">
        <f t="shared" si="120"/>
        <v>0.0</v>
      </c>
      <c r="BM80" s="1094">
        <f t="shared" si="120"/>
        <v>0.0</v>
      </c>
      <c r="BN80" s="1094">
        <f t="shared" si="120"/>
        <v>0.0</v>
      </c>
      <c r="BO80" s="1094">
        <f t="shared" si="120"/>
        <v>0.0</v>
      </c>
      <c r="BP80" s="1094">
        <f t="shared" si="120"/>
        <v>0.0</v>
      </c>
      <c r="BQ80" s="1094">
        <f t="shared" si="121"/>
        <v>0.0</v>
      </c>
      <c r="BR80" s="1094">
        <f t="shared" si="121"/>
        <v>0.0</v>
      </c>
      <c r="BS80" s="1094">
        <f t="shared" si="121"/>
        <v>0.0</v>
      </c>
      <c r="BT80" s="1094">
        <f t="shared" si="121"/>
        <v>0.0</v>
      </c>
      <c r="BU80" s="1094">
        <f t="shared" si="121"/>
        <v>0.0</v>
      </c>
      <c r="BV80" s="1094">
        <f t="shared" si="121"/>
        <v>0.0</v>
      </c>
      <c r="BW80" s="1094">
        <f t="shared" si="122"/>
        <v>0.0</v>
      </c>
      <c r="BX80" s="1094">
        <f t="shared" si="122"/>
        <v>0.0</v>
      </c>
      <c r="BY80" s="1094">
        <f t="shared" si="122"/>
        <v>0.0</v>
      </c>
      <c r="BZ80" s="1094">
        <f t="shared" si="122"/>
        <v>0.0</v>
      </c>
      <c r="CA80" s="1094">
        <f t="shared" si="122"/>
        <v>0.0</v>
      </c>
      <c r="CB80" s="1094">
        <f t="shared" si="122"/>
        <v>0.0</v>
      </c>
      <c r="CC80" s="1094">
        <f t="shared" si="123"/>
        <v>0.0</v>
      </c>
      <c r="CD80" s="1094">
        <f t="shared" si="123"/>
        <v>0.0</v>
      </c>
      <c r="CE80" s="1094">
        <f t="shared" si="123"/>
        <v>0.0</v>
      </c>
      <c r="CF80" s="1094">
        <f t="shared" si="123"/>
        <v>0.0</v>
      </c>
      <c r="CG80" s="1094">
        <f t="shared" si="123"/>
        <v>0.0</v>
      </c>
      <c r="CH80" s="1094">
        <f t="shared" si="123"/>
        <v>0.0</v>
      </c>
      <c r="CI80" s="1113">
        <f>IF(AK80=CI$2,'Marks Entry'!G86,0)</f>
        <v>0.0</v>
      </c>
      <c r="CJ80" s="1112">
        <f>IF(AK80=CJ$2,'Marks Entry'!G86,0)</f>
        <v>0.0</v>
      </c>
      <c r="CK80" s="1112">
        <f>IF(AK80=CK$2,'Marks Entry'!G86,0)</f>
        <v>0.0</v>
      </c>
      <c r="CL80" s="1112">
        <f>IF(AK80=CL$2,'Marks Entry'!G86,0)</f>
        <v>0.0</v>
      </c>
      <c r="CM80" s="1112">
        <f>IF(AK80=CM$2,'Marks Entry'!G86,0)</f>
        <v>0.0</v>
      </c>
      <c r="CN80" s="1112">
        <f>IF(AK80=CN$2,'Marks Entry'!G86,0)</f>
        <v>0.0</v>
      </c>
      <c r="CO80" s="1106" t="str">
        <f>IF(AND('Marks Entry'!$FE86="Passed",$AK80=CO$2),'Marks Entry'!$FD86,IF($AK80=CO$2,'Marks Entry'!$FE86,""))</f>
        <v/>
      </c>
      <c r="CP80" s="1106" t="str">
        <f>IF(AND('Marks Entry'!$FE86="Passed",$AK80=CP$2),'Marks Entry'!$FD86,IF($AK80=CP$2,'Marks Entry'!$FE86,""))</f>
        <v/>
      </c>
      <c r="CQ80" s="1106" t="str">
        <f>IF(AND('Marks Entry'!$FE86="Passed",$AK80=CQ$2),'Marks Entry'!$FD86,IF($AK80=CQ$2,'Marks Entry'!$FE86,""))</f>
        <v/>
      </c>
      <c r="CR80" s="1106" t="str">
        <f>IF(AND('Marks Entry'!$FE86="Passed",$AK80=CR$2),'Marks Entry'!$FD86,IF($AK80=CR$2,'Marks Entry'!$FE86,""))</f>
        <v/>
      </c>
      <c r="CS80" s="1106" t="str">
        <f>IF(AND('Marks Entry'!$FE86="Passed",$AK80=CS$2),'Marks Entry'!$FD86,IF($AK80=CS$2,'Marks Entry'!$FE86,""))</f>
        <v/>
      </c>
      <c r="CT80" s="1106" t="str">
        <f>IF(AND('Marks Entry'!$FE86="Passed",$AK80=CT$2),'Marks Entry'!$FD86,IF($AK80=CT$2,'Marks Entry'!$FE86,""))</f>
        <v/>
      </c>
    </row>
    <row r="81" spans="8:8" ht="15.0" hidden="1">
      <c r="AJ81" s="1095">
        <f t="shared" si="124"/>
        <v>0.0</v>
      </c>
      <c r="AK81" s="1095">
        <f>'Marks Entry'!F87</f>
        <v>0.0</v>
      </c>
      <c r="AL81" s="1112" t="str">
        <f>'Result Sheet'!V85</f>
        <v/>
      </c>
      <c r="AM81" s="1112" t="str">
        <f>'Result Sheet'!AH85</f>
        <v/>
      </c>
      <c r="AN81" s="1112" t="str">
        <f>'Result Sheet'!AT85</f>
        <v/>
      </c>
      <c r="AO81" s="1112" t="str">
        <f>'Result Sheet'!BF85</f>
        <v/>
      </c>
      <c r="AP81" s="1112" t="str">
        <f>'Result Sheet'!BR85</f>
        <v/>
      </c>
      <c r="AQ81" s="1096" t="str">
        <f>'Result Sheet'!CD85</f>
        <v/>
      </c>
      <c r="AR81" s="1105" t="str">
        <f>'Result Sheet'!CP85</f>
        <v/>
      </c>
      <c r="AS81" s="1094">
        <f t="shared" si="117"/>
        <v>0.0</v>
      </c>
      <c r="AT81" s="1094">
        <f t="shared" si="117"/>
        <v>0.0</v>
      </c>
      <c r="AU81" s="1094">
        <f t="shared" si="117"/>
        <v>0.0</v>
      </c>
      <c r="AV81" s="1094">
        <f t="shared" si="117"/>
        <v>0.0</v>
      </c>
      <c r="AW81" s="1094">
        <f t="shared" si="117"/>
        <v>0.0</v>
      </c>
      <c r="AX81" s="1094">
        <f t="shared" si="117"/>
        <v>0.0</v>
      </c>
      <c r="AY81" s="1094">
        <f t="shared" si="118"/>
        <v>0.0</v>
      </c>
      <c r="AZ81" s="1094">
        <f t="shared" si="118"/>
        <v>0.0</v>
      </c>
      <c r="BA81" s="1094">
        <f t="shared" si="118"/>
        <v>0.0</v>
      </c>
      <c r="BB81" s="1094">
        <f t="shared" si="118"/>
        <v>0.0</v>
      </c>
      <c r="BC81" s="1094">
        <f t="shared" si="118"/>
        <v>0.0</v>
      </c>
      <c r="BD81" s="1094">
        <f t="shared" si="118"/>
        <v>0.0</v>
      </c>
      <c r="BE81" s="1094">
        <f t="shared" si="119"/>
        <v>0.0</v>
      </c>
      <c r="BF81" s="1094">
        <f t="shared" si="119"/>
        <v>0.0</v>
      </c>
      <c r="BG81" s="1094">
        <f t="shared" si="119"/>
        <v>0.0</v>
      </c>
      <c r="BH81" s="1094">
        <f t="shared" si="119"/>
        <v>0.0</v>
      </c>
      <c r="BI81" s="1094">
        <f t="shared" si="119"/>
        <v>0.0</v>
      </c>
      <c r="BJ81" s="1094">
        <f t="shared" si="119"/>
        <v>0.0</v>
      </c>
      <c r="BK81" s="1094">
        <f t="shared" si="120"/>
        <v>0.0</v>
      </c>
      <c r="BL81" s="1094">
        <f t="shared" si="120"/>
        <v>0.0</v>
      </c>
      <c r="BM81" s="1094">
        <f t="shared" si="120"/>
        <v>0.0</v>
      </c>
      <c r="BN81" s="1094">
        <f t="shared" si="120"/>
        <v>0.0</v>
      </c>
      <c r="BO81" s="1094">
        <f t="shared" si="120"/>
        <v>0.0</v>
      </c>
      <c r="BP81" s="1094">
        <f t="shared" si="120"/>
        <v>0.0</v>
      </c>
      <c r="BQ81" s="1094">
        <f t="shared" si="121"/>
        <v>0.0</v>
      </c>
      <c r="BR81" s="1094">
        <f t="shared" si="121"/>
        <v>0.0</v>
      </c>
      <c r="BS81" s="1094">
        <f t="shared" si="121"/>
        <v>0.0</v>
      </c>
      <c r="BT81" s="1094">
        <f t="shared" si="121"/>
        <v>0.0</v>
      </c>
      <c r="BU81" s="1094">
        <f t="shared" si="121"/>
        <v>0.0</v>
      </c>
      <c r="BV81" s="1094">
        <f t="shared" si="121"/>
        <v>0.0</v>
      </c>
      <c r="BW81" s="1094">
        <f t="shared" si="122"/>
        <v>0.0</v>
      </c>
      <c r="BX81" s="1094">
        <f t="shared" si="122"/>
        <v>0.0</v>
      </c>
      <c r="BY81" s="1094">
        <f t="shared" si="122"/>
        <v>0.0</v>
      </c>
      <c r="BZ81" s="1094">
        <f t="shared" si="122"/>
        <v>0.0</v>
      </c>
      <c r="CA81" s="1094">
        <f t="shared" si="122"/>
        <v>0.0</v>
      </c>
      <c r="CB81" s="1094">
        <f t="shared" si="122"/>
        <v>0.0</v>
      </c>
      <c r="CC81" s="1094">
        <f t="shared" si="123"/>
        <v>0.0</v>
      </c>
      <c r="CD81" s="1094">
        <f t="shared" si="123"/>
        <v>0.0</v>
      </c>
      <c r="CE81" s="1094">
        <f t="shared" si="123"/>
        <v>0.0</v>
      </c>
      <c r="CF81" s="1094">
        <f t="shared" si="123"/>
        <v>0.0</v>
      </c>
      <c r="CG81" s="1094">
        <f t="shared" si="123"/>
        <v>0.0</v>
      </c>
      <c r="CH81" s="1094">
        <f t="shared" si="123"/>
        <v>0.0</v>
      </c>
      <c r="CI81" s="1113">
        <f>IF(AK81=CI$2,'Marks Entry'!G87,0)</f>
        <v>0.0</v>
      </c>
      <c r="CJ81" s="1112">
        <f>IF(AK81=CJ$2,'Marks Entry'!G87,0)</f>
        <v>0.0</v>
      </c>
      <c r="CK81" s="1112">
        <f>IF(AK81=CK$2,'Marks Entry'!G87,0)</f>
        <v>0.0</v>
      </c>
      <c r="CL81" s="1112">
        <f>IF(AK81=CL$2,'Marks Entry'!G87,0)</f>
        <v>0.0</v>
      </c>
      <c r="CM81" s="1112">
        <f>IF(AK81=CM$2,'Marks Entry'!G87,0)</f>
        <v>0.0</v>
      </c>
      <c r="CN81" s="1112">
        <f>IF(AK81=CN$2,'Marks Entry'!G87,0)</f>
        <v>0.0</v>
      </c>
      <c r="CO81" s="1106" t="str">
        <f>IF(AND('Marks Entry'!$FE87="Passed",$AK81=CO$2),'Marks Entry'!$FD87,IF($AK81=CO$2,'Marks Entry'!$FE87,""))</f>
        <v/>
      </c>
      <c r="CP81" s="1106" t="str">
        <f>IF(AND('Marks Entry'!$FE87="Passed",$AK81=CP$2),'Marks Entry'!$FD87,IF($AK81=CP$2,'Marks Entry'!$FE87,""))</f>
        <v/>
      </c>
      <c r="CQ81" s="1106" t="str">
        <f>IF(AND('Marks Entry'!$FE87="Passed",$AK81=CQ$2),'Marks Entry'!$FD87,IF($AK81=CQ$2,'Marks Entry'!$FE87,""))</f>
        <v/>
      </c>
      <c r="CR81" s="1106" t="str">
        <f>IF(AND('Marks Entry'!$FE87="Passed",$AK81=CR$2),'Marks Entry'!$FD87,IF($AK81=CR$2,'Marks Entry'!$FE87,""))</f>
        <v/>
      </c>
      <c r="CS81" s="1106" t="str">
        <f>IF(AND('Marks Entry'!$FE87="Passed",$AK81=CS$2),'Marks Entry'!$FD87,IF($AK81=CS$2,'Marks Entry'!$FE87,""))</f>
        <v/>
      </c>
      <c r="CT81" s="1106" t="str">
        <f>IF(AND('Marks Entry'!$FE87="Passed",$AK81=CT$2),'Marks Entry'!$FD87,IF($AK81=CT$2,'Marks Entry'!$FE87,""))</f>
        <v/>
      </c>
    </row>
    <row r="82" spans="8:8" ht="15.0" hidden="1">
      <c r="AJ82" s="1095">
        <f t="shared" si="124"/>
        <v>0.0</v>
      </c>
      <c r="AK82" s="1095">
        <f>'Marks Entry'!F88</f>
        <v>0.0</v>
      </c>
      <c r="AL82" s="1112" t="str">
        <f>'Result Sheet'!V86</f>
        <v/>
      </c>
      <c r="AM82" s="1112" t="str">
        <f>'Result Sheet'!AH86</f>
        <v/>
      </c>
      <c r="AN82" s="1112" t="str">
        <f>'Result Sheet'!AT86</f>
        <v/>
      </c>
      <c r="AO82" s="1112" t="str">
        <f>'Result Sheet'!BF86</f>
        <v/>
      </c>
      <c r="AP82" s="1112" t="str">
        <f>'Result Sheet'!BR86</f>
        <v/>
      </c>
      <c r="AQ82" s="1096" t="str">
        <f>'Result Sheet'!CD86</f>
        <v/>
      </c>
      <c r="AR82" s="1105" t="str">
        <f>'Result Sheet'!CP86</f>
        <v/>
      </c>
      <c r="AS82" s="1094">
        <f t="shared" si="117"/>
        <v>0.0</v>
      </c>
      <c r="AT82" s="1094">
        <f t="shared" si="117"/>
        <v>0.0</v>
      </c>
      <c r="AU82" s="1094">
        <f t="shared" si="117"/>
        <v>0.0</v>
      </c>
      <c r="AV82" s="1094">
        <f t="shared" si="117"/>
        <v>0.0</v>
      </c>
      <c r="AW82" s="1094">
        <f t="shared" si="117"/>
        <v>0.0</v>
      </c>
      <c r="AX82" s="1094">
        <f t="shared" si="117"/>
        <v>0.0</v>
      </c>
      <c r="AY82" s="1094">
        <f t="shared" si="118"/>
        <v>0.0</v>
      </c>
      <c r="AZ82" s="1094">
        <f t="shared" si="118"/>
        <v>0.0</v>
      </c>
      <c r="BA82" s="1094">
        <f t="shared" si="118"/>
        <v>0.0</v>
      </c>
      <c r="BB82" s="1094">
        <f t="shared" si="118"/>
        <v>0.0</v>
      </c>
      <c r="BC82" s="1094">
        <f t="shared" si="118"/>
        <v>0.0</v>
      </c>
      <c r="BD82" s="1094">
        <f t="shared" si="118"/>
        <v>0.0</v>
      </c>
      <c r="BE82" s="1094">
        <f t="shared" si="119"/>
        <v>0.0</v>
      </c>
      <c r="BF82" s="1094">
        <f t="shared" si="119"/>
        <v>0.0</v>
      </c>
      <c r="BG82" s="1094">
        <f t="shared" si="119"/>
        <v>0.0</v>
      </c>
      <c r="BH82" s="1094">
        <f t="shared" si="119"/>
        <v>0.0</v>
      </c>
      <c r="BI82" s="1094">
        <f t="shared" si="119"/>
        <v>0.0</v>
      </c>
      <c r="BJ82" s="1094">
        <f t="shared" si="119"/>
        <v>0.0</v>
      </c>
      <c r="BK82" s="1094">
        <f t="shared" si="120"/>
        <v>0.0</v>
      </c>
      <c r="BL82" s="1094">
        <f t="shared" si="120"/>
        <v>0.0</v>
      </c>
      <c r="BM82" s="1094">
        <f t="shared" si="120"/>
        <v>0.0</v>
      </c>
      <c r="BN82" s="1094">
        <f t="shared" si="120"/>
        <v>0.0</v>
      </c>
      <c r="BO82" s="1094">
        <f t="shared" si="120"/>
        <v>0.0</v>
      </c>
      <c r="BP82" s="1094">
        <f t="shared" si="120"/>
        <v>0.0</v>
      </c>
      <c r="BQ82" s="1094">
        <f t="shared" si="121"/>
        <v>0.0</v>
      </c>
      <c r="BR82" s="1094">
        <f t="shared" si="121"/>
        <v>0.0</v>
      </c>
      <c r="BS82" s="1094">
        <f t="shared" si="121"/>
        <v>0.0</v>
      </c>
      <c r="BT82" s="1094">
        <f t="shared" si="121"/>
        <v>0.0</v>
      </c>
      <c r="BU82" s="1094">
        <f t="shared" si="121"/>
        <v>0.0</v>
      </c>
      <c r="BV82" s="1094">
        <f t="shared" si="121"/>
        <v>0.0</v>
      </c>
      <c r="BW82" s="1094">
        <f t="shared" si="122"/>
        <v>0.0</v>
      </c>
      <c r="BX82" s="1094">
        <f t="shared" si="122"/>
        <v>0.0</v>
      </c>
      <c r="BY82" s="1094">
        <f t="shared" si="122"/>
        <v>0.0</v>
      </c>
      <c r="BZ82" s="1094">
        <f t="shared" si="122"/>
        <v>0.0</v>
      </c>
      <c r="CA82" s="1094">
        <f t="shared" si="122"/>
        <v>0.0</v>
      </c>
      <c r="CB82" s="1094">
        <f t="shared" si="122"/>
        <v>0.0</v>
      </c>
      <c r="CC82" s="1094">
        <f t="shared" si="123"/>
        <v>0.0</v>
      </c>
      <c r="CD82" s="1094">
        <f t="shared" si="123"/>
        <v>0.0</v>
      </c>
      <c r="CE82" s="1094">
        <f t="shared" si="123"/>
        <v>0.0</v>
      </c>
      <c r="CF82" s="1094">
        <f t="shared" si="123"/>
        <v>0.0</v>
      </c>
      <c r="CG82" s="1094">
        <f t="shared" si="123"/>
        <v>0.0</v>
      </c>
      <c r="CH82" s="1094">
        <f t="shared" si="123"/>
        <v>0.0</v>
      </c>
      <c r="CI82" s="1113">
        <f>IF(AK82=CI$2,'Marks Entry'!G88,0)</f>
        <v>0.0</v>
      </c>
      <c r="CJ82" s="1112">
        <f>IF(AK82=CJ$2,'Marks Entry'!G88,0)</f>
        <v>0.0</v>
      </c>
      <c r="CK82" s="1112">
        <f>IF(AK82=CK$2,'Marks Entry'!G88,0)</f>
        <v>0.0</v>
      </c>
      <c r="CL82" s="1112">
        <f>IF(AK82=CL$2,'Marks Entry'!G88,0)</f>
        <v>0.0</v>
      </c>
      <c r="CM82" s="1112">
        <f>IF(AK82=CM$2,'Marks Entry'!G88,0)</f>
        <v>0.0</v>
      </c>
      <c r="CN82" s="1112">
        <f>IF(AK82=CN$2,'Marks Entry'!G88,0)</f>
        <v>0.0</v>
      </c>
      <c r="CO82" s="1106" t="str">
        <f>IF(AND('Marks Entry'!$FE88="Passed",$AK82=CO$2),'Marks Entry'!$FD88,IF($AK82=CO$2,'Marks Entry'!$FE88,""))</f>
        <v/>
      </c>
      <c r="CP82" s="1106" t="str">
        <f>IF(AND('Marks Entry'!$FE88="Passed",$AK82=CP$2),'Marks Entry'!$FD88,IF($AK82=CP$2,'Marks Entry'!$FE88,""))</f>
        <v/>
      </c>
      <c r="CQ82" s="1106" t="str">
        <f>IF(AND('Marks Entry'!$FE88="Passed",$AK82=CQ$2),'Marks Entry'!$FD88,IF($AK82=CQ$2,'Marks Entry'!$FE88,""))</f>
        <v/>
      </c>
      <c r="CR82" s="1106" t="str">
        <f>IF(AND('Marks Entry'!$FE88="Passed",$AK82=CR$2),'Marks Entry'!$FD88,IF($AK82=CR$2,'Marks Entry'!$FE88,""))</f>
        <v/>
      </c>
      <c r="CS82" s="1106" t="str">
        <f>IF(AND('Marks Entry'!$FE88="Passed",$AK82=CS$2),'Marks Entry'!$FD88,IF($AK82=CS$2,'Marks Entry'!$FE88,""))</f>
        <v/>
      </c>
      <c r="CT82" s="1106" t="str">
        <f>IF(AND('Marks Entry'!$FE88="Passed",$AK82=CT$2),'Marks Entry'!$FD88,IF($AK82=CT$2,'Marks Entry'!$FE88,""))</f>
        <v/>
      </c>
    </row>
    <row r="83" spans="8:8" ht="15.0" hidden="1">
      <c r="AJ83" s="1095">
        <f t="shared" si="124"/>
        <v>0.0</v>
      </c>
      <c r="AK83" s="1095">
        <f>'Marks Entry'!F89</f>
        <v>0.0</v>
      </c>
      <c r="AL83" s="1112" t="str">
        <f>'Result Sheet'!V87</f>
        <v/>
      </c>
      <c r="AM83" s="1112" t="str">
        <f>'Result Sheet'!AH87</f>
        <v/>
      </c>
      <c r="AN83" s="1112" t="str">
        <f>'Result Sheet'!AT87</f>
        <v/>
      </c>
      <c r="AO83" s="1112" t="str">
        <f>'Result Sheet'!BF87</f>
        <v/>
      </c>
      <c r="AP83" s="1112" t="str">
        <f>'Result Sheet'!BR87</f>
        <v/>
      </c>
      <c r="AQ83" s="1096" t="str">
        <f>'Result Sheet'!CD87</f>
        <v/>
      </c>
      <c r="AR83" s="1105" t="str">
        <f>'Result Sheet'!CP87</f>
        <v/>
      </c>
      <c r="AS83" s="1094">
        <f t="shared" si="117"/>
        <v>0.0</v>
      </c>
      <c r="AT83" s="1094">
        <f t="shared" si="117"/>
        <v>0.0</v>
      </c>
      <c r="AU83" s="1094">
        <f t="shared" si="117"/>
        <v>0.0</v>
      </c>
      <c r="AV83" s="1094">
        <f t="shared" si="117"/>
        <v>0.0</v>
      </c>
      <c r="AW83" s="1094">
        <f t="shared" si="117"/>
        <v>0.0</v>
      </c>
      <c r="AX83" s="1094">
        <f t="shared" si="117"/>
        <v>0.0</v>
      </c>
      <c r="AY83" s="1094">
        <f t="shared" si="118"/>
        <v>0.0</v>
      </c>
      <c r="AZ83" s="1094">
        <f t="shared" si="118"/>
        <v>0.0</v>
      </c>
      <c r="BA83" s="1094">
        <f t="shared" si="118"/>
        <v>0.0</v>
      </c>
      <c r="BB83" s="1094">
        <f t="shared" si="118"/>
        <v>0.0</v>
      </c>
      <c r="BC83" s="1094">
        <f t="shared" si="118"/>
        <v>0.0</v>
      </c>
      <c r="BD83" s="1094">
        <f t="shared" si="118"/>
        <v>0.0</v>
      </c>
      <c r="BE83" s="1094">
        <f t="shared" si="119"/>
        <v>0.0</v>
      </c>
      <c r="BF83" s="1094">
        <f t="shared" si="119"/>
        <v>0.0</v>
      </c>
      <c r="BG83" s="1094">
        <f t="shared" si="119"/>
        <v>0.0</v>
      </c>
      <c r="BH83" s="1094">
        <f t="shared" si="119"/>
        <v>0.0</v>
      </c>
      <c r="BI83" s="1094">
        <f t="shared" si="119"/>
        <v>0.0</v>
      </c>
      <c r="BJ83" s="1094">
        <f t="shared" si="119"/>
        <v>0.0</v>
      </c>
      <c r="BK83" s="1094">
        <f t="shared" si="120"/>
        <v>0.0</v>
      </c>
      <c r="BL83" s="1094">
        <f t="shared" si="120"/>
        <v>0.0</v>
      </c>
      <c r="BM83" s="1094">
        <f t="shared" si="120"/>
        <v>0.0</v>
      </c>
      <c r="BN83" s="1094">
        <f t="shared" si="120"/>
        <v>0.0</v>
      </c>
      <c r="BO83" s="1094">
        <f t="shared" si="120"/>
        <v>0.0</v>
      </c>
      <c r="BP83" s="1094">
        <f t="shared" si="120"/>
        <v>0.0</v>
      </c>
      <c r="BQ83" s="1094">
        <f t="shared" si="121"/>
        <v>0.0</v>
      </c>
      <c r="BR83" s="1094">
        <f t="shared" si="121"/>
        <v>0.0</v>
      </c>
      <c r="BS83" s="1094">
        <f t="shared" si="121"/>
        <v>0.0</v>
      </c>
      <c r="BT83" s="1094">
        <f t="shared" si="121"/>
        <v>0.0</v>
      </c>
      <c r="BU83" s="1094">
        <f t="shared" si="121"/>
        <v>0.0</v>
      </c>
      <c r="BV83" s="1094">
        <f t="shared" si="121"/>
        <v>0.0</v>
      </c>
      <c r="BW83" s="1094">
        <f t="shared" si="122"/>
        <v>0.0</v>
      </c>
      <c r="BX83" s="1094">
        <f t="shared" si="122"/>
        <v>0.0</v>
      </c>
      <c r="BY83" s="1094">
        <f t="shared" si="122"/>
        <v>0.0</v>
      </c>
      <c r="BZ83" s="1094">
        <f t="shared" si="122"/>
        <v>0.0</v>
      </c>
      <c r="CA83" s="1094">
        <f t="shared" si="122"/>
        <v>0.0</v>
      </c>
      <c r="CB83" s="1094">
        <f t="shared" si="122"/>
        <v>0.0</v>
      </c>
      <c r="CC83" s="1094">
        <f t="shared" si="123"/>
        <v>0.0</v>
      </c>
      <c r="CD83" s="1094">
        <f t="shared" si="123"/>
        <v>0.0</v>
      </c>
      <c r="CE83" s="1094">
        <f t="shared" si="123"/>
        <v>0.0</v>
      </c>
      <c r="CF83" s="1094">
        <f t="shared" si="123"/>
        <v>0.0</v>
      </c>
      <c r="CG83" s="1094">
        <f t="shared" si="123"/>
        <v>0.0</v>
      </c>
      <c r="CH83" s="1094">
        <f t="shared" si="123"/>
        <v>0.0</v>
      </c>
      <c r="CI83" s="1113">
        <f>IF(AK83=CI$2,'Marks Entry'!G89,0)</f>
        <v>0.0</v>
      </c>
      <c r="CJ83" s="1112">
        <f>IF(AK83=CJ$2,'Marks Entry'!G89,0)</f>
        <v>0.0</v>
      </c>
      <c r="CK83" s="1112">
        <f>IF(AK83=CK$2,'Marks Entry'!G89,0)</f>
        <v>0.0</v>
      </c>
      <c r="CL83" s="1112">
        <f>IF(AK83=CL$2,'Marks Entry'!G89,0)</f>
        <v>0.0</v>
      </c>
      <c r="CM83" s="1112">
        <f>IF(AK83=CM$2,'Marks Entry'!G89,0)</f>
        <v>0.0</v>
      </c>
      <c r="CN83" s="1112">
        <f>IF(AK83=CN$2,'Marks Entry'!G89,0)</f>
        <v>0.0</v>
      </c>
      <c r="CO83" s="1106" t="str">
        <f>IF(AND('Marks Entry'!$FE89="Passed",$AK83=CO$2),'Marks Entry'!$FD89,IF($AK83=CO$2,'Marks Entry'!$FE89,""))</f>
        <v/>
      </c>
      <c r="CP83" s="1106" t="str">
        <f>IF(AND('Marks Entry'!$FE89="Passed",$AK83=CP$2),'Marks Entry'!$FD89,IF($AK83=CP$2,'Marks Entry'!$FE89,""))</f>
        <v/>
      </c>
      <c r="CQ83" s="1106" t="str">
        <f>IF(AND('Marks Entry'!$FE89="Passed",$AK83=CQ$2),'Marks Entry'!$FD89,IF($AK83=CQ$2,'Marks Entry'!$FE89,""))</f>
        <v/>
      </c>
      <c r="CR83" s="1106" t="str">
        <f>IF(AND('Marks Entry'!$FE89="Passed",$AK83=CR$2),'Marks Entry'!$FD89,IF($AK83=CR$2,'Marks Entry'!$FE89,""))</f>
        <v/>
      </c>
      <c r="CS83" s="1106" t="str">
        <f>IF(AND('Marks Entry'!$FE89="Passed",$AK83=CS$2),'Marks Entry'!$FD89,IF($AK83=CS$2,'Marks Entry'!$FE89,""))</f>
        <v/>
      </c>
      <c r="CT83" s="1106" t="str">
        <f>IF(AND('Marks Entry'!$FE89="Passed",$AK83=CT$2),'Marks Entry'!$FD89,IF($AK83=CT$2,'Marks Entry'!$FE89,""))</f>
        <v/>
      </c>
    </row>
    <row r="84" spans="8:8" ht="15.0" hidden="1">
      <c r="AJ84" s="1095">
        <f t="shared" si="124"/>
        <v>0.0</v>
      </c>
      <c r="AK84" s="1095">
        <f>'Marks Entry'!F90</f>
        <v>0.0</v>
      </c>
      <c r="AL84" s="1112" t="str">
        <f>'Result Sheet'!V88</f>
        <v/>
      </c>
      <c r="AM84" s="1112" t="str">
        <f>'Result Sheet'!AH88</f>
        <v/>
      </c>
      <c r="AN84" s="1112" t="str">
        <f>'Result Sheet'!AT88</f>
        <v/>
      </c>
      <c r="AO84" s="1112" t="str">
        <f>'Result Sheet'!BF88</f>
        <v/>
      </c>
      <c r="AP84" s="1112" t="str">
        <f>'Result Sheet'!BR88</f>
        <v/>
      </c>
      <c r="AQ84" s="1096" t="str">
        <f>'Result Sheet'!CD88</f>
        <v/>
      </c>
      <c r="AR84" s="1105" t="str">
        <f>'Result Sheet'!CP88</f>
        <v/>
      </c>
      <c r="AS84" s="1094">
        <f t="shared" si="117"/>
        <v>0.0</v>
      </c>
      <c r="AT84" s="1094">
        <f t="shared" si="117"/>
        <v>0.0</v>
      </c>
      <c r="AU84" s="1094">
        <f t="shared" si="117"/>
        <v>0.0</v>
      </c>
      <c r="AV84" s="1094">
        <f t="shared" si="117"/>
        <v>0.0</v>
      </c>
      <c r="AW84" s="1094">
        <f t="shared" si="117"/>
        <v>0.0</v>
      </c>
      <c r="AX84" s="1094">
        <f t="shared" si="117"/>
        <v>0.0</v>
      </c>
      <c r="AY84" s="1094">
        <f t="shared" si="118"/>
        <v>0.0</v>
      </c>
      <c r="AZ84" s="1094">
        <f t="shared" si="118"/>
        <v>0.0</v>
      </c>
      <c r="BA84" s="1094">
        <f t="shared" si="118"/>
        <v>0.0</v>
      </c>
      <c r="BB84" s="1094">
        <f t="shared" si="118"/>
        <v>0.0</v>
      </c>
      <c r="BC84" s="1094">
        <f t="shared" si="118"/>
        <v>0.0</v>
      </c>
      <c r="BD84" s="1094">
        <f t="shared" si="118"/>
        <v>0.0</v>
      </c>
      <c r="BE84" s="1094">
        <f t="shared" si="119"/>
        <v>0.0</v>
      </c>
      <c r="BF84" s="1094">
        <f t="shared" si="119"/>
        <v>0.0</v>
      </c>
      <c r="BG84" s="1094">
        <f t="shared" si="119"/>
        <v>0.0</v>
      </c>
      <c r="BH84" s="1094">
        <f t="shared" si="119"/>
        <v>0.0</v>
      </c>
      <c r="BI84" s="1094">
        <f t="shared" si="119"/>
        <v>0.0</v>
      </c>
      <c r="BJ84" s="1094">
        <f t="shared" si="119"/>
        <v>0.0</v>
      </c>
      <c r="BK84" s="1094">
        <f t="shared" si="120"/>
        <v>0.0</v>
      </c>
      <c r="BL84" s="1094">
        <f t="shared" si="120"/>
        <v>0.0</v>
      </c>
      <c r="BM84" s="1094">
        <f t="shared" si="120"/>
        <v>0.0</v>
      </c>
      <c r="BN84" s="1094">
        <f t="shared" si="120"/>
        <v>0.0</v>
      </c>
      <c r="BO84" s="1094">
        <f t="shared" si="120"/>
        <v>0.0</v>
      </c>
      <c r="BP84" s="1094">
        <f t="shared" si="120"/>
        <v>0.0</v>
      </c>
      <c r="BQ84" s="1094">
        <f t="shared" si="121"/>
        <v>0.0</v>
      </c>
      <c r="BR84" s="1094">
        <f t="shared" si="121"/>
        <v>0.0</v>
      </c>
      <c r="BS84" s="1094">
        <f t="shared" si="121"/>
        <v>0.0</v>
      </c>
      <c r="BT84" s="1094">
        <f t="shared" si="121"/>
        <v>0.0</v>
      </c>
      <c r="BU84" s="1094">
        <f t="shared" si="121"/>
        <v>0.0</v>
      </c>
      <c r="BV84" s="1094">
        <f t="shared" si="121"/>
        <v>0.0</v>
      </c>
      <c r="BW84" s="1094">
        <f t="shared" si="122"/>
        <v>0.0</v>
      </c>
      <c r="BX84" s="1094">
        <f t="shared" si="122"/>
        <v>0.0</v>
      </c>
      <c r="BY84" s="1094">
        <f t="shared" si="122"/>
        <v>0.0</v>
      </c>
      <c r="BZ84" s="1094">
        <f t="shared" si="122"/>
        <v>0.0</v>
      </c>
      <c r="CA84" s="1094">
        <f t="shared" si="122"/>
        <v>0.0</v>
      </c>
      <c r="CB84" s="1094">
        <f t="shared" si="122"/>
        <v>0.0</v>
      </c>
      <c r="CC84" s="1094">
        <f t="shared" si="123"/>
        <v>0.0</v>
      </c>
      <c r="CD84" s="1094">
        <f t="shared" si="123"/>
        <v>0.0</v>
      </c>
      <c r="CE84" s="1094">
        <f t="shared" si="123"/>
        <v>0.0</v>
      </c>
      <c r="CF84" s="1094">
        <f t="shared" si="123"/>
        <v>0.0</v>
      </c>
      <c r="CG84" s="1094">
        <f t="shared" si="123"/>
        <v>0.0</v>
      </c>
      <c r="CH84" s="1094">
        <f t="shared" si="123"/>
        <v>0.0</v>
      </c>
      <c r="CI84" s="1113">
        <f>IF(AK84=CI$2,'Marks Entry'!G90,0)</f>
        <v>0.0</v>
      </c>
      <c r="CJ84" s="1112">
        <f>IF(AK84=CJ$2,'Marks Entry'!G90,0)</f>
        <v>0.0</v>
      </c>
      <c r="CK84" s="1112">
        <f>IF(AK84=CK$2,'Marks Entry'!G90,0)</f>
        <v>0.0</v>
      </c>
      <c r="CL84" s="1112">
        <f>IF(AK84=CL$2,'Marks Entry'!G90,0)</f>
        <v>0.0</v>
      </c>
      <c r="CM84" s="1112">
        <f>IF(AK84=CM$2,'Marks Entry'!G90,0)</f>
        <v>0.0</v>
      </c>
      <c r="CN84" s="1112">
        <f>IF(AK84=CN$2,'Marks Entry'!G90,0)</f>
        <v>0.0</v>
      </c>
      <c r="CO84" s="1106" t="str">
        <f>IF(AND('Marks Entry'!$FE90="Passed",$AK84=CO$2),'Marks Entry'!$FD90,IF($AK84=CO$2,'Marks Entry'!$FE90,""))</f>
        <v/>
      </c>
      <c r="CP84" s="1106" t="str">
        <f>IF(AND('Marks Entry'!$FE90="Passed",$AK84=CP$2),'Marks Entry'!$FD90,IF($AK84=CP$2,'Marks Entry'!$FE90,""))</f>
        <v/>
      </c>
      <c r="CQ84" s="1106" t="str">
        <f>IF(AND('Marks Entry'!$FE90="Passed",$AK84=CQ$2),'Marks Entry'!$FD90,IF($AK84=CQ$2,'Marks Entry'!$FE90,""))</f>
        <v/>
      </c>
      <c r="CR84" s="1106" t="str">
        <f>IF(AND('Marks Entry'!$FE90="Passed",$AK84=CR$2),'Marks Entry'!$FD90,IF($AK84=CR$2,'Marks Entry'!$FE90,""))</f>
        <v/>
      </c>
      <c r="CS84" s="1106" t="str">
        <f>IF(AND('Marks Entry'!$FE90="Passed",$AK84=CS$2),'Marks Entry'!$FD90,IF($AK84=CS$2,'Marks Entry'!$FE90,""))</f>
        <v/>
      </c>
      <c r="CT84" s="1106" t="str">
        <f>IF(AND('Marks Entry'!$FE90="Passed",$AK84=CT$2),'Marks Entry'!$FD90,IF($AK84=CT$2,'Marks Entry'!$FE90,""))</f>
        <v/>
      </c>
    </row>
    <row r="85" spans="8:8" ht="15.0" hidden="1">
      <c r="AJ85" s="1095">
        <f t="shared" si="124"/>
        <v>0.0</v>
      </c>
      <c r="AK85" s="1095">
        <f>'Marks Entry'!F91</f>
        <v>0.0</v>
      </c>
      <c r="AL85" s="1112" t="str">
        <f>'Result Sheet'!V89</f>
        <v/>
      </c>
      <c r="AM85" s="1112" t="str">
        <f>'Result Sheet'!AH89</f>
        <v/>
      </c>
      <c r="AN85" s="1112" t="str">
        <f>'Result Sheet'!AT89</f>
        <v/>
      </c>
      <c r="AO85" s="1112" t="str">
        <f>'Result Sheet'!BF89</f>
        <v/>
      </c>
      <c r="AP85" s="1112" t="str">
        <f>'Result Sheet'!BR89</f>
        <v/>
      </c>
      <c r="AQ85" s="1096" t="str">
        <f>'Result Sheet'!CD89</f>
        <v/>
      </c>
      <c r="AR85" s="1105" t="str">
        <f>'Result Sheet'!CP89</f>
        <v/>
      </c>
      <c r="AS85" s="1094">
        <f t="shared" si="117"/>
        <v>0.0</v>
      </c>
      <c r="AT85" s="1094">
        <f t="shared" si="117"/>
        <v>0.0</v>
      </c>
      <c r="AU85" s="1094">
        <f t="shared" si="117"/>
        <v>0.0</v>
      </c>
      <c r="AV85" s="1094">
        <f t="shared" si="117"/>
        <v>0.0</v>
      </c>
      <c r="AW85" s="1094">
        <f t="shared" si="117"/>
        <v>0.0</v>
      </c>
      <c r="AX85" s="1094">
        <f t="shared" si="117"/>
        <v>0.0</v>
      </c>
      <c r="AY85" s="1094">
        <f t="shared" si="118"/>
        <v>0.0</v>
      </c>
      <c r="AZ85" s="1094">
        <f t="shared" si="118"/>
        <v>0.0</v>
      </c>
      <c r="BA85" s="1094">
        <f t="shared" si="118"/>
        <v>0.0</v>
      </c>
      <c r="BB85" s="1094">
        <f t="shared" si="118"/>
        <v>0.0</v>
      </c>
      <c r="BC85" s="1094">
        <f t="shared" si="118"/>
        <v>0.0</v>
      </c>
      <c r="BD85" s="1094">
        <f t="shared" si="118"/>
        <v>0.0</v>
      </c>
      <c r="BE85" s="1094">
        <f t="shared" si="119"/>
        <v>0.0</v>
      </c>
      <c r="BF85" s="1094">
        <f t="shared" si="119"/>
        <v>0.0</v>
      </c>
      <c r="BG85" s="1094">
        <f t="shared" si="119"/>
        <v>0.0</v>
      </c>
      <c r="BH85" s="1094">
        <f t="shared" si="119"/>
        <v>0.0</v>
      </c>
      <c r="BI85" s="1094">
        <f t="shared" si="119"/>
        <v>0.0</v>
      </c>
      <c r="BJ85" s="1094">
        <f t="shared" si="119"/>
        <v>0.0</v>
      </c>
      <c r="BK85" s="1094">
        <f t="shared" si="120"/>
        <v>0.0</v>
      </c>
      <c r="BL85" s="1094">
        <f t="shared" si="120"/>
        <v>0.0</v>
      </c>
      <c r="BM85" s="1094">
        <f t="shared" si="120"/>
        <v>0.0</v>
      </c>
      <c r="BN85" s="1094">
        <f t="shared" si="120"/>
        <v>0.0</v>
      </c>
      <c r="BO85" s="1094">
        <f t="shared" si="120"/>
        <v>0.0</v>
      </c>
      <c r="BP85" s="1094">
        <f t="shared" si="120"/>
        <v>0.0</v>
      </c>
      <c r="BQ85" s="1094">
        <f t="shared" si="121"/>
        <v>0.0</v>
      </c>
      <c r="BR85" s="1094">
        <f t="shared" si="121"/>
        <v>0.0</v>
      </c>
      <c r="BS85" s="1094">
        <f t="shared" si="121"/>
        <v>0.0</v>
      </c>
      <c r="BT85" s="1094">
        <f t="shared" si="121"/>
        <v>0.0</v>
      </c>
      <c r="BU85" s="1094">
        <f t="shared" si="121"/>
        <v>0.0</v>
      </c>
      <c r="BV85" s="1094">
        <f t="shared" si="121"/>
        <v>0.0</v>
      </c>
      <c r="BW85" s="1094">
        <f t="shared" si="122"/>
        <v>0.0</v>
      </c>
      <c r="BX85" s="1094">
        <f t="shared" si="122"/>
        <v>0.0</v>
      </c>
      <c r="BY85" s="1094">
        <f t="shared" si="122"/>
        <v>0.0</v>
      </c>
      <c r="BZ85" s="1094">
        <f t="shared" si="122"/>
        <v>0.0</v>
      </c>
      <c r="CA85" s="1094">
        <f t="shared" si="122"/>
        <v>0.0</v>
      </c>
      <c r="CB85" s="1094">
        <f t="shared" si="122"/>
        <v>0.0</v>
      </c>
      <c r="CC85" s="1094">
        <f t="shared" si="123"/>
        <v>0.0</v>
      </c>
      <c r="CD85" s="1094">
        <f t="shared" si="123"/>
        <v>0.0</v>
      </c>
      <c r="CE85" s="1094">
        <f t="shared" si="123"/>
        <v>0.0</v>
      </c>
      <c r="CF85" s="1094">
        <f t="shared" si="123"/>
        <v>0.0</v>
      </c>
      <c r="CG85" s="1094">
        <f t="shared" si="123"/>
        <v>0.0</v>
      </c>
      <c r="CH85" s="1094">
        <f t="shared" si="123"/>
        <v>0.0</v>
      </c>
      <c r="CI85" s="1113">
        <f>IF(AK85=CI$2,'Marks Entry'!G91,0)</f>
        <v>0.0</v>
      </c>
      <c r="CJ85" s="1112">
        <f>IF(AK85=CJ$2,'Marks Entry'!G91,0)</f>
        <v>0.0</v>
      </c>
      <c r="CK85" s="1112">
        <f>IF(AK85=CK$2,'Marks Entry'!G91,0)</f>
        <v>0.0</v>
      </c>
      <c r="CL85" s="1112">
        <f>IF(AK85=CL$2,'Marks Entry'!G91,0)</f>
        <v>0.0</v>
      </c>
      <c r="CM85" s="1112">
        <f>IF(AK85=CM$2,'Marks Entry'!G91,0)</f>
        <v>0.0</v>
      </c>
      <c r="CN85" s="1112">
        <f>IF(AK85=CN$2,'Marks Entry'!G91,0)</f>
        <v>0.0</v>
      </c>
      <c r="CO85" s="1106" t="str">
        <f>IF(AND('Marks Entry'!$FE91="Passed",$AK85=CO$2),'Marks Entry'!$FD91,IF($AK85=CO$2,'Marks Entry'!$FE91,""))</f>
        <v/>
      </c>
      <c r="CP85" s="1106" t="str">
        <f>IF(AND('Marks Entry'!$FE91="Passed",$AK85=CP$2),'Marks Entry'!$FD91,IF($AK85=CP$2,'Marks Entry'!$FE91,""))</f>
        <v/>
      </c>
      <c r="CQ85" s="1106" t="str">
        <f>IF(AND('Marks Entry'!$FE91="Passed",$AK85=CQ$2),'Marks Entry'!$FD91,IF($AK85=CQ$2,'Marks Entry'!$FE91,""))</f>
        <v/>
      </c>
      <c r="CR85" s="1106" t="str">
        <f>IF(AND('Marks Entry'!$FE91="Passed",$AK85=CR$2),'Marks Entry'!$FD91,IF($AK85=CR$2,'Marks Entry'!$FE91,""))</f>
        <v/>
      </c>
      <c r="CS85" s="1106" t="str">
        <f>IF(AND('Marks Entry'!$FE91="Passed",$AK85=CS$2),'Marks Entry'!$FD91,IF($AK85=CS$2,'Marks Entry'!$FE91,""))</f>
        <v/>
      </c>
      <c r="CT85" s="1106" t="str">
        <f>IF(AND('Marks Entry'!$FE91="Passed",$AK85=CT$2),'Marks Entry'!$FD91,IF($AK85=CT$2,'Marks Entry'!$FE91,""))</f>
        <v/>
      </c>
    </row>
    <row r="86" spans="8:8" ht="15.0" hidden="1">
      <c r="AJ86" s="1095">
        <f t="shared" si="124"/>
        <v>0.0</v>
      </c>
      <c r="AK86" s="1095">
        <f>'Marks Entry'!F92</f>
        <v>0.0</v>
      </c>
      <c r="AL86" s="1112" t="str">
        <f>'Result Sheet'!V90</f>
        <v/>
      </c>
      <c r="AM86" s="1112" t="str">
        <f>'Result Sheet'!AH90</f>
        <v/>
      </c>
      <c r="AN86" s="1112" t="str">
        <f>'Result Sheet'!AT90</f>
        <v/>
      </c>
      <c r="AO86" s="1112" t="str">
        <f>'Result Sheet'!BF90</f>
        <v/>
      </c>
      <c r="AP86" s="1112" t="str">
        <f>'Result Sheet'!BR90</f>
        <v/>
      </c>
      <c r="AQ86" s="1096" t="str">
        <f>'Result Sheet'!CD90</f>
        <v/>
      </c>
      <c r="AR86" s="1105" t="str">
        <f>'Result Sheet'!CP90</f>
        <v/>
      </c>
      <c r="AS86" s="1094">
        <f t="shared" si="117"/>
        <v>0.0</v>
      </c>
      <c r="AT86" s="1094">
        <f t="shared" si="117"/>
        <v>0.0</v>
      </c>
      <c r="AU86" s="1094">
        <f t="shared" si="117"/>
        <v>0.0</v>
      </c>
      <c r="AV86" s="1094">
        <f t="shared" si="117"/>
        <v>0.0</v>
      </c>
      <c r="AW86" s="1094">
        <f t="shared" si="117"/>
        <v>0.0</v>
      </c>
      <c r="AX86" s="1094">
        <f t="shared" si="117"/>
        <v>0.0</v>
      </c>
      <c r="AY86" s="1094">
        <f t="shared" si="118"/>
        <v>0.0</v>
      </c>
      <c r="AZ86" s="1094">
        <f t="shared" si="118"/>
        <v>0.0</v>
      </c>
      <c r="BA86" s="1094">
        <f t="shared" si="118"/>
        <v>0.0</v>
      </c>
      <c r="BB86" s="1094">
        <f t="shared" si="118"/>
        <v>0.0</v>
      </c>
      <c r="BC86" s="1094">
        <f t="shared" si="118"/>
        <v>0.0</v>
      </c>
      <c r="BD86" s="1094">
        <f t="shared" si="118"/>
        <v>0.0</v>
      </c>
      <c r="BE86" s="1094">
        <f t="shared" si="119"/>
        <v>0.0</v>
      </c>
      <c r="BF86" s="1094">
        <f t="shared" si="119"/>
        <v>0.0</v>
      </c>
      <c r="BG86" s="1094">
        <f t="shared" si="119"/>
        <v>0.0</v>
      </c>
      <c r="BH86" s="1094">
        <f t="shared" si="119"/>
        <v>0.0</v>
      </c>
      <c r="BI86" s="1094">
        <f t="shared" si="119"/>
        <v>0.0</v>
      </c>
      <c r="BJ86" s="1094">
        <f t="shared" si="119"/>
        <v>0.0</v>
      </c>
      <c r="BK86" s="1094">
        <f t="shared" si="120"/>
        <v>0.0</v>
      </c>
      <c r="BL86" s="1094">
        <f t="shared" si="120"/>
        <v>0.0</v>
      </c>
      <c r="BM86" s="1094">
        <f t="shared" si="120"/>
        <v>0.0</v>
      </c>
      <c r="BN86" s="1094">
        <f t="shared" si="120"/>
        <v>0.0</v>
      </c>
      <c r="BO86" s="1094">
        <f t="shared" si="120"/>
        <v>0.0</v>
      </c>
      <c r="BP86" s="1094">
        <f t="shared" si="120"/>
        <v>0.0</v>
      </c>
      <c r="BQ86" s="1094">
        <f t="shared" si="121"/>
        <v>0.0</v>
      </c>
      <c r="BR86" s="1094">
        <f t="shared" si="121"/>
        <v>0.0</v>
      </c>
      <c r="BS86" s="1094">
        <f t="shared" si="121"/>
        <v>0.0</v>
      </c>
      <c r="BT86" s="1094">
        <f t="shared" si="121"/>
        <v>0.0</v>
      </c>
      <c r="BU86" s="1094">
        <f t="shared" si="121"/>
        <v>0.0</v>
      </c>
      <c r="BV86" s="1094">
        <f t="shared" si="121"/>
        <v>0.0</v>
      </c>
      <c r="BW86" s="1094">
        <f t="shared" si="122"/>
        <v>0.0</v>
      </c>
      <c r="BX86" s="1094">
        <f t="shared" si="122"/>
        <v>0.0</v>
      </c>
      <c r="BY86" s="1094">
        <f t="shared" si="122"/>
        <v>0.0</v>
      </c>
      <c r="BZ86" s="1094">
        <f t="shared" si="122"/>
        <v>0.0</v>
      </c>
      <c r="CA86" s="1094">
        <f t="shared" si="122"/>
        <v>0.0</v>
      </c>
      <c r="CB86" s="1094">
        <f t="shared" si="122"/>
        <v>0.0</v>
      </c>
      <c r="CC86" s="1094">
        <f t="shared" si="123"/>
        <v>0.0</v>
      </c>
      <c r="CD86" s="1094">
        <f t="shared" si="123"/>
        <v>0.0</v>
      </c>
      <c r="CE86" s="1094">
        <f t="shared" si="123"/>
        <v>0.0</v>
      </c>
      <c r="CF86" s="1094">
        <f t="shared" si="123"/>
        <v>0.0</v>
      </c>
      <c r="CG86" s="1094">
        <f t="shared" si="123"/>
        <v>0.0</v>
      </c>
      <c r="CH86" s="1094">
        <f t="shared" si="123"/>
        <v>0.0</v>
      </c>
      <c r="CI86" s="1113">
        <f>IF(AK86=CI$2,'Marks Entry'!G92,0)</f>
        <v>0.0</v>
      </c>
      <c r="CJ86" s="1112">
        <f>IF(AK86=CJ$2,'Marks Entry'!G92,0)</f>
        <v>0.0</v>
      </c>
      <c r="CK86" s="1112">
        <f>IF(AK86=CK$2,'Marks Entry'!G92,0)</f>
        <v>0.0</v>
      </c>
      <c r="CL86" s="1112">
        <f>IF(AK86=CL$2,'Marks Entry'!G92,0)</f>
        <v>0.0</v>
      </c>
      <c r="CM86" s="1112">
        <f>IF(AK86=CM$2,'Marks Entry'!G92,0)</f>
        <v>0.0</v>
      </c>
      <c r="CN86" s="1112">
        <f>IF(AK86=CN$2,'Marks Entry'!G92,0)</f>
        <v>0.0</v>
      </c>
      <c r="CO86" s="1106" t="str">
        <f>IF(AND('Marks Entry'!$FE92="Passed",$AK86=CO$2),'Marks Entry'!$FD92,IF($AK86=CO$2,'Marks Entry'!$FE92,""))</f>
        <v/>
      </c>
      <c r="CP86" s="1106" t="str">
        <f>IF(AND('Marks Entry'!$FE92="Passed",$AK86=CP$2),'Marks Entry'!$FD92,IF($AK86=CP$2,'Marks Entry'!$FE92,""))</f>
        <v/>
      </c>
      <c r="CQ86" s="1106" t="str">
        <f>IF(AND('Marks Entry'!$FE92="Passed",$AK86=CQ$2),'Marks Entry'!$FD92,IF($AK86=CQ$2,'Marks Entry'!$FE92,""))</f>
        <v/>
      </c>
      <c r="CR86" s="1106" t="str">
        <f>IF(AND('Marks Entry'!$FE92="Passed",$AK86=CR$2),'Marks Entry'!$FD92,IF($AK86=CR$2,'Marks Entry'!$FE92,""))</f>
        <v/>
      </c>
      <c r="CS86" s="1106" t="str">
        <f>IF(AND('Marks Entry'!$FE92="Passed",$AK86=CS$2),'Marks Entry'!$FD92,IF($AK86=CS$2,'Marks Entry'!$FE92,""))</f>
        <v/>
      </c>
      <c r="CT86" s="1106" t="str">
        <f>IF(AND('Marks Entry'!$FE92="Passed",$AK86=CT$2),'Marks Entry'!$FD92,IF($AK86=CT$2,'Marks Entry'!$FE92,""))</f>
        <v/>
      </c>
    </row>
    <row r="87" spans="8:8" ht="15.0" hidden="1">
      <c r="AJ87" s="1095">
        <f t="shared" si="124"/>
        <v>0.0</v>
      </c>
      <c r="AK87" s="1095">
        <f>'Marks Entry'!F93</f>
        <v>0.0</v>
      </c>
      <c r="AL87" s="1112" t="str">
        <f>'Result Sheet'!V91</f>
        <v/>
      </c>
      <c r="AM87" s="1112" t="str">
        <f>'Result Sheet'!AH91</f>
        <v/>
      </c>
      <c r="AN87" s="1112" t="str">
        <f>'Result Sheet'!AT91</f>
        <v/>
      </c>
      <c r="AO87" s="1112" t="str">
        <f>'Result Sheet'!BF91</f>
        <v/>
      </c>
      <c r="AP87" s="1112" t="str">
        <f>'Result Sheet'!BR91</f>
        <v/>
      </c>
      <c r="AQ87" s="1096" t="str">
        <f>'Result Sheet'!CD91</f>
        <v/>
      </c>
      <c r="AR87" s="1105" t="str">
        <f>'Result Sheet'!CP91</f>
        <v/>
      </c>
      <c r="AS87" s="1094">
        <f t="shared" si="117"/>
        <v>0.0</v>
      </c>
      <c r="AT87" s="1094">
        <f t="shared" si="117"/>
        <v>0.0</v>
      </c>
      <c r="AU87" s="1094">
        <f t="shared" si="117"/>
        <v>0.0</v>
      </c>
      <c r="AV87" s="1094">
        <f t="shared" si="117"/>
        <v>0.0</v>
      </c>
      <c r="AW87" s="1094">
        <f t="shared" si="117"/>
        <v>0.0</v>
      </c>
      <c r="AX87" s="1094">
        <f t="shared" si="117"/>
        <v>0.0</v>
      </c>
      <c r="AY87" s="1094">
        <f t="shared" si="118"/>
        <v>0.0</v>
      </c>
      <c r="AZ87" s="1094">
        <f t="shared" si="118"/>
        <v>0.0</v>
      </c>
      <c r="BA87" s="1094">
        <f t="shared" si="118"/>
        <v>0.0</v>
      </c>
      <c r="BB87" s="1094">
        <f t="shared" si="118"/>
        <v>0.0</v>
      </c>
      <c r="BC87" s="1094">
        <f t="shared" si="118"/>
        <v>0.0</v>
      </c>
      <c r="BD87" s="1094">
        <f t="shared" si="118"/>
        <v>0.0</v>
      </c>
      <c r="BE87" s="1094">
        <f t="shared" si="119"/>
        <v>0.0</v>
      </c>
      <c r="BF87" s="1094">
        <f t="shared" si="119"/>
        <v>0.0</v>
      </c>
      <c r="BG87" s="1094">
        <f t="shared" si="119"/>
        <v>0.0</v>
      </c>
      <c r="BH87" s="1094">
        <f t="shared" si="119"/>
        <v>0.0</v>
      </c>
      <c r="BI87" s="1094">
        <f t="shared" si="119"/>
        <v>0.0</v>
      </c>
      <c r="BJ87" s="1094">
        <f t="shared" si="119"/>
        <v>0.0</v>
      </c>
      <c r="BK87" s="1094">
        <f t="shared" si="120"/>
        <v>0.0</v>
      </c>
      <c r="BL87" s="1094">
        <f t="shared" si="120"/>
        <v>0.0</v>
      </c>
      <c r="BM87" s="1094">
        <f t="shared" si="120"/>
        <v>0.0</v>
      </c>
      <c r="BN87" s="1094">
        <f t="shared" si="120"/>
        <v>0.0</v>
      </c>
      <c r="BO87" s="1094">
        <f t="shared" si="120"/>
        <v>0.0</v>
      </c>
      <c r="BP87" s="1094">
        <f t="shared" si="120"/>
        <v>0.0</v>
      </c>
      <c r="BQ87" s="1094">
        <f t="shared" si="121"/>
        <v>0.0</v>
      </c>
      <c r="BR87" s="1094">
        <f t="shared" si="121"/>
        <v>0.0</v>
      </c>
      <c r="BS87" s="1094">
        <f t="shared" si="121"/>
        <v>0.0</v>
      </c>
      <c r="BT87" s="1094">
        <f t="shared" si="121"/>
        <v>0.0</v>
      </c>
      <c r="BU87" s="1094">
        <f t="shared" si="121"/>
        <v>0.0</v>
      </c>
      <c r="BV87" s="1094">
        <f t="shared" si="121"/>
        <v>0.0</v>
      </c>
      <c r="BW87" s="1094">
        <f t="shared" si="122"/>
        <v>0.0</v>
      </c>
      <c r="BX87" s="1094">
        <f t="shared" si="122"/>
        <v>0.0</v>
      </c>
      <c r="BY87" s="1094">
        <f t="shared" si="122"/>
        <v>0.0</v>
      </c>
      <c r="BZ87" s="1094">
        <f t="shared" si="122"/>
        <v>0.0</v>
      </c>
      <c r="CA87" s="1094">
        <f t="shared" si="122"/>
        <v>0.0</v>
      </c>
      <c r="CB87" s="1094">
        <f t="shared" si="122"/>
        <v>0.0</v>
      </c>
      <c r="CC87" s="1094">
        <f t="shared" si="123"/>
        <v>0.0</v>
      </c>
      <c r="CD87" s="1094">
        <f t="shared" si="123"/>
        <v>0.0</v>
      </c>
      <c r="CE87" s="1094">
        <f t="shared" si="123"/>
        <v>0.0</v>
      </c>
      <c r="CF87" s="1094">
        <f t="shared" si="123"/>
        <v>0.0</v>
      </c>
      <c r="CG87" s="1094">
        <f t="shared" si="123"/>
        <v>0.0</v>
      </c>
      <c r="CH87" s="1094">
        <f t="shared" si="123"/>
        <v>0.0</v>
      </c>
      <c r="CI87" s="1113">
        <f>IF(AK87=CI$2,'Marks Entry'!G93,0)</f>
        <v>0.0</v>
      </c>
      <c r="CJ87" s="1112">
        <f>IF(AK87=CJ$2,'Marks Entry'!G93,0)</f>
        <v>0.0</v>
      </c>
      <c r="CK87" s="1112">
        <f>IF(AK87=CK$2,'Marks Entry'!G93,0)</f>
        <v>0.0</v>
      </c>
      <c r="CL87" s="1112">
        <f>IF(AK87=CL$2,'Marks Entry'!G93,0)</f>
        <v>0.0</v>
      </c>
      <c r="CM87" s="1112">
        <f>IF(AK87=CM$2,'Marks Entry'!G93,0)</f>
        <v>0.0</v>
      </c>
      <c r="CN87" s="1112">
        <f>IF(AK87=CN$2,'Marks Entry'!G93,0)</f>
        <v>0.0</v>
      </c>
      <c r="CO87" s="1106" t="str">
        <f>IF(AND('Marks Entry'!$FE93="Passed",$AK87=CO$2),'Marks Entry'!$FD93,IF($AK87=CO$2,'Marks Entry'!$FE93,""))</f>
        <v/>
      </c>
      <c r="CP87" s="1106" t="str">
        <f>IF(AND('Marks Entry'!$FE93="Passed",$AK87=CP$2),'Marks Entry'!$FD93,IF($AK87=CP$2,'Marks Entry'!$FE93,""))</f>
        <v/>
      </c>
      <c r="CQ87" s="1106" t="str">
        <f>IF(AND('Marks Entry'!$FE93="Passed",$AK87=CQ$2),'Marks Entry'!$FD93,IF($AK87=CQ$2,'Marks Entry'!$FE93,""))</f>
        <v/>
      </c>
      <c r="CR87" s="1106" t="str">
        <f>IF(AND('Marks Entry'!$FE93="Passed",$AK87=CR$2),'Marks Entry'!$FD93,IF($AK87=CR$2,'Marks Entry'!$FE93,""))</f>
        <v/>
      </c>
      <c r="CS87" s="1106" t="str">
        <f>IF(AND('Marks Entry'!$FE93="Passed",$AK87=CS$2),'Marks Entry'!$FD93,IF($AK87=CS$2,'Marks Entry'!$FE93,""))</f>
        <v/>
      </c>
      <c r="CT87" s="1106" t="str">
        <f>IF(AND('Marks Entry'!$FE93="Passed",$AK87=CT$2),'Marks Entry'!$FD93,IF($AK87=CT$2,'Marks Entry'!$FE93,""))</f>
        <v/>
      </c>
    </row>
    <row r="88" spans="8:8" ht="15.0" hidden="1">
      <c r="AJ88" s="1095">
        <f t="shared" si="124"/>
        <v>0.0</v>
      </c>
      <c r="AK88" s="1095">
        <f>'Marks Entry'!F94</f>
        <v>0.0</v>
      </c>
      <c r="AL88" s="1112" t="str">
        <f>'Result Sheet'!V92</f>
        <v/>
      </c>
      <c r="AM88" s="1112" t="str">
        <f>'Result Sheet'!AH92</f>
        <v/>
      </c>
      <c r="AN88" s="1112" t="str">
        <f>'Result Sheet'!AT92</f>
        <v/>
      </c>
      <c r="AO88" s="1112" t="str">
        <f>'Result Sheet'!BF92</f>
        <v/>
      </c>
      <c r="AP88" s="1112" t="str">
        <f>'Result Sheet'!BR92</f>
        <v/>
      </c>
      <c r="AQ88" s="1096" t="str">
        <f>'Result Sheet'!CD92</f>
        <v/>
      </c>
      <c r="AR88" s="1105" t="str">
        <f>'Result Sheet'!CP92</f>
        <v/>
      </c>
      <c r="AS88" s="1094">
        <f t="shared" si="117"/>
        <v>0.0</v>
      </c>
      <c r="AT88" s="1094">
        <f t="shared" si="117"/>
        <v>0.0</v>
      </c>
      <c r="AU88" s="1094">
        <f t="shared" si="117"/>
        <v>0.0</v>
      </c>
      <c r="AV88" s="1094">
        <f t="shared" si="117"/>
        <v>0.0</v>
      </c>
      <c r="AW88" s="1094">
        <f t="shared" si="117"/>
        <v>0.0</v>
      </c>
      <c r="AX88" s="1094">
        <f t="shared" si="117"/>
        <v>0.0</v>
      </c>
      <c r="AY88" s="1094">
        <f t="shared" si="118"/>
        <v>0.0</v>
      </c>
      <c r="AZ88" s="1094">
        <f t="shared" si="118"/>
        <v>0.0</v>
      </c>
      <c r="BA88" s="1094">
        <f t="shared" si="118"/>
        <v>0.0</v>
      </c>
      <c r="BB88" s="1094">
        <f t="shared" si="118"/>
        <v>0.0</v>
      </c>
      <c r="BC88" s="1094">
        <f t="shared" si="118"/>
        <v>0.0</v>
      </c>
      <c r="BD88" s="1094">
        <f t="shared" si="118"/>
        <v>0.0</v>
      </c>
      <c r="BE88" s="1094">
        <f t="shared" si="119"/>
        <v>0.0</v>
      </c>
      <c r="BF88" s="1094">
        <f t="shared" si="119"/>
        <v>0.0</v>
      </c>
      <c r="BG88" s="1094">
        <f t="shared" si="119"/>
        <v>0.0</v>
      </c>
      <c r="BH88" s="1094">
        <f t="shared" si="119"/>
        <v>0.0</v>
      </c>
      <c r="BI88" s="1094">
        <f t="shared" si="119"/>
        <v>0.0</v>
      </c>
      <c r="BJ88" s="1094">
        <f t="shared" si="119"/>
        <v>0.0</v>
      </c>
      <c r="BK88" s="1094">
        <f t="shared" si="120"/>
        <v>0.0</v>
      </c>
      <c r="BL88" s="1094">
        <f t="shared" si="120"/>
        <v>0.0</v>
      </c>
      <c r="BM88" s="1094">
        <f t="shared" si="120"/>
        <v>0.0</v>
      </c>
      <c r="BN88" s="1094">
        <f t="shared" si="120"/>
        <v>0.0</v>
      </c>
      <c r="BO88" s="1094">
        <f t="shared" si="120"/>
        <v>0.0</v>
      </c>
      <c r="BP88" s="1094">
        <f t="shared" si="120"/>
        <v>0.0</v>
      </c>
      <c r="BQ88" s="1094">
        <f t="shared" si="121"/>
        <v>0.0</v>
      </c>
      <c r="BR88" s="1094">
        <f t="shared" si="121"/>
        <v>0.0</v>
      </c>
      <c r="BS88" s="1094">
        <f t="shared" si="121"/>
        <v>0.0</v>
      </c>
      <c r="BT88" s="1094">
        <f t="shared" si="121"/>
        <v>0.0</v>
      </c>
      <c r="BU88" s="1094">
        <f t="shared" si="121"/>
        <v>0.0</v>
      </c>
      <c r="BV88" s="1094">
        <f t="shared" si="121"/>
        <v>0.0</v>
      </c>
      <c r="BW88" s="1094">
        <f t="shared" si="122"/>
        <v>0.0</v>
      </c>
      <c r="BX88" s="1094">
        <f t="shared" si="122"/>
        <v>0.0</v>
      </c>
      <c r="BY88" s="1094">
        <f t="shared" si="122"/>
        <v>0.0</v>
      </c>
      <c r="BZ88" s="1094">
        <f t="shared" si="122"/>
        <v>0.0</v>
      </c>
      <c r="CA88" s="1094">
        <f t="shared" si="122"/>
        <v>0.0</v>
      </c>
      <c r="CB88" s="1094">
        <f t="shared" si="122"/>
        <v>0.0</v>
      </c>
      <c r="CC88" s="1094">
        <f t="shared" si="123"/>
        <v>0.0</v>
      </c>
      <c r="CD88" s="1094">
        <f t="shared" si="123"/>
        <v>0.0</v>
      </c>
      <c r="CE88" s="1094">
        <f t="shared" si="123"/>
        <v>0.0</v>
      </c>
      <c r="CF88" s="1094">
        <f t="shared" si="123"/>
        <v>0.0</v>
      </c>
      <c r="CG88" s="1094">
        <f t="shared" si="123"/>
        <v>0.0</v>
      </c>
      <c r="CH88" s="1094">
        <f t="shared" si="123"/>
        <v>0.0</v>
      </c>
      <c r="CI88" s="1113">
        <f>IF(AK88=CI$2,'Marks Entry'!G94,0)</f>
        <v>0.0</v>
      </c>
      <c r="CJ88" s="1112">
        <f>IF(AK88=CJ$2,'Marks Entry'!G94,0)</f>
        <v>0.0</v>
      </c>
      <c r="CK88" s="1112">
        <f>IF(AK88=CK$2,'Marks Entry'!G94,0)</f>
        <v>0.0</v>
      </c>
      <c r="CL88" s="1112">
        <f>IF(AK88=CL$2,'Marks Entry'!G94,0)</f>
        <v>0.0</v>
      </c>
      <c r="CM88" s="1112">
        <f>IF(AK88=CM$2,'Marks Entry'!G94,0)</f>
        <v>0.0</v>
      </c>
      <c r="CN88" s="1112">
        <f>IF(AK88=CN$2,'Marks Entry'!G94,0)</f>
        <v>0.0</v>
      </c>
      <c r="CO88" s="1106" t="str">
        <f>IF(AND('Marks Entry'!$FE94="Passed",$AK88=CO$2),'Marks Entry'!$FD94,IF($AK88=CO$2,'Marks Entry'!$FE94,""))</f>
        <v/>
      </c>
      <c r="CP88" s="1106" t="str">
        <f>IF(AND('Marks Entry'!$FE94="Passed",$AK88=CP$2),'Marks Entry'!$FD94,IF($AK88=CP$2,'Marks Entry'!$FE94,""))</f>
        <v/>
      </c>
      <c r="CQ88" s="1106" t="str">
        <f>IF(AND('Marks Entry'!$FE94="Passed",$AK88=CQ$2),'Marks Entry'!$FD94,IF($AK88=CQ$2,'Marks Entry'!$FE94,""))</f>
        <v/>
      </c>
      <c r="CR88" s="1106" t="str">
        <f>IF(AND('Marks Entry'!$FE94="Passed",$AK88=CR$2),'Marks Entry'!$FD94,IF($AK88=CR$2,'Marks Entry'!$FE94,""))</f>
        <v/>
      </c>
      <c r="CS88" s="1106" t="str">
        <f>IF(AND('Marks Entry'!$FE94="Passed",$AK88=CS$2),'Marks Entry'!$FD94,IF($AK88=CS$2,'Marks Entry'!$FE94,""))</f>
        <v/>
      </c>
      <c r="CT88" s="1106" t="str">
        <f>IF(AND('Marks Entry'!$FE94="Passed",$AK88=CT$2),'Marks Entry'!$FD94,IF($AK88=CT$2,'Marks Entry'!$FE94,""))</f>
        <v/>
      </c>
    </row>
    <row r="89" spans="8:8" ht="15.0" hidden="1">
      <c r="AJ89" s="1095">
        <f t="shared" si="124"/>
        <v>0.0</v>
      </c>
      <c r="AK89" s="1095">
        <f>'Marks Entry'!F95</f>
        <v>0.0</v>
      </c>
      <c r="AL89" s="1112" t="str">
        <f>'Result Sheet'!V93</f>
        <v/>
      </c>
      <c r="AM89" s="1112" t="str">
        <f>'Result Sheet'!AH93</f>
        <v/>
      </c>
      <c r="AN89" s="1112" t="str">
        <f>'Result Sheet'!AT93</f>
        <v/>
      </c>
      <c r="AO89" s="1112" t="str">
        <f>'Result Sheet'!BF93</f>
        <v/>
      </c>
      <c r="AP89" s="1112" t="str">
        <f>'Result Sheet'!BR93</f>
        <v/>
      </c>
      <c r="AQ89" s="1096" t="str">
        <f>'Result Sheet'!CD93</f>
        <v/>
      </c>
      <c r="AR89" s="1105" t="str">
        <f>'Result Sheet'!CP93</f>
        <v/>
      </c>
      <c r="AS89" s="1094">
        <f t="shared" si="117"/>
        <v>0.0</v>
      </c>
      <c r="AT89" s="1094">
        <f t="shared" si="117"/>
        <v>0.0</v>
      </c>
      <c r="AU89" s="1094">
        <f t="shared" si="117"/>
        <v>0.0</v>
      </c>
      <c r="AV89" s="1094">
        <f t="shared" si="117"/>
        <v>0.0</v>
      </c>
      <c r="AW89" s="1094">
        <f t="shared" si="117"/>
        <v>0.0</v>
      </c>
      <c r="AX89" s="1094">
        <f t="shared" si="117"/>
        <v>0.0</v>
      </c>
      <c r="AY89" s="1094">
        <f t="shared" si="118"/>
        <v>0.0</v>
      </c>
      <c r="AZ89" s="1094">
        <f t="shared" si="118"/>
        <v>0.0</v>
      </c>
      <c r="BA89" s="1094">
        <f t="shared" si="118"/>
        <v>0.0</v>
      </c>
      <c r="BB89" s="1094">
        <f t="shared" si="118"/>
        <v>0.0</v>
      </c>
      <c r="BC89" s="1094">
        <f t="shared" si="118"/>
        <v>0.0</v>
      </c>
      <c r="BD89" s="1094">
        <f t="shared" si="118"/>
        <v>0.0</v>
      </c>
      <c r="BE89" s="1094">
        <f t="shared" si="119"/>
        <v>0.0</v>
      </c>
      <c r="BF89" s="1094">
        <f t="shared" si="119"/>
        <v>0.0</v>
      </c>
      <c r="BG89" s="1094">
        <f t="shared" si="119"/>
        <v>0.0</v>
      </c>
      <c r="BH89" s="1094">
        <f t="shared" si="119"/>
        <v>0.0</v>
      </c>
      <c r="BI89" s="1094">
        <f t="shared" si="119"/>
        <v>0.0</v>
      </c>
      <c r="BJ89" s="1094">
        <f t="shared" si="119"/>
        <v>0.0</v>
      </c>
      <c r="BK89" s="1094">
        <f t="shared" si="120"/>
        <v>0.0</v>
      </c>
      <c r="BL89" s="1094">
        <f t="shared" si="120"/>
        <v>0.0</v>
      </c>
      <c r="BM89" s="1094">
        <f t="shared" si="120"/>
        <v>0.0</v>
      </c>
      <c r="BN89" s="1094">
        <f t="shared" si="120"/>
        <v>0.0</v>
      </c>
      <c r="BO89" s="1094">
        <f t="shared" si="120"/>
        <v>0.0</v>
      </c>
      <c r="BP89" s="1094">
        <f t="shared" si="120"/>
        <v>0.0</v>
      </c>
      <c r="BQ89" s="1094">
        <f t="shared" si="121"/>
        <v>0.0</v>
      </c>
      <c r="BR89" s="1094">
        <f t="shared" si="121"/>
        <v>0.0</v>
      </c>
      <c r="BS89" s="1094">
        <f t="shared" si="121"/>
        <v>0.0</v>
      </c>
      <c r="BT89" s="1094">
        <f t="shared" si="121"/>
        <v>0.0</v>
      </c>
      <c r="BU89" s="1094">
        <f t="shared" si="121"/>
        <v>0.0</v>
      </c>
      <c r="BV89" s="1094">
        <f t="shared" si="121"/>
        <v>0.0</v>
      </c>
      <c r="BW89" s="1094">
        <f t="shared" si="122"/>
        <v>0.0</v>
      </c>
      <c r="BX89" s="1094">
        <f t="shared" si="122"/>
        <v>0.0</v>
      </c>
      <c r="BY89" s="1094">
        <f t="shared" si="122"/>
        <v>0.0</v>
      </c>
      <c r="BZ89" s="1094">
        <f t="shared" si="122"/>
        <v>0.0</v>
      </c>
      <c r="CA89" s="1094">
        <f t="shared" si="122"/>
        <v>0.0</v>
      </c>
      <c r="CB89" s="1094">
        <f t="shared" si="122"/>
        <v>0.0</v>
      </c>
      <c r="CC89" s="1094">
        <f t="shared" si="123"/>
        <v>0.0</v>
      </c>
      <c r="CD89" s="1094">
        <f t="shared" si="123"/>
        <v>0.0</v>
      </c>
      <c r="CE89" s="1094">
        <f t="shared" si="123"/>
        <v>0.0</v>
      </c>
      <c r="CF89" s="1094">
        <f t="shared" si="123"/>
        <v>0.0</v>
      </c>
      <c r="CG89" s="1094">
        <f t="shared" si="123"/>
        <v>0.0</v>
      </c>
      <c r="CH89" s="1094">
        <f t="shared" si="123"/>
        <v>0.0</v>
      </c>
      <c r="CI89" s="1113">
        <f>IF(AK89=CI$2,'Marks Entry'!G95,0)</f>
        <v>0.0</v>
      </c>
      <c r="CJ89" s="1112">
        <f>IF(AK89=CJ$2,'Marks Entry'!G95,0)</f>
        <v>0.0</v>
      </c>
      <c r="CK89" s="1112">
        <f>IF(AK89=CK$2,'Marks Entry'!G95,0)</f>
        <v>0.0</v>
      </c>
      <c r="CL89" s="1112">
        <f>IF(AK89=CL$2,'Marks Entry'!G95,0)</f>
        <v>0.0</v>
      </c>
      <c r="CM89" s="1112">
        <f>IF(AK89=CM$2,'Marks Entry'!G95,0)</f>
        <v>0.0</v>
      </c>
      <c r="CN89" s="1112">
        <f>IF(AK89=CN$2,'Marks Entry'!G95,0)</f>
        <v>0.0</v>
      </c>
      <c r="CO89" s="1106" t="str">
        <f>IF(AND('Marks Entry'!$FE95="Passed",$AK89=CO$2),'Marks Entry'!$FD95,IF($AK89=CO$2,'Marks Entry'!$FE95,""))</f>
        <v/>
      </c>
      <c r="CP89" s="1106" t="str">
        <f>IF(AND('Marks Entry'!$FE95="Passed",$AK89=CP$2),'Marks Entry'!$FD95,IF($AK89=CP$2,'Marks Entry'!$FE95,""))</f>
        <v/>
      </c>
      <c r="CQ89" s="1106" t="str">
        <f>IF(AND('Marks Entry'!$FE95="Passed",$AK89=CQ$2),'Marks Entry'!$FD95,IF($AK89=CQ$2,'Marks Entry'!$FE95,""))</f>
        <v/>
      </c>
      <c r="CR89" s="1106" t="str">
        <f>IF(AND('Marks Entry'!$FE95="Passed",$AK89=CR$2),'Marks Entry'!$FD95,IF($AK89=CR$2,'Marks Entry'!$FE95,""))</f>
        <v/>
      </c>
      <c r="CS89" s="1106" t="str">
        <f>IF(AND('Marks Entry'!$FE95="Passed",$AK89=CS$2),'Marks Entry'!$FD95,IF($AK89=CS$2,'Marks Entry'!$FE95,""))</f>
        <v/>
      </c>
      <c r="CT89" s="1106" t="str">
        <f>IF(AND('Marks Entry'!$FE95="Passed",$AK89=CT$2),'Marks Entry'!$FD95,IF($AK89=CT$2,'Marks Entry'!$FE95,""))</f>
        <v/>
      </c>
    </row>
    <row r="90" spans="8:8" ht="15.0" hidden="1">
      <c r="AJ90" s="1095">
        <f t="shared" si="124"/>
        <v>0.0</v>
      </c>
      <c r="AK90" s="1095">
        <f>'Marks Entry'!F96</f>
        <v>0.0</v>
      </c>
      <c r="AL90" s="1112" t="str">
        <f>'Result Sheet'!V94</f>
        <v/>
      </c>
      <c r="AM90" s="1112" t="str">
        <f>'Result Sheet'!AH94</f>
        <v/>
      </c>
      <c r="AN90" s="1112" t="str">
        <f>'Result Sheet'!AT94</f>
        <v/>
      </c>
      <c r="AO90" s="1112" t="str">
        <f>'Result Sheet'!BF94</f>
        <v/>
      </c>
      <c r="AP90" s="1112" t="str">
        <f>'Result Sheet'!BR94</f>
        <v/>
      </c>
      <c r="AQ90" s="1096" t="str">
        <f>'Result Sheet'!CD94</f>
        <v/>
      </c>
      <c r="AR90" s="1105" t="str">
        <f>'Result Sheet'!CP94</f>
        <v/>
      </c>
      <c r="AS90" s="1094">
        <f t="shared" si="117"/>
        <v>0.0</v>
      </c>
      <c r="AT90" s="1094">
        <f t="shared" si="117"/>
        <v>0.0</v>
      </c>
      <c r="AU90" s="1094">
        <f t="shared" si="117"/>
        <v>0.0</v>
      </c>
      <c r="AV90" s="1094">
        <f t="shared" si="117"/>
        <v>0.0</v>
      </c>
      <c r="AW90" s="1094">
        <f t="shared" si="117"/>
        <v>0.0</v>
      </c>
      <c r="AX90" s="1094">
        <f t="shared" si="117"/>
        <v>0.0</v>
      </c>
      <c r="AY90" s="1094">
        <f t="shared" si="118"/>
        <v>0.0</v>
      </c>
      <c r="AZ90" s="1094">
        <f t="shared" si="118"/>
        <v>0.0</v>
      </c>
      <c r="BA90" s="1094">
        <f t="shared" si="118"/>
        <v>0.0</v>
      </c>
      <c r="BB90" s="1094">
        <f t="shared" si="118"/>
        <v>0.0</v>
      </c>
      <c r="BC90" s="1094">
        <f t="shared" si="118"/>
        <v>0.0</v>
      </c>
      <c r="BD90" s="1094">
        <f t="shared" si="118"/>
        <v>0.0</v>
      </c>
      <c r="BE90" s="1094">
        <f t="shared" si="119"/>
        <v>0.0</v>
      </c>
      <c r="BF90" s="1094">
        <f t="shared" si="119"/>
        <v>0.0</v>
      </c>
      <c r="BG90" s="1094">
        <f t="shared" si="119"/>
        <v>0.0</v>
      </c>
      <c r="BH90" s="1094">
        <f t="shared" si="119"/>
        <v>0.0</v>
      </c>
      <c r="BI90" s="1094">
        <f t="shared" si="119"/>
        <v>0.0</v>
      </c>
      <c r="BJ90" s="1094">
        <f t="shared" si="119"/>
        <v>0.0</v>
      </c>
      <c r="BK90" s="1094">
        <f t="shared" si="120"/>
        <v>0.0</v>
      </c>
      <c r="BL90" s="1094">
        <f t="shared" si="120"/>
        <v>0.0</v>
      </c>
      <c r="BM90" s="1094">
        <f t="shared" si="120"/>
        <v>0.0</v>
      </c>
      <c r="BN90" s="1094">
        <f t="shared" si="120"/>
        <v>0.0</v>
      </c>
      <c r="BO90" s="1094">
        <f t="shared" si="120"/>
        <v>0.0</v>
      </c>
      <c r="BP90" s="1094">
        <f t="shared" si="120"/>
        <v>0.0</v>
      </c>
      <c r="BQ90" s="1094">
        <f t="shared" si="121"/>
        <v>0.0</v>
      </c>
      <c r="BR90" s="1094">
        <f t="shared" si="121"/>
        <v>0.0</v>
      </c>
      <c r="BS90" s="1094">
        <f t="shared" si="121"/>
        <v>0.0</v>
      </c>
      <c r="BT90" s="1094">
        <f t="shared" si="121"/>
        <v>0.0</v>
      </c>
      <c r="BU90" s="1094">
        <f t="shared" si="121"/>
        <v>0.0</v>
      </c>
      <c r="BV90" s="1094">
        <f t="shared" si="121"/>
        <v>0.0</v>
      </c>
      <c r="BW90" s="1094">
        <f t="shared" si="122"/>
        <v>0.0</v>
      </c>
      <c r="BX90" s="1094">
        <f t="shared" si="122"/>
        <v>0.0</v>
      </c>
      <c r="BY90" s="1094">
        <f t="shared" si="122"/>
        <v>0.0</v>
      </c>
      <c r="BZ90" s="1094">
        <f t="shared" si="122"/>
        <v>0.0</v>
      </c>
      <c r="CA90" s="1094">
        <f t="shared" si="122"/>
        <v>0.0</v>
      </c>
      <c r="CB90" s="1094">
        <f t="shared" si="122"/>
        <v>0.0</v>
      </c>
      <c r="CC90" s="1094">
        <f t="shared" si="123"/>
        <v>0.0</v>
      </c>
      <c r="CD90" s="1094">
        <f t="shared" si="123"/>
        <v>0.0</v>
      </c>
      <c r="CE90" s="1094">
        <f t="shared" si="123"/>
        <v>0.0</v>
      </c>
      <c r="CF90" s="1094">
        <f t="shared" si="123"/>
        <v>0.0</v>
      </c>
      <c r="CG90" s="1094">
        <f t="shared" si="123"/>
        <v>0.0</v>
      </c>
      <c r="CH90" s="1094">
        <f t="shared" si="123"/>
        <v>0.0</v>
      </c>
      <c r="CI90" s="1113">
        <f>IF(AK90=CI$2,'Marks Entry'!G96,0)</f>
        <v>0.0</v>
      </c>
      <c r="CJ90" s="1112">
        <f>IF(AK90=CJ$2,'Marks Entry'!G96,0)</f>
        <v>0.0</v>
      </c>
      <c r="CK90" s="1112">
        <f>IF(AK90=CK$2,'Marks Entry'!G96,0)</f>
        <v>0.0</v>
      </c>
      <c r="CL90" s="1112">
        <f>IF(AK90=CL$2,'Marks Entry'!G96,0)</f>
        <v>0.0</v>
      </c>
      <c r="CM90" s="1112">
        <f>IF(AK90=CM$2,'Marks Entry'!G96,0)</f>
        <v>0.0</v>
      </c>
      <c r="CN90" s="1112">
        <f>IF(AK90=CN$2,'Marks Entry'!G96,0)</f>
        <v>0.0</v>
      </c>
      <c r="CO90" s="1106" t="str">
        <f>IF(AND('Marks Entry'!$FE96="Passed",$AK90=CO$2),'Marks Entry'!$FD96,IF($AK90=CO$2,'Marks Entry'!$FE96,""))</f>
        <v/>
      </c>
      <c r="CP90" s="1106" t="str">
        <f>IF(AND('Marks Entry'!$FE96="Passed",$AK90=CP$2),'Marks Entry'!$FD96,IF($AK90=CP$2,'Marks Entry'!$FE96,""))</f>
        <v/>
      </c>
      <c r="CQ90" s="1106" t="str">
        <f>IF(AND('Marks Entry'!$FE96="Passed",$AK90=CQ$2),'Marks Entry'!$FD96,IF($AK90=CQ$2,'Marks Entry'!$FE96,""))</f>
        <v/>
      </c>
      <c r="CR90" s="1106" t="str">
        <f>IF(AND('Marks Entry'!$FE96="Passed",$AK90=CR$2),'Marks Entry'!$FD96,IF($AK90=CR$2,'Marks Entry'!$FE96,""))</f>
        <v/>
      </c>
      <c r="CS90" s="1106" t="str">
        <f>IF(AND('Marks Entry'!$FE96="Passed",$AK90=CS$2),'Marks Entry'!$FD96,IF($AK90=CS$2,'Marks Entry'!$FE96,""))</f>
        <v/>
      </c>
      <c r="CT90" s="1106" t="str">
        <f>IF(AND('Marks Entry'!$FE96="Passed",$AK90=CT$2),'Marks Entry'!$FD96,IF($AK90=CT$2,'Marks Entry'!$FE96,""))</f>
        <v/>
      </c>
    </row>
    <row r="91" spans="8:8" ht="15.0" hidden="1">
      <c r="AJ91" s="1095">
        <f t="shared" si="124"/>
        <v>0.0</v>
      </c>
      <c r="AK91" s="1095">
        <f>'Marks Entry'!F97</f>
        <v>0.0</v>
      </c>
      <c r="AL91" s="1112" t="str">
        <f>'Result Sheet'!V95</f>
        <v/>
      </c>
      <c r="AM91" s="1112" t="str">
        <f>'Result Sheet'!AH95</f>
        <v/>
      </c>
      <c r="AN91" s="1112" t="str">
        <f>'Result Sheet'!AT95</f>
        <v/>
      </c>
      <c r="AO91" s="1112" t="str">
        <f>'Result Sheet'!BF95</f>
        <v/>
      </c>
      <c r="AP91" s="1112" t="str">
        <f>'Result Sheet'!BR95</f>
        <v/>
      </c>
      <c r="AQ91" s="1096" t="str">
        <f>'Result Sheet'!CD95</f>
        <v/>
      </c>
      <c r="AR91" s="1105" t="str">
        <f>'Result Sheet'!CP95</f>
        <v/>
      </c>
      <c r="AS91" s="1094">
        <f t="shared" si="117"/>
        <v>0.0</v>
      </c>
      <c r="AT91" s="1094">
        <f t="shared" si="117"/>
        <v>0.0</v>
      </c>
      <c r="AU91" s="1094">
        <f t="shared" si="117"/>
        <v>0.0</v>
      </c>
      <c r="AV91" s="1094">
        <f t="shared" si="117"/>
        <v>0.0</v>
      </c>
      <c r="AW91" s="1094">
        <f t="shared" si="117"/>
        <v>0.0</v>
      </c>
      <c r="AX91" s="1094">
        <f t="shared" si="117"/>
        <v>0.0</v>
      </c>
      <c r="AY91" s="1094">
        <f t="shared" si="118"/>
        <v>0.0</v>
      </c>
      <c r="AZ91" s="1094">
        <f t="shared" si="118"/>
        <v>0.0</v>
      </c>
      <c r="BA91" s="1094">
        <f t="shared" si="118"/>
        <v>0.0</v>
      </c>
      <c r="BB91" s="1094">
        <f t="shared" si="118"/>
        <v>0.0</v>
      </c>
      <c r="BC91" s="1094">
        <f t="shared" si="118"/>
        <v>0.0</v>
      </c>
      <c r="BD91" s="1094">
        <f t="shared" si="118"/>
        <v>0.0</v>
      </c>
      <c r="BE91" s="1094">
        <f t="shared" si="119"/>
        <v>0.0</v>
      </c>
      <c r="BF91" s="1094">
        <f t="shared" si="119"/>
        <v>0.0</v>
      </c>
      <c r="BG91" s="1094">
        <f t="shared" si="119"/>
        <v>0.0</v>
      </c>
      <c r="BH91" s="1094">
        <f t="shared" si="119"/>
        <v>0.0</v>
      </c>
      <c r="BI91" s="1094">
        <f t="shared" si="119"/>
        <v>0.0</v>
      </c>
      <c r="BJ91" s="1094">
        <f t="shared" si="119"/>
        <v>0.0</v>
      </c>
      <c r="BK91" s="1094">
        <f t="shared" si="120"/>
        <v>0.0</v>
      </c>
      <c r="BL91" s="1094">
        <f t="shared" si="120"/>
        <v>0.0</v>
      </c>
      <c r="BM91" s="1094">
        <f t="shared" si="120"/>
        <v>0.0</v>
      </c>
      <c r="BN91" s="1094">
        <f t="shared" si="120"/>
        <v>0.0</v>
      </c>
      <c r="BO91" s="1094">
        <f t="shared" si="120"/>
        <v>0.0</v>
      </c>
      <c r="BP91" s="1094">
        <f t="shared" si="120"/>
        <v>0.0</v>
      </c>
      <c r="BQ91" s="1094">
        <f t="shared" si="121"/>
        <v>0.0</v>
      </c>
      <c r="BR91" s="1094">
        <f t="shared" si="121"/>
        <v>0.0</v>
      </c>
      <c r="BS91" s="1094">
        <f t="shared" si="121"/>
        <v>0.0</v>
      </c>
      <c r="BT91" s="1094">
        <f t="shared" si="121"/>
        <v>0.0</v>
      </c>
      <c r="BU91" s="1094">
        <f t="shared" si="121"/>
        <v>0.0</v>
      </c>
      <c r="BV91" s="1094">
        <f t="shared" si="121"/>
        <v>0.0</v>
      </c>
      <c r="BW91" s="1094">
        <f t="shared" si="122"/>
        <v>0.0</v>
      </c>
      <c r="BX91" s="1094">
        <f t="shared" si="122"/>
        <v>0.0</v>
      </c>
      <c r="BY91" s="1094">
        <f t="shared" si="122"/>
        <v>0.0</v>
      </c>
      <c r="BZ91" s="1094">
        <f t="shared" si="122"/>
        <v>0.0</v>
      </c>
      <c r="CA91" s="1094">
        <f t="shared" si="122"/>
        <v>0.0</v>
      </c>
      <c r="CB91" s="1094">
        <f t="shared" si="122"/>
        <v>0.0</v>
      </c>
      <c r="CC91" s="1094">
        <f t="shared" si="123"/>
        <v>0.0</v>
      </c>
      <c r="CD91" s="1094">
        <f t="shared" si="123"/>
        <v>0.0</v>
      </c>
      <c r="CE91" s="1094">
        <f t="shared" si="123"/>
        <v>0.0</v>
      </c>
      <c r="CF91" s="1094">
        <f t="shared" si="123"/>
        <v>0.0</v>
      </c>
      <c r="CG91" s="1094">
        <f t="shared" si="123"/>
        <v>0.0</v>
      </c>
      <c r="CH91" s="1094">
        <f t="shared" si="123"/>
        <v>0.0</v>
      </c>
      <c r="CI91" s="1113">
        <f>IF(AK91=CI$2,'Marks Entry'!G97,0)</f>
        <v>0.0</v>
      </c>
      <c r="CJ91" s="1112">
        <f>IF(AK91=CJ$2,'Marks Entry'!G97,0)</f>
        <v>0.0</v>
      </c>
      <c r="CK91" s="1112">
        <f>IF(AK91=CK$2,'Marks Entry'!G97,0)</f>
        <v>0.0</v>
      </c>
      <c r="CL91" s="1112">
        <f>IF(AK91=CL$2,'Marks Entry'!G97,0)</f>
        <v>0.0</v>
      </c>
      <c r="CM91" s="1112">
        <f>IF(AK91=CM$2,'Marks Entry'!G97,0)</f>
        <v>0.0</v>
      </c>
      <c r="CN91" s="1112">
        <f>IF(AK91=CN$2,'Marks Entry'!G97,0)</f>
        <v>0.0</v>
      </c>
      <c r="CO91" s="1106" t="str">
        <f>IF(AND('Marks Entry'!$FE97="Passed",$AK91=CO$2),'Marks Entry'!$FD97,IF($AK91=CO$2,'Marks Entry'!$FE97,""))</f>
        <v/>
      </c>
      <c r="CP91" s="1106" t="str">
        <f>IF(AND('Marks Entry'!$FE97="Passed",$AK91=CP$2),'Marks Entry'!$FD97,IF($AK91=CP$2,'Marks Entry'!$FE97,""))</f>
        <v/>
      </c>
      <c r="CQ91" s="1106" t="str">
        <f>IF(AND('Marks Entry'!$FE97="Passed",$AK91=CQ$2),'Marks Entry'!$FD97,IF($AK91=CQ$2,'Marks Entry'!$FE97,""))</f>
        <v/>
      </c>
      <c r="CR91" s="1106" t="str">
        <f>IF(AND('Marks Entry'!$FE97="Passed",$AK91=CR$2),'Marks Entry'!$FD97,IF($AK91=CR$2,'Marks Entry'!$FE97,""))</f>
        <v/>
      </c>
      <c r="CS91" s="1106" t="str">
        <f>IF(AND('Marks Entry'!$FE97="Passed",$AK91=CS$2),'Marks Entry'!$FD97,IF($AK91=CS$2,'Marks Entry'!$FE97,""))</f>
        <v/>
      </c>
      <c r="CT91" s="1106" t="str">
        <f>IF(AND('Marks Entry'!$FE97="Passed",$AK91=CT$2),'Marks Entry'!$FD97,IF($AK91=CT$2,'Marks Entry'!$FE97,""))</f>
        <v/>
      </c>
    </row>
    <row r="92" spans="8:8" ht="15.0" hidden="1">
      <c r="AJ92" s="1095">
        <f t="shared" si="124"/>
        <v>0.0</v>
      </c>
      <c r="AK92" s="1095">
        <f>'Marks Entry'!F98</f>
        <v>0.0</v>
      </c>
      <c r="AL92" s="1112" t="str">
        <f>'Result Sheet'!V96</f>
        <v/>
      </c>
      <c r="AM92" s="1112" t="str">
        <f>'Result Sheet'!AH96</f>
        <v/>
      </c>
      <c r="AN92" s="1112" t="str">
        <f>'Result Sheet'!AT96</f>
        <v/>
      </c>
      <c r="AO92" s="1112" t="str">
        <f>'Result Sheet'!BF96</f>
        <v/>
      </c>
      <c r="AP92" s="1112" t="str">
        <f>'Result Sheet'!BR96</f>
        <v/>
      </c>
      <c r="AQ92" s="1096" t="str">
        <f>'Result Sheet'!CD96</f>
        <v/>
      </c>
      <c r="AR92" s="1105" t="str">
        <f>'Result Sheet'!CP96</f>
        <v/>
      </c>
      <c r="AS92" s="1094">
        <f t="shared" si="117"/>
        <v>0.0</v>
      </c>
      <c r="AT92" s="1094">
        <f t="shared" si="117"/>
        <v>0.0</v>
      </c>
      <c r="AU92" s="1094">
        <f t="shared" si="117"/>
        <v>0.0</v>
      </c>
      <c r="AV92" s="1094">
        <f t="shared" si="117"/>
        <v>0.0</v>
      </c>
      <c r="AW92" s="1094">
        <f t="shared" si="117"/>
        <v>0.0</v>
      </c>
      <c r="AX92" s="1094">
        <f t="shared" si="117"/>
        <v>0.0</v>
      </c>
      <c r="AY92" s="1094">
        <f t="shared" si="118"/>
        <v>0.0</v>
      </c>
      <c r="AZ92" s="1094">
        <f t="shared" si="118"/>
        <v>0.0</v>
      </c>
      <c r="BA92" s="1094">
        <f t="shared" si="118"/>
        <v>0.0</v>
      </c>
      <c r="BB92" s="1094">
        <f t="shared" si="118"/>
        <v>0.0</v>
      </c>
      <c r="BC92" s="1094">
        <f t="shared" si="118"/>
        <v>0.0</v>
      </c>
      <c r="BD92" s="1094">
        <f t="shared" si="118"/>
        <v>0.0</v>
      </c>
      <c r="BE92" s="1094">
        <f t="shared" si="119"/>
        <v>0.0</v>
      </c>
      <c r="BF92" s="1094">
        <f t="shared" si="119"/>
        <v>0.0</v>
      </c>
      <c r="BG92" s="1094">
        <f t="shared" si="119"/>
        <v>0.0</v>
      </c>
      <c r="BH92" s="1094">
        <f t="shared" si="119"/>
        <v>0.0</v>
      </c>
      <c r="BI92" s="1094">
        <f t="shared" si="119"/>
        <v>0.0</v>
      </c>
      <c r="BJ92" s="1094">
        <f t="shared" si="119"/>
        <v>0.0</v>
      </c>
      <c r="BK92" s="1094">
        <f t="shared" si="120"/>
        <v>0.0</v>
      </c>
      <c r="BL92" s="1094">
        <f t="shared" si="120"/>
        <v>0.0</v>
      </c>
      <c r="BM92" s="1094">
        <f t="shared" si="120"/>
        <v>0.0</v>
      </c>
      <c r="BN92" s="1094">
        <f t="shared" si="120"/>
        <v>0.0</v>
      </c>
      <c r="BO92" s="1094">
        <f t="shared" si="120"/>
        <v>0.0</v>
      </c>
      <c r="BP92" s="1094">
        <f t="shared" si="120"/>
        <v>0.0</v>
      </c>
      <c r="BQ92" s="1094">
        <f t="shared" si="121"/>
        <v>0.0</v>
      </c>
      <c r="BR92" s="1094">
        <f t="shared" si="121"/>
        <v>0.0</v>
      </c>
      <c r="BS92" s="1094">
        <f t="shared" si="121"/>
        <v>0.0</v>
      </c>
      <c r="BT92" s="1094">
        <f t="shared" si="121"/>
        <v>0.0</v>
      </c>
      <c r="BU92" s="1094">
        <f t="shared" si="121"/>
        <v>0.0</v>
      </c>
      <c r="BV92" s="1094">
        <f t="shared" si="121"/>
        <v>0.0</v>
      </c>
      <c r="BW92" s="1094">
        <f t="shared" si="122"/>
        <v>0.0</v>
      </c>
      <c r="BX92" s="1094">
        <f t="shared" si="122"/>
        <v>0.0</v>
      </c>
      <c r="BY92" s="1094">
        <f t="shared" si="122"/>
        <v>0.0</v>
      </c>
      <c r="BZ92" s="1094">
        <f t="shared" si="122"/>
        <v>0.0</v>
      </c>
      <c r="CA92" s="1094">
        <f t="shared" si="122"/>
        <v>0.0</v>
      </c>
      <c r="CB92" s="1094">
        <f t="shared" si="122"/>
        <v>0.0</v>
      </c>
      <c r="CC92" s="1094">
        <f t="shared" si="123"/>
        <v>0.0</v>
      </c>
      <c r="CD92" s="1094">
        <f t="shared" si="123"/>
        <v>0.0</v>
      </c>
      <c r="CE92" s="1094">
        <f t="shared" si="123"/>
        <v>0.0</v>
      </c>
      <c r="CF92" s="1094">
        <f t="shared" si="123"/>
        <v>0.0</v>
      </c>
      <c r="CG92" s="1094">
        <f t="shared" si="123"/>
        <v>0.0</v>
      </c>
      <c r="CH92" s="1094">
        <f t="shared" si="123"/>
        <v>0.0</v>
      </c>
      <c r="CI92" s="1113">
        <f>IF(AK92=CI$2,'Marks Entry'!G98,0)</f>
        <v>0.0</v>
      </c>
      <c r="CJ92" s="1112">
        <f>IF(AK92=CJ$2,'Marks Entry'!G98,0)</f>
        <v>0.0</v>
      </c>
      <c r="CK92" s="1112">
        <f>IF(AK92=CK$2,'Marks Entry'!G98,0)</f>
        <v>0.0</v>
      </c>
      <c r="CL92" s="1112">
        <f>IF(AK92=CL$2,'Marks Entry'!G98,0)</f>
        <v>0.0</v>
      </c>
      <c r="CM92" s="1112">
        <f>IF(AK92=CM$2,'Marks Entry'!G98,0)</f>
        <v>0.0</v>
      </c>
      <c r="CN92" s="1112">
        <f>IF(AK92=CN$2,'Marks Entry'!G98,0)</f>
        <v>0.0</v>
      </c>
      <c r="CO92" s="1106" t="str">
        <f>IF(AND('Marks Entry'!$FE98="Passed",$AK92=CO$2),'Marks Entry'!$FD98,IF($AK92=CO$2,'Marks Entry'!$FE98,""))</f>
        <v/>
      </c>
      <c r="CP92" s="1106" t="str">
        <f>IF(AND('Marks Entry'!$FE98="Passed",$AK92=CP$2),'Marks Entry'!$FD98,IF($AK92=CP$2,'Marks Entry'!$FE98,""))</f>
        <v/>
      </c>
      <c r="CQ92" s="1106" t="str">
        <f>IF(AND('Marks Entry'!$FE98="Passed",$AK92=CQ$2),'Marks Entry'!$FD98,IF($AK92=CQ$2,'Marks Entry'!$FE98,""))</f>
        <v/>
      </c>
      <c r="CR92" s="1106" t="str">
        <f>IF(AND('Marks Entry'!$FE98="Passed",$AK92=CR$2),'Marks Entry'!$FD98,IF($AK92=CR$2,'Marks Entry'!$FE98,""))</f>
        <v/>
      </c>
      <c r="CS92" s="1106" t="str">
        <f>IF(AND('Marks Entry'!$FE98="Passed",$AK92=CS$2),'Marks Entry'!$FD98,IF($AK92=CS$2,'Marks Entry'!$FE98,""))</f>
        <v/>
      </c>
      <c r="CT92" s="1106" t="str">
        <f>IF(AND('Marks Entry'!$FE98="Passed",$AK92=CT$2),'Marks Entry'!$FD98,IF($AK92=CT$2,'Marks Entry'!$FE98,""))</f>
        <v/>
      </c>
    </row>
    <row r="93" spans="8:8" ht="15.0" hidden="1">
      <c r="AJ93" s="1095">
        <f t="shared" si="124"/>
        <v>0.0</v>
      </c>
      <c r="AK93" s="1095">
        <f>'Marks Entry'!F99</f>
        <v>0.0</v>
      </c>
      <c r="AL93" s="1112" t="str">
        <f>'Result Sheet'!V97</f>
        <v/>
      </c>
      <c r="AM93" s="1112" t="str">
        <f>'Result Sheet'!AH97</f>
        <v/>
      </c>
      <c r="AN93" s="1112" t="str">
        <f>'Result Sheet'!AT97</f>
        <v/>
      </c>
      <c r="AO93" s="1112" t="str">
        <f>'Result Sheet'!BF97</f>
        <v/>
      </c>
      <c r="AP93" s="1112" t="str">
        <f>'Result Sheet'!BR97</f>
        <v/>
      </c>
      <c r="AQ93" s="1096" t="str">
        <f>'Result Sheet'!CD97</f>
        <v/>
      </c>
      <c r="AR93" s="1105" t="str">
        <f>'Result Sheet'!CP97</f>
        <v/>
      </c>
      <c r="AS93" s="1094">
        <f t="shared" si="117"/>
        <v>0.0</v>
      </c>
      <c r="AT93" s="1094">
        <f t="shared" si="117"/>
        <v>0.0</v>
      </c>
      <c r="AU93" s="1094">
        <f t="shared" si="117"/>
        <v>0.0</v>
      </c>
      <c r="AV93" s="1094">
        <f t="shared" si="117"/>
        <v>0.0</v>
      </c>
      <c r="AW93" s="1094">
        <f t="shared" si="117"/>
        <v>0.0</v>
      </c>
      <c r="AX93" s="1094">
        <f t="shared" si="117"/>
        <v>0.0</v>
      </c>
      <c r="AY93" s="1094">
        <f t="shared" si="118"/>
        <v>0.0</v>
      </c>
      <c r="AZ93" s="1094">
        <f t="shared" si="118"/>
        <v>0.0</v>
      </c>
      <c r="BA93" s="1094">
        <f t="shared" si="118"/>
        <v>0.0</v>
      </c>
      <c r="BB93" s="1094">
        <f t="shared" si="118"/>
        <v>0.0</v>
      </c>
      <c r="BC93" s="1094">
        <f t="shared" si="118"/>
        <v>0.0</v>
      </c>
      <c r="BD93" s="1094">
        <f t="shared" si="118"/>
        <v>0.0</v>
      </c>
      <c r="BE93" s="1094">
        <f t="shared" si="119"/>
        <v>0.0</v>
      </c>
      <c r="BF93" s="1094">
        <f t="shared" si="119"/>
        <v>0.0</v>
      </c>
      <c r="BG93" s="1094">
        <f t="shared" si="119"/>
        <v>0.0</v>
      </c>
      <c r="BH93" s="1094">
        <f t="shared" si="119"/>
        <v>0.0</v>
      </c>
      <c r="BI93" s="1094">
        <f t="shared" si="119"/>
        <v>0.0</v>
      </c>
      <c r="BJ93" s="1094">
        <f t="shared" si="119"/>
        <v>0.0</v>
      </c>
      <c r="BK93" s="1094">
        <f t="shared" si="120"/>
        <v>0.0</v>
      </c>
      <c r="BL93" s="1094">
        <f t="shared" si="120"/>
        <v>0.0</v>
      </c>
      <c r="BM93" s="1094">
        <f t="shared" si="120"/>
        <v>0.0</v>
      </c>
      <c r="BN93" s="1094">
        <f t="shared" si="120"/>
        <v>0.0</v>
      </c>
      <c r="BO93" s="1094">
        <f t="shared" si="120"/>
        <v>0.0</v>
      </c>
      <c r="BP93" s="1094">
        <f t="shared" si="120"/>
        <v>0.0</v>
      </c>
      <c r="BQ93" s="1094">
        <f t="shared" si="121"/>
        <v>0.0</v>
      </c>
      <c r="BR93" s="1094">
        <f t="shared" si="121"/>
        <v>0.0</v>
      </c>
      <c r="BS93" s="1094">
        <f t="shared" si="121"/>
        <v>0.0</v>
      </c>
      <c r="BT93" s="1094">
        <f t="shared" si="121"/>
        <v>0.0</v>
      </c>
      <c r="BU93" s="1094">
        <f t="shared" si="121"/>
        <v>0.0</v>
      </c>
      <c r="BV93" s="1094">
        <f t="shared" si="121"/>
        <v>0.0</v>
      </c>
      <c r="BW93" s="1094">
        <f t="shared" si="122"/>
        <v>0.0</v>
      </c>
      <c r="BX93" s="1094">
        <f t="shared" si="122"/>
        <v>0.0</v>
      </c>
      <c r="BY93" s="1094">
        <f t="shared" si="122"/>
        <v>0.0</v>
      </c>
      <c r="BZ93" s="1094">
        <f t="shared" si="122"/>
        <v>0.0</v>
      </c>
      <c r="CA93" s="1094">
        <f t="shared" si="122"/>
        <v>0.0</v>
      </c>
      <c r="CB93" s="1094">
        <f t="shared" si="122"/>
        <v>0.0</v>
      </c>
      <c r="CC93" s="1094">
        <f t="shared" si="123"/>
        <v>0.0</v>
      </c>
      <c r="CD93" s="1094">
        <f t="shared" si="123"/>
        <v>0.0</v>
      </c>
      <c r="CE93" s="1094">
        <f t="shared" si="123"/>
        <v>0.0</v>
      </c>
      <c r="CF93" s="1094">
        <f t="shared" si="123"/>
        <v>0.0</v>
      </c>
      <c r="CG93" s="1094">
        <f t="shared" si="123"/>
        <v>0.0</v>
      </c>
      <c r="CH93" s="1094">
        <f t="shared" si="123"/>
        <v>0.0</v>
      </c>
      <c r="CI93" s="1113">
        <f>IF(AK93=CI$2,'Marks Entry'!G99,0)</f>
        <v>0.0</v>
      </c>
      <c r="CJ93" s="1112">
        <f>IF(AK93=CJ$2,'Marks Entry'!G99,0)</f>
        <v>0.0</v>
      </c>
      <c r="CK93" s="1112">
        <f>IF(AK93=CK$2,'Marks Entry'!G99,0)</f>
        <v>0.0</v>
      </c>
      <c r="CL93" s="1112">
        <f>IF(AK93=CL$2,'Marks Entry'!G99,0)</f>
        <v>0.0</v>
      </c>
      <c r="CM93" s="1112">
        <f>IF(AK93=CM$2,'Marks Entry'!G99,0)</f>
        <v>0.0</v>
      </c>
      <c r="CN93" s="1112">
        <f>IF(AK93=CN$2,'Marks Entry'!G99,0)</f>
        <v>0.0</v>
      </c>
      <c r="CO93" s="1106" t="str">
        <f>IF(AND('Marks Entry'!$FE99="Passed",$AK93=CO$2),'Marks Entry'!$FD99,IF($AK93=CO$2,'Marks Entry'!$FE99,""))</f>
        <v/>
      </c>
      <c r="CP93" s="1106" t="str">
        <f>IF(AND('Marks Entry'!$FE99="Passed",$AK93=CP$2),'Marks Entry'!$FD99,IF($AK93=CP$2,'Marks Entry'!$FE99,""))</f>
        <v/>
      </c>
      <c r="CQ93" s="1106" t="str">
        <f>IF(AND('Marks Entry'!$FE99="Passed",$AK93=CQ$2),'Marks Entry'!$FD99,IF($AK93=CQ$2,'Marks Entry'!$FE99,""))</f>
        <v/>
      </c>
      <c r="CR93" s="1106" t="str">
        <f>IF(AND('Marks Entry'!$FE99="Passed",$AK93=CR$2),'Marks Entry'!$FD99,IF($AK93=CR$2,'Marks Entry'!$FE99,""))</f>
        <v/>
      </c>
      <c r="CS93" s="1106" t="str">
        <f>IF(AND('Marks Entry'!$FE99="Passed",$AK93=CS$2),'Marks Entry'!$FD99,IF($AK93=CS$2,'Marks Entry'!$FE99,""))</f>
        <v/>
      </c>
      <c r="CT93" s="1106" t="str">
        <f>IF(AND('Marks Entry'!$FE99="Passed",$AK93=CT$2),'Marks Entry'!$FD99,IF($AK93=CT$2,'Marks Entry'!$FE99,""))</f>
        <v/>
      </c>
    </row>
    <row r="94" spans="8:8" ht="15.0" hidden="1">
      <c r="AJ94" s="1095">
        <f t="shared" si="124"/>
        <v>0.0</v>
      </c>
      <c r="AK94" s="1095">
        <f>'Marks Entry'!F100</f>
        <v>0.0</v>
      </c>
      <c r="AL94" s="1112" t="str">
        <f>'Result Sheet'!V98</f>
        <v/>
      </c>
      <c r="AM94" s="1112" t="str">
        <f>'Result Sheet'!AH98</f>
        <v/>
      </c>
      <c r="AN94" s="1112" t="str">
        <f>'Result Sheet'!AT98</f>
        <v/>
      </c>
      <c r="AO94" s="1112" t="str">
        <f>'Result Sheet'!BF98</f>
        <v/>
      </c>
      <c r="AP94" s="1112" t="str">
        <f>'Result Sheet'!BR98</f>
        <v/>
      </c>
      <c r="AQ94" s="1096" t="str">
        <f>'Result Sheet'!CD98</f>
        <v/>
      </c>
      <c r="AR94" s="1105" t="str">
        <f>'Result Sheet'!CP98</f>
        <v/>
      </c>
      <c r="AS94" s="1094">
        <f t="shared" si="117"/>
        <v>0.0</v>
      </c>
      <c r="AT94" s="1094">
        <f t="shared" si="117"/>
        <v>0.0</v>
      </c>
      <c r="AU94" s="1094">
        <f t="shared" si="117"/>
        <v>0.0</v>
      </c>
      <c r="AV94" s="1094">
        <f t="shared" si="117"/>
        <v>0.0</v>
      </c>
      <c r="AW94" s="1094">
        <f t="shared" si="117"/>
        <v>0.0</v>
      </c>
      <c r="AX94" s="1094">
        <f t="shared" si="117"/>
        <v>0.0</v>
      </c>
      <c r="AY94" s="1094">
        <f t="shared" si="118"/>
        <v>0.0</v>
      </c>
      <c r="AZ94" s="1094">
        <f t="shared" si="118"/>
        <v>0.0</v>
      </c>
      <c r="BA94" s="1094">
        <f t="shared" si="118"/>
        <v>0.0</v>
      </c>
      <c r="BB94" s="1094">
        <f t="shared" si="118"/>
        <v>0.0</v>
      </c>
      <c r="BC94" s="1094">
        <f t="shared" si="118"/>
        <v>0.0</v>
      </c>
      <c r="BD94" s="1094">
        <f t="shared" si="118"/>
        <v>0.0</v>
      </c>
      <c r="BE94" s="1094">
        <f t="shared" si="119"/>
        <v>0.0</v>
      </c>
      <c r="BF94" s="1094">
        <f t="shared" si="119"/>
        <v>0.0</v>
      </c>
      <c r="BG94" s="1094">
        <f t="shared" si="119"/>
        <v>0.0</v>
      </c>
      <c r="BH94" s="1094">
        <f t="shared" si="119"/>
        <v>0.0</v>
      </c>
      <c r="BI94" s="1094">
        <f t="shared" si="119"/>
        <v>0.0</v>
      </c>
      <c r="BJ94" s="1094">
        <f t="shared" si="119"/>
        <v>0.0</v>
      </c>
      <c r="BK94" s="1094">
        <f t="shared" si="120"/>
        <v>0.0</v>
      </c>
      <c r="BL94" s="1094">
        <f t="shared" si="120"/>
        <v>0.0</v>
      </c>
      <c r="BM94" s="1094">
        <f t="shared" si="120"/>
        <v>0.0</v>
      </c>
      <c r="BN94" s="1094">
        <f t="shared" si="120"/>
        <v>0.0</v>
      </c>
      <c r="BO94" s="1094">
        <f t="shared" si="120"/>
        <v>0.0</v>
      </c>
      <c r="BP94" s="1094">
        <f t="shared" si="120"/>
        <v>0.0</v>
      </c>
      <c r="BQ94" s="1094">
        <f t="shared" si="121"/>
        <v>0.0</v>
      </c>
      <c r="BR94" s="1094">
        <f t="shared" si="121"/>
        <v>0.0</v>
      </c>
      <c r="BS94" s="1094">
        <f t="shared" si="121"/>
        <v>0.0</v>
      </c>
      <c r="BT94" s="1094">
        <f t="shared" si="121"/>
        <v>0.0</v>
      </c>
      <c r="BU94" s="1094">
        <f t="shared" si="121"/>
        <v>0.0</v>
      </c>
      <c r="BV94" s="1094">
        <f t="shared" si="121"/>
        <v>0.0</v>
      </c>
      <c r="BW94" s="1094">
        <f t="shared" si="122"/>
        <v>0.0</v>
      </c>
      <c r="BX94" s="1094">
        <f t="shared" si="122"/>
        <v>0.0</v>
      </c>
      <c r="BY94" s="1094">
        <f t="shared" si="122"/>
        <v>0.0</v>
      </c>
      <c r="BZ94" s="1094">
        <f t="shared" si="122"/>
        <v>0.0</v>
      </c>
      <c r="CA94" s="1094">
        <f t="shared" si="122"/>
        <v>0.0</v>
      </c>
      <c r="CB94" s="1094">
        <f t="shared" si="122"/>
        <v>0.0</v>
      </c>
      <c r="CC94" s="1094">
        <f t="shared" si="123"/>
        <v>0.0</v>
      </c>
      <c r="CD94" s="1094">
        <f t="shared" si="123"/>
        <v>0.0</v>
      </c>
      <c r="CE94" s="1094">
        <f t="shared" si="123"/>
        <v>0.0</v>
      </c>
      <c r="CF94" s="1094">
        <f t="shared" si="123"/>
        <v>0.0</v>
      </c>
      <c r="CG94" s="1094">
        <f t="shared" si="123"/>
        <v>0.0</v>
      </c>
      <c r="CH94" s="1094">
        <f t="shared" si="123"/>
        <v>0.0</v>
      </c>
      <c r="CI94" s="1113">
        <f>IF(AK94=CI$2,'Marks Entry'!G100,0)</f>
        <v>0.0</v>
      </c>
      <c r="CJ94" s="1112">
        <f>IF(AK94=CJ$2,'Marks Entry'!G100,0)</f>
        <v>0.0</v>
      </c>
      <c r="CK94" s="1112">
        <f>IF(AK94=CK$2,'Marks Entry'!G100,0)</f>
        <v>0.0</v>
      </c>
      <c r="CL94" s="1112">
        <f>IF(AK94=CL$2,'Marks Entry'!G100,0)</f>
        <v>0.0</v>
      </c>
      <c r="CM94" s="1112">
        <f>IF(AK94=CM$2,'Marks Entry'!G100,0)</f>
        <v>0.0</v>
      </c>
      <c r="CN94" s="1112">
        <f>IF(AK94=CN$2,'Marks Entry'!G100,0)</f>
        <v>0.0</v>
      </c>
      <c r="CO94" s="1106" t="str">
        <f>IF(AND('Marks Entry'!$FE100="Passed",$AK94=CO$2),'Marks Entry'!$FD100,IF($AK94=CO$2,'Marks Entry'!$FE100,""))</f>
        <v/>
      </c>
      <c r="CP94" s="1106" t="str">
        <f>IF(AND('Marks Entry'!$FE100="Passed",$AK94=CP$2),'Marks Entry'!$FD100,IF($AK94=CP$2,'Marks Entry'!$FE100,""))</f>
        <v/>
      </c>
      <c r="CQ94" s="1106" t="str">
        <f>IF(AND('Marks Entry'!$FE100="Passed",$AK94=CQ$2),'Marks Entry'!$FD100,IF($AK94=CQ$2,'Marks Entry'!$FE100,""))</f>
        <v/>
      </c>
      <c r="CR94" s="1106" t="str">
        <f>IF(AND('Marks Entry'!$FE100="Passed",$AK94=CR$2),'Marks Entry'!$FD100,IF($AK94=CR$2,'Marks Entry'!$FE100,""))</f>
        <v/>
      </c>
      <c r="CS94" s="1106" t="str">
        <f>IF(AND('Marks Entry'!$FE100="Passed",$AK94=CS$2),'Marks Entry'!$FD100,IF($AK94=CS$2,'Marks Entry'!$FE100,""))</f>
        <v/>
      </c>
      <c r="CT94" s="1106" t="str">
        <f>IF(AND('Marks Entry'!$FE100="Passed",$AK94=CT$2),'Marks Entry'!$FD100,IF($AK94=CT$2,'Marks Entry'!$FE100,""))</f>
        <v/>
      </c>
    </row>
    <row r="95" spans="8:8" ht="15.0" hidden="1">
      <c r="AJ95" s="1095">
        <f t="shared" si="124"/>
        <v>0.0</v>
      </c>
      <c r="AK95" s="1095">
        <f>'Marks Entry'!F101</f>
        <v>0.0</v>
      </c>
      <c r="AL95" s="1112" t="str">
        <f>'Result Sheet'!V99</f>
        <v/>
      </c>
      <c r="AM95" s="1112" t="str">
        <f>'Result Sheet'!AH99</f>
        <v/>
      </c>
      <c r="AN95" s="1112" t="str">
        <f>'Result Sheet'!AT99</f>
        <v/>
      </c>
      <c r="AO95" s="1112" t="str">
        <f>'Result Sheet'!BF99</f>
        <v/>
      </c>
      <c r="AP95" s="1112" t="str">
        <f>'Result Sheet'!BR99</f>
        <v/>
      </c>
      <c r="AQ95" s="1096" t="str">
        <f>'Result Sheet'!CD99</f>
        <v/>
      </c>
      <c r="AR95" s="1105" t="str">
        <f>'Result Sheet'!CP99</f>
        <v/>
      </c>
      <c r="AS95" s="1094">
        <f t="shared" si="117"/>
        <v>0.0</v>
      </c>
      <c r="AT95" s="1094">
        <f t="shared" si="117"/>
        <v>0.0</v>
      </c>
      <c r="AU95" s="1094">
        <f t="shared" si="117"/>
        <v>0.0</v>
      </c>
      <c r="AV95" s="1094">
        <f t="shared" si="117"/>
        <v>0.0</v>
      </c>
      <c r="AW95" s="1094">
        <f t="shared" si="117"/>
        <v>0.0</v>
      </c>
      <c r="AX95" s="1094">
        <f t="shared" si="117"/>
        <v>0.0</v>
      </c>
      <c r="AY95" s="1094">
        <f t="shared" si="118"/>
        <v>0.0</v>
      </c>
      <c r="AZ95" s="1094">
        <f t="shared" si="118"/>
        <v>0.0</v>
      </c>
      <c r="BA95" s="1094">
        <f t="shared" si="118"/>
        <v>0.0</v>
      </c>
      <c r="BB95" s="1094">
        <f t="shared" si="118"/>
        <v>0.0</v>
      </c>
      <c r="BC95" s="1094">
        <f t="shared" si="118"/>
        <v>0.0</v>
      </c>
      <c r="BD95" s="1094">
        <f t="shared" si="118"/>
        <v>0.0</v>
      </c>
      <c r="BE95" s="1094">
        <f t="shared" si="119"/>
        <v>0.0</v>
      </c>
      <c r="BF95" s="1094">
        <f t="shared" si="119"/>
        <v>0.0</v>
      </c>
      <c r="BG95" s="1094">
        <f t="shared" si="119"/>
        <v>0.0</v>
      </c>
      <c r="BH95" s="1094">
        <f t="shared" si="119"/>
        <v>0.0</v>
      </c>
      <c r="BI95" s="1094">
        <f t="shared" si="119"/>
        <v>0.0</v>
      </c>
      <c r="BJ95" s="1094">
        <f t="shared" si="119"/>
        <v>0.0</v>
      </c>
      <c r="BK95" s="1094">
        <f t="shared" si="120"/>
        <v>0.0</v>
      </c>
      <c r="BL95" s="1094">
        <f t="shared" si="120"/>
        <v>0.0</v>
      </c>
      <c r="BM95" s="1094">
        <f t="shared" si="120"/>
        <v>0.0</v>
      </c>
      <c r="BN95" s="1094">
        <f t="shared" si="120"/>
        <v>0.0</v>
      </c>
      <c r="BO95" s="1094">
        <f t="shared" si="120"/>
        <v>0.0</v>
      </c>
      <c r="BP95" s="1094">
        <f t="shared" si="120"/>
        <v>0.0</v>
      </c>
      <c r="BQ95" s="1094">
        <f t="shared" si="121"/>
        <v>0.0</v>
      </c>
      <c r="BR95" s="1094">
        <f t="shared" si="121"/>
        <v>0.0</v>
      </c>
      <c r="BS95" s="1094">
        <f t="shared" si="121"/>
        <v>0.0</v>
      </c>
      <c r="BT95" s="1094">
        <f t="shared" si="121"/>
        <v>0.0</v>
      </c>
      <c r="BU95" s="1094">
        <f t="shared" si="121"/>
        <v>0.0</v>
      </c>
      <c r="BV95" s="1094">
        <f t="shared" si="121"/>
        <v>0.0</v>
      </c>
      <c r="BW95" s="1094">
        <f t="shared" si="122"/>
        <v>0.0</v>
      </c>
      <c r="BX95" s="1094">
        <f t="shared" si="122"/>
        <v>0.0</v>
      </c>
      <c r="BY95" s="1094">
        <f t="shared" si="122"/>
        <v>0.0</v>
      </c>
      <c r="BZ95" s="1094">
        <f t="shared" si="122"/>
        <v>0.0</v>
      </c>
      <c r="CA95" s="1094">
        <f t="shared" si="122"/>
        <v>0.0</v>
      </c>
      <c r="CB95" s="1094">
        <f t="shared" si="122"/>
        <v>0.0</v>
      </c>
      <c r="CC95" s="1094">
        <f t="shared" si="123"/>
        <v>0.0</v>
      </c>
      <c r="CD95" s="1094">
        <f t="shared" si="123"/>
        <v>0.0</v>
      </c>
      <c r="CE95" s="1094">
        <f t="shared" si="123"/>
        <v>0.0</v>
      </c>
      <c r="CF95" s="1094">
        <f t="shared" si="123"/>
        <v>0.0</v>
      </c>
      <c r="CG95" s="1094">
        <f t="shared" si="123"/>
        <v>0.0</v>
      </c>
      <c r="CH95" s="1094">
        <f t="shared" si="123"/>
        <v>0.0</v>
      </c>
      <c r="CI95" s="1113">
        <f>IF(AK95=CI$2,'Marks Entry'!G101,0)</f>
        <v>0.0</v>
      </c>
      <c r="CJ95" s="1112">
        <f>IF(AK95=CJ$2,'Marks Entry'!G101,0)</f>
        <v>0.0</v>
      </c>
      <c r="CK95" s="1112">
        <f>IF(AK95=CK$2,'Marks Entry'!G101,0)</f>
        <v>0.0</v>
      </c>
      <c r="CL95" s="1112">
        <f>IF(AK95=CL$2,'Marks Entry'!G101,0)</f>
        <v>0.0</v>
      </c>
      <c r="CM95" s="1112">
        <f>IF(AK95=CM$2,'Marks Entry'!G101,0)</f>
        <v>0.0</v>
      </c>
      <c r="CN95" s="1112">
        <f>IF(AK95=CN$2,'Marks Entry'!G101,0)</f>
        <v>0.0</v>
      </c>
      <c r="CO95" s="1106" t="str">
        <f>IF(AND('Marks Entry'!$FE101="Passed",$AK95=CO$2),'Marks Entry'!$FD101,IF($AK95=CO$2,'Marks Entry'!$FE101,""))</f>
        <v/>
      </c>
      <c r="CP95" s="1106" t="str">
        <f>IF(AND('Marks Entry'!$FE101="Passed",$AK95=CP$2),'Marks Entry'!$FD101,IF($AK95=CP$2,'Marks Entry'!$FE101,""))</f>
        <v/>
      </c>
      <c r="CQ95" s="1106" t="str">
        <f>IF(AND('Marks Entry'!$FE101="Passed",$AK95=CQ$2),'Marks Entry'!$FD101,IF($AK95=CQ$2,'Marks Entry'!$FE101,""))</f>
        <v/>
      </c>
      <c r="CR95" s="1106" t="str">
        <f>IF(AND('Marks Entry'!$FE101="Passed",$AK95=CR$2),'Marks Entry'!$FD101,IF($AK95=CR$2,'Marks Entry'!$FE101,""))</f>
        <v/>
      </c>
      <c r="CS95" s="1106" t="str">
        <f>IF(AND('Marks Entry'!$FE101="Passed",$AK95=CS$2),'Marks Entry'!$FD101,IF($AK95=CS$2,'Marks Entry'!$FE101,""))</f>
        <v/>
      </c>
      <c r="CT95" s="1106" t="str">
        <f>IF(AND('Marks Entry'!$FE101="Passed",$AK95=CT$2),'Marks Entry'!$FD101,IF($AK95=CT$2,'Marks Entry'!$FE101,""))</f>
        <v/>
      </c>
    </row>
    <row r="96" spans="8:8" ht="15.0" hidden="1">
      <c r="AJ96" s="1095">
        <f t="shared" si="124"/>
        <v>0.0</v>
      </c>
      <c r="AK96" s="1095">
        <f>'Marks Entry'!F102</f>
        <v>0.0</v>
      </c>
      <c r="AL96" s="1112" t="str">
        <f>'Result Sheet'!V100</f>
        <v/>
      </c>
      <c r="AM96" s="1112" t="str">
        <f>'Result Sheet'!AH100</f>
        <v/>
      </c>
      <c r="AN96" s="1112" t="str">
        <f>'Result Sheet'!AT100</f>
        <v/>
      </c>
      <c r="AO96" s="1112" t="str">
        <f>'Result Sheet'!BF100</f>
        <v/>
      </c>
      <c r="AP96" s="1112" t="str">
        <f>'Result Sheet'!BR100</f>
        <v/>
      </c>
      <c r="AQ96" s="1096" t="str">
        <f>'Result Sheet'!CD100</f>
        <v/>
      </c>
      <c r="AR96" s="1105" t="str">
        <f>'Result Sheet'!CP100</f>
        <v/>
      </c>
      <c r="AS96" s="1094">
        <f t="shared" si="117"/>
        <v>0.0</v>
      </c>
      <c r="AT96" s="1094">
        <f t="shared" si="117"/>
        <v>0.0</v>
      </c>
      <c r="AU96" s="1094">
        <f t="shared" si="117"/>
        <v>0.0</v>
      </c>
      <c r="AV96" s="1094">
        <f t="shared" si="117"/>
        <v>0.0</v>
      </c>
      <c r="AW96" s="1094">
        <f t="shared" si="117"/>
        <v>0.0</v>
      </c>
      <c r="AX96" s="1094">
        <f t="shared" si="117"/>
        <v>0.0</v>
      </c>
      <c r="AY96" s="1094">
        <f t="shared" si="118"/>
        <v>0.0</v>
      </c>
      <c r="AZ96" s="1094">
        <f t="shared" si="118"/>
        <v>0.0</v>
      </c>
      <c r="BA96" s="1094">
        <f t="shared" si="118"/>
        <v>0.0</v>
      </c>
      <c r="BB96" s="1094">
        <f t="shared" si="118"/>
        <v>0.0</v>
      </c>
      <c r="BC96" s="1094">
        <f t="shared" si="118"/>
        <v>0.0</v>
      </c>
      <c r="BD96" s="1094">
        <f t="shared" si="118"/>
        <v>0.0</v>
      </c>
      <c r="BE96" s="1094">
        <f t="shared" si="119"/>
        <v>0.0</v>
      </c>
      <c r="BF96" s="1094">
        <f t="shared" si="119"/>
        <v>0.0</v>
      </c>
      <c r="BG96" s="1094">
        <f t="shared" si="119"/>
        <v>0.0</v>
      </c>
      <c r="BH96" s="1094">
        <f t="shared" si="119"/>
        <v>0.0</v>
      </c>
      <c r="BI96" s="1094">
        <f t="shared" si="119"/>
        <v>0.0</v>
      </c>
      <c r="BJ96" s="1094">
        <f t="shared" si="119"/>
        <v>0.0</v>
      </c>
      <c r="BK96" s="1094">
        <f t="shared" si="120"/>
        <v>0.0</v>
      </c>
      <c r="BL96" s="1094">
        <f t="shared" si="120"/>
        <v>0.0</v>
      </c>
      <c r="BM96" s="1094">
        <f t="shared" si="120"/>
        <v>0.0</v>
      </c>
      <c r="BN96" s="1094">
        <f t="shared" si="120"/>
        <v>0.0</v>
      </c>
      <c r="BO96" s="1094">
        <f t="shared" si="120"/>
        <v>0.0</v>
      </c>
      <c r="BP96" s="1094">
        <f t="shared" si="120"/>
        <v>0.0</v>
      </c>
      <c r="BQ96" s="1094">
        <f t="shared" si="121"/>
        <v>0.0</v>
      </c>
      <c r="BR96" s="1094">
        <f t="shared" si="121"/>
        <v>0.0</v>
      </c>
      <c r="BS96" s="1094">
        <f t="shared" si="121"/>
        <v>0.0</v>
      </c>
      <c r="BT96" s="1094">
        <f t="shared" si="121"/>
        <v>0.0</v>
      </c>
      <c r="BU96" s="1094">
        <f t="shared" si="121"/>
        <v>0.0</v>
      </c>
      <c r="BV96" s="1094">
        <f t="shared" si="121"/>
        <v>0.0</v>
      </c>
      <c r="BW96" s="1094">
        <f t="shared" si="122"/>
        <v>0.0</v>
      </c>
      <c r="BX96" s="1094">
        <f t="shared" si="122"/>
        <v>0.0</v>
      </c>
      <c r="BY96" s="1094">
        <f t="shared" si="122"/>
        <v>0.0</v>
      </c>
      <c r="BZ96" s="1094">
        <f t="shared" si="122"/>
        <v>0.0</v>
      </c>
      <c r="CA96" s="1094">
        <f t="shared" si="122"/>
        <v>0.0</v>
      </c>
      <c r="CB96" s="1094">
        <f t="shared" si="122"/>
        <v>0.0</v>
      </c>
      <c r="CC96" s="1094">
        <f t="shared" si="123"/>
        <v>0.0</v>
      </c>
      <c r="CD96" s="1094">
        <f t="shared" si="123"/>
        <v>0.0</v>
      </c>
      <c r="CE96" s="1094">
        <f t="shared" si="123"/>
        <v>0.0</v>
      </c>
      <c r="CF96" s="1094">
        <f t="shared" si="123"/>
        <v>0.0</v>
      </c>
      <c r="CG96" s="1094">
        <f t="shared" si="123"/>
        <v>0.0</v>
      </c>
      <c r="CH96" s="1094">
        <f t="shared" si="123"/>
        <v>0.0</v>
      </c>
      <c r="CI96" s="1113">
        <f>IF(AK96=CI$2,'Marks Entry'!G102,0)</f>
        <v>0.0</v>
      </c>
      <c r="CJ96" s="1112">
        <f>IF(AK96=CJ$2,'Marks Entry'!G102,0)</f>
        <v>0.0</v>
      </c>
      <c r="CK96" s="1112">
        <f>IF(AK96=CK$2,'Marks Entry'!G102,0)</f>
        <v>0.0</v>
      </c>
      <c r="CL96" s="1112">
        <f>IF(AK96=CL$2,'Marks Entry'!G102,0)</f>
        <v>0.0</v>
      </c>
      <c r="CM96" s="1112">
        <f>IF(AK96=CM$2,'Marks Entry'!G102,0)</f>
        <v>0.0</v>
      </c>
      <c r="CN96" s="1112">
        <f>IF(AK96=CN$2,'Marks Entry'!G102,0)</f>
        <v>0.0</v>
      </c>
      <c r="CO96" s="1106" t="str">
        <f>IF(AND('Marks Entry'!$FE102="Passed",$AK96=CO$2),'Marks Entry'!$FD102,IF($AK96=CO$2,'Marks Entry'!$FE102,""))</f>
        <v/>
      </c>
      <c r="CP96" s="1106" t="str">
        <f>IF(AND('Marks Entry'!$FE102="Passed",$AK96=CP$2),'Marks Entry'!$FD102,IF($AK96=CP$2,'Marks Entry'!$FE102,""))</f>
        <v/>
      </c>
      <c r="CQ96" s="1106" t="str">
        <f>IF(AND('Marks Entry'!$FE102="Passed",$AK96=CQ$2),'Marks Entry'!$FD102,IF($AK96=CQ$2,'Marks Entry'!$FE102,""))</f>
        <v/>
      </c>
      <c r="CR96" s="1106" t="str">
        <f>IF(AND('Marks Entry'!$FE102="Passed",$AK96=CR$2),'Marks Entry'!$FD102,IF($AK96=CR$2,'Marks Entry'!$FE102,""))</f>
        <v/>
      </c>
      <c r="CS96" s="1106" t="str">
        <f>IF(AND('Marks Entry'!$FE102="Passed",$AK96=CS$2),'Marks Entry'!$FD102,IF($AK96=CS$2,'Marks Entry'!$FE102,""))</f>
        <v/>
      </c>
      <c r="CT96" s="1106" t="str">
        <f>IF(AND('Marks Entry'!$FE102="Passed",$AK96=CT$2),'Marks Entry'!$FD102,IF($AK96=CT$2,'Marks Entry'!$FE102,""))</f>
        <v/>
      </c>
    </row>
    <row r="97" spans="8:8" ht="15.0" hidden="1">
      <c r="AJ97" s="1095">
        <f t="shared" si="124"/>
        <v>0.0</v>
      </c>
      <c r="AK97" s="1095">
        <f>'Marks Entry'!F103</f>
        <v>0.0</v>
      </c>
      <c r="AL97" s="1112" t="str">
        <f>'Result Sheet'!V101</f>
        <v/>
      </c>
      <c r="AM97" s="1112" t="str">
        <f>'Result Sheet'!AH101</f>
        <v/>
      </c>
      <c r="AN97" s="1112" t="str">
        <f>'Result Sheet'!AT101</f>
        <v/>
      </c>
      <c r="AO97" s="1112" t="str">
        <f>'Result Sheet'!BF101</f>
        <v/>
      </c>
      <c r="AP97" s="1112" t="str">
        <f>'Result Sheet'!BR101</f>
        <v/>
      </c>
      <c r="AQ97" s="1096" t="str">
        <f>'Result Sheet'!CD101</f>
        <v/>
      </c>
      <c r="AR97" s="1105" t="str">
        <f>'Result Sheet'!CP101</f>
        <v/>
      </c>
      <c r="AS97" s="1094">
        <f t="shared" si="117"/>
        <v>0.0</v>
      </c>
      <c r="AT97" s="1094">
        <f t="shared" si="117"/>
        <v>0.0</v>
      </c>
      <c r="AU97" s="1094">
        <f t="shared" si="117"/>
        <v>0.0</v>
      </c>
      <c r="AV97" s="1094">
        <f t="shared" si="117"/>
        <v>0.0</v>
      </c>
      <c r="AW97" s="1094">
        <f t="shared" si="117"/>
        <v>0.0</v>
      </c>
      <c r="AX97" s="1094">
        <f t="shared" si="117"/>
        <v>0.0</v>
      </c>
      <c r="AY97" s="1094">
        <f t="shared" si="118"/>
        <v>0.0</v>
      </c>
      <c r="AZ97" s="1094">
        <f t="shared" si="118"/>
        <v>0.0</v>
      </c>
      <c r="BA97" s="1094">
        <f t="shared" si="118"/>
        <v>0.0</v>
      </c>
      <c r="BB97" s="1094">
        <f t="shared" si="118"/>
        <v>0.0</v>
      </c>
      <c r="BC97" s="1094">
        <f t="shared" si="118"/>
        <v>0.0</v>
      </c>
      <c r="BD97" s="1094">
        <f t="shared" si="118"/>
        <v>0.0</v>
      </c>
      <c r="BE97" s="1094">
        <f t="shared" si="119"/>
        <v>0.0</v>
      </c>
      <c r="BF97" s="1094">
        <f t="shared" si="119"/>
        <v>0.0</v>
      </c>
      <c r="BG97" s="1094">
        <f t="shared" si="119"/>
        <v>0.0</v>
      </c>
      <c r="BH97" s="1094">
        <f t="shared" si="119"/>
        <v>0.0</v>
      </c>
      <c r="BI97" s="1094">
        <f t="shared" si="119"/>
        <v>0.0</v>
      </c>
      <c r="BJ97" s="1094">
        <f t="shared" si="119"/>
        <v>0.0</v>
      </c>
      <c r="BK97" s="1094">
        <f t="shared" si="120"/>
        <v>0.0</v>
      </c>
      <c r="BL97" s="1094">
        <f t="shared" si="120"/>
        <v>0.0</v>
      </c>
      <c r="BM97" s="1094">
        <f t="shared" si="120"/>
        <v>0.0</v>
      </c>
      <c r="BN97" s="1094">
        <f t="shared" si="120"/>
        <v>0.0</v>
      </c>
      <c r="BO97" s="1094">
        <f t="shared" si="120"/>
        <v>0.0</v>
      </c>
      <c r="BP97" s="1094">
        <f t="shared" si="120"/>
        <v>0.0</v>
      </c>
      <c r="BQ97" s="1094">
        <f t="shared" si="121"/>
        <v>0.0</v>
      </c>
      <c r="BR97" s="1094">
        <f t="shared" si="121"/>
        <v>0.0</v>
      </c>
      <c r="BS97" s="1094">
        <f t="shared" si="121"/>
        <v>0.0</v>
      </c>
      <c r="BT97" s="1094">
        <f t="shared" si="121"/>
        <v>0.0</v>
      </c>
      <c r="BU97" s="1094">
        <f t="shared" si="121"/>
        <v>0.0</v>
      </c>
      <c r="BV97" s="1094">
        <f t="shared" si="121"/>
        <v>0.0</v>
      </c>
      <c r="BW97" s="1094">
        <f t="shared" si="122"/>
        <v>0.0</v>
      </c>
      <c r="BX97" s="1094">
        <f t="shared" si="122"/>
        <v>0.0</v>
      </c>
      <c r="BY97" s="1094">
        <f t="shared" si="122"/>
        <v>0.0</v>
      </c>
      <c r="BZ97" s="1094">
        <f t="shared" si="122"/>
        <v>0.0</v>
      </c>
      <c r="CA97" s="1094">
        <f t="shared" si="122"/>
        <v>0.0</v>
      </c>
      <c r="CB97" s="1094">
        <f t="shared" si="122"/>
        <v>0.0</v>
      </c>
      <c r="CC97" s="1094">
        <f t="shared" si="123"/>
        <v>0.0</v>
      </c>
      <c r="CD97" s="1094">
        <f t="shared" si="123"/>
        <v>0.0</v>
      </c>
      <c r="CE97" s="1094">
        <f t="shared" si="123"/>
        <v>0.0</v>
      </c>
      <c r="CF97" s="1094">
        <f t="shared" si="123"/>
        <v>0.0</v>
      </c>
      <c r="CG97" s="1094">
        <f t="shared" si="123"/>
        <v>0.0</v>
      </c>
      <c r="CH97" s="1094">
        <f t="shared" si="123"/>
        <v>0.0</v>
      </c>
      <c r="CI97" s="1113">
        <f>IF(AK97=CI$2,'Marks Entry'!G103,0)</f>
        <v>0.0</v>
      </c>
      <c r="CJ97" s="1112">
        <f>IF(AK97=CJ$2,'Marks Entry'!G103,0)</f>
        <v>0.0</v>
      </c>
      <c r="CK97" s="1112">
        <f>IF(AK97=CK$2,'Marks Entry'!G103,0)</f>
        <v>0.0</v>
      </c>
      <c r="CL97" s="1112">
        <f>IF(AK97=CL$2,'Marks Entry'!G103,0)</f>
        <v>0.0</v>
      </c>
      <c r="CM97" s="1112">
        <f>IF(AK97=CM$2,'Marks Entry'!G103,0)</f>
        <v>0.0</v>
      </c>
      <c r="CN97" s="1112">
        <f>IF(AK97=CN$2,'Marks Entry'!G103,0)</f>
        <v>0.0</v>
      </c>
      <c r="CO97" s="1106" t="str">
        <f>IF(AND('Marks Entry'!$FE103="Passed",$AK97=CO$2),'Marks Entry'!$FD103,IF($AK97=CO$2,'Marks Entry'!$FE103,""))</f>
        <v/>
      </c>
      <c r="CP97" s="1106" t="str">
        <f>IF(AND('Marks Entry'!$FE103="Passed",$AK97=CP$2),'Marks Entry'!$FD103,IF($AK97=CP$2,'Marks Entry'!$FE103,""))</f>
        <v/>
      </c>
      <c r="CQ97" s="1106" t="str">
        <f>IF(AND('Marks Entry'!$FE103="Passed",$AK97=CQ$2),'Marks Entry'!$FD103,IF($AK97=CQ$2,'Marks Entry'!$FE103,""))</f>
        <v/>
      </c>
      <c r="CR97" s="1106" t="str">
        <f>IF(AND('Marks Entry'!$FE103="Passed",$AK97=CR$2),'Marks Entry'!$FD103,IF($AK97=CR$2,'Marks Entry'!$FE103,""))</f>
        <v/>
      </c>
      <c r="CS97" s="1106" t="str">
        <f>IF(AND('Marks Entry'!$FE103="Passed",$AK97=CS$2),'Marks Entry'!$FD103,IF($AK97=CS$2,'Marks Entry'!$FE103,""))</f>
        <v/>
      </c>
      <c r="CT97" s="1106" t="str">
        <f>IF(AND('Marks Entry'!$FE103="Passed",$AK97=CT$2),'Marks Entry'!$FD103,IF($AK97=CT$2,'Marks Entry'!$FE103,""))</f>
        <v/>
      </c>
    </row>
    <row r="98" spans="8:8" ht="15.0" hidden="1">
      <c r="AJ98" s="1095">
        <f t="shared" si="124"/>
        <v>0.0</v>
      </c>
      <c r="AK98" s="1095">
        <f>'Marks Entry'!F104</f>
        <v>0.0</v>
      </c>
      <c r="AL98" s="1112" t="str">
        <f>'Result Sheet'!V102</f>
        <v/>
      </c>
      <c r="AM98" s="1112" t="str">
        <f>'Result Sheet'!AH102</f>
        <v/>
      </c>
      <c r="AN98" s="1112" t="str">
        <f>'Result Sheet'!AT102</f>
        <v/>
      </c>
      <c r="AO98" s="1112" t="str">
        <f>'Result Sheet'!BF102</f>
        <v/>
      </c>
      <c r="AP98" s="1112" t="str">
        <f>'Result Sheet'!BR102</f>
        <v/>
      </c>
      <c r="AQ98" s="1096" t="str">
        <f>'Result Sheet'!CD102</f>
        <v/>
      </c>
      <c r="AR98" s="1105" t="str">
        <f>'Result Sheet'!CP102</f>
        <v/>
      </c>
      <c r="AS98" s="1094">
        <f t="shared" si="117"/>
        <v>0.0</v>
      </c>
      <c r="AT98" s="1094">
        <f t="shared" si="117"/>
        <v>0.0</v>
      </c>
      <c r="AU98" s="1094">
        <f t="shared" si="117"/>
        <v>0.0</v>
      </c>
      <c r="AV98" s="1094">
        <f t="shared" si="117"/>
        <v>0.0</v>
      </c>
      <c r="AW98" s="1094">
        <f t="shared" si="117"/>
        <v>0.0</v>
      </c>
      <c r="AX98" s="1094">
        <f t="shared" si="117"/>
        <v>0.0</v>
      </c>
      <c r="AY98" s="1094">
        <f t="shared" si="118"/>
        <v>0.0</v>
      </c>
      <c r="AZ98" s="1094">
        <f t="shared" si="118"/>
        <v>0.0</v>
      </c>
      <c r="BA98" s="1094">
        <f t="shared" si="118"/>
        <v>0.0</v>
      </c>
      <c r="BB98" s="1094">
        <f t="shared" si="118"/>
        <v>0.0</v>
      </c>
      <c r="BC98" s="1094">
        <f t="shared" si="118"/>
        <v>0.0</v>
      </c>
      <c r="BD98" s="1094">
        <f t="shared" si="118"/>
        <v>0.0</v>
      </c>
      <c r="BE98" s="1094">
        <f t="shared" si="119"/>
        <v>0.0</v>
      </c>
      <c r="BF98" s="1094">
        <f t="shared" si="119"/>
        <v>0.0</v>
      </c>
      <c r="BG98" s="1094">
        <f t="shared" si="119"/>
        <v>0.0</v>
      </c>
      <c r="BH98" s="1094">
        <f t="shared" si="119"/>
        <v>0.0</v>
      </c>
      <c r="BI98" s="1094">
        <f t="shared" si="119"/>
        <v>0.0</v>
      </c>
      <c r="BJ98" s="1094">
        <f t="shared" si="119"/>
        <v>0.0</v>
      </c>
      <c r="BK98" s="1094">
        <f t="shared" si="120"/>
        <v>0.0</v>
      </c>
      <c r="BL98" s="1094">
        <f t="shared" si="120"/>
        <v>0.0</v>
      </c>
      <c r="BM98" s="1094">
        <f t="shared" si="120"/>
        <v>0.0</v>
      </c>
      <c r="BN98" s="1094">
        <f t="shared" si="120"/>
        <v>0.0</v>
      </c>
      <c r="BO98" s="1094">
        <f t="shared" si="120"/>
        <v>0.0</v>
      </c>
      <c r="BP98" s="1094">
        <f t="shared" si="120"/>
        <v>0.0</v>
      </c>
      <c r="BQ98" s="1094">
        <f t="shared" si="121"/>
        <v>0.0</v>
      </c>
      <c r="BR98" s="1094">
        <f t="shared" si="121"/>
        <v>0.0</v>
      </c>
      <c r="BS98" s="1094">
        <f t="shared" si="121"/>
        <v>0.0</v>
      </c>
      <c r="BT98" s="1094">
        <f t="shared" si="121"/>
        <v>0.0</v>
      </c>
      <c r="BU98" s="1094">
        <f t="shared" si="121"/>
        <v>0.0</v>
      </c>
      <c r="BV98" s="1094">
        <f t="shared" si="121"/>
        <v>0.0</v>
      </c>
      <c r="BW98" s="1094">
        <f t="shared" si="122"/>
        <v>0.0</v>
      </c>
      <c r="BX98" s="1094">
        <f t="shared" si="122"/>
        <v>0.0</v>
      </c>
      <c r="BY98" s="1094">
        <f t="shared" si="122"/>
        <v>0.0</v>
      </c>
      <c r="BZ98" s="1094">
        <f t="shared" si="122"/>
        <v>0.0</v>
      </c>
      <c r="CA98" s="1094">
        <f t="shared" si="122"/>
        <v>0.0</v>
      </c>
      <c r="CB98" s="1094">
        <f t="shared" si="122"/>
        <v>0.0</v>
      </c>
      <c r="CC98" s="1094">
        <f t="shared" si="123"/>
        <v>0.0</v>
      </c>
      <c r="CD98" s="1094">
        <f t="shared" si="123"/>
        <v>0.0</v>
      </c>
      <c r="CE98" s="1094">
        <f t="shared" si="123"/>
        <v>0.0</v>
      </c>
      <c r="CF98" s="1094">
        <f t="shared" si="123"/>
        <v>0.0</v>
      </c>
      <c r="CG98" s="1094">
        <f t="shared" si="123"/>
        <v>0.0</v>
      </c>
      <c r="CH98" s="1094">
        <f t="shared" si="123"/>
        <v>0.0</v>
      </c>
      <c r="CI98" s="1113">
        <f>IF(AK98=CI$2,'Marks Entry'!G104,0)</f>
        <v>0.0</v>
      </c>
      <c r="CJ98" s="1112">
        <f>IF(AK98=CJ$2,'Marks Entry'!G104,0)</f>
        <v>0.0</v>
      </c>
      <c r="CK98" s="1112">
        <f>IF(AK98=CK$2,'Marks Entry'!G104,0)</f>
        <v>0.0</v>
      </c>
      <c r="CL98" s="1112">
        <f>IF(AK98=CL$2,'Marks Entry'!G104,0)</f>
        <v>0.0</v>
      </c>
      <c r="CM98" s="1112">
        <f>IF(AK98=CM$2,'Marks Entry'!G104,0)</f>
        <v>0.0</v>
      </c>
      <c r="CN98" s="1112">
        <f>IF(AK98=CN$2,'Marks Entry'!G104,0)</f>
        <v>0.0</v>
      </c>
      <c r="CO98" s="1106" t="str">
        <f>IF(AND('Marks Entry'!$FE104="Passed",$AK98=CO$2),'Marks Entry'!$FD104,IF($AK98=CO$2,'Marks Entry'!$FE104,""))</f>
        <v/>
      </c>
      <c r="CP98" s="1106" t="str">
        <f>IF(AND('Marks Entry'!$FE104="Passed",$AK98=CP$2),'Marks Entry'!$FD104,IF($AK98=CP$2,'Marks Entry'!$FE104,""))</f>
        <v/>
      </c>
      <c r="CQ98" s="1106" t="str">
        <f>IF(AND('Marks Entry'!$FE104="Passed",$AK98=CQ$2),'Marks Entry'!$FD104,IF($AK98=CQ$2,'Marks Entry'!$FE104,""))</f>
        <v/>
      </c>
      <c r="CR98" s="1106" t="str">
        <f>IF(AND('Marks Entry'!$FE104="Passed",$AK98=CR$2),'Marks Entry'!$FD104,IF($AK98=CR$2,'Marks Entry'!$FE104,""))</f>
        <v/>
      </c>
      <c r="CS98" s="1106" t="str">
        <f>IF(AND('Marks Entry'!$FE104="Passed",$AK98=CS$2),'Marks Entry'!$FD104,IF($AK98=CS$2,'Marks Entry'!$FE104,""))</f>
        <v/>
      </c>
      <c r="CT98" s="1106" t="str">
        <f>IF(AND('Marks Entry'!$FE104="Passed",$AK98=CT$2),'Marks Entry'!$FD104,IF($AK98=CT$2,'Marks Entry'!$FE104,""))</f>
        <v/>
      </c>
    </row>
    <row r="99" spans="8:8" ht="15.0" hidden="1">
      <c r="AJ99" s="1095">
        <f t="shared" si="124"/>
        <v>0.0</v>
      </c>
      <c r="AK99" s="1095">
        <f>'Marks Entry'!F105</f>
        <v>0.0</v>
      </c>
      <c r="AL99" s="1112" t="str">
        <f>'Result Sheet'!V103</f>
        <v/>
      </c>
      <c r="AM99" s="1112" t="str">
        <f>'Result Sheet'!AH103</f>
        <v/>
      </c>
      <c r="AN99" s="1112" t="str">
        <f>'Result Sheet'!AT103</f>
        <v/>
      </c>
      <c r="AO99" s="1112" t="str">
        <f>'Result Sheet'!BF103</f>
        <v/>
      </c>
      <c r="AP99" s="1112" t="str">
        <f>'Result Sheet'!BR103</f>
        <v/>
      </c>
      <c r="AQ99" s="1096" t="str">
        <f>'Result Sheet'!CD103</f>
        <v/>
      </c>
      <c r="AR99" s="1105" t="str">
        <f>'Result Sheet'!CP103</f>
        <v/>
      </c>
      <c r="AS99" s="1094">
        <f t="shared" si="117"/>
        <v>0.0</v>
      </c>
      <c r="AT99" s="1094">
        <f t="shared" si="117"/>
        <v>0.0</v>
      </c>
      <c r="AU99" s="1094">
        <f t="shared" si="117"/>
        <v>0.0</v>
      </c>
      <c r="AV99" s="1094">
        <f t="shared" si="117"/>
        <v>0.0</v>
      </c>
      <c r="AW99" s="1094">
        <f t="shared" si="117"/>
        <v>0.0</v>
      </c>
      <c r="AX99" s="1094">
        <f t="shared" si="117"/>
        <v>0.0</v>
      </c>
      <c r="AY99" s="1094">
        <f t="shared" si="118"/>
        <v>0.0</v>
      </c>
      <c r="AZ99" s="1094">
        <f t="shared" si="118"/>
        <v>0.0</v>
      </c>
      <c r="BA99" s="1094">
        <f t="shared" si="118"/>
        <v>0.0</v>
      </c>
      <c r="BB99" s="1094">
        <f t="shared" si="118"/>
        <v>0.0</v>
      </c>
      <c r="BC99" s="1094">
        <f t="shared" si="118"/>
        <v>0.0</v>
      </c>
      <c r="BD99" s="1094">
        <f t="shared" si="118"/>
        <v>0.0</v>
      </c>
      <c r="BE99" s="1094">
        <f t="shared" si="119"/>
        <v>0.0</v>
      </c>
      <c r="BF99" s="1094">
        <f t="shared" si="119"/>
        <v>0.0</v>
      </c>
      <c r="BG99" s="1094">
        <f t="shared" si="119"/>
        <v>0.0</v>
      </c>
      <c r="BH99" s="1094">
        <f t="shared" si="119"/>
        <v>0.0</v>
      </c>
      <c r="BI99" s="1094">
        <f t="shared" si="119"/>
        <v>0.0</v>
      </c>
      <c r="BJ99" s="1094">
        <f t="shared" si="119"/>
        <v>0.0</v>
      </c>
      <c r="BK99" s="1094">
        <f t="shared" si="120"/>
        <v>0.0</v>
      </c>
      <c r="BL99" s="1094">
        <f t="shared" si="120"/>
        <v>0.0</v>
      </c>
      <c r="BM99" s="1094">
        <f t="shared" si="120"/>
        <v>0.0</v>
      </c>
      <c r="BN99" s="1094">
        <f t="shared" si="120"/>
        <v>0.0</v>
      </c>
      <c r="BO99" s="1094">
        <f t="shared" si="120"/>
        <v>0.0</v>
      </c>
      <c r="BP99" s="1094">
        <f t="shared" si="120"/>
        <v>0.0</v>
      </c>
      <c r="BQ99" s="1094">
        <f t="shared" si="121"/>
        <v>0.0</v>
      </c>
      <c r="BR99" s="1094">
        <f t="shared" si="121"/>
        <v>0.0</v>
      </c>
      <c r="BS99" s="1094">
        <f t="shared" si="121"/>
        <v>0.0</v>
      </c>
      <c r="BT99" s="1094">
        <f t="shared" si="121"/>
        <v>0.0</v>
      </c>
      <c r="BU99" s="1094">
        <f t="shared" si="121"/>
        <v>0.0</v>
      </c>
      <c r="BV99" s="1094">
        <f t="shared" si="121"/>
        <v>0.0</v>
      </c>
      <c r="BW99" s="1094">
        <f t="shared" si="122"/>
        <v>0.0</v>
      </c>
      <c r="BX99" s="1094">
        <f t="shared" si="122"/>
        <v>0.0</v>
      </c>
      <c r="BY99" s="1094">
        <f t="shared" si="122"/>
        <v>0.0</v>
      </c>
      <c r="BZ99" s="1094">
        <f t="shared" si="122"/>
        <v>0.0</v>
      </c>
      <c r="CA99" s="1094">
        <f t="shared" si="122"/>
        <v>0.0</v>
      </c>
      <c r="CB99" s="1094">
        <f t="shared" si="122"/>
        <v>0.0</v>
      </c>
      <c r="CC99" s="1094">
        <f t="shared" si="123"/>
        <v>0.0</v>
      </c>
      <c r="CD99" s="1094">
        <f t="shared" si="123"/>
        <v>0.0</v>
      </c>
      <c r="CE99" s="1094">
        <f t="shared" si="123"/>
        <v>0.0</v>
      </c>
      <c r="CF99" s="1094">
        <f t="shared" si="123"/>
        <v>0.0</v>
      </c>
      <c r="CG99" s="1094">
        <f t="shared" si="123"/>
        <v>0.0</v>
      </c>
      <c r="CH99" s="1094">
        <f t="shared" si="123"/>
        <v>0.0</v>
      </c>
      <c r="CI99" s="1113">
        <f>IF(AK99=CI$2,'Marks Entry'!G105,0)</f>
        <v>0.0</v>
      </c>
      <c r="CJ99" s="1112">
        <f>IF(AK99=CJ$2,'Marks Entry'!G105,0)</f>
        <v>0.0</v>
      </c>
      <c r="CK99" s="1112">
        <f>IF(AK99=CK$2,'Marks Entry'!G105,0)</f>
        <v>0.0</v>
      </c>
      <c r="CL99" s="1112">
        <f>IF(AK99=CL$2,'Marks Entry'!G105,0)</f>
        <v>0.0</v>
      </c>
      <c r="CM99" s="1112">
        <f>IF(AK99=CM$2,'Marks Entry'!G105,0)</f>
        <v>0.0</v>
      </c>
      <c r="CN99" s="1112">
        <f>IF(AK99=CN$2,'Marks Entry'!G105,0)</f>
        <v>0.0</v>
      </c>
      <c r="CO99" s="1106" t="str">
        <f>IF(AND('Marks Entry'!$FE105="Passed",$AK99=CO$2),'Marks Entry'!$FD105,IF($AK99=CO$2,'Marks Entry'!$FE105,""))</f>
        <v/>
      </c>
      <c r="CP99" s="1106" t="str">
        <f>IF(AND('Marks Entry'!$FE105="Passed",$AK99=CP$2),'Marks Entry'!$FD105,IF($AK99=CP$2,'Marks Entry'!$FE105,""))</f>
        <v/>
      </c>
      <c r="CQ99" s="1106" t="str">
        <f>IF(AND('Marks Entry'!$FE105="Passed",$AK99=CQ$2),'Marks Entry'!$FD105,IF($AK99=CQ$2,'Marks Entry'!$FE105,""))</f>
        <v/>
      </c>
      <c r="CR99" s="1106" t="str">
        <f>IF(AND('Marks Entry'!$FE105="Passed",$AK99=CR$2),'Marks Entry'!$FD105,IF($AK99=CR$2,'Marks Entry'!$FE105,""))</f>
        <v/>
      </c>
      <c r="CS99" s="1106" t="str">
        <f>IF(AND('Marks Entry'!$FE105="Passed",$AK99=CS$2),'Marks Entry'!$FD105,IF($AK99=CS$2,'Marks Entry'!$FE105,""))</f>
        <v/>
      </c>
      <c r="CT99" s="1106" t="str">
        <f>IF(AND('Marks Entry'!$FE105="Passed",$AK99=CT$2),'Marks Entry'!$FD105,IF($AK99=CT$2,'Marks Entry'!$FE105,""))</f>
        <v/>
      </c>
    </row>
    <row r="100" spans="8:8" ht="15.0" hidden="1">
      <c r="AJ100" s="1095">
        <f t="shared" si="124"/>
        <v>0.0</v>
      </c>
      <c r="AK100" s="1095">
        <f>'Marks Entry'!F106</f>
        <v>0.0</v>
      </c>
      <c r="AL100" s="1112" t="str">
        <f>'Result Sheet'!V104</f>
        <v/>
      </c>
      <c r="AM100" s="1112" t="str">
        <f>'Result Sheet'!AH104</f>
        <v/>
      </c>
      <c r="AN100" s="1112" t="str">
        <f>'Result Sheet'!AT104</f>
        <v/>
      </c>
      <c r="AO100" s="1112" t="str">
        <f>'Result Sheet'!BF104</f>
        <v/>
      </c>
      <c r="AP100" s="1112" t="str">
        <f>'Result Sheet'!BR104</f>
        <v/>
      </c>
      <c r="AQ100" s="1096" t="str">
        <f>'Result Sheet'!CD104</f>
        <v/>
      </c>
      <c r="AR100" s="1105" t="str">
        <f>'Result Sheet'!CP104</f>
        <v/>
      </c>
      <c r="AS100" s="1094">
        <f t="shared" si="117"/>
        <v>0.0</v>
      </c>
      <c r="AT100" s="1094">
        <f t="shared" si="117"/>
        <v>0.0</v>
      </c>
      <c r="AU100" s="1094">
        <f t="shared" si="117"/>
        <v>0.0</v>
      </c>
      <c r="AV100" s="1094">
        <f t="shared" si="117"/>
        <v>0.0</v>
      </c>
      <c r="AW100" s="1094">
        <f t="shared" si="117"/>
        <v>0.0</v>
      </c>
      <c r="AX100" s="1094">
        <f t="shared" si="117"/>
        <v>0.0</v>
      </c>
      <c r="AY100" s="1094">
        <f t="shared" si="118"/>
        <v>0.0</v>
      </c>
      <c r="AZ100" s="1094">
        <f t="shared" si="118"/>
        <v>0.0</v>
      </c>
      <c r="BA100" s="1094">
        <f t="shared" si="118"/>
        <v>0.0</v>
      </c>
      <c r="BB100" s="1094">
        <f t="shared" si="118"/>
        <v>0.0</v>
      </c>
      <c r="BC100" s="1094">
        <f t="shared" si="118"/>
        <v>0.0</v>
      </c>
      <c r="BD100" s="1094">
        <f t="shared" si="118"/>
        <v>0.0</v>
      </c>
      <c r="BE100" s="1094">
        <f t="shared" si="119"/>
        <v>0.0</v>
      </c>
      <c r="BF100" s="1094">
        <f t="shared" si="119"/>
        <v>0.0</v>
      </c>
      <c r="BG100" s="1094">
        <f t="shared" si="119"/>
        <v>0.0</v>
      </c>
      <c r="BH100" s="1094">
        <f t="shared" si="119"/>
        <v>0.0</v>
      </c>
      <c r="BI100" s="1094">
        <f t="shared" si="119"/>
        <v>0.0</v>
      </c>
      <c r="BJ100" s="1094">
        <f t="shared" si="119"/>
        <v>0.0</v>
      </c>
      <c r="BK100" s="1094">
        <f t="shared" si="120"/>
        <v>0.0</v>
      </c>
      <c r="BL100" s="1094">
        <f t="shared" si="120"/>
        <v>0.0</v>
      </c>
      <c r="BM100" s="1094">
        <f t="shared" si="120"/>
        <v>0.0</v>
      </c>
      <c r="BN100" s="1094">
        <f t="shared" si="120"/>
        <v>0.0</v>
      </c>
      <c r="BO100" s="1094">
        <f t="shared" si="120"/>
        <v>0.0</v>
      </c>
      <c r="BP100" s="1094">
        <f t="shared" si="120"/>
        <v>0.0</v>
      </c>
      <c r="BQ100" s="1094">
        <f t="shared" si="121"/>
        <v>0.0</v>
      </c>
      <c r="BR100" s="1094">
        <f t="shared" si="121"/>
        <v>0.0</v>
      </c>
      <c r="BS100" s="1094">
        <f t="shared" si="121"/>
        <v>0.0</v>
      </c>
      <c r="BT100" s="1094">
        <f t="shared" si="121"/>
        <v>0.0</v>
      </c>
      <c r="BU100" s="1094">
        <f t="shared" si="121"/>
        <v>0.0</v>
      </c>
      <c r="BV100" s="1094">
        <f t="shared" si="121"/>
        <v>0.0</v>
      </c>
      <c r="BW100" s="1094">
        <f t="shared" si="122"/>
        <v>0.0</v>
      </c>
      <c r="BX100" s="1094">
        <f t="shared" si="122"/>
        <v>0.0</v>
      </c>
      <c r="BY100" s="1094">
        <f t="shared" si="122"/>
        <v>0.0</v>
      </c>
      <c r="BZ100" s="1094">
        <f t="shared" si="122"/>
        <v>0.0</v>
      </c>
      <c r="CA100" s="1094">
        <f t="shared" si="122"/>
        <v>0.0</v>
      </c>
      <c r="CB100" s="1094">
        <f t="shared" si="122"/>
        <v>0.0</v>
      </c>
      <c r="CC100" s="1094">
        <f t="shared" si="123"/>
        <v>0.0</v>
      </c>
      <c r="CD100" s="1094">
        <f t="shared" si="123"/>
        <v>0.0</v>
      </c>
      <c r="CE100" s="1094">
        <f t="shared" si="123"/>
        <v>0.0</v>
      </c>
      <c r="CF100" s="1094">
        <f t="shared" si="123"/>
        <v>0.0</v>
      </c>
      <c r="CG100" s="1094">
        <f t="shared" si="123"/>
        <v>0.0</v>
      </c>
      <c r="CH100" s="1094">
        <f t="shared" si="123"/>
        <v>0.0</v>
      </c>
      <c r="CI100" s="1113">
        <f>IF(AK100=CI$2,'Marks Entry'!G106,0)</f>
        <v>0.0</v>
      </c>
      <c r="CJ100" s="1112">
        <f>IF(AK100=CJ$2,'Marks Entry'!G106,0)</f>
        <v>0.0</v>
      </c>
      <c r="CK100" s="1112">
        <f>IF(AK100=CK$2,'Marks Entry'!G106,0)</f>
        <v>0.0</v>
      </c>
      <c r="CL100" s="1112">
        <f>IF(AK100=CL$2,'Marks Entry'!G106,0)</f>
        <v>0.0</v>
      </c>
      <c r="CM100" s="1112">
        <f>IF(AK100=CM$2,'Marks Entry'!G106,0)</f>
        <v>0.0</v>
      </c>
      <c r="CN100" s="1112">
        <f>IF(AK100=CN$2,'Marks Entry'!G106,0)</f>
        <v>0.0</v>
      </c>
      <c r="CO100" s="1106" t="str">
        <f>IF(AND('Marks Entry'!$FE106="Passed",$AK100=CO$2),'Marks Entry'!$FD106,IF($AK100=CO$2,'Marks Entry'!$FE106,""))</f>
        <v/>
      </c>
      <c r="CP100" s="1106" t="str">
        <f>IF(AND('Marks Entry'!$FE106="Passed",$AK100=CP$2),'Marks Entry'!$FD106,IF($AK100=CP$2,'Marks Entry'!$FE106,""))</f>
        <v/>
      </c>
      <c r="CQ100" s="1106" t="str">
        <f>IF(AND('Marks Entry'!$FE106="Passed",$AK100=CQ$2),'Marks Entry'!$FD106,IF($AK100=CQ$2,'Marks Entry'!$FE106,""))</f>
        <v/>
      </c>
      <c r="CR100" s="1106" t="str">
        <f>IF(AND('Marks Entry'!$FE106="Passed",$AK100=CR$2),'Marks Entry'!$FD106,IF($AK100=CR$2,'Marks Entry'!$FE106,""))</f>
        <v/>
      </c>
      <c r="CS100" s="1106" t="str">
        <f>IF(AND('Marks Entry'!$FE106="Passed",$AK100=CS$2),'Marks Entry'!$FD106,IF($AK100=CS$2,'Marks Entry'!$FE106,""))</f>
        <v/>
      </c>
      <c r="CT100" s="1106" t="str">
        <f>IF(AND('Marks Entry'!$FE106="Passed",$AK100=CT$2),'Marks Entry'!$FD106,IF($AK100=CT$2,'Marks Entry'!$FE106,""))</f>
        <v/>
      </c>
    </row>
    <row r="101" spans="8:8" ht="15.0" hidden="1">
      <c r="AJ101" s="1095">
        <f t="shared" si="124"/>
        <v>0.0</v>
      </c>
      <c r="AK101" s="1095">
        <f>'Marks Entry'!F107</f>
        <v>0.0</v>
      </c>
      <c r="AL101" s="1112" t="str">
        <f>'Result Sheet'!V105</f>
        <v/>
      </c>
      <c r="AM101" s="1112" t="str">
        <f>'Result Sheet'!AH105</f>
        <v/>
      </c>
      <c r="AN101" s="1112" t="str">
        <f>'Result Sheet'!AT105</f>
        <v/>
      </c>
      <c r="AO101" s="1112" t="str">
        <f>'Result Sheet'!BF105</f>
        <v/>
      </c>
      <c r="AP101" s="1112" t="str">
        <f>'Result Sheet'!BR105</f>
        <v/>
      </c>
      <c r="AQ101" s="1096" t="str">
        <f>'Result Sheet'!CD105</f>
        <v/>
      </c>
      <c r="AR101" s="1105" t="str">
        <f>'Result Sheet'!CP105</f>
        <v/>
      </c>
      <c r="AS101" s="1094">
        <f t="shared" si="117"/>
        <v>0.0</v>
      </c>
      <c r="AT101" s="1094">
        <f t="shared" si="117"/>
        <v>0.0</v>
      </c>
      <c r="AU101" s="1094">
        <f t="shared" si="117"/>
        <v>0.0</v>
      </c>
      <c r="AV101" s="1094">
        <f t="shared" si="117"/>
        <v>0.0</v>
      </c>
      <c r="AW101" s="1094">
        <f t="shared" si="117"/>
        <v>0.0</v>
      </c>
      <c r="AX101" s="1094">
        <f t="shared" si="117"/>
        <v>0.0</v>
      </c>
      <c r="AY101" s="1094">
        <f t="shared" si="118"/>
        <v>0.0</v>
      </c>
      <c r="AZ101" s="1094">
        <f t="shared" si="118"/>
        <v>0.0</v>
      </c>
      <c r="BA101" s="1094">
        <f t="shared" si="118"/>
        <v>0.0</v>
      </c>
      <c r="BB101" s="1094">
        <f t="shared" si="118"/>
        <v>0.0</v>
      </c>
      <c r="BC101" s="1094">
        <f t="shared" si="118"/>
        <v>0.0</v>
      </c>
      <c r="BD101" s="1094">
        <f t="shared" si="118"/>
        <v>0.0</v>
      </c>
      <c r="BE101" s="1094">
        <f t="shared" si="119"/>
        <v>0.0</v>
      </c>
      <c r="BF101" s="1094">
        <f t="shared" si="119"/>
        <v>0.0</v>
      </c>
      <c r="BG101" s="1094">
        <f t="shared" si="119"/>
        <v>0.0</v>
      </c>
      <c r="BH101" s="1094">
        <f t="shared" si="119"/>
        <v>0.0</v>
      </c>
      <c r="BI101" s="1094">
        <f t="shared" si="119"/>
        <v>0.0</v>
      </c>
      <c r="BJ101" s="1094">
        <f t="shared" si="119"/>
        <v>0.0</v>
      </c>
      <c r="BK101" s="1094">
        <f t="shared" si="120"/>
        <v>0.0</v>
      </c>
      <c r="BL101" s="1094">
        <f t="shared" si="120"/>
        <v>0.0</v>
      </c>
      <c r="BM101" s="1094">
        <f t="shared" si="120"/>
        <v>0.0</v>
      </c>
      <c r="BN101" s="1094">
        <f t="shared" si="120"/>
        <v>0.0</v>
      </c>
      <c r="BO101" s="1094">
        <f t="shared" si="120"/>
        <v>0.0</v>
      </c>
      <c r="BP101" s="1094">
        <f t="shared" si="120"/>
        <v>0.0</v>
      </c>
      <c r="BQ101" s="1094">
        <f t="shared" si="121"/>
        <v>0.0</v>
      </c>
      <c r="BR101" s="1094">
        <f t="shared" si="121"/>
        <v>0.0</v>
      </c>
      <c r="BS101" s="1094">
        <f t="shared" si="121"/>
        <v>0.0</v>
      </c>
      <c r="BT101" s="1094">
        <f t="shared" si="121"/>
        <v>0.0</v>
      </c>
      <c r="BU101" s="1094">
        <f t="shared" si="121"/>
        <v>0.0</v>
      </c>
      <c r="BV101" s="1094">
        <f t="shared" si="121"/>
        <v>0.0</v>
      </c>
      <c r="BW101" s="1094">
        <f t="shared" si="122"/>
        <v>0.0</v>
      </c>
      <c r="BX101" s="1094">
        <f t="shared" si="122"/>
        <v>0.0</v>
      </c>
      <c r="BY101" s="1094">
        <f t="shared" si="122"/>
        <v>0.0</v>
      </c>
      <c r="BZ101" s="1094">
        <f t="shared" si="122"/>
        <v>0.0</v>
      </c>
      <c r="CA101" s="1094">
        <f t="shared" si="122"/>
        <v>0.0</v>
      </c>
      <c r="CB101" s="1094">
        <f t="shared" si="122"/>
        <v>0.0</v>
      </c>
      <c r="CC101" s="1094">
        <f t="shared" si="123"/>
        <v>0.0</v>
      </c>
      <c r="CD101" s="1094">
        <f t="shared" si="123"/>
        <v>0.0</v>
      </c>
      <c r="CE101" s="1094">
        <f t="shared" si="123"/>
        <v>0.0</v>
      </c>
      <c r="CF101" s="1094">
        <f t="shared" si="123"/>
        <v>0.0</v>
      </c>
      <c r="CG101" s="1094">
        <f t="shared" si="123"/>
        <v>0.0</v>
      </c>
      <c r="CH101" s="1094">
        <f t="shared" si="123"/>
        <v>0.0</v>
      </c>
      <c r="CI101" s="1113">
        <f>IF(AK101=CI$2,'Marks Entry'!G107,0)</f>
        <v>0.0</v>
      </c>
      <c r="CJ101" s="1112">
        <f>IF(AK101=CJ$2,'Marks Entry'!G107,0)</f>
        <v>0.0</v>
      </c>
      <c r="CK101" s="1112">
        <f>IF(AK101=CK$2,'Marks Entry'!G107,0)</f>
        <v>0.0</v>
      </c>
      <c r="CL101" s="1112">
        <f>IF(AK101=CL$2,'Marks Entry'!G107,0)</f>
        <v>0.0</v>
      </c>
      <c r="CM101" s="1112">
        <f>IF(AK101=CM$2,'Marks Entry'!G107,0)</f>
        <v>0.0</v>
      </c>
      <c r="CN101" s="1112">
        <f>IF(AK101=CN$2,'Marks Entry'!G107,0)</f>
        <v>0.0</v>
      </c>
      <c r="CO101" s="1106" t="str">
        <f>IF(AND('Marks Entry'!$FE107="Passed",$AK101=CO$2),'Marks Entry'!$FD107,IF($AK101=CO$2,'Marks Entry'!$FE107,""))</f>
        <v/>
      </c>
      <c r="CP101" s="1106" t="str">
        <f>IF(AND('Marks Entry'!$FE107="Passed",$AK101=CP$2),'Marks Entry'!$FD107,IF($AK101=CP$2,'Marks Entry'!$FE107,""))</f>
        <v/>
      </c>
      <c r="CQ101" s="1106" t="str">
        <f>IF(AND('Marks Entry'!$FE107="Passed",$AK101=CQ$2),'Marks Entry'!$FD107,IF($AK101=CQ$2,'Marks Entry'!$FE107,""))</f>
        <v/>
      </c>
      <c r="CR101" s="1106" t="str">
        <f>IF(AND('Marks Entry'!$FE107="Passed",$AK101=CR$2),'Marks Entry'!$FD107,IF($AK101=CR$2,'Marks Entry'!$FE107,""))</f>
        <v/>
      </c>
      <c r="CS101" s="1106" t="str">
        <f>IF(AND('Marks Entry'!$FE107="Passed",$AK101=CS$2),'Marks Entry'!$FD107,IF($AK101=CS$2,'Marks Entry'!$FE107,""))</f>
        <v/>
      </c>
      <c r="CT101" s="1106" t="str">
        <f>IF(AND('Marks Entry'!$FE107="Passed",$AK101=CT$2),'Marks Entry'!$FD107,IF($AK101=CT$2,'Marks Entry'!$FE107,""))</f>
        <v/>
      </c>
    </row>
    <row r="102" spans="8:8" ht="15.0" hidden="1">
      <c r="AJ102" s="1095">
        <f t="shared" si="124"/>
        <v>0.0</v>
      </c>
      <c r="AK102" s="1095">
        <f>'Marks Entry'!F108</f>
        <v>0.0</v>
      </c>
      <c r="AL102" s="1112" t="str">
        <f>'Result Sheet'!V106</f>
        <v/>
      </c>
      <c r="AM102" s="1112" t="str">
        <f>'Result Sheet'!AH106</f>
        <v/>
      </c>
      <c r="AN102" s="1112" t="str">
        <f>'Result Sheet'!AT106</f>
        <v/>
      </c>
      <c r="AO102" s="1112" t="str">
        <f>'Result Sheet'!BF106</f>
        <v/>
      </c>
      <c r="AP102" s="1112" t="str">
        <f>'Result Sheet'!BR106</f>
        <v/>
      </c>
      <c r="AQ102" s="1096" t="str">
        <f>'Result Sheet'!CD106</f>
        <v/>
      </c>
      <c r="AR102" s="1105" t="str">
        <f>'Result Sheet'!CP106</f>
        <v/>
      </c>
      <c r="AS102" s="1094">
        <f t="shared" si="117"/>
        <v>0.0</v>
      </c>
      <c r="AT102" s="1094">
        <f t="shared" si="117"/>
        <v>0.0</v>
      </c>
      <c r="AU102" s="1094">
        <f t="shared" si="117"/>
        <v>0.0</v>
      </c>
      <c r="AV102" s="1094">
        <f t="shared" si="117"/>
        <v>0.0</v>
      </c>
      <c r="AW102" s="1094">
        <f t="shared" si="117"/>
        <v>0.0</v>
      </c>
      <c r="AX102" s="1094">
        <f t="shared" si="117"/>
        <v>0.0</v>
      </c>
      <c r="AY102" s="1094">
        <f t="shared" si="118"/>
        <v>0.0</v>
      </c>
      <c r="AZ102" s="1094">
        <f t="shared" si="118"/>
        <v>0.0</v>
      </c>
      <c r="BA102" s="1094">
        <f t="shared" si="118"/>
        <v>0.0</v>
      </c>
      <c r="BB102" s="1094">
        <f t="shared" si="118"/>
        <v>0.0</v>
      </c>
      <c r="BC102" s="1094">
        <f t="shared" si="118"/>
        <v>0.0</v>
      </c>
      <c r="BD102" s="1094">
        <f t="shared" si="118"/>
        <v>0.0</v>
      </c>
      <c r="BE102" s="1094">
        <f t="shared" si="119"/>
        <v>0.0</v>
      </c>
      <c r="BF102" s="1094">
        <f t="shared" si="119"/>
        <v>0.0</v>
      </c>
      <c r="BG102" s="1094">
        <f t="shared" si="119"/>
        <v>0.0</v>
      </c>
      <c r="BH102" s="1094">
        <f t="shared" si="119"/>
        <v>0.0</v>
      </c>
      <c r="BI102" s="1094">
        <f t="shared" si="119"/>
        <v>0.0</v>
      </c>
      <c r="BJ102" s="1094">
        <f t="shared" si="119"/>
        <v>0.0</v>
      </c>
      <c r="BK102" s="1094">
        <f t="shared" si="120"/>
        <v>0.0</v>
      </c>
      <c r="BL102" s="1094">
        <f t="shared" si="120"/>
        <v>0.0</v>
      </c>
      <c r="BM102" s="1094">
        <f t="shared" si="120"/>
        <v>0.0</v>
      </c>
      <c r="BN102" s="1094">
        <f t="shared" si="120"/>
        <v>0.0</v>
      </c>
      <c r="BO102" s="1094">
        <f t="shared" si="120"/>
        <v>0.0</v>
      </c>
      <c r="BP102" s="1094">
        <f t="shared" si="120"/>
        <v>0.0</v>
      </c>
      <c r="BQ102" s="1094">
        <f t="shared" si="121"/>
        <v>0.0</v>
      </c>
      <c r="BR102" s="1094">
        <f t="shared" si="121"/>
        <v>0.0</v>
      </c>
      <c r="BS102" s="1094">
        <f t="shared" si="121"/>
        <v>0.0</v>
      </c>
      <c r="BT102" s="1094">
        <f t="shared" si="121"/>
        <v>0.0</v>
      </c>
      <c r="BU102" s="1094">
        <f t="shared" si="121"/>
        <v>0.0</v>
      </c>
      <c r="BV102" s="1094">
        <f t="shared" si="121"/>
        <v>0.0</v>
      </c>
      <c r="BW102" s="1094">
        <f t="shared" si="122"/>
        <v>0.0</v>
      </c>
      <c r="BX102" s="1094">
        <f t="shared" si="122"/>
        <v>0.0</v>
      </c>
      <c r="BY102" s="1094">
        <f t="shared" si="122"/>
        <v>0.0</v>
      </c>
      <c r="BZ102" s="1094">
        <f t="shared" si="122"/>
        <v>0.0</v>
      </c>
      <c r="CA102" s="1094">
        <f t="shared" si="122"/>
        <v>0.0</v>
      </c>
      <c r="CB102" s="1094">
        <f t="shared" si="122"/>
        <v>0.0</v>
      </c>
      <c r="CC102" s="1094">
        <f t="shared" si="123"/>
        <v>0.0</v>
      </c>
      <c r="CD102" s="1094">
        <f t="shared" si="123"/>
        <v>0.0</v>
      </c>
      <c r="CE102" s="1094">
        <f t="shared" si="123"/>
        <v>0.0</v>
      </c>
      <c r="CF102" s="1094">
        <f t="shared" si="123"/>
        <v>0.0</v>
      </c>
      <c r="CG102" s="1094">
        <f t="shared" si="123"/>
        <v>0.0</v>
      </c>
      <c r="CH102" s="1094">
        <f t="shared" si="123"/>
        <v>0.0</v>
      </c>
      <c r="CI102" s="1113">
        <f>IF(AK102=CI$2,'Marks Entry'!G108,0)</f>
        <v>0.0</v>
      </c>
      <c r="CJ102" s="1112">
        <f>IF(AK102=CJ$2,'Marks Entry'!G108,0)</f>
        <v>0.0</v>
      </c>
      <c r="CK102" s="1112">
        <f>IF(AK102=CK$2,'Marks Entry'!G108,0)</f>
        <v>0.0</v>
      </c>
      <c r="CL102" s="1112">
        <f>IF(AK102=CL$2,'Marks Entry'!G108,0)</f>
        <v>0.0</v>
      </c>
      <c r="CM102" s="1112">
        <f>IF(AK102=CM$2,'Marks Entry'!G108,0)</f>
        <v>0.0</v>
      </c>
      <c r="CN102" s="1112">
        <f>IF(AK102=CN$2,'Marks Entry'!G108,0)</f>
        <v>0.0</v>
      </c>
      <c r="CO102" s="1106" t="str">
        <f>IF(AND('Marks Entry'!$FE108="Passed",$AK102=CO$2),'Marks Entry'!$FD108,IF($AK102=CO$2,'Marks Entry'!$FE108,""))</f>
        <v/>
      </c>
      <c r="CP102" s="1106" t="str">
        <f>IF(AND('Marks Entry'!$FE108="Passed",$AK102=CP$2),'Marks Entry'!$FD108,IF($AK102=CP$2,'Marks Entry'!$FE108,""))</f>
        <v/>
      </c>
      <c r="CQ102" s="1106" t="str">
        <f>IF(AND('Marks Entry'!$FE108="Passed",$AK102=CQ$2),'Marks Entry'!$FD108,IF($AK102=CQ$2,'Marks Entry'!$FE108,""))</f>
        <v/>
      </c>
      <c r="CR102" s="1106" t="str">
        <f>IF(AND('Marks Entry'!$FE108="Passed",$AK102=CR$2),'Marks Entry'!$FD108,IF($AK102=CR$2,'Marks Entry'!$FE108,""))</f>
        <v/>
      </c>
      <c r="CS102" s="1106" t="str">
        <f>IF(AND('Marks Entry'!$FE108="Passed",$AK102=CS$2),'Marks Entry'!$FD108,IF($AK102=CS$2,'Marks Entry'!$FE108,""))</f>
        <v/>
      </c>
      <c r="CT102" s="1106" t="str">
        <f>IF(AND('Marks Entry'!$FE108="Passed",$AK102=CT$2),'Marks Entry'!$FD108,IF($AK102=CT$2,'Marks Entry'!$FE108,""))</f>
        <v/>
      </c>
    </row>
    <row r="103" spans="8:8" ht="15.0" hidden="1">
      <c r="AJ103" s="1207" t="s">
        <v>192</v>
      </c>
      <c r="AK103" s="1207"/>
      <c r="AL103" s="1207"/>
      <c r="AM103" s="1207"/>
      <c r="AN103" s="1207"/>
      <c r="AO103" s="1207"/>
      <c r="AP103" s="1207"/>
      <c r="AQ103" s="1208"/>
      <c r="AR103" s="1208"/>
      <c r="AS103" s="1070">
        <f>COUNTIF(AS$3:AS$102,"d")</f>
        <v>0.0</v>
      </c>
      <c r="AT103" s="1209">
        <f t="shared" si="125" ref="AT103:CH103">COUNTIF(AT$3:AT$102,"d")</f>
        <v>0.0</v>
      </c>
      <c r="AU103" s="1209">
        <f t="shared" si="125"/>
        <v>0.0</v>
      </c>
      <c r="AV103" s="1209">
        <f t="shared" si="125"/>
        <v>0.0</v>
      </c>
      <c r="AW103" s="1209">
        <f t="shared" si="125"/>
        <v>0.0</v>
      </c>
      <c r="AX103" s="1209">
        <f t="shared" si="125"/>
        <v>0.0</v>
      </c>
      <c r="AY103" s="1209">
        <f t="shared" si="125"/>
        <v>0.0</v>
      </c>
      <c r="AZ103" s="1209">
        <f t="shared" si="125"/>
        <v>0.0</v>
      </c>
      <c r="BA103" s="1209">
        <f t="shared" si="125"/>
        <v>0.0</v>
      </c>
      <c r="BB103" s="1209">
        <f t="shared" si="125"/>
        <v>0.0</v>
      </c>
      <c r="BC103" s="1209">
        <f t="shared" si="125"/>
        <v>0.0</v>
      </c>
      <c r="BD103" s="1209">
        <f t="shared" si="125"/>
        <v>0.0</v>
      </c>
      <c r="BE103" s="1209">
        <f t="shared" si="125"/>
        <v>0.0</v>
      </c>
      <c r="BF103" s="1209">
        <f t="shared" si="125"/>
        <v>0.0</v>
      </c>
      <c r="BG103" s="1209">
        <f t="shared" si="125"/>
        <v>0.0</v>
      </c>
      <c r="BH103" s="1209">
        <f t="shared" si="125"/>
        <v>0.0</v>
      </c>
      <c r="BI103" s="1209">
        <f t="shared" si="125"/>
        <v>0.0</v>
      </c>
      <c r="BJ103" s="1209">
        <f t="shared" si="125"/>
        <v>0.0</v>
      </c>
      <c r="BK103" s="1209">
        <f t="shared" si="125"/>
        <v>0.0</v>
      </c>
      <c r="BL103" s="1209">
        <f t="shared" si="125"/>
        <v>0.0</v>
      </c>
      <c r="BM103" s="1209">
        <f t="shared" si="125"/>
        <v>0.0</v>
      </c>
      <c r="BN103" s="1209">
        <f t="shared" si="125"/>
        <v>0.0</v>
      </c>
      <c r="BO103" s="1209">
        <f t="shared" si="125"/>
        <v>0.0</v>
      </c>
      <c r="BP103" s="1209">
        <f t="shared" si="125"/>
        <v>0.0</v>
      </c>
      <c r="BQ103" s="1209">
        <f t="shared" si="125"/>
        <v>0.0</v>
      </c>
      <c r="BR103" s="1209">
        <f t="shared" si="125"/>
        <v>0.0</v>
      </c>
      <c r="BS103" s="1209">
        <f t="shared" si="125"/>
        <v>0.0</v>
      </c>
      <c r="BT103" s="1209">
        <f t="shared" si="125"/>
        <v>0.0</v>
      </c>
      <c r="BU103" s="1209">
        <f t="shared" si="125"/>
        <v>0.0</v>
      </c>
      <c r="BV103" s="1209">
        <f t="shared" si="125"/>
        <v>0.0</v>
      </c>
      <c r="BW103" s="1209">
        <f t="shared" si="125"/>
        <v>0.0</v>
      </c>
      <c r="BX103" s="1209">
        <f t="shared" si="125"/>
        <v>0.0</v>
      </c>
      <c r="BY103" s="1209">
        <f t="shared" si="125"/>
        <v>0.0</v>
      </c>
      <c r="BZ103" s="1209">
        <f t="shared" si="125"/>
        <v>0.0</v>
      </c>
      <c r="CA103" s="1209">
        <f t="shared" si="125"/>
        <v>0.0</v>
      </c>
      <c r="CB103" s="1209">
        <f t="shared" si="125"/>
        <v>0.0</v>
      </c>
      <c r="CC103" s="1209">
        <f t="shared" si="125"/>
        <v>0.0</v>
      </c>
      <c r="CD103" s="1209">
        <f t="shared" si="125"/>
        <v>0.0</v>
      </c>
      <c r="CE103" s="1209">
        <f t="shared" si="125"/>
        <v>0.0</v>
      </c>
      <c r="CF103" s="1209">
        <f t="shared" si="125"/>
        <v>0.0</v>
      </c>
      <c r="CG103" s="1209">
        <f t="shared" si="125"/>
        <v>0.0</v>
      </c>
      <c r="CH103" s="1209">
        <f t="shared" si="125"/>
        <v>0.0</v>
      </c>
      <c r="CO103" s="1210"/>
      <c r="CP103" s="1211"/>
      <c r="CQ103" s="1211"/>
      <c r="CR103" s="1211"/>
      <c r="CS103" s="1211"/>
      <c r="CT103" s="1212"/>
    </row>
    <row r="104" spans="8:8" ht="15.0" hidden="1">
      <c r="AJ104" s="1207" t="s">
        <v>193</v>
      </c>
      <c r="AK104" s="1207"/>
      <c r="AL104" s="1207"/>
      <c r="AM104" s="1207"/>
      <c r="AN104" s="1207"/>
      <c r="AO104" s="1207"/>
      <c r="AP104" s="1207"/>
      <c r="AQ104" s="1208"/>
      <c r="AR104" s="1208"/>
      <c r="AS104" s="1070">
        <f>COUNTIF(AS$3:AS$102,"I")</f>
        <v>0.0</v>
      </c>
      <c r="AT104" s="1209">
        <f t="shared" si="126" ref="AT104:CH104">COUNTIF(AT$3:AT$102,"I")</f>
        <v>0.0</v>
      </c>
      <c r="AU104" s="1209">
        <f t="shared" si="126"/>
        <v>2.0</v>
      </c>
      <c r="AV104" s="1209">
        <f t="shared" si="126"/>
        <v>0.0</v>
      </c>
      <c r="AW104" s="1209">
        <f t="shared" si="126"/>
        <v>0.0</v>
      </c>
      <c r="AX104" s="1209">
        <f t="shared" si="126"/>
        <v>0.0</v>
      </c>
      <c r="AY104" s="1209">
        <f t="shared" si="126"/>
        <v>0.0</v>
      </c>
      <c r="AZ104" s="1209">
        <f t="shared" si="126"/>
        <v>0.0</v>
      </c>
      <c r="BA104" s="1209">
        <f t="shared" si="126"/>
        <v>0.0</v>
      </c>
      <c r="BB104" s="1209">
        <f t="shared" si="126"/>
        <v>0.0</v>
      </c>
      <c r="BC104" s="1209">
        <f t="shared" si="126"/>
        <v>0.0</v>
      </c>
      <c r="BD104" s="1209">
        <f t="shared" si="126"/>
        <v>0.0</v>
      </c>
      <c r="BE104" s="1209">
        <f t="shared" si="126"/>
        <v>0.0</v>
      </c>
      <c r="BF104" s="1209">
        <f t="shared" si="126"/>
        <v>0.0</v>
      </c>
      <c r="BG104" s="1209">
        <f t="shared" si="126"/>
        <v>0.0</v>
      </c>
      <c r="BH104" s="1209">
        <f t="shared" si="126"/>
        <v>0.0</v>
      </c>
      <c r="BI104" s="1209">
        <f t="shared" si="126"/>
        <v>0.0</v>
      </c>
      <c r="BJ104" s="1209">
        <f t="shared" si="126"/>
        <v>0.0</v>
      </c>
      <c r="BK104" s="1209">
        <f t="shared" si="126"/>
        <v>0.0</v>
      </c>
      <c r="BL104" s="1209">
        <f t="shared" si="126"/>
        <v>0.0</v>
      </c>
      <c r="BM104" s="1209">
        <f t="shared" si="126"/>
        <v>0.0</v>
      </c>
      <c r="BN104" s="1209">
        <f t="shared" si="126"/>
        <v>0.0</v>
      </c>
      <c r="BO104" s="1209">
        <f t="shared" si="126"/>
        <v>0.0</v>
      </c>
      <c r="BP104" s="1209">
        <f t="shared" si="126"/>
        <v>0.0</v>
      </c>
      <c r="BQ104" s="1209">
        <f t="shared" si="126"/>
        <v>0.0</v>
      </c>
      <c r="BR104" s="1209">
        <f t="shared" si="126"/>
        <v>0.0</v>
      </c>
      <c r="BS104" s="1209">
        <f t="shared" si="126"/>
        <v>0.0</v>
      </c>
      <c r="BT104" s="1209">
        <f t="shared" si="126"/>
        <v>0.0</v>
      </c>
      <c r="BU104" s="1209">
        <f t="shared" si="126"/>
        <v>0.0</v>
      </c>
      <c r="BV104" s="1209">
        <f t="shared" si="126"/>
        <v>0.0</v>
      </c>
      <c r="BW104" s="1209">
        <f t="shared" si="126"/>
        <v>0.0</v>
      </c>
      <c r="BX104" s="1209">
        <f t="shared" si="126"/>
        <v>0.0</v>
      </c>
      <c r="BY104" s="1209">
        <f t="shared" si="126"/>
        <v>0.0</v>
      </c>
      <c r="BZ104" s="1209">
        <f t="shared" si="126"/>
        <v>0.0</v>
      </c>
      <c r="CA104" s="1209">
        <f t="shared" si="126"/>
        <v>0.0</v>
      </c>
      <c r="CB104" s="1209">
        <f t="shared" si="126"/>
        <v>0.0</v>
      </c>
      <c r="CC104" s="1209">
        <f t="shared" si="126"/>
        <v>0.0</v>
      </c>
      <c r="CD104" s="1209">
        <f t="shared" si="126"/>
        <v>0.0</v>
      </c>
      <c r="CE104" s="1209">
        <f t="shared" si="126"/>
        <v>0.0</v>
      </c>
      <c r="CF104" s="1209">
        <f t="shared" si="126"/>
        <v>0.0</v>
      </c>
      <c r="CG104" s="1209">
        <f t="shared" si="126"/>
        <v>0.0</v>
      </c>
      <c r="CH104" s="1209">
        <f t="shared" si="126"/>
        <v>0.0</v>
      </c>
      <c r="CO104" s="1213">
        <f>COUNTIF(CO$3:CO$102,"First")</f>
        <v>0.0</v>
      </c>
      <c r="CP104" s="1213">
        <f t="shared" si="127" ref="CP104:CT104">COUNTIF(CP$3:CP$102,"First")</f>
        <v>0.0</v>
      </c>
      <c r="CQ104" s="1213">
        <f t="shared" si="127"/>
        <v>0.0</v>
      </c>
      <c r="CR104" s="1213">
        <f t="shared" si="127"/>
        <v>0.0</v>
      </c>
      <c r="CS104" s="1213">
        <f t="shared" si="127"/>
        <v>0.0</v>
      </c>
      <c r="CT104" s="1213">
        <f t="shared" si="127"/>
        <v>0.0</v>
      </c>
    </row>
    <row r="105" spans="8:8" ht="15.0" hidden="1">
      <c r="AJ105" s="1207" t="s">
        <v>194</v>
      </c>
      <c r="AK105" s="1207"/>
      <c r="AL105" s="1207"/>
      <c r="AM105" s="1207"/>
      <c r="AN105" s="1207"/>
      <c r="AO105" s="1207"/>
      <c r="AP105" s="1207"/>
      <c r="AQ105" s="1208"/>
      <c r="AR105" s="1208"/>
      <c r="AS105" s="1070">
        <f>COUNTIF(AS$3:AS$102,"II")</f>
        <v>0.0</v>
      </c>
      <c r="AT105" s="1209">
        <f t="shared" si="128" ref="AT105:CH105">COUNTIF(AT$3:AT$102,"II")</f>
        <v>0.0</v>
      </c>
      <c r="AU105" s="1209">
        <f t="shared" si="128"/>
        <v>1.0</v>
      </c>
      <c r="AV105" s="1209">
        <f t="shared" si="128"/>
        <v>1.0</v>
      </c>
      <c r="AW105" s="1209">
        <f t="shared" si="128"/>
        <v>0.0</v>
      </c>
      <c r="AX105" s="1209">
        <f t="shared" si="128"/>
        <v>0.0</v>
      </c>
      <c r="AY105" s="1209">
        <f t="shared" si="128"/>
        <v>0.0</v>
      </c>
      <c r="AZ105" s="1209">
        <f t="shared" si="128"/>
        <v>0.0</v>
      </c>
      <c r="BA105" s="1209">
        <f t="shared" si="128"/>
        <v>0.0</v>
      </c>
      <c r="BB105" s="1209">
        <f t="shared" si="128"/>
        <v>0.0</v>
      </c>
      <c r="BC105" s="1209">
        <f t="shared" si="128"/>
        <v>0.0</v>
      </c>
      <c r="BD105" s="1209">
        <f t="shared" si="128"/>
        <v>0.0</v>
      </c>
      <c r="BE105" s="1209">
        <f t="shared" si="128"/>
        <v>0.0</v>
      </c>
      <c r="BF105" s="1209">
        <f t="shared" si="128"/>
        <v>0.0</v>
      </c>
      <c r="BG105" s="1209">
        <f t="shared" si="128"/>
        <v>0.0</v>
      </c>
      <c r="BH105" s="1209">
        <f t="shared" si="128"/>
        <v>0.0</v>
      </c>
      <c r="BI105" s="1209">
        <f t="shared" si="128"/>
        <v>0.0</v>
      </c>
      <c r="BJ105" s="1209">
        <f t="shared" si="128"/>
        <v>0.0</v>
      </c>
      <c r="BK105" s="1209">
        <f t="shared" si="128"/>
        <v>0.0</v>
      </c>
      <c r="BL105" s="1209">
        <f t="shared" si="128"/>
        <v>0.0</v>
      </c>
      <c r="BM105" s="1209">
        <f t="shared" si="128"/>
        <v>0.0</v>
      </c>
      <c r="BN105" s="1209">
        <f t="shared" si="128"/>
        <v>0.0</v>
      </c>
      <c r="BO105" s="1209">
        <f t="shared" si="128"/>
        <v>0.0</v>
      </c>
      <c r="BP105" s="1209">
        <f t="shared" si="128"/>
        <v>0.0</v>
      </c>
      <c r="BQ105" s="1209">
        <f t="shared" si="128"/>
        <v>0.0</v>
      </c>
      <c r="BR105" s="1209">
        <f t="shared" si="128"/>
        <v>0.0</v>
      </c>
      <c r="BS105" s="1209">
        <f t="shared" si="128"/>
        <v>0.0</v>
      </c>
      <c r="BT105" s="1209">
        <f t="shared" si="128"/>
        <v>0.0</v>
      </c>
      <c r="BU105" s="1209">
        <f t="shared" si="128"/>
        <v>0.0</v>
      </c>
      <c r="BV105" s="1209">
        <f t="shared" si="128"/>
        <v>0.0</v>
      </c>
      <c r="BW105" s="1209">
        <f t="shared" si="128"/>
        <v>0.0</v>
      </c>
      <c r="BX105" s="1209">
        <f t="shared" si="128"/>
        <v>0.0</v>
      </c>
      <c r="BY105" s="1209">
        <f t="shared" si="128"/>
        <v>0.0</v>
      </c>
      <c r="BZ105" s="1209">
        <f t="shared" si="128"/>
        <v>0.0</v>
      </c>
      <c r="CA105" s="1209">
        <f t="shared" si="128"/>
        <v>0.0</v>
      </c>
      <c r="CB105" s="1209">
        <f t="shared" si="128"/>
        <v>0.0</v>
      </c>
      <c r="CC105" s="1209">
        <f t="shared" si="128"/>
        <v>0.0</v>
      </c>
      <c r="CD105" s="1209">
        <f t="shared" si="128"/>
        <v>0.0</v>
      </c>
      <c r="CE105" s="1209">
        <f t="shared" si="128"/>
        <v>0.0</v>
      </c>
      <c r="CF105" s="1209">
        <f t="shared" si="128"/>
        <v>1.0</v>
      </c>
      <c r="CG105" s="1209">
        <f t="shared" si="128"/>
        <v>0.0</v>
      </c>
      <c r="CH105" s="1209">
        <f t="shared" si="128"/>
        <v>0.0</v>
      </c>
      <c r="CO105" s="1213">
        <f>COUNTIF(CO$3:CO$102,"Second")</f>
        <v>0.0</v>
      </c>
      <c r="CP105" s="1213">
        <f t="shared" si="129" ref="CP105:CT105">COUNTIF(CP$3:CP$102,"Second")</f>
        <v>0.0</v>
      </c>
      <c r="CQ105" s="1213">
        <f t="shared" si="129"/>
        <v>0.0</v>
      </c>
      <c r="CR105" s="1213">
        <f t="shared" si="129"/>
        <v>0.0</v>
      </c>
      <c r="CS105" s="1213">
        <f t="shared" si="129"/>
        <v>0.0</v>
      </c>
      <c r="CT105" s="1213">
        <f t="shared" si="129"/>
        <v>0.0</v>
      </c>
    </row>
    <row r="106" spans="8:8" ht="15.0" hidden="1">
      <c r="AJ106" s="1207" t="s">
        <v>195</v>
      </c>
      <c r="AK106" s="1207"/>
      <c r="AL106" s="1207"/>
      <c r="AM106" s="1207"/>
      <c r="AN106" s="1207"/>
      <c r="AO106" s="1207"/>
      <c r="AP106" s="1207"/>
      <c r="AQ106" s="1208"/>
      <c r="AR106" s="1208"/>
      <c r="AS106" s="1070">
        <f>COUNTIF(AS$3:AS$102,"III")</f>
        <v>0.0</v>
      </c>
      <c r="AT106" s="1209">
        <f t="shared" si="130" ref="AT106:CH106">COUNTIF(AT$3:AT$102,"III")</f>
        <v>0.0</v>
      </c>
      <c r="AU106" s="1209">
        <f t="shared" si="130"/>
        <v>1.0</v>
      </c>
      <c r="AV106" s="1209">
        <f t="shared" si="130"/>
        <v>0.0</v>
      </c>
      <c r="AW106" s="1209">
        <f t="shared" si="130"/>
        <v>0.0</v>
      </c>
      <c r="AX106" s="1209">
        <f t="shared" si="130"/>
        <v>0.0</v>
      </c>
      <c r="AY106" s="1209">
        <f t="shared" si="130"/>
        <v>0.0</v>
      </c>
      <c r="AZ106" s="1209">
        <f t="shared" si="130"/>
        <v>0.0</v>
      </c>
      <c r="BA106" s="1209">
        <f t="shared" si="130"/>
        <v>0.0</v>
      </c>
      <c r="BB106" s="1209">
        <f t="shared" si="130"/>
        <v>0.0</v>
      </c>
      <c r="BC106" s="1209">
        <f t="shared" si="130"/>
        <v>0.0</v>
      </c>
      <c r="BD106" s="1209">
        <f t="shared" si="130"/>
        <v>0.0</v>
      </c>
      <c r="BE106" s="1209">
        <f t="shared" si="130"/>
        <v>0.0</v>
      </c>
      <c r="BF106" s="1209">
        <f t="shared" si="130"/>
        <v>0.0</v>
      </c>
      <c r="BG106" s="1209">
        <f t="shared" si="130"/>
        <v>0.0</v>
      </c>
      <c r="BH106" s="1209">
        <f t="shared" si="130"/>
        <v>1.0</v>
      </c>
      <c r="BI106" s="1209">
        <f t="shared" si="130"/>
        <v>0.0</v>
      </c>
      <c r="BJ106" s="1209">
        <f t="shared" si="130"/>
        <v>0.0</v>
      </c>
      <c r="BK106" s="1209">
        <f t="shared" si="130"/>
        <v>0.0</v>
      </c>
      <c r="BL106" s="1209">
        <f t="shared" si="130"/>
        <v>0.0</v>
      </c>
      <c r="BM106" s="1209">
        <f t="shared" si="130"/>
        <v>0.0</v>
      </c>
      <c r="BN106" s="1209">
        <f t="shared" si="130"/>
        <v>0.0</v>
      </c>
      <c r="BO106" s="1209">
        <f t="shared" si="130"/>
        <v>0.0</v>
      </c>
      <c r="BP106" s="1209">
        <f t="shared" si="130"/>
        <v>0.0</v>
      </c>
      <c r="BQ106" s="1209">
        <f t="shared" si="130"/>
        <v>0.0</v>
      </c>
      <c r="BR106" s="1209">
        <f t="shared" si="130"/>
        <v>0.0</v>
      </c>
      <c r="BS106" s="1209">
        <f t="shared" si="130"/>
        <v>0.0</v>
      </c>
      <c r="BT106" s="1209">
        <f t="shared" si="130"/>
        <v>1.0</v>
      </c>
      <c r="BU106" s="1209">
        <f t="shared" si="130"/>
        <v>0.0</v>
      </c>
      <c r="BV106" s="1209">
        <f t="shared" si="130"/>
        <v>0.0</v>
      </c>
      <c r="BW106" s="1209">
        <f t="shared" si="130"/>
        <v>0.0</v>
      </c>
      <c r="BX106" s="1209">
        <f t="shared" si="130"/>
        <v>0.0</v>
      </c>
      <c r="BY106" s="1209">
        <f t="shared" si="130"/>
        <v>0.0</v>
      </c>
      <c r="BZ106" s="1209">
        <f t="shared" si="130"/>
        <v>1.0</v>
      </c>
      <c r="CA106" s="1209">
        <f t="shared" si="130"/>
        <v>0.0</v>
      </c>
      <c r="CB106" s="1209">
        <f t="shared" si="130"/>
        <v>0.0</v>
      </c>
      <c r="CC106" s="1209">
        <f t="shared" si="130"/>
        <v>0.0</v>
      </c>
      <c r="CD106" s="1209">
        <f t="shared" si="130"/>
        <v>0.0</v>
      </c>
      <c r="CE106" s="1209">
        <f t="shared" si="130"/>
        <v>0.0</v>
      </c>
      <c r="CF106" s="1209">
        <f t="shared" si="130"/>
        <v>0.0</v>
      </c>
      <c r="CG106" s="1209">
        <f t="shared" si="130"/>
        <v>0.0</v>
      </c>
      <c r="CH106" s="1209">
        <f t="shared" si="130"/>
        <v>0.0</v>
      </c>
      <c r="CO106" s="1213">
        <f>COUNTIF(CO$3:CO$102,"Third")</f>
        <v>0.0</v>
      </c>
      <c r="CP106" s="1213">
        <f t="shared" si="131" ref="CP106:CT106">COUNTIF(CP$3:CP$102,"Third")</f>
        <v>0.0</v>
      </c>
      <c r="CQ106" s="1213">
        <f t="shared" si="131"/>
        <v>0.0</v>
      </c>
      <c r="CR106" s="1213">
        <f t="shared" si="131"/>
        <v>0.0</v>
      </c>
      <c r="CS106" s="1213">
        <f t="shared" si="131"/>
        <v>0.0</v>
      </c>
      <c r="CT106" s="1213">
        <f t="shared" si="131"/>
        <v>0.0</v>
      </c>
    </row>
    <row r="107" spans="8:8" ht="15.0" hidden="1">
      <c r="AJ107" s="1207" t="s">
        <v>196</v>
      </c>
      <c r="AK107" s="1207"/>
      <c r="AL107" s="1207"/>
      <c r="AM107" s="1207"/>
      <c r="AN107" s="1207"/>
      <c r="AO107" s="1207"/>
      <c r="AP107" s="1207"/>
      <c r="AQ107" s="1208"/>
      <c r="AR107" s="1208"/>
      <c r="AS107" s="1070">
        <f>COUNTIF(AS$3:AS$102,"S")</f>
        <v>0.0</v>
      </c>
      <c r="AT107" s="1209">
        <f t="shared" si="132" ref="AT107:CH107">COUNTIF(AT$3:AT$102,"S")</f>
        <v>0.0</v>
      </c>
      <c r="AU107" s="1209">
        <f t="shared" si="132"/>
        <v>3.0</v>
      </c>
      <c r="AV107" s="1209">
        <f t="shared" si="132"/>
        <v>4.0</v>
      </c>
      <c r="AW107" s="1209">
        <f t="shared" si="132"/>
        <v>0.0</v>
      </c>
      <c r="AX107" s="1209">
        <f t="shared" si="132"/>
        <v>0.0</v>
      </c>
      <c r="AY107" s="1209">
        <f t="shared" si="132"/>
        <v>0.0</v>
      </c>
      <c r="AZ107" s="1209">
        <f t="shared" si="132"/>
        <v>2.0</v>
      </c>
      <c r="BA107" s="1209">
        <f t="shared" si="132"/>
        <v>6.0</v>
      </c>
      <c r="BB107" s="1209">
        <f t="shared" si="132"/>
        <v>3.0</v>
      </c>
      <c r="BC107" s="1209">
        <f t="shared" si="132"/>
        <v>0.0</v>
      </c>
      <c r="BD107" s="1209">
        <f t="shared" si="132"/>
        <v>0.0</v>
      </c>
      <c r="BE107" s="1209">
        <f t="shared" si="132"/>
        <v>0.0</v>
      </c>
      <c r="BF107" s="1209">
        <f t="shared" si="132"/>
        <v>0.0</v>
      </c>
      <c r="BG107" s="1209">
        <f t="shared" si="132"/>
        <v>2.0</v>
      </c>
      <c r="BH107" s="1209">
        <f t="shared" si="132"/>
        <v>1.0</v>
      </c>
      <c r="BI107" s="1209">
        <f t="shared" si="132"/>
        <v>0.0</v>
      </c>
      <c r="BJ107" s="1209">
        <f t="shared" si="132"/>
        <v>0.0</v>
      </c>
      <c r="BK107" s="1209">
        <f t="shared" si="132"/>
        <v>0.0</v>
      </c>
      <c r="BL107" s="1209">
        <f t="shared" si="132"/>
        <v>0.0</v>
      </c>
      <c r="BM107" s="1209">
        <f t="shared" si="132"/>
        <v>3.0</v>
      </c>
      <c r="BN107" s="1209">
        <f t="shared" si="132"/>
        <v>1.0</v>
      </c>
      <c r="BO107" s="1209">
        <f t="shared" si="132"/>
        <v>0.0</v>
      </c>
      <c r="BP107" s="1209">
        <f t="shared" si="132"/>
        <v>0.0</v>
      </c>
      <c r="BQ107" s="1209">
        <f t="shared" si="132"/>
        <v>0.0</v>
      </c>
      <c r="BR107" s="1209">
        <f t="shared" si="132"/>
        <v>0.0</v>
      </c>
      <c r="BS107" s="1209">
        <f t="shared" si="132"/>
        <v>4.0</v>
      </c>
      <c r="BT107" s="1209">
        <f t="shared" si="132"/>
        <v>1.0</v>
      </c>
      <c r="BU107" s="1209">
        <f t="shared" si="132"/>
        <v>0.0</v>
      </c>
      <c r="BV107" s="1209">
        <f t="shared" si="132"/>
        <v>0.0</v>
      </c>
      <c r="BW107" s="1209">
        <f t="shared" si="132"/>
        <v>0.0</v>
      </c>
      <c r="BX107" s="1209">
        <f t="shared" si="132"/>
        <v>0.0</v>
      </c>
      <c r="BY107" s="1209">
        <f t="shared" si="132"/>
        <v>1.0</v>
      </c>
      <c r="BZ107" s="1209">
        <f t="shared" si="132"/>
        <v>1.0</v>
      </c>
      <c r="CA107" s="1209">
        <f t="shared" si="132"/>
        <v>0.0</v>
      </c>
      <c r="CB107" s="1209">
        <f t="shared" si="132"/>
        <v>0.0</v>
      </c>
      <c r="CC107" s="1209">
        <f t="shared" si="132"/>
        <v>0.0</v>
      </c>
      <c r="CD107" s="1209">
        <f t="shared" si="132"/>
        <v>0.0</v>
      </c>
      <c r="CE107" s="1209">
        <f t="shared" si="132"/>
        <v>5.0</v>
      </c>
      <c r="CF107" s="1209">
        <f t="shared" si="132"/>
        <v>2.0</v>
      </c>
      <c r="CG107" s="1209">
        <f t="shared" si="132"/>
        <v>0.0</v>
      </c>
      <c r="CH107" s="1209">
        <f t="shared" si="132"/>
        <v>0.0</v>
      </c>
      <c r="CO107" s="1213">
        <f>COUNTIF(CO$3:CO$102,"supplementary")</f>
        <v>0.0</v>
      </c>
      <c r="CP107" s="1213">
        <f t="shared" si="133" ref="CP107:CT107">COUNTIF(CP$3:CP$102,"supplementary")</f>
        <v>0.0</v>
      </c>
      <c r="CQ107" s="1213">
        <f t="shared" si="133"/>
        <v>0.0</v>
      </c>
      <c r="CR107" s="1213">
        <f t="shared" si="133"/>
        <v>0.0</v>
      </c>
      <c r="CS107" s="1213">
        <f t="shared" si="133"/>
        <v>0.0</v>
      </c>
      <c r="CT107" s="1213">
        <f t="shared" si="133"/>
        <v>0.0</v>
      </c>
    </row>
    <row r="108" spans="8:8" ht="15.0" hidden="1">
      <c r="AJ108" s="1207" t="s">
        <v>197</v>
      </c>
      <c r="AK108" s="1207"/>
      <c r="AL108" s="1207"/>
      <c r="AM108" s="1207"/>
      <c r="AN108" s="1207"/>
      <c r="AO108" s="1207"/>
      <c r="AP108" s="1207"/>
      <c r="AQ108" s="1208"/>
      <c r="AR108" s="1208"/>
      <c r="AS108" s="1070">
        <f>COUNTIF(AS$3:AS$102,"F")+COUNTIF(AS$3:AS$102,"AB")</f>
        <v>2.0</v>
      </c>
      <c r="AT108" s="1209">
        <f t="shared" si="134" ref="AT108:CH108">COUNTIF(AT$3:AT$102,"F")+COUNTIF(AT$3:AT$102,"AB")</f>
        <v>3.0</v>
      </c>
      <c r="AU108" s="1209">
        <f t="shared" si="134"/>
        <v>2.0</v>
      </c>
      <c r="AV108" s="1209">
        <f t="shared" si="134"/>
        <v>7.0</v>
      </c>
      <c r="AW108" s="1209">
        <f t="shared" si="134"/>
        <v>0.0</v>
      </c>
      <c r="AX108" s="1209">
        <f t="shared" si="134"/>
        <v>0.0</v>
      </c>
      <c r="AY108" s="1209">
        <f t="shared" si="134"/>
        <v>2.0</v>
      </c>
      <c r="AZ108" s="1209">
        <f t="shared" si="134"/>
        <v>1.0</v>
      </c>
      <c r="BA108" s="1209">
        <f t="shared" si="134"/>
        <v>3.0</v>
      </c>
      <c r="BB108" s="1209">
        <f t="shared" si="134"/>
        <v>9.0</v>
      </c>
      <c r="BC108" s="1209">
        <f t="shared" si="134"/>
        <v>0.0</v>
      </c>
      <c r="BD108" s="1209">
        <f t="shared" si="134"/>
        <v>0.0</v>
      </c>
      <c r="BE108" s="1209">
        <f t="shared" si="134"/>
        <v>2.0</v>
      </c>
      <c r="BF108" s="1209">
        <f t="shared" si="134"/>
        <v>3.0</v>
      </c>
      <c r="BG108" s="1209">
        <f t="shared" si="134"/>
        <v>7.0</v>
      </c>
      <c r="BH108" s="1209">
        <f t="shared" si="134"/>
        <v>10.0</v>
      </c>
      <c r="BI108" s="1209">
        <f t="shared" si="134"/>
        <v>0.0</v>
      </c>
      <c r="BJ108" s="1209">
        <f t="shared" si="134"/>
        <v>0.0</v>
      </c>
      <c r="BK108" s="1209">
        <f t="shared" si="134"/>
        <v>2.0</v>
      </c>
      <c r="BL108" s="1209">
        <f t="shared" si="134"/>
        <v>3.0</v>
      </c>
      <c r="BM108" s="1209">
        <f t="shared" si="134"/>
        <v>6.0</v>
      </c>
      <c r="BN108" s="1209">
        <f t="shared" si="134"/>
        <v>11.0</v>
      </c>
      <c r="BO108" s="1209">
        <f t="shared" si="134"/>
        <v>0.0</v>
      </c>
      <c r="BP108" s="1209">
        <f t="shared" si="134"/>
        <v>0.0</v>
      </c>
      <c r="BQ108" s="1209">
        <f t="shared" si="134"/>
        <v>2.0</v>
      </c>
      <c r="BR108" s="1209">
        <f t="shared" si="134"/>
        <v>3.0</v>
      </c>
      <c r="BS108" s="1209">
        <f t="shared" si="134"/>
        <v>5.0</v>
      </c>
      <c r="BT108" s="1209">
        <f t="shared" si="134"/>
        <v>10.0</v>
      </c>
      <c r="BU108" s="1209">
        <f t="shared" si="134"/>
        <v>0.0</v>
      </c>
      <c r="BV108" s="1209">
        <f t="shared" si="134"/>
        <v>0.0</v>
      </c>
      <c r="BW108" s="1209">
        <f t="shared" si="134"/>
        <v>2.0</v>
      </c>
      <c r="BX108" s="1209">
        <f t="shared" si="134"/>
        <v>3.0</v>
      </c>
      <c r="BY108" s="1209">
        <f t="shared" si="134"/>
        <v>8.0</v>
      </c>
      <c r="BZ108" s="1209">
        <f t="shared" si="134"/>
        <v>10.0</v>
      </c>
      <c r="CA108" s="1209">
        <f t="shared" si="134"/>
        <v>0.0</v>
      </c>
      <c r="CB108" s="1209">
        <f t="shared" si="134"/>
        <v>0.0</v>
      </c>
      <c r="CC108" s="1209">
        <f t="shared" si="134"/>
        <v>2.0</v>
      </c>
      <c r="CD108" s="1209">
        <f t="shared" si="134"/>
        <v>2.0</v>
      </c>
      <c r="CE108" s="1209">
        <f t="shared" si="134"/>
        <v>4.0</v>
      </c>
      <c r="CF108" s="1209">
        <f t="shared" si="134"/>
        <v>9.0</v>
      </c>
      <c r="CG108" s="1209">
        <f t="shared" si="134"/>
        <v>0.0</v>
      </c>
      <c r="CH108" s="1209">
        <f t="shared" si="134"/>
        <v>0.0</v>
      </c>
      <c r="CO108" s="1213">
        <f>COUNTIF(CO$3:CO$102,"Failed")</f>
        <v>2.0</v>
      </c>
      <c r="CP108" s="1213">
        <f t="shared" si="135" ref="CP108:CT108">COUNTIF(CP$3:CP$102,"Failed")</f>
        <v>3.0</v>
      </c>
      <c r="CQ108" s="1213">
        <f t="shared" si="135"/>
        <v>9.0</v>
      </c>
      <c r="CR108" s="1213">
        <f t="shared" si="135"/>
        <v>12.0</v>
      </c>
      <c r="CS108" s="1213">
        <f t="shared" si="135"/>
        <v>0.0</v>
      </c>
      <c r="CT108" s="1213">
        <f t="shared" si="135"/>
        <v>0.0</v>
      </c>
    </row>
    <row r="109" spans="8:8" ht="15.0" hidden="1">
      <c r="AJ109" s="1214" t="s">
        <v>144</v>
      </c>
      <c r="AK109" s="1214"/>
      <c r="AL109" s="1214"/>
      <c r="AM109" s="1214"/>
      <c r="AN109" s="1214"/>
      <c r="AO109" s="1214"/>
      <c r="AP109" s="1214"/>
      <c r="AQ109" s="1215"/>
      <c r="AR109" s="1215"/>
      <c r="AS109" s="1216">
        <f>SUM(AS103:AS108)</f>
        <v>2.0</v>
      </c>
      <c r="AT109" s="1216">
        <f t="shared" si="136" ref="AT109:CH109">SUM(AT103:AT108)</f>
        <v>3.0</v>
      </c>
      <c r="AU109" s="1216">
        <f t="shared" si="136"/>
        <v>9.0</v>
      </c>
      <c r="AV109" s="1216">
        <f t="shared" si="136"/>
        <v>12.0</v>
      </c>
      <c r="AW109" s="1216">
        <f t="shared" si="136"/>
        <v>0.0</v>
      </c>
      <c r="AX109" s="1216">
        <f t="shared" si="136"/>
        <v>0.0</v>
      </c>
      <c r="AY109" s="1216">
        <f t="shared" si="136"/>
        <v>2.0</v>
      </c>
      <c r="AZ109" s="1216">
        <f t="shared" si="136"/>
        <v>3.0</v>
      </c>
      <c r="BA109" s="1216">
        <f t="shared" si="136"/>
        <v>9.0</v>
      </c>
      <c r="BB109" s="1216">
        <f t="shared" si="136"/>
        <v>12.0</v>
      </c>
      <c r="BC109" s="1216">
        <f t="shared" si="136"/>
        <v>0.0</v>
      </c>
      <c r="BD109" s="1216">
        <f t="shared" si="136"/>
        <v>0.0</v>
      </c>
      <c r="BE109" s="1216">
        <f t="shared" si="136"/>
        <v>2.0</v>
      </c>
      <c r="BF109" s="1216">
        <f t="shared" si="136"/>
        <v>3.0</v>
      </c>
      <c r="BG109" s="1216">
        <f t="shared" si="136"/>
        <v>9.0</v>
      </c>
      <c r="BH109" s="1216">
        <f t="shared" si="136"/>
        <v>12.0</v>
      </c>
      <c r="BI109" s="1216">
        <f t="shared" si="136"/>
        <v>0.0</v>
      </c>
      <c r="BJ109" s="1216">
        <f t="shared" si="136"/>
        <v>0.0</v>
      </c>
      <c r="BK109" s="1216">
        <f t="shared" si="136"/>
        <v>2.0</v>
      </c>
      <c r="BL109" s="1216">
        <f t="shared" si="136"/>
        <v>3.0</v>
      </c>
      <c r="BM109" s="1216">
        <f t="shared" si="136"/>
        <v>9.0</v>
      </c>
      <c r="BN109" s="1216">
        <f t="shared" si="136"/>
        <v>12.0</v>
      </c>
      <c r="BO109" s="1216">
        <f t="shared" si="136"/>
        <v>0.0</v>
      </c>
      <c r="BP109" s="1216">
        <f t="shared" si="136"/>
        <v>0.0</v>
      </c>
      <c r="BQ109" s="1216">
        <f t="shared" si="136"/>
        <v>2.0</v>
      </c>
      <c r="BR109" s="1216">
        <f t="shared" si="136"/>
        <v>3.0</v>
      </c>
      <c r="BS109" s="1216">
        <f t="shared" si="136"/>
        <v>9.0</v>
      </c>
      <c r="BT109" s="1216">
        <f t="shared" si="136"/>
        <v>12.0</v>
      </c>
      <c r="BU109" s="1216">
        <f t="shared" si="136"/>
        <v>0.0</v>
      </c>
      <c r="BV109" s="1216">
        <f t="shared" si="136"/>
        <v>0.0</v>
      </c>
      <c r="BW109" s="1216">
        <f t="shared" si="136"/>
        <v>2.0</v>
      </c>
      <c r="BX109" s="1216">
        <f t="shared" si="136"/>
        <v>3.0</v>
      </c>
      <c r="BY109" s="1216">
        <f t="shared" si="136"/>
        <v>9.0</v>
      </c>
      <c r="BZ109" s="1216">
        <f t="shared" si="136"/>
        <v>12.0</v>
      </c>
      <c r="CA109" s="1216">
        <f t="shared" si="136"/>
        <v>0.0</v>
      </c>
      <c r="CB109" s="1216">
        <f t="shared" si="136"/>
        <v>0.0</v>
      </c>
      <c r="CC109" s="1216">
        <f t="shared" si="136"/>
        <v>2.0</v>
      </c>
      <c r="CD109" s="1216">
        <f t="shared" si="136"/>
        <v>2.0</v>
      </c>
      <c r="CE109" s="1216">
        <f t="shared" si="136"/>
        <v>9.0</v>
      </c>
      <c r="CF109" s="1216">
        <f t="shared" si="136"/>
        <v>12.0</v>
      </c>
      <c r="CG109" s="1216">
        <f t="shared" si="136"/>
        <v>0.0</v>
      </c>
      <c r="CH109" s="1216">
        <f t="shared" si="136"/>
        <v>0.0</v>
      </c>
      <c r="CI109" s="1216"/>
      <c r="CJ109" s="1216"/>
      <c r="CK109" s="1216"/>
      <c r="CL109" s="1216"/>
      <c r="CM109" s="1216"/>
      <c r="CN109" s="1216"/>
    </row>
    <row r="110" spans="8:8" ht="15.0" hidden="1">
      <c r="AJ110" s="1207" t="s">
        <v>198</v>
      </c>
      <c r="AK110" s="1207"/>
      <c r="AL110" s="1207"/>
      <c r="AM110" s="1207"/>
      <c r="AN110" s="1207"/>
      <c r="AO110" s="1207"/>
      <c r="AP110" s="1207"/>
      <c r="AQ110" s="1208"/>
      <c r="AR110" s="1208"/>
      <c r="AS110" s="1070">
        <f>CI$103</f>
        <v>0.0</v>
      </c>
      <c r="AT110" s="1209">
        <f t="shared" si="137" ref="AT110:CH110">CJ$103</f>
        <v>0.0</v>
      </c>
      <c r="AU110" s="1209">
        <f t="shared" si="137"/>
        <v>0.0</v>
      </c>
      <c r="AV110" s="1209">
        <f t="shared" si="137"/>
        <v>0.0</v>
      </c>
      <c r="AW110" s="1209">
        <f t="shared" si="137"/>
        <v>0.0</v>
      </c>
      <c r="AX110" s="1209">
        <f t="shared" si="137"/>
        <v>0.0</v>
      </c>
      <c r="AY110" s="1209">
        <f t="shared" si="137"/>
        <v>0.0</v>
      </c>
      <c r="AZ110" s="1209">
        <f t="shared" si="137"/>
        <v>0.0</v>
      </c>
      <c r="BA110" s="1209">
        <f t="shared" si="137"/>
        <v>0.0</v>
      </c>
      <c r="BB110" s="1209">
        <f t="shared" si="137"/>
        <v>0.0</v>
      </c>
      <c r="BC110" s="1209">
        <f t="shared" si="137"/>
        <v>0.0</v>
      </c>
      <c r="BD110" s="1209">
        <f t="shared" si="137"/>
        <v>0.0</v>
      </c>
      <c r="BE110" s="1209">
        <f t="shared" si="137"/>
        <v>0.0</v>
      </c>
      <c r="BF110" s="1209">
        <f t="shared" si="137"/>
        <v>0.0</v>
      </c>
      <c r="BG110" s="1209">
        <f t="shared" si="137"/>
        <v>0.0</v>
      </c>
      <c r="BH110" s="1209">
        <f t="shared" si="137"/>
        <v>0.0</v>
      </c>
      <c r="BI110" s="1209">
        <f t="shared" si="137"/>
        <v>0.0</v>
      </c>
      <c r="BJ110" s="1209">
        <f t="shared" si="137"/>
        <v>0.0</v>
      </c>
      <c r="BK110" s="1209">
        <f t="shared" si="137"/>
        <v>0.0</v>
      </c>
      <c r="BL110" s="1209">
        <f t="shared" si="137"/>
        <v>0.0</v>
      </c>
      <c r="BM110" s="1209">
        <f t="shared" si="137"/>
        <v>0.0</v>
      </c>
      <c r="BN110" s="1209">
        <f t="shared" si="137"/>
        <v>0.0</v>
      </c>
      <c r="BO110" s="1209">
        <f t="shared" si="137"/>
        <v>0.0</v>
      </c>
      <c r="BP110" s="1209">
        <f t="shared" si="137"/>
        <v>0.0</v>
      </c>
      <c r="BQ110" s="1209">
        <f t="shared" si="137"/>
        <v>0.0</v>
      </c>
      <c r="BR110" s="1209">
        <f t="shared" si="137"/>
        <v>0.0</v>
      </c>
      <c r="BS110" s="1209">
        <f t="shared" si="137"/>
        <v>0.0</v>
      </c>
      <c r="BT110" s="1209">
        <f t="shared" si="137"/>
        <v>0.0</v>
      </c>
      <c r="BU110" s="1209">
        <f t="shared" si="137"/>
        <v>0.0</v>
      </c>
      <c r="BV110" s="1209">
        <f t="shared" si="137"/>
        <v>0.0</v>
      </c>
      <c r="BW110" s="1209">
        <f t="shared" si="137"/>
        <v>0.0</v>
      </c>
      <c r="BX110" s="1209">
        <f t="shared" si="137"/>
        <v>0.0</v>
      </c>
      <c r="BY110" s="1209">
        <f t="shared" si="137"/>
        <v>0.0</v>
      </c>
      <c r="BZ110" s="1209">
        <f t="shared" si="137"/>
        <v>0.0</v>
      </c>
      <c r="CA110" s="1209">
        <f t="shared" si="137"/>
        <v>0.0</v>
      </c>
      <c r="CB110" s="1209">
        <f t="shared" si="137"/>
        <v>0.0</v>
      </c>
      <c r="CC110" s="1209">
        <f t="shared" si="137"/>
        <v>0.0</v>
      </c>
      <c r="CD110" s="1209">
        <f t="shared" si="137"/>
        <v>0.0</v>
      </c>
      <c r="CE110" s="1209">
        <f t="shared" si="137"/>
        <v>0.0</v>
      </c>
      <c r="CF110" s="1209">
        <f t="shared" si="137"/>
        <v>0.0</v>
      </c>
      <c r="CG110" s="1209">
        <f t="shared" si="137"/>
        <v>0.0</v>
      </c>
      <c r="CH110" s="1209">
        <f t="shared" si="137"/>
        <v>0.0</v>
      </c>
      <c r="CO110" s="1213">
        <f>COUNTIF(CO$3:CO$102,"NSO")</f>
        <v>0.0</v>
      </c>
      <c r="CP110" s="1213">
        <f t="shared" si="138" ref="CP110:CT110">COUNTIF(CP$3:CP$102,"NSO")</f>
        <v>0.0</v>
      </c>
      <c r="CQ110" s="1213">
        <f t="shared" si="138"/>
        <v>0.0</v>
      </c>
      <c r="CR110" s="1213">
        <f t="shared" si="138"/>
        <v>0.0</v>
      </c>
      <c r="CS110" s="1213">
        <f t="shared" si="138"/>
        <v>0.0</v>
      </c>
      <c r="CT110" s="1213">
        <f t="shared" si="138"/>
        <v>0.0</v>
      </c>
    </row>
    <row r="111" spans="8:8" ht="15.0" hidden="1">
      <c r="AJ111" s="1217"/>
      <c r="AK111" s="1217"/>
      <c r="AL111" s="1217"/>
      <c r="AM111" s="1217"/>
      <c r="AN111" s="1217"/>
      <c r="AO111" s="1217"/>
      <c r="AP111" s="1217"/>
      <c r="AQ111" s="1208"/>
      <c r="AR111" s="1208"/>
      <c r="AS111" s="1070">
        <f>AS109+AS110</f>
        <v>2.0</v>
      </c>
      <c r="AT111" s="1209">
        <f t="shared" si="139" ref="AT111:CH111">AT109+AT110</f>
        <v>3.0</v>
      </c>
      <c r="AU111" s="1209">
        <f t="shared" si="139"/>
        <v>9.0</v>
      </c>
      <c r="AV111" s="1209">
        <f t="shared" si="139"/>
        <v>12.0</v>
      </c>
      <c r="AW111" s="1209">
        <f t="shared" si="139"/>
        <v>0.0</v>
      </c>
      <c r="AX111" s="1209">
        <f t="shared" si="139"/>
        <v>0.0</v>
      </c>
      <c r="AY111" s="1209">
        <f t="shared" si="139"/>
        <v>2.0</v>
      </c>
      <c r="AZ111" s="1209">
        <f t="shared" si="139"/>
        <v>3.0</v>
      </c>
      <c r="BA111" s="1209">
        <f t="shared" si="139"/>
        <v>9.0</v>
      </c>
      <c r="BB111" s="1209">
        <f t="shared" si="139"/>
        <v>12.0</v>
      </c>
      <c r="BC111" s="1209">
        <f t="shared" si="139"/>
        <v>0.0</v>
      </c>
      <c r="BD111" s="1209">
        <f t="shared" si="139"/>
        <v>0.0</v>
      </c>
      <c r="BE111" s="1209">
        <f t="shared" si="139"/>
        <v>2.0</v>
      </c>
      <c r="BF111" s="1209">
        <f t="shared" si="139"/>
        <v>3.0</v>
      </c>
      <c r="BG111" s="1209">
        <f t="shared" si="139"/>
        <v>9.0</v>
      </c>
      <c r="BH111" s="1209">
        <f t="shared" si="139"/>
        <v>12.0</v>
      </c>
      <c r="BI111" s="1209">
        <f t="shared" si="139"/>
        <v>0.0</v>
      </c>
      <c r="BJ111" s="1209">
        <f t="shared" si="139"/>
        <v>0.0</v>
      </c>
      <c r="BK111" s="1209">
        <f t="shared" si="139"/>
        <v>2.0</v>
      </c>
      <c r="BL111" s="1209">
        <f t="shared" si="139"/>
        <v>3.0</v>
      </c>
      <c r="BM111" s="1209">
        <f t="shared" si="139"/>
        <v>9.0</v>
      </c>
      <c r="BN111" s="1209">
        <f t="shared" si="139"/>
        <v>12.0</v>
      </c>
      <c r="BO111" s="1209">
        <f t="shared" si="139"/>
        <v>0.0</v>
      </c>
      <c r="BP111" s="1209">
        <f t="shared" si="139"/>
        <v>0.0</v>
      </c>
      <c r="BQ111" s="1209">
        <f t="shared" si="139"/>
        <v>2.0</v>
      </c>
      <c r="BR111" s="1209">
        <f t="shared" si="139"/>
        <v>3.0</v>
      </c>
      <c r="BS111" s="1209">
        <f t="shared" si="139"/>
        <v>9.0</v>
      </c>
      <c r="BT111" s="1209">
        <f t="shared" si="139"/>
        <v>12.0</v>
      </c>
      <c r="BU111" s="1209">
        <f t="shared" si="139"/>
        <v>0.0</v>
      </c>
      <c r="BV111" s="1209">
        <f t="shared" si="139"/>
        <v>0.0</v>
      </c>
      <c r="BW111" s="1209">
        <f t="shared" si="139"/>
        <v>2.0</v>
      </c>
      <c r="BX111" s="1209">
        <f t="shared" si="139"/>
        <v>3.0</v>
      </c>
      <c r="BY111" s="1209">
        <f t="shared" si="139"/>
        <v>9.0</v>
      </c>
      <c r="BZ111" s="1209">
        <f t="shared" si="139"/>
        <v>12.0</v>
      </c>
      <c r="CA111" s="1209">
        <f t="shared" si="139"/>
        <v>0.0</v>
      </c>
      <c r="CB111" s="1209">
        <f t="shared" si="139"/>
        <v>0.0</v>
      </c>
      <c r="CC111" s="1209">
        <f t="shared" si="139"/>
        <v>2.0</v>
      </c>
      <c r="CD111" s="1209">
        <f t="shared" si="139"/>
        <v>2.0</v>
      </c>
      <c r="CE111" s="1209">
        <f t="shared" si="139"/>
        <v>9.0</v>
      </c>
      <c r="CF111" s="1209">
        <f t="shared" si="139"/>
        <v>12.0</v>
      </c>
      <c r="CG111" s="1209">
        <f t="shared" si="139"/>
        <v>0.0</v>
      </c>
      <c r="CH111" s="1209">
        <f t="shared" si="139"/>
        <v>0.0</v>
      </c>
      <c r="CO111" s="1218">
        <f>SUM(CO104:CO110)</f>
        <v>2.0</v>
      </c>
      <c r="CP111" s="1218">
        <f t="shared" si="140" ref="CP111:CT111">SUM(CP104:CP110)</f>
        <v>3.0</v>
      </c>
      <c r="CQ111" s="1218">
        <f t="shared" si="140"/>
        <v>9.0</v>
      </c>
      <c r="CR111" s="1218">
        <f t="shared" si="140"/>
        <v>12.0</v>
      </c>
      <c r="CS111" s="1218">
        <f t="shared" si="140"/>
        <v>0.0</v>
      </c>
      <c r="CT111" s="1218">
        <f t="shared" si="140"/>
        <v>0.0</v>
      </c>
    </row>
    <row r="112" spans="8:8" ht="15.0" hidden="1">
      <c r="AS112" s="1219">
        <f>SUM(AS111:AX111)</f>
        <v>26.0</v>
      </c>
      <c r="AT112" s="1219"/>
      <c r="AU112" s="1219"/>
      <c r="AV112" s="1219"/>
      <c r="AW112" s="1219"/>
      <c r="AX112" s="1219"/>
      <c r="AY112" s="1219">
        <f t="shared" si="141" ref="AY112">SUM(AY111:BD111)</f>
        <v>26.0</v>
      </c>
      <c r="AZ112" s="1219"/>
      <c r="BA112" s="1219"/>
      <c r="BB112" s="1219"/>
      <c r="BC112" s="1219"/>
      <c r="BD112" s="1219"/>
      <c r="BE112" s="1219">
        <f t="shared" si="142" ref="BE112">SUM(BE111:BJ111)</f>
        <v>26.0</v>
      </c>
      <c r="BF112" s="1219"/>
      <c r="BG112" s="1219"/>
      <c r="BH112" s="1219"/>
      <c r="BI112" s="1219"/>
      <c r="BJ112" s="1219"/>
      <c r="BK112" s="1219">
        <f t="shared" si="143" ref="BK112">SUM(BK111:BP111)</f>
        <v>26.0</v>
      </c>
      <c r="BL112" s="1219"/>
      <c r="BM112" s="1219"/>
      <c r="BN112" s="1219"/>
      <c r="BO112" s="1219"/>
      <c r="BP112" s="1219"/>
      <c r="BQ112" s="1219">
        <f t="shared" si="144" ref="BQ112">SUM(BQ111:BV111)</f>
        <v>26.0</v>
      </c>
      <c r="BR112" s="1219"/>
      <c r="BS112" s="1219"/>
      <c r="BT112" s="1219"/>
      <c r="BU112" s="1219"/>
      <c r="BV112" s="1219"/>
      <c r="BW112" s="1219">
        <f t="shared" si="145" ref="BW112">SUM(BW111:CB111)</f>
        <v>26.0</v>
      </c>
      <c r="BX112" s="1219"/>
      <c r="BY112" s="1219"/>
      <c r="BZ112" s="1219"/>
      <c r="CA112" s="1219"/>
      <c r="CB112" s="1219"/>
      <c r="CC112" s="1219">
        <f t="shared" si="146" ref="CC112">SUM(CC111:CH111)</f>
        <v>25.0</v>
      </c>
      <c r="CD112" s="1219"/>
      <c r="CE112" s="1219"/>
      <c r="CF112" s="1219"/>
      <c r="CG112" s="1219"/>
      <c r="CH112" s="1219"/>
      <c r="CO112" s="1219">
        <f>SUM(CO111:CT111)</f>
        <v>26.0</v>
      </c>
      <c r="CP112" s="1219"/>
      <c r="CQ112" s="1219"/>
      <c r="CR112" s="1219"/>
      <c r="CS112" s="1219"/>
      <c r="CT112" s="1219"/>
    </row>
  </sheetData>
  <sheetProtection password="e8fa" sheet="1" objects="1" scenarios="1" formatCells="0" formatColumns="0" formatRows="0"/>
  <mergeCells count="155">
    <mergeCell ref="A28:E28"/>
    <mergeCell ref="BE112:BJ112"/>
    <mergeCell ref="B29:B31"/>
    <mergeCell ref="C35:F35"/>
    <mergeCell ref="K36:N36"/>
    <mergeCell ref="A38:B38"/>
    <mergeCell ref="BQ112:BV112"/>
    <mergeCell ref="CC112:CH112"/>
    <mergeCell ref="J16:P16"/>
    <mergeCell ref="D17:D18"/>
    <mergeCell ref="BK112:BP112"/>
    <mergeCell ref="A29:A31"/>
    <mergeCell ref="F28:AD28"/>
    <mergeCell ref="K35:N35"/>
    <mergeCell ref="G38:J38"/>
    <mergeCell ref="C36:F36"/>
    <mergeCell ref="K38:N38"/>
    <mergeCell ref="G36:J36"/>
    <mergeCell ref="G35:J35"/>
    <mergeCell ref="O38:R38"/>
    <mergeCell ref="S38:V38"/>
    <mergeCell ref="O33:R33"/>
    <mergeCell ref="AJ111:AP111"/>
    <mergeCell ref="AJ110:AP110"/>
    <mergeCell ref="W36:Z36"/>
    <mergeCell ref="S37:V37"/>
    <mergeCell ref="W33:Z33"/>
    <mergeCell ref="AJ109:AP109"/>
    <mergeCell ref="AY112:BD112"/>
    <mergeCell ref="AA38:AD38"/>
    <mergeCell ref="O32:R32"/>
    <mergeCell ref="K37:N37"/>
    <mergeCell ref="AJ103:AP103"/>
    <mergeCell ref="CO103:CT103"/>
    <mergeCell ref="G37:J37"/>
    <mergeCell ref="AA36:AD36"/>
    <mergeCell ref="W38:Z38"/>
    <mergeCell ref="G33:J33"/>
    <mergeCell ref="K34:N34"/>
    <mergeCell ref="AJ108:AP108"/>
    <mergeCell ref="W32:Z32"/>
    <mergeCell ref="O36:R36"/>
    <mergeCell ref="C37:F37"/>
    <mergeCell ref="C34:F34"/>
    <mergeCell ref="O35:R35"/>
    <mergeCell ref="S35:V35"/>
    <mergeCell ref="X16:AD26"/>
    <mergeCell ref="K32:N32"/>
    <mergeCell ref="W37:Z37"/>
    <mergeCell ref="BW112:CB112"/>
    <mergeCell ref="CO112:CT112"/>
    <mergeCell ref="C29:F31"/>
    <mergeCell ref="M17:M18"/>
    <mergeCell ref="G17:G18"/>
    <mergeCell ref="F17:F18"/>
    <mergeCell ref="L17:L18"/>
    <mergeCell ref="H17:H18"/>
    <mergeCell ref="AA32:AD32"/>
    <mergeCell ref="Q17:Q18"/>
    <mergeCell ref="K33:N33"/>
    <mergeCell ref="AA33:AD33"/>
    <mergeCell ref="W34:Z34"/>
    <mergeCell ref="AA34:AD34"/>
    <mergeCell ref="W35:Z35"/>
    <mergeCell ref="AA35:AD35"/>
    <mergeCell ref="D5:D6"/>
    <mergeCell ref="V5:V6"/>
    <mergeCell ref="W5:W6"/>
    <mergeCell ref="M5:M6"/>
    <mergeCell ref="F3:AD3"/>
    <mergeCell ref="L5:L6"/>
    <mergeCell ref="U5:U6"/>
    <mergeCell ref="O5:O6"/>
    <mergeCell ref="N5:N6"/>
    <mergeCell ref="T5:T6"/>
    <mergeCell ref="S5:S6"/>
    <mergeCell ref="Q5:Q6"/>
    <mergeCell ref="AS112:AX112"/>
    <mergeCell ref="S33:V33"/>
    <mergeCell ref="AJ104:AP104"/>
    <mergeCell ref="AJ105:AP105"/>
    <mergeCell ref="AJ106:AP106"/>
    <mergeCell ref="AJ107:AP107"/>
    <mergeCell ref="S36:V36"/>
    <mergeCell ref="C38:F38"/>
    <mergeCell ref="G34:J34"/>
    <mergeCell ref="AA37:AD37"/>
    <mergeCell ref="S32:V32"/>
    <mergeCell ref="O37:R37"/>
    <mergeCell ref="O34:R34"/>
    <mergeCell ref="S34:V34"/>
    <mergeCell ref="X4:AD4"/>
    <mergeCell ref="C16:I16"/>
    <mergeCell ref="T17:T18"/>
    <mergeCell ref="CC1:CH1"/>
    <mergeCell ref="CI1:CN1"/>
    <mergeCell ref="CO1:CT1"/>
    <mergeCell ref="C32:F32"/>
    <mergeCell ref="N17:N18"/>
    <mergeCell ref="C33:F33"/>
    <mergeCell ref="G32:J32"/>
    <mergeCell ref="I17:I18"/>
    <mergeCell ref="A14:B14"/>
    <mergeCell ref="J17:J18"/>
    <mergeCell ref="V17:V18"/>
    <mergeCell ref="U17:U18"/>
    <mergeCell ref="S17:S18"/>
    <mergeCell ref="P17:P18"/>
    <mergeCell ref="A16:A18"/>
    <mergeCell ref="BQ1:BV1"/>
    <mergeCell ref="BW1:CB1"/>
    <mergeCell ref="K17:K18"/>
    <mergeCell ref="W29:Z31"/>
    <mergeCell ref="AB5:AB6"/>
    <mergeCell ref="C5:C6"/>
    <mergeCell ref="Z5:Z6"/>
    <mergeCell ref="A4:A6"/>
    <mergeCell ref="A2:AD2"/>
    <mergeCell ref="A1:AD1"/>
    <mergeCell ref="O17:O18"/>
    <mergeCell ref="G29:J31"/>
    <mergeCell ref="C17:C18"/>
    <mergeCell ref="K29:N31"/>
    <mergeCell ref="A26:B26"/>
    <mergeCell ref="A15:AD15"/>
    <mergeCell ref="W17:W18"/>
    <mergeCell ref="AC5:AC6"/>
    <mergeCell ref="P5:P6"/>
    <mergeCell ref="AA29:AD31"/>
    <mergeCell ref="Y5:Y6"/>
    <mergeCell ref="Q16:W16"/>
    <mergeCell ref="H5:H6"/>
    <mergeCell ref="Q4:W4"/>
    <mergeCell ref="AD5:AD6"/>
    <mergeCell ref="J4:P4"/>
    <mergeCell ref="K5:K6"/>
    <mergeCell ref="J5:J6"/>
    <mergeCell ref="R5:R6"/>
    <mergeCell ref="AA5:AA6"/>
    <mergeCell ref="E5:E6"/>
    <mergeCell ref="F5:F6"/>
    <mergeCell ref="G5:G6"/>
    <mergeCell ref="C4:I4"/>
    <mergeCell ref="A3:E3"/>
    <mergeCell ref="R17:R18"/>
    <mergeCell ref="E17:E18"/>
    <mergeCell ref="O29:R31"/>
    <mergeCell ref="S29:V31"/>
    <mergeCell ref="X5:X6"/>
    <mergeCell ref="AJ1:AP2"/>
    <mergeCell ref="I5:I6"/>
    <mergeCell ref="AS1:AX1"/>
    <mergeCell ref="AY1:BD1"/>
    <mergeCell ref="BE1:BJ1"/>
    <mergeCell ref="BK1:BP1"/>
  </mergeCells>
  <conditionalFormatting sqref="C11:AD11 C23:W23">
    <cfRule type="cellIs" operator="greaterThan" priority="4" dxfId="1194">
      <formula>0</formula>
    </cfRule>
  </conditionalFormatting>
  <conditionalFormatting sqref="C12:AD12 C24:W24">
    <cfRule type="cellIs" operator="greaterThan" priority="3" dxfId="1195">
      <formula>0</formula>
    </cfRule>
  </conditionalFormatting>
  <pageMargins left="0.2" right="0.2" top="0.21" bottom="0.29" header="0.2" footer="0.3"/>
  <pageSetup paperSize="9" scale="69" orientation="landscape"/>
</worksheet>
</file>

<file path=xl/worksheets/sheet7.xml><?xml version="1.0" encoding="utf-8"?>
<worksheet xmlns:r="http://schemas.openxmlformats.org/officeDocument/2006/relationships" xmlns="http://schemas.openxmlformats.org/spreadsheetml/2006/main">
  <sheetPr>
    <tabColor rgb="FFFF0000"/>
  </sheetPr>
  <dimension ref="A1:O4000"/>
  <sheetViews>
    <sheetView workbookViewId="0" zoomScale="85">
      <selection activeCell="L5" sqref="L5:M5"/>
    </sheetView>
  </sheetViews>
  <sheetFormatPr defaultRowHeight="15.0" defaultColWidth="0" zeroHeight="1"/>
  <cols>
    <col min="1" max="1" customWidth="1" width="3.4257812" style="1220"/>
    <col min="2" max="2" customWidth="1" width="3.4257812" style="1221"/>
    <col min="3" max="8" customWidth="1" width="15.285156" style="1222"/>
    <col min="9" max="9" customWidth="1" width="13.425781" style="1222"/>
    <col min="10" max="10" customWidth="1" width="21.425781" style="1222"/>
    <col min="11" max="11" customWidth="1" width="13.5703125" style="1222"/>
    <col min="12" max="13" customWidth="1" width="15.285156" style="1222"/>
    <col min="14" max="14" customWidth="1" width="2.8554688" style="0"/>
    <col min="15" max="16384" hidden="1" customWidth="0" width="9.140625" style="0"/>
  </cols>
  <sheetData>
    <row r="1" spans="8:8" s="24" ht="19.5" customFormat="1" customHeight="1">
      <c r="A1" s="1223">
        <v>1.0</v>
      </c>
      <c r="B1" s="1224" t="s">
        <v>331</v>
      </c>
      <c r="C1" s="1224"/>
      <c r="D1" s="1224"/>
      <c r="E1" s="1224"/>
      <c r="F1" s="1224"/>
      <c r="G1" s="1224"/>
      <c r="H1" s="1224"/>
      <c r="I1" s="1224"/>
      <c r="J1" s="1224"/>
      <c r="K1" s="1224"/>
      <c r="L1" s="1224"/>
      <c r="M1" s="1224"/>
      <c r="N1" s="508" t="s">
        <v>161</v>
      </c>
    </row>
    <row r="2" spans="8:8" s="707" ht="36.0" customFormat="1" customHeight="1">
      <c r="A2" s="1225"/>
      <c r="B2" s="1226"/>
      <c r="C2" s="1227"/>
      <c r="D2" s="1228" t="str">
        <f>Master!$E$8</f>
        <v>GOVT VARISHTHA UPADHYAY SANSKRIT SCHOOL</v>
      </c>
      <c r="E2" s="1229"/>
      <c r="F2" s="1229"/>
      <c r="G2" s="1229"/>
      <c r="H2" s="1229"/>
      <c r="I2" s="1229"/>
      <c r="J2" s="1229"/>
      <c r="K2" s="1229"/>
      <c r="L2" s="1229"/>
      <c r="M2" s="1230"/>
      <c r="N2" s="508"/>
    </row>
    <row r="3" spans="8:8" s="24" ht="19.5" customFormat="1" customHeight="1">
      <c r="A3" s="1225"/>
      <c r="B3" s="1231"/>
      <c r="C3" s="1232"/>
      <c r="D3" s="1233">
        <f>Master!$E$11</f>
        <v>0.0</v>
      </c>
      <c r="E3" s="1233"/>
      <c r="F3" s="1233"/>
      <c r="G3" s="1233"/>
      <c r="H3" s="1233"/>
      <c r="I3" s="1233"/>
      <c r="J3" s="1233"/>
      <c r="K3" s="1233"/>
      <c r="L3" s="1233"/>
      <c r="M3" s="1234"/>
      <c r="N3" s="508"/>
    </row>
    <row r="4" spans="8:8" s="1235" ht="18.75" customFormat="1" customHeight="1">
      <c r="A4" s="1236"/>
      <c r="B4" s="1237"/>
      <c r="C4" s="1238" t="s">
        <v>154</v>
      </c>
      <c r="D4" s="1239"/>
      <c r="E4" s="1239"/>
      <c r="F4" s="1239"/>
      <c r="G4" s="1239"/>
      <c r="H4" s="1240"/>
      <c r="I4" s="1241" t="s">
        <v>135</v>
      </c>
      <c r="J4" s="1242"/>
      <c r="K4" s="1243">
        <f>VLOOKUP($A1,'Marks Entry'!$C$9:$K$108,5)</f>
        <v>901.0</v>
      </c>
      <c r="L4" s="1244" t="s">
        <v>221</v>
      </c>
      <c r="M4" s="1245"/>
      <c r="N4" s="508"/>
    </row>
    <row r="5" spans="8:8" s="1235" ht="18.75" customFormat="1" customHeight="1">
      <c r="A5" s="1236"/>
      <c r="B5" s="1237"/>
      <c r="C5" s="1246"/>
      <c r="D5" s="1247"/>
      <c r="E5" s="1247"/>
      <c r="F5" s="1247"/>
      <c r="G5" s="1247"/>
      <c r="H5" s="1248"/>
      <c r="I5" s="1241"/>
      <c r="J5" s="1242"/>
      <c r="K5" s="1243"/>
      <c r="L5" s="1249">
        <f>Master!$E$14</f>
        <v>8170.0</v>
      </c>
      <c r="M5" s="1250"/>
      <c r="N5" s="508"/>
    </row>
    <row r="6" spans="8:8" s="24" ht="15.75" customFormat="1" customHeight="1">
      <c r="A6" s="1236"/>
      <c r="B6" s="1251"/>
      <c r="C6" s="1246"/>
      <c r="D6" s="1247"/>
      <c r="E6" s="1247"/>
      <c r="F6" s="1247"/>
      <c r="G6" s="1247"/>
      <c r="H6" s="1248"/>
      <c r="I6" s="1241"/>
      <c r="J6" s="1242"/>
      <c r="K6" s="1243"/>
      <c r="L6" s="1252" t="s">
        <v>222</v>
      </c>
      <c r="M6" s="1253"/>
      <c r="N6" s="508"/>
    </row>
    <row r="7" spans="8:8" s="24" ht="18.0" customFormat="1" customHeight="1">
      <c r="A7" s="1236"/>
      <c r="B7" s="1251"/>
      <c r="C7" s="1254"/>
      <c r="D7" s="1255"/>
      <c r="E7" s="1255"/>
      <c r="F7" s="1255"/>
      <c r="G7" s="1255"/>
      <c r="H7" s="1256"/>
      <c r="I7" s="1257"/>
      <c r="J7" s="1258"/>
      <c r="K7" s="1259"/>
      <c r="L7" s="1260" t="str">
        <f>Master!$E$6</f>
        <v>2022-23</v>
      </c>
      <c r="M7" s="1261"/>
      <c r="N7" s="508"/>
    </row>
    <row r="8" spans="8:8" s="24" ht="17.25" customFormat="1" customHeight="1">
      <c r="A8" s="1236"/>
      <c r="B8" s="1262" t="s">
        <v>167</v>
      </c>
      <c r="C8" s="1263" t="s">
        <v>21</v>
      </c>
      <c r="D8" s="1264"/>
      <c r="E8" s="1264"/>
      <c r="F8" s="1264"/>
      <c r="G8" s="1265"/>
      <c r="H8" s="1266" t="s">
        <v>153</v>
      </c>
      <c r="I8" s="1267">
        <f>IF(K4="","",VLOOKUP($A1,'Marks Entry'!$C$9:$FA$108,3,0))</f>
        <v>292.0</v>
      </c>
      <c r="J8" s="1267"/>
      <c r="K8" s="1267"/>
      <c r="L8" s="1267"/>
      <c r="M8" s="1268"/>
      <c r="N8" s="508"/>
    </row>
    <row r="9" spans="8:8" s="24" ht="17.25" customFormat="1" customHeight="1">
      <c r="A9" s="1236"/>
      <c r="B9" s="1262" t="s">
        <v>167</v>
      </c>
      <c r="C9" s="1269" t="s">
        <v>23</v>
      </c>
      <c r="D9" s="1270"/>
      <c r="E9" s="1270"/>
      <c r="F9" s="1270"/>
      <c r="G9" s="1271"/>
      <c r="H9" s="1272" t="s">
        <v>153</v>
      </c>
      <c r="I9" s="1273" t="str">
        <f>IF(K4="","",VLOOKUP($A1,'Marks Entry'!$C$9:$FA$108,6,0))</f>
        <v>ANITA</v>
      </c>
      <c r="J9" s="1273"/>
      <c r="K9" s="1273"/>
      <c r="L9" s="1273"/>
      <c r="M9" s="1274"/>
      <c r="N9" s="508"/>
    </row>
    <row r="10" spans="8:8" s="24" ht="17.25" customFormat="1" customHeight="1">
      <c r="A10" s="1236"/>
      <c r="B10" s="1262" t="s">
        <v>167</v>
      </c>
      <c r="C10" s="1269" t="s">
        <v>24</v>
      </c>
      <c r="D10" s="1270"/>
      <c r="E10" s="1270"/>
      <c r="F10" s="1270"/>
      <c r="G10" s="1271"/>
      <c r="H10" s="1272" t="s">
        <v>153</v>
      </c>
      <c r="I10" s="1273" t="str">
        <f>IF(K4="","",VLOOKUP($A1,'Marks Entry'!$C$9:$FA$108,7,0))</f>
        <v>KUMBHA RAM</v>
      </c>
      <c r="J10" s="1273"/>
      <c r="K10" s="1273"/>
      <c r="L10" s="1273"/>
      <c r="M10" s="1274"/>
      <c r="N10" s="508"/>
    </row>
    <row r="11" spans="8:8" s="24" ht="17.25" customFormat="1" customHeight="1">
      <c r="A11" s="1236"/>
      <c r="B11" s="1262" t="s">
        <v>167</v>
      </c>
      <c r="C11" s="1269" t="s">
        <v>52</v>
      </c>
      <c r="D11" s="1270"/>
      <c r="E11" s="1270"/>
      <c r="F11" s="1270"/>
      <c r="G11" s="1271"/>
      <c r="H11" s="1272" t="s">
        <v>153</v>
      </c>
      <c r="I11" s="1273" t="str">
        <f>IF(K4="","",VLOOKUP($A1,'Marks Entry'!$C$9:$FA$108,8,0))</f>
        <v>PURO DEVI</v>
      </c>
      <c r="J11" s="1273"/>
      <c r="K11" s="1273"/>
      <c r="L11" s="1273"/>
      <c r="M11" s="1274"/>
      <c r="N11" s="508"/>
    </row>
    <row r="12" spans="8:8" s="24" ht="17.25" customFormat="1" customHeight="1">
      <c r="A12" s="1236"/>
      <c r="B12" s="1262" t="s">
        <v>167</v>
      </c>
      <c r="C12" s="1269" t="s">
        <v>53</v>
      </c>
      <c r="D12" s="1270"/>
      <c r="E12" s="1270"/>
      <c r="F12" s="1270"/>
      <c r="G12" s="1271"/>
      <c r="H12" s="1272" t="s">
        <v>153</v>
      </c>
      <c r="I12" s="1275" t="str">
        <f>IF(K4="","",CONCATENATE('Marks Entry'!$G$4,'Marks Entry'!$J$4))</f>
        <v>9(A)</v>
      </c>
      <c r="J12" s="1273"/>
      <c r="K12" s="1273"/>
      <c r="L12" s="1273"/>
      <c r="M12" s="1274"/>
      <c r="N12" s="508"/>
    </row>
    <row r="13" spans="8:8" s="24" ht="17.25" customFormat="1" customHeight="1">
      <c r="A13" s="1236"/>
      <c r="B13" s="1262" t="s">
        <v>167</v>
      </c>
      <c r="C13" s="1276" t="s">
        <v>26</v>
      </c>
      <c r="D13" s="1277"/>
      <c r="E13" s="1277"/>
      <c r="F13" s="1277"/>
      <c r="G13" s="1278"/>
      <c r="H13" s="1279" t="s">
        <v>153</v>
      </c>
      <c r="I13" s="1280">
        <f>IF(K4="","",VLOOKUP($A1,'Marks Entry'!$C$9:$FA$108,9,0))</f>
        <v>39638.0</v>
      </c>
      <c r="J13" s="1280"/>
      <c r="K13" s="1280"/>
      <c r="L13" s="1280"/>
      <c r="M13" s="1281"/>
      <c r="N13" s="508"/>
    </row>
    <row r="14" spans="8:8" s="1235" ht="17.25" customFormat="1" customHeight="1">
      <c r="A14" s="1236"/>
      <c r="B14" s="1282" t="s">
        <v>167</v>
      </c>
      <c r="C14" s="1283" t="s">
        <v>54</v>
      </c>
      <c r="D14" s="1284"/>
      <c r="E14" s="1285" t="s">
        <v>69</v>
      </c>
      <c r="F14" s="1286" t="s">
        <v>70</v>
      </c>
      <c r="G14" s="1285" t="s">
        <v>200</v>
      </c>
      <c r="H14" s="1287" t="s">
        <v>30</v>
      </c>
      <c r="I14" s="1288" t="s">
        <v>55</v>
      </c>
      <c r="J14" s="1289" t="s">
        <v>223</v>
      </c>
      <c r="K14" s="1290" t="s">
        <v>83</v>
      </c>
      <c r="L14" s="1291" t="s">
        <v>76</v>
      </c>
      <c r="M14" s="1292" t="s">
        <v>102</v>
      </c>
      <c r="N14" s="508"/>
    </row>
    <row r="15" spans="8:8" s="1235" ht="21.75" customFormat="1" customHeight="1">
      <c r="A15" s="1236"/>
      <c r="B15" s="1282" t="s">
        <v>167</v>
      </c>
      <c r="C15" s="1293"/>
      <c r="D15" s="1294"/>
      <c r="E15" s="1295"/>
      <c r="F15" s="1296"/>
      <c r="G15" s="1295"/>
      <c r="H15" s="1297"/>
      <c r="I15" s="1298"/>
      <c r="J15" s="1299"/>
      <c r="K15" s="1300"/>
      <c r="L15" s="1301"/>
      <c r="M15" s="1302"/>
      <c r="N15" s="508"/>
    </row>
    <row r="16" spans="8:8" s="1235" ht="17.25" customFormat="1" customHeight="1">
      <c r="A16" s="1236"/>
      <c r="B16" s="1282" t="s">
        <v>167</v>
      </c>
      <c r="C16" s="1303" t="s">
        <v>56</v>
      </c>
      <c r="D16" s="1304"/>
      <c r="E16" s="1305">
        <f>'Marks Entry'!$L$7</f>
        <v>5.0</v>
      </c>
      <c r="F16" s="1305">
        <f>'Marks Entry'!$M$7</f>
        <v>5.0</v>
      </c>
      <c r="G16" s="1305">
        <f>'Marks Entry'!$M$7</f>
        <v>5.0</v>
      </c>
      <c r="H16" s="1306">
        <f>SUM(E16:G16)</f>
        <v>15.0</v>
      </c>
      <c r="I16" s="1305">
        <f>'Marks Entry'!$P$7</f>
        <v>35.0</v>
      </c>
      <c r="J16" s="1306">
        <f>SUM(H16,I16)</f>
        <v>50.0</v>
      </c>
      <c r="K16" s="1305">
        <f>'Marks Entry'!$R$7</f>
        <v>50.0</v>
      </c>
      <c r="L16" s="1307">
        <f>SUM(J16,K16)</f>
        <v>100.0</v>
      </c>
      <c r="M16" s="1308"/>
      <c r="N16" s="508"/>
    </row>
    <row r="17" spans="8:8" s="1235" ht="17.25" customFormat="1" customHeight="1">
      <c r="A17" s="1236"/>
      <c r="B17" s="1282" t="s">
        <v>167</v>
      </c>
      <c r="C17" s="1309" t="str">
        <f>'Marks Entry'!$L$3</f>
        <v>HINDI</v>
      </c>
      <c r="D17" s="1310"/>
      <c r="E17" s="1311">
        <f>IF(K4="","",VLOOKUP($A1,'Marks Entry'!$C$1:$GQ$109,10,0))</f>
        <v>2.0</v>
      </c>
      <c r="F17" s="1311">
        <f>IF(K4="","",VLOOKUP($A1,'Marks Entry'!$C$1:$GQ$109,11,0))</f>
        <v>2.0</v>
      </c>
      <c r="G17" s="1312">
        <f>IF(K4="","",VLOOKUP($A1,'Marks Entry'!$C$1:$GQ$109,12,0))</f>
        <v>1.0</v>
      </c>
      <c r="H17" s="1313">
        <f>SUM(E17:G17)</f>
        <v>5.0</v>
      </c>
      <c r="I17" s="1311">
        <f>IF(K4="","",VLOOKUP($A1,'Marks Entry'!$C$1:$GQ$109,14,0))</f>
        <v>10.0</v>
      </c>
      <c r="J17" s="1313">
        <f t="shared" si="0" ref="J17:J24">SUM(H17,I17)</f>
        <v>15.0</v>
      </c>
      <c r="K17" s="1311">
        <f>IF(K4="","",VLOOKUP($A1,'Marks Entry'!$C$1:$GQ$109,16,0))</f>
        <v>10.0</v>
      </c>
      <c r="L17" s="1314">
        <f t="shared" si="1" ref="L17:L24">SUM(J17,K17)</f>
        <v>25.0</v>
      </c>
      <c r="M17" s="1315" t="str">
        <f>IF(K4="","",VLOOKUP($A1,'Marks Entry'!$C$1:$GQ$109,21,0))</f>
        <v>S</v>
      </c>
      <c r="N17" s="508"/>
    </row>
    <row r="18" spans="8:8" s="1235" ht="17.25" customFormat="1" customHeight="1">
      <c r="A18" s="1236"/>
      <c r="B18" s="1282" t="s">
        <v>167</v>
      </c>
      <c r="C18" s="1316" t="str">
        <f>'Marks Entry'!$X$3</f>
        <v>ENGLISH</v>
      </c>
      <c r="D18" s="1317"/>
      <c r="E18" s="1318">
        <f>IF(K4="","",VLOOKUP($A1,'Marks Entry'!$C$1:$GQ$109,22,0))</f>
        <v>2.0</v>
      </c>
      <c r="F18" s="1318">
        <f>IF(K4="","",VLOOKUP($A1,'Marks Entry'!$C$1:$GQ$109,23,0))</f>
        <v>2.0</v>
      </c>
      <c r="G18" s="1319">
        <f>IF(K4="","",VLOOKUP($A1,'Marks Entry'!$C$1:$GQ$109,24,0))</f>
        <v>2.0</v>
      </c>
      <c r="H18" s="1320">
        <f t="shared" si="2" ref="H18:H24">SUM(E18:G18)</f>
        <v>6.0</v>
      </c>
      <c r="I18" s="1321">
        <f>IF(K4="","",VLOOKUP($A1,'Marks Entry'!$C$1:$GQ$109,26,0))</f>
        <v>12.0</v>
      </c>
      <c r="J18" s="1320">
        <f t="shared" si="0"/>
        <v>18.0</v>
      </c>
      <c r="K18" s="1318">
        <f>IF(K4="","",VLOOKUP($A1,'Marks Entry'!$C$1:$GQ$109,28,0))</f>
        <v>0.0</v>
      </c>
      <c r="L18" s="1322">
        <f t="shared" si="1"/>
        <v>18.0</v>
      </c>
      <c r="M18" s="1323" t="str">
        <f>IF(K4="","",VLOOKUP($A1,'Marks Entry'!$C$1:$GQ$109,33,0))</f>
        <v>F</v>
      </c>
      <c r="N18" s="508"/>
    </row>
    <row r="19" spans="8:8" s="1235" ht="17.25" customFormat="1" customHeight="1">
      <c r="A19" s="1236"/>
      <c r="B19" s="1282" t="s">
        <v>167</v>
      </c>
      <c r="C19" s="1324" t="s">
        <v>56</v>
      </c>
      <c r="D19" s="1325"/>
      <c r="E19" s="1326">
        <f>'Marks Entry'!$AJ$7</f>
        <v>10.0</v>
      </c>
      <c r="F19" s="1326">
        <f>'Marks Entry'!$AK$7</f>
        <v>10.0</v>
      </c>
      <c r="G19" s="1326">
        <f>'Marks Entry'!$AK$7</f>
        <v>10.0</v>
      </c>
      <c r="H19" s="1327">
        <f t="shared" si="2"/>
        <v>30.0</v>
      </c>
      <c r="I19" s="1326">
        <f>'Marks Entry'!$AN$7</f>
        <v>70.0</v>
      </c>
      <c r="J19" s="1327">
        <f t="shared" si="0"/>
        <v>100.0</v>
      </c>
      <c r="K19" s="1326">
        <f>'Marks Entry'!$AP$7</f>
        <v>100.0</v>
      </c>
      <c r="L19" s="1328">
        <f t="shared" si="1"/>
        <v>200.0</v>
      </c>
      <c r="M19" s="1329" t="s">
        <v>168</v>
      </c>
      <c r="N19" s="508"/>
    </row>
    <row r="20" spans="8:8" s="1235" ht="17.25" customFormat="1" customHeight="1">
      <c r="A20" s="1236"/>
      <c r="B20" s="1282" t="s">
        <v>167</v>
      </c>
      <c r="C20" s="1330" t="str">
        <f>'Marks Entry'!$AJ$3</f>
        <v>SANSKRIT-I</v>
      </c>
      <c r="D20" s="1331"/>
      <c r="E20" s="1311">
        <f>IF(K4="","",VLOOKUP($A1,'Marks Entry'!$C$1:$GQ$109,34,0))</f>
        <v>3.0</v>
      </c>
      <c r="F20" s="1311">
        <f>IF(K4="","",VLOOKUP($A1,'Marks Entry'!$C$1:$GQ$109,35,0))</f>
        <v>7.0</v>
      </c>
      <c r="G20" s="1312">
        <f>IF(K4="","",VLOOKUP($A1,'Marks Entry'!$C$1:$GQ$109,36,0))</f>
        <v>3.0</v>
      </c>
      <c r="H20" s="1332">
        <f t="shared" si="2"/>
        <v>13.0</v>
      </c>
      <c r="I20" s="1333">
        <f>IF(K4="","",VLOOKUP($A1,'Marks Entry'!$C$1:$GQ$109,38,0))</f>
        <v>16.0</v>
      </c>
      <c r="J20" s="1332">
        <f t="shared" si="0"/>
        <v>29.0</v>
      </c>
      <c r="K20" s="1311">
        <f>IF(K4="","",VLOOKUP($A1,'Marks Entry'!$C$1:$GQ$109,40,0))</f>
        <v>60.0</v>
      </c>
      <c r="L20" s="1314">
        <f t="shared" si="1"/>
        <v>89.0</v>
      </c>
      <c r="M20" s="1315" t="str">
        <f>IF(K4="","",VLOOKUP($A1,'Marks Entry'!$C$1:$GQ$109,45,0))</f>
        <v>III</v>
      </c>
      <c r="N20" s="508"/>
    </row>
    <row r="21" spans="8:8" s="1235" ht="17.25" customFormat="1" customHeight="1">
      <c r="A21" s="1236"/>
      <c r="B21" s="1282" t="s">
        <v>167</v>
      </c>
      <c r="C21" s="1334" t="str">
        <f>'Marks Entry'!$AV$3</f>
        <v>SANSKRIT-II</v>
      </c>
      <c r="D21" s="1335"/>
      <c r="E21" s="1311">
        <f>IF(K4="","",VLOOKUP($A1,'Marks Entry'!$C$1:$GQ$109,46,0))</f>
        <v>2.0</v>
      </c>
      <c r="F21" s="1311">
        <f>IF(K4="","",VLOOKUP($A1,'Marks Entry'!$C$1:$GQ$109,47,0))</f>
        <v>5.0</v>
      </c>
      <c r="G21" s="1312">
        <f>IF(K4="","",VLOOKUP($A1,'Marks Entry'!$C$1:$GQ$109,48,0))</f>
        <v>3.0</v>
      </c>
      <c r="H21" s="1336">
        <f t="shared" si="2"/>
        <v>10.0</v>
      </c>
      <c r="I21" s="1337">
        <f>IF(K4="","",VLOOKUP($A1,'Marks Entry'!$C$1:$GQ$109,50,0))</f>
        <v>23.0</v>
      </c>
      <c r="J21" s="1336">
        <f t="shared" si="0"/>
        <v>33.0</v>
      </c>
      <c r="K21" s="1311">
        <f>IF(K4="","",VLOOKUP($A1,'Marks Entry'!$C$1:$GQ$109,52,0))</f>
        <v>0.0</v>
      </c>
      <c r="L21" s="1314">
        <f t="shared" si="1"/>
        <v>33.0</v>
      </c>
      <c r="M21" s="1315" t="str">
        <f>IF(K4="","",VLOOKUP($A1,'Marks Entry'!$C$1:$GQ$109,57,0))</f>
        <v>F</v>
      </c>
      <c r="N21" s="508"/>
    </row>
    <row r="22" spans="8:8" s="1235" ht="17.25" customFormat="1" customHeight="1">
      <c r="A22" s="1236"/>
      <c r="B22" s="1282" t="s">
        <v>167</v>
      </c>
      <c r="C22" s="1334" t="str">
        <f>'Marks Entry'!$BH$3</f>
        <v>SCIENCE</v>
      </c>
      <c r="D22" s="1335"/>
      <c r="E22" s="1311">
        <f>IF(K4="","",VLOOKUP($A1,'Marks Entry'!$C$1:$GQ$109,58,0))</f>
        <v>1.0</v>
      </c>
      <c r="F22" s="1311">
        <f>IF(K4="","",VLOOKUP($A1,'Marks Entry'!$C$1:$GQ$109,59,0))</f>
        <v>1.0</v>
      </c>
      <c r="G22" s="1312">
        <f>IF(K4="","",VLOOKUP($A1,'Marks Entry'!$C$1:$GQ$109,60,0))</f>
        <v>1.0</v>
      </c>
      <c r="H22" s="1336">
        <f t="shared" si="2"/>
        <v>3.0</v>
      </c>
      <c r="I22" s="1337">
        <f>IF(K4="","",VLOOKUP($A1,'Marks Entry'!$C$1:$GQ$109,62,0))</f>
        <v>24.0</v>
      </c>
      <c r="J22" s="1336">
        <f t="shared" si="0"/>
        <v>27.0</v>
      </c>
      <c r="K22" s="1311">
        <f>IF(K4="","",VLOOKUP($A1,'Marks Entry'!$C$1:$GQ$109,64,0))</f>
        <v>60.0</v>
      </c>
      <c r="L22" s="1314">
        <f t="shared" si="1"/>
        <v>87.0</v>
      </c>
      <c r="M22" s="1315" t="str">
        <f>IF(K4="","",VLOOKUP($A1,'Marks Entry'!$C$1:$GQ$109,69,0))</f>
        <v>III</v>
      </c>
      <c r="N22" s="508"/>
    </row>
    <row r="23" spans="8:8" s="1235" ht="17.25" customFormat="1" customHeight="1">
      <c r="A23" s="1236"/>
      <c r="B23" s="1282" t="s">
        <v>167</v>
      </c>
      <c r="C23" s="1338" t="str">
        <f>'Marks Entry'!$BT$3</f>
        <v>MATHEMATICS</v>
      </c>
      <c r="D23" s="1339"/>
      <c r="E23" s="1340">
        <f>IF(K4="","",VLOOKUP($A1,'Marks Entry'!$C$1:$GQ$109,70,0))</f>
        <v>2.0</v>
      </c>
      <c r="F23" s="1340">
        <f>IF(K4="","",VLOOKUP($A1,'Marks Entry'!$C$1:$GQ$109,71,0))</f>
        <v>3.0</v>
      </c>
      <c r="G23" s="1341">
        <f>IF(K4="","",VLOOKUP($A1,'Marks Entry'!$C$1:$GQ$109,72,0))</f>
        <v>2.0</v>
      </c>
      <c r="H23" s="1342">
        <f t="shared" si="2"/>
        <v>7.0</v>
      </c>
      <c r="I23" s="1343">
        <f>IF(K4="","",VLOOKUP($A1,'Marks Entry'!$C$1:$GQ$109,74,0))</f>
        <v>22.0</v>
      </c>
      <c r="J23" s="1342">
        <f t="shared" si="0"/>
        <v>29.0</v>
      </c>
      <c r="K23" s="1340">
        <f>IF(K4="","",VLOOKUP($A1,'Marks Entry'!$C$1:$GQ$109,76,0))</f>
        <v>45.0</v>
      </c>
      <c r="L23" s="1344">
        <f t="shared" si="1"/>
        <v>74.0</v>
      </c>
      <c r="M23" s="1345" t="str">
        <f>IF(K4="","",VLOOKUP($A1,'Marks Entry'!$C$1:$GQ$109,81,0))</f>
        <v>III</v>
      </c>
      <c r="N23" s="508"/>
    </row>
    <row r="24" spans="8:8" s="1235" ht="17.25" customFormat="1" customHeight="1">
      <c r="A24" s="1236"/>
      <c r="B24" s="1282" t="s">
        <v>167</v>
      </c>
      <c r="C24" s="1338" t="str">
        <f>'Marks Entry'!$CF$3</f>
        <v>SOCIAL SCIENCE</v>
      </c>
      <c r="D24" s="1339"/>
      <c r="E24" s="1340">
        <f>IF(K4="","",VLOOKUP($A1,'Marks Entry'!$C$1:$GQ$109,82,0))</f>
        <v>4.0</v>
      </c>
      <c r="F24" s="1340">
        <f>IF(K4="","",VLOOKUP($A1,'Marks Entry'!$C$1:$GQ$109,83,0))</f>
        <v>4.0</v>
      </c>
      <c r="G24" s="1341">
        <f>IF(K4="","",VLOOKUP($A1,'Marks Entry'!$C$1:$GQ$109,84,0))</f>
        <v>3.0</v>
      </c>
      <c r="H24" s="1342">
        <f t="shared" si="2"/>
        <v>11.0</v>
      </c>
      <c r="I24" s="1343">
        <f>IF(K4="","",VLOOKUP($A1,'Marks Entry'!$C$1:$GQ$109,86,0))</f>
        <v>43.0</v>
      </c>
      <c r="J24" s="1342">
        <f t="shared" si="0"/>
        <v>54.0</v>
      </c>
      <c r="K24" s="1340">
        <f>IF(K4="","",VLOOKUP($A1,'Marks Entry'!$C$1:$GQ$109,88,0))</f>
        <v>60.0</v>
      </c>
      <c r="L24" s="1344">
        <f t="shared" si="1"/>
        <v>114.0</v>
      </c>
      <c r="M24" s="1345" t="str">
        <f>IF(K4="","",VLOOKUP($A1,'Marks Entry'!$C$1:$GQ$109,93,0))</f>
        <v>II</v>
      </c>
      <c r="N24" s="508"/>
    </row>
    <row r="25" spans="8:8" s="24" ht="17.25" customFormat="1" customHeight="1">
      <c r="A25" s="1236"/>
      <c r="B25" s="1262" t="s">
        <v>167</v>
      </c>
      <c r="C25" s="1346" t="s">
        <v>77</v>
      </c>
      <c r="D25" s="1347"/>
      <c r="E25" s="1348"/>
      <c r="F25" s="1349" t="s">
        <v>78</v>
      </c>
      <c r="G25" s="1350"/>
      <c r="H25" s="1351" t="s">
        <v>79</v>
      </c>
      <c r="I25" s="1352"/>
      <c r="J25" s="1353" t="s">
        <v>43</v>
      </c>
      <c r="K25" s="1354" t="s">
        <v>95</v>
      </c>
      <c r="L25" s="1355" t="s">
        <v>41</v>
      </c>
      <c r="M25" s="1356" t="s">
        <v>45</v>
      </c>
      <c r="N25" s="508"/>
    </row>
    <row r="26" spans="8:8" s="24" ht="20.25" customFormat="1" customHeight="1">
      <c r="A26" s="1236"/>
      <c r="B26" s="1262" t="s">
        <v>167</v>
      </c>
      <c r="C26" s="1357"/>
      <c r="D26" s="1358"/>
      <c r="E26" s="1359"/>
      <c r="F26" s="1360">
        <f>IF(K4="","",VLOOKUP($A1,'Marks Entry'!$C$1:$GQ$109,155,0))</f>
        <v>1200.0</v>
      </c>
      <c r="G26" s="1361"/>
      <c r="H26" s="1362">
        <f>IF(K4="","",VLOOKUP($A1,'Marks Entry'!$C$1:$GQ$109,156,0))</f>
        <v>440.0</v>
      </c>
      <c r="I26" s="1361"/>
      <c r="J26" s="1363">
        <f>IF(K4="","",VLOOKUP($A1,'Marks Entry'!$C$1:$GQ$109,157,0))</f>
        <v>36.666666666666664</v>
      </c>
      <c r="K26" s="1364" t="str">
        <f>IF(K4="","",VLOOKUP($A1,'Marks Entry'!$C$1:$GQ$109,158,0))</f>
        <v/>
      </c>
      <c r="L26" s="1365" t="str">
        <f>IF(K4="","",VLOOKUP($A1,'Marks Entry'!$C$1:$GQ$109,159,0))</f>
        <v>FAILED</v>
      </c>
      <c r="M26" s="1366" t="str">
        <f>IF(K4="","",VLOOKUP($A1,'Marks Entry'!$C$1:$GQ$109,161,0))</f>
        <v/>
      </c>
      <c r="N26" s="508"/>
    </row>
    <row r="27" spans="8:8" s="24" ht="17.25" customFormat="1" customHeight="1">
      <c r="A27" s="1236"/>
      <c r="B27" s="1262" t="s">
        <v>167</v>
      </c>
      <c r="C27" s="1367" t="s">
        <v>58</v>
      </c>
      <c r="D27" s="1368"/>
      <c r="E27" s="1368"/>
      <c r="F27" s="1368"/>
      <c r="G27" s="1368"/>
      <c r="H27" s="1368"/>
      <c r="I27" s="1369"/>
      <c r="J27" s="1370" t="s">
        <v>59</v>
      </c>
      <c r="K27" s="1371">
        <f>IF(K4="","",VLOOKUP($A1,'Marks Entry'!$C$1:$GQ$109,152,0))</f>
        <v>362.0</v>
      </c>
      <c r="L27" s="1372" t="s">
        <v>104</v>
      </c>
      <c r="M27" s="1373"/>
      <c r="N27" s="508"/>
    </row>
    <row r="28" spans="8:8" s="24" ht="17.25" customFormat="1" customHeight="1">
      <c r="A28" s="1236"/>
      <c r="B28" s="1262" t="s">
        <v>167</v>
      </c>
      <c r="C28" s="1374" t="s">
        <v>54</v>
      </c>
      <c r="D28" s="1375"/>
      <c r="E28" s="1375"/>
      <c r="F28" s="1376" t="s">
        <v>162</v>
      </c>
      <c r="G28" s="1376"/>
      <c r="H28" s="1376"/>
      <c r="I28" s="1377" t="s">
        <v>49</v>
      </c>
      <c r="J28" s="1378" t="s">
        <v>60</v>
      </c>
      <c r="K28" s="1379">
        <f>IF(K4="","",VLOOKUP($A1,'Marks Entry'!$C$1:$GQ$109,153,0))</f>
        <v>274.0</v>
      </c>
      <c r="L28" s="1380">
        <f>IF(K4="","",VLOOKUP($A1,'Marks Entry'!$C$1:$GQ$109,154,0))</f>
        <v>75.69060773480662</v>
      </c>
      <c r="M28" s="1381"/>
      <c r="N28" s="508"/>
    </row>
    <row r="29" spans="8:8" s="24" ht="17.25" customFormat="1" customHeight="1">
      <c r="A29" s="1236"/>
      <c r="B29" s="1262" t="s">
        <v>167</v>
      </c>
      <c r="C29" s="1374"/>
      <c r="D29" s="1375"/>
      <c r="E29" s="1375"/>
      <c r="F29" s="1376"/>
      <c r="G29" s="1376"/>
      <c r="H29" s="1376"/>
      <c r="I29" s="1382" t="s">
        <v>103</v>
      </c>
      <c r="J29" s="1383" t="s">
        <v>61</v>
      </c>
      <c r="K29" s="1383"/>
      <c r="L29" s="1384" t="str">
        <f>IF(K4="","",VLOOKUP($A1,'Marks Entry'!$C$1:$GQ$109,162,0))</f>
        <v>Average</v>
      </c>
      <c r="M29" s="1385"/>
      <c r="N29" s="508"/>
    </row>
    <row r="30" spans="8:8" s="24" ht="17.25" customFormat="1" customHeight="1">
      <c r="A30" s="1236"/>
      <c r="B30" s="1262" t="s">
        <v>167</v>
      </c>
      <c r="C30" s="1386" t="str">
        <f>'Marks Entry'!$CR$3</f>
        <v>Fou. Of Info. Tech.</v>
      </c>
      <c r="D30" s="1387"/>
      <c r="E30" s="1388"/>
      <c r="F30" s="1389" t="str">
        <f>IF(K4="","",VLOOKUP($A1,'Marks Entry'!$C$1:$GQ$109,180,0))</f>
        <v>121/200</v>
      </c>
      <c r="G30" s="1389"/>
      <c r="H30" s="1389"/>
      <c r="I30" s="1390" t="str">
        <f>IF(OR(K4="",F30=0/200),"",VLOOKUP($A1,'Marks Entry'!$C$1:$GQ$109,106,0))</f>
        <v>B</v>
      </c>
      <c r="J30" s="1391" t="s">
        <v>68</v>
      </c>
      <c r="K30" s="1391"/>
      <c r="L30" s="1392">
        <f>Master!$E$20</f>
        <v>45048.0</v>
      </c>
      <c r="M30" s="1393"/>
      <c r="N30" s="508"/>
    </row>
    <row r="31" spans="8:8" s="24" ht="17.25" customFormat="1" customHeight="1">
      <c r="A31" s="1236"/>
      <c r="B31" s="1262" t="s">
        <v>167</v>
      </c>
      <c r="C31" s="1394" t="str">
        <f>'Marks Entry'!$DE$3</f>
        <v>Health &amp; Phy. Edu.</v>
      </c>
      <c r="D31" s="1395"/>
      <c r="E31" s="1395"/>
      <c r="F31" s="1396" t="str">
        <f>IF(K4="","",VLOOKUP($A1,'Marks Entry'!$C$1:$GQ$109,184,0))</f>
        <v>102/230</v>
      </c>
      <c r="G31" s="1397"/>
      <c r="H31" s="1398"/>
      <c r="I31" s="1390" t="str">
        <f>IF(OR(K4="",F31=0/200),"",VLOOKUP($A1,'Marks Entry'!$C$1:$GQ$109,129,0))</f>
        <v>C</v>
      </c>
      <c r="J31" s="1399"/>
      <c r="K31" s="1399"/>
      <c r="L31" s="1399"/>
      <c r="M31" s="1400"/>
      <c r="N31" s="508"/>
    </row>
    <row r="32" spans="8:8" s="24" ht="17.25" customFormat="1" customHeight="1">
      <c r="A32" s="1236"/>
      <c r="B32" s="1262" t="s">
        <v>167</v>
      </c>
      <c r="C32" s="1394" t="str">
        <f>'Marks Entry'!$EB$3</f>
        <v>S.U.P.W.</v>
      </c>
      <c r="D32" s="1395"/>
      <c r="E32" s="1395"/>
      <c r="F32" s="1396" t="str">
        <f>IF(K4="","",VLOOKUP($A1,'Marks Entry'!$C$1:$GQ$109,188,0))</f>
        <v>80/100</v>
      </c>
      <c r="G32" s="1397"/>
      <c r="H32" s="1398"/>
      <c r="I32" s="1390" t="str">
        <f>IF(OR(K4="",F32=0/100),"",VLOOKUP($A1,'Marks Entry'!$C$1:$GQ$109,135,0))</f>
        <v>A</v>
      </c>
      <c r="J32" s="1401"/>
      <c r="K32" s="1401"/>
      <c r="L32" s="1401"/>
      <c r="M32" s="1402"/>
      <c r="N32" s="508"/>
    </row>
    <row r="33" spans="8:8" s="24" ht="17.25" customFormat="1" customHeight="1">
      <c r="A33" s="1236"/>
      <c r="B33" s="1262" t="s">
        <v>167</v>
      </c>
      <c r="C33" s="1394" t="str">
        <f>'Marks Entry'!$EH$3</f>
        <v>Art Education</v>
      </c>
      <c r="D33" s="1395"/>
      <c r="E33" s="1395"/>
      <c r="F33" s="1396" t="str">
        <f>IF(K4="","",VLOOKUP($A1,'Marks Entry'!$C$1:$GQ$109,192,0))</f>
        <v>70/100</v>
      </c>
      <c r="G33" s="1397"/>
      <c r="H33" s="1398"/>
      <c r="I33" s="1390" t="str">
        <f>IF(OR(K4="",F33=0/100),"",VLOOKUP($A1,'Marks Entry'!$C$1:$GQ$109,141,0))</f>
        <v>B</v>
      </c>
      <c r="J33" s="1403" t="s">
        <v>228</v>
      </c>
      <c r="K33" s="1403"/>
      <c r="L33" s="1403"/>
      <c r="M33" s="1404"/>
      <c r="N33" s="508"/>
    </row>
    <row r="34" spans="8:8" s="24" ht="17.25" customFormat="1" customHeight="1">
      <c r="A34" s="1236"/>
      <c r="B34" s="1262" t="s">
        <v>167</v>
      </c>
      <c r="C34" s="1394" t="str">
        <f>'Marks Entry'!$EN$3</f>
        <v>H &amp; C RAJ</v>
      </c>
      <c r="D34" s="1395"/>
      <c r="E34" s="1395"/>
      <c r="F34" s="1405" t="str">
        <f>IF(K4="","",VLOOKUP($A1,'Marks Entry'!$C$1:$GQ$109,196,0))</f>
        <v>100/200</v>
      </c>
      <c r="G34" s="1406"/>
      <c r="H34" s="1407"/>
      <c r="I34" s="1408" t="str">
        <f>IF(OR(K4="",F34=0/200),"",VLOOKUP($A1,'Marks Entry'!$C$1:$GQ$109,151,0))</f>
        <v>C</v>
      </c>
      <c r="J34" s="1403" t="s">
        <v>229</v>
      </c>
      <c r="K34" s="1403"/>
      <c r="L34" s="1403"/>
      <c r="M34" s="1404"/>
      <c r="N34" s="508"/>
    </row>
    <row r="35" spans="8:8" s="24" ht="17.25" customFormat="1" customHeight="1">
      <c r="A35" s="1236"/>
      <c r="B35" s="1262" t="s">
        <v>167</v>
      </c>
      <c r="C35" s="1409" t="s">
        <v>171</v>
      </c>
      <c r="D35" s="1410"/>
      <c r="E35" s="1411"/>
      <c r="F35" s="1412" t="s">
        <v>172</v>
      </c>
      <c r="G35" s="1413"/>
      <c r="H35" s="1414"/>
      <c r="I35" s="1415" t="s">
        <v>31</v>
      </c>
      <c r="J35" s="1403" t="s">
        <v>230</v>
      </c>
      <c r="K35" s="1403"/>
      <c r="L35" s="1403"/>
      <c r="M35" s="1404"/>
      <c r="N35" s="508"/>
    </row>
    <row r="36" spans="8:8" s="24" ht="17.25" customFormat="1" customHeight="1">
      <c r="A36" s="1236"/>
      <c r="B36" s="1262" t="s">
        <v>167</v>
      </c>
      <c r="C36" s="1416"/>
      <c r="D36" s="1417"/>
      <c r="E36" s="1418"/>
      <c r="F36" s="1419" t="s">
        <v>224</v>
      </c>
      <c r="G36" s="1420"/>
      <c r="H36" s="1421"/>
      <c r="I36" s="1422" t="s">
        <v>62</v>
      </c>
      <c r="J36" s="1423" t="s">
        <v>232</v>
      </c>
      <c r="K36" s="1424"/>
      <c r="L36" s="1424"/>
      <c r="M36" s="1425"/>
      <c r="N36" s="508"/>
    </row>
    <row r="37" spans="8:8" s="24" ht="17.25" customFormat="1" customHeight="1">
      <c r="A37" s="1236"/>
      <c r="B37" s="1262" t="s">
        <v>167</v>
      </c>
      <c r="C37" s="1416"/>
      <c r="D37" s="1417"/>
      <c r="E37" s="1418"/>
      <c r="F37" s="1419" t="s">
        <v>225</v>
      </c>
      <c r="G37" s="1420"/>
      <c r="H37" s="1421"/>
      <c r="I37" s="1422" t="s">
        <v>63</v>
      </c>
      <c r="J37" s="1426"/>
      <c r="K37" s="1427"/>
      <c r="L37" s="1427"/>
      <c r="M37" s="1428"/>
      <c r="N37" s="508"/>
    </row>
    <row r="38" spans="8:8" s="24" ht="17.25" customFormat="1" customHeight="1">
      <c r="A38" s="1236"/>
      <c r="B38" s="1262" t="s">
        <v>167</v>
      </c>
      <c r="C38" s="1416"/>
      <c r="D38" s="1417"/>
      <c r="E38" s="1418"/>
      <c r="F38" s="1419" t="s">
        <v>226</v>
      </c>
      <c r="G38" s="1420"/>
      <c r="H38" s="1421"/>
      <c r="I38" s="1422" t="s">
        <v>65</v>
      </c>
      <c r="J38" s="1426"/>
      <c r="K38" s="1427"/>
      <c r="L38" s="1427"/>
      <c r="M38" s="1428"/>
      <c r="N38" s="508"/>
    </row>
    <row r="39" spans="8:8" s="24" ht="17.25" customFormat="1" customHeight="1">
      <c r="A39" s="1236"/>
      <c r="B39" s="1429" t="s">
        <v>167</v>
      </c>
      <c r="C39" s="1430"/>
      <c r="D39" s="1431"/>
      <c r="E39" s="1432"/>
      <c r="F39" s="1433" t="s">
        <v>227</v>
      </c>
      <c r="G39" s="1434"/>
      <c r="H39" s="1435"/>
      <c r="I39" s="1436" t="s">
        <v>64</v>
      </c>
      <c r="J39" s="1437" t="s">
        <v>231</v>
      </c>
      <c r="K39" s="1438"/>
      <c r="L39" s="1438"/>
      <c r="M39" s="1439"/>
      <c r="N39" s="508"/>
    </row>
    <row r="40" spans="8:8" s="24" ht="27.75" customFormat="1" customHeight="1">
      <c r="A40" s="1440" t="s">
        <v>161</v>
      </c>
      <c r="B40" s="1440"/>
      <c r="C40" s="1440"/>
      <c r="D40" s="1440"/>
      <c r="E40" s="1440"/>
      <c r="F40" s="1440"/>
      <c r="G40" s="1440"/>
      <c r="H40" s="1440"/>
      <c r="I40" s="1440"/>
      <c r="J40" s="1440"/>
      <c r="K40" s="1440"/>
      <c r="L40" s="1440"/>
      <c r="M40" s="1440"/>
      <c r="N40" s="1440"/>
    </row>
    <row r="41" spans="8:8" s="24" ht="19.5" customFormat="1" customHeight="1">
      <c r="A41" s="1223">
        <f>A1+1</f>
        <v>2.0</v>
      </c>
      <c r="B41" s="1441" t="str">
        <f>$B$1</f>
        <v>Department Of Sanskrit Education, Rajasthan</v>
      </c>
      <c r="C41" s="1441"/>
      <c r="D41" s="1441"/>
      <c r="E41" s="1441"/>
      <c r="F41" s="1441"/>
      <c r="G41" s="1441"/>
      <c r="H41" s="1441"/>
      <c r="I41" s="1441"/>
      <c r="J41" s="1441"/>
      <c r="K41" s="1441"/>
      <c r="L41" s="1441"/>
      <c r="M41" s="1441"/>
      <c r="N41" s="508" t="s">
        <v>161</v>
      </c>
    </row>
    <row r="42" spans="8:8" s="707" ht="36.0" customFormat="1" customHeight="1">
      <c r="A42" s="1225"/>
      <c r="B42" s="1226"/>
      <c r="C42" s="1227"/>
      <c r="D42" s="1228" t="str">
        <f>Master!$E$8</f>
        <v>GOVT VARISHTHA UPADHYAY SANSKRIT SCHOOL</v>
      </c>
      <c r="E42" s="1229"/>
      <c r="F42" s="1229"/>
      <c r="G42" s="1229"/>
      <c r="H42" s="1229"/>
      <c r="I42" s="1229"/>
      <c r="J42" s="1229"/>
      <c r="K42" s="1229"/>
      <c r="L42" s="1229"/>
      <c r="M42" s="1230"/>
      <c r="N42" s="508"/>
    </row>
    <row r="43" spans="8:8" s="24" ht="19.5" customFormat="1" customHeight="1">
      <c r="A43" s="1225"/>
      <c r="B43" s="1231"/>
      <c r="C43" s="1232"/>
      <c r="D43" s="1233">
        <f>Master!$E$11</f>
        <v>0.0</v>
      </c>
      <c r="E43" s="1233"/>
      <c r="F43" s="1233"/>
      <c r="G43" s="1233"/>
      <c r="H43" s="1233"/>
      <c r="I43" s="1233"/>
      <c r="J43" s="1233"/>
      <c r="K43" s="1233"/>
      <c r="L43" s="1233"/>
      <c r="M43" s="1234"/>
      <c r="N43" s="508"/>
    </row>
    <row r="44" spans="8:8" s="1235" ht="18.75" customFormat="1" customHeight="1">
      <c r="A44" s="1236"/>
      <c r="B44" s="1237"/>
      <c r="C44" s="1238" t="s">
        <v>154</v>
      </c>
      <c r="D44" s="1239"/>
      <c r="E44" s="1239"/>
      <c r="F44" s="1239"/>
      <c r="G44" s="1239"/>
      <c r="H44" s="1240"/>
      <c r="I44" s="1241" t="s">
        <v>135</v>
      </c>
      <c r="J44" s="1242"/>
      <c r="K44" s="1243">
        <f>VLOOKUP($A41,'Marks Entry'!$C$9:$K$108,5)</f>
        <v>902.0</v>
      </c>
      <c r="L44" s="1244" t="s">
        <v>221</v>
      </c>
      <c r="M44" s="1245"/>
      <c r="N44" s="508"/>
    </row>
    <row r="45" spans="8:8" s="1235" ht="18.75" customFormat="1" customHeight="1">
      <c r="A45" s="1236"/>
      <c r="B45" s="1237"/>
      <c r="C45" s="1246"/>
      <c r="D45" s="1247"/>
      <c r="E45" s="1247"/>
      <c r="F45" s="1247"/>
      <c r="G45" s="1247"/>
      <c r="H45" s="1248"/>
      <c r="I45" s="1241"/>
      <c r="J45" s="1242"/>
      <c r="K45" s="1243"/>
      <c r="L45" s="1249">
        <f>Master!$E$14</f>
        <v>8170.0</v>
      </c>
      <c r="M45" s="1250"/>
      <c r="N45" s="508"/>
    </row>
    <row r="46" spans="8:8" s="24" ht="15.75" customFormat="1" customHeight="1">
      <c r="A46" s="1236"/>
      <c r="B46" s="1251"/>
      <c r="C46" s="1246"/>
      <c r="D46" s="1247"/>
      <c r="E46" s="1247"/>
      <c r="F46" s="1247"/>
      <c r="G46" s="1247"/>
      <c r="H46" s="1248"/>
      <c r="I46" s="1241"/>
      <c r="J46" s="1242"/>
      <c r="K46" s="1243"/>
      <c r="L46" s="1252" t="s">
        <v>222</v>
      </c>
      <c r="M46" s="1253"/>
      <c r="N46" s="508"/>
    </row>
    <row r="47" spans="8:8" s="24" ht="18.0" customFormat="1" customHeight="1">
      <c r="A47" s="1236"/>
      <c r="B47" s="1251"/>
      <c r="C47" s="1254"/>
      <c r="D47" s="1255"/>
      <c r="E47" s="1255"/>
      <c r="F47" s="1255"/>
      <c r="G47" s="1255"/>
      <c r="H47" s="1256"/>
      <c r="I47" s="1257"/>
      <c r="J47" s="1258"/>
      <c r="K47" s="1259"/>
      <c r="L47" s="1260" t="str">
        <f>Master!$E$6</f>
        <v>2022-23</v>
      </c>
      <c r="M47" s="1261"/>
      <c r="N47" s="508"/>
    </row>
    <row r="48" spans="8:8" s="24" ht="17.25" customFormat="1" customHeight="1">
      <c r="A48" s="1236"/>
      <c r="B48" s="1262" t="s">
        <v>167</v>
      </c>
      <c r="C48" s="1263" t="s">
        <v>21</v>
      </c>
      <c r="D48" s="1264"/>
      <c r="E48" s="1264"/>
      <c r="F48" s="1264"/>
      <c r="G48" s="1265"/>
      <c r="H48" s="1266" t="s">
        <v>153</v>
      </c>
      <c r="I48" s="1267">
        <f>IF(K44="","",VLOOKUP($A41,'Marks Entry'!$C$9:$FA$108,3,0))</f>
        <v>261.0</v>
      </c>
      <c r="J48" s="1267"/>
      <c r="K48" s="1267"/>
      <c r="L48" s="1267"/>
      <c r="M48" s="1268"/>
      <c r="N48" s="508"/>
    </row>
    <row r="49" spans="8:8" s="24" ht="17.25" customFormat="1" customHeight="1">
      <c r="A49" s="1236"/>
      <c r="B49" s="1262" t="s">
        <v>167</v>
      </c>
      <c r="C49" s="1269" t="s">
        <v>23</v>
      </c>
      <c r="D49" s="1270"/>
      <c r="E49" s="1270"/>
      <c r="F49" s="1270"/>
      <c r="G49" s="1271"/>
      <c r="H49" s="1272" t="s">
        <v>153</v>
      </c>
      <c r="I49" s="1273" t="str">
        <f>IF(K44="","",VLOOKUP($A41,'Marks Entry'!$C$9:$FA$108,6,0))</f>
        <v>BHAWNA</v>
      </c>
      <c r="J49" s="1273"/>
      <c r="K49" s="1273"/>
      <c r="L49" s="1273"/>
      <c r="M49" s="1274"/>
      <c r="N49" s="508"/>
    </row>
    <row r="50" spans="8:8" s="24" ht="17.25" customFormat="1" customHeight="1">
      <c r="A50" s="1236"/>
      <c r="B50" s="1262" t="s">
        <v>167</v>
      </c>
      <c r="C50" s="1269" t="s">
        <v>24</v>
      </c>
      <c r="D50" s="1270"/>
      <c r="E50" s="1270"/>
      <c r="F50" s="1270"/>
      <c r="G50" s="1271"/>
      <c r="H50" s="1272" t="s">
        <v>153</v>
      </c>
      <c r="I50" s="1273" t="str">
        <f>IF(K44="","",VLOOKUP($A41,'Marks Entry'!$C$9:$FA$108,7,0))</f>
        <v>BHERA RAM</v>
      </c>
      <c r="J50" s="1273"/>
      <c r="K50" s="1273"/>
      <c r="L50" s="1273"/>
      <c r="M50" s="1274"/>
      <c r="N50" s="508"/>
    </row>
    <row r="51" spans="8:8" s="24" ht="17.25" customFormat="1" customHeight="1">
      <c r="A51" s="1236"/>
      <c r="B51" s="1262" t="s">
        <v>167</v>
      </c>
      <c r="C51" s="1269" t="s">
        <v>52</v>
      </c>
      <c r="D51" s="1270"/>
      <c r="E51" s="1270"/>
      <c r="F51" s="1270"/>
      <c r="G51" s="1271"/>
      <c r="H51" s="1272" t="s">
        <v>153</v>
      </c>
      <c r="I51" s="1273" t="str">
        <f>IF(K44="","",VLOOKUP($A41,'Marks Entry'!$C$9:$FA$108,8,0))</f>
        <v>GAWARI DEVI</v>
      </c>
      <c r="J51" s="1273"/>
      <c r="K51" s="1273"/>
      <c r="L51" s="1273"/>
      <c r="M51" s="1274"/>
      <c r="N51" s="508"/>
    </row>
    <row r="52" spans="8:8" s="24" ht="17.25" customFormat="1" customHeight="1">
      <c r="A52" s="1236"/>
      <c r="B52" s="1262" t="s">
        <v>167</v>
      </c>
      <c r="C52" s="1269" t="s">
        <v>53</v>
      </c>
      <c r="D52" s="1270"/>
      <c r="E52" s="1270"/>
      <c r="F52" s="1270"/>
      <c r="G52" s="1271"/>
      <c r="H52" s="1272" t="s">
        <v>153</v>
      </c>
      <c r="I52" s="1275" t="str">
        <f>IF(K44="","",CONCATENATE('Marks Entry'!$G$4,'Marks Entry'!$J$4))</f>
        <v>9(A)</v>
      </c>
      <c r="J52" s="1273"/>
      <c r="K52" s="1273"/>
      <c r="L52" s="1273"/>
      <c r="M52" s="1274"/>
      <c r="N52" s="508"/>
    </row>
    <row r="53" spans="8:8" s="24" ht="17.25" customFormat="1" customHeight="1">
      <c r="A53" s="1236"/>
      <c r="B53" s="1262" t="s">
        <v>167</v>
      </c>
      <c r="C53" s="1276" t="s">
        <v>26</v>
      </c>
      <c r="D53" s="1277"/>
      <c r="E53" s="1277"/>
      <c r="F53" s="1277"/>
      <c r="G53" s="1278"/>
      <c r="H53" s="1279" t="s">
        <v>153</v>
      </c>
      <c r="I53" s="1280">
        <f>IF(K44="","",VLOOKUP($A41,'Marks Entry'!$C$9:$FA$108,9,0))</f>
        <v>38171.0</v>
      </c>
      <c r="J53" s="1280"/>
      <c r="K53" s="1280"/>
      <c r="L53" s="1280"/>
      <c r="M53" s="1281"/>
      <c r="N53" s="508"/>
    </row>
    <row r="54" spans="8:8" s="1235" ht="17.25" customFormat="1" customHeight="1">
      <c r="A54" s="1236"/>
      <c r="B54" s="1282" t="s">
        <v>167</v>
      </c>
      <c r="C54" s="1283" t="s">
        <v>54</v>
      </c>
      <c r="D54" s="1284"/>
      <c r="E54" s="1285" t="s">
        <v>69</v>
      </c>
      <c r="F54" s="1286" t="s">
        <v>70</v>
      </c>
      <c r="G54" s="1285" t="s">
        <v>200</v>
      </c>
      <c r="H54" s="1287" t="s">
        <v>30</v>
      </c>
      <c r="I54" s="1288" t="s">
        <v>55</v>
      </c>
      <c r="J54" s="1289" t="s">
        <v>223</v>
      </c>
      <c r="K54" s="1290" t="s">
        <v>83</v>
      </c>
      <c r="L54" s="1291" t="s">
        <v>76</v>
      </c>
      <c r="M54" s="1292" t="s">
        <v>102</v>
      </c>
      <c r="N54" s="508"/>
    </row>
    <row r="55" spans="8:8" s="1235" ht="17.25" customFormat="1" customHeight="1">
      <c r="A55" s="1236"/>
      <c r="B55" s="1282" t="s">
        <v>167</v>
      </c>
      <c r="C55" s="1293"/>
      <c r="D55" s="1294"/>
      <c r="E55" s="1295"/>
      <c r="F55" s="1296"/>
      <c r="G55" s="1295"/>
      <c r="H55" s="1297"/>
      <c r="I55" s="1298"/>
      <c r="J55" s="1299"/>
      <c r="K55" s="1300"/>
      <c r="L55" s="1301"/>
      <c r="M55" s="1302"/>
      <c r="N55" s="508"/>
    </row>
    <row r="56" spans="8:8" s="1235" ht="17.25" customFormat="1" customHeight="1">
      <c r="A56" s="1236"/>
      <c r="B56" s="1282" t="s">
        <v>167</v>
      </c>
      <c r="C56" s="1303" t="s">
        <v>56</v>
      </c>
      <c r="D56" s="1304"/>
      <c r="E56" s="1305">
        <f>'Marks Entry'!$L$7</f>
        <v>5.0</v>
      </c>
      <c r="F56" s="1305">
        <f>'Marks Entry'!$M$7</f>
        <v>5.0</v>
      </c>
      <c r="G56" s="1305">
        <f>'Marks Entry'!$M$7</f>
        <v>5.0</v>
      </c>
      <c r="H56" s="1306">
        <f>SUM(E56:G56)</f>
        <v>15.0</v>
      </c>
      <c r="I56" s="1305">
        <f>'Marks Entry'!$P$7</f>
        <v>35.0</v>
      </c>
      <c r="J56" s="1306">
        <f>SUM(H56,I56)</f>
        <v>50.0</v>
      </c>
      <c r="K56" s="1305">
        <f>'Marks Entry'!$R$7</f>
        <v>50.0</v>
      </c>
      <c r="L56" s="1307">
        <f>SUM(J56,K56)</f>
        <v>100.0</v>
      </c>
      <c r="M56" s="1308"/>
      <c r="N56" s="508"/>
    </row>
    <row r="57" spans="8:8" s="1235" ht="17.25" customFormat="1" customHeight="1">
      <c r="A57" s="1236"/>
      <c r="B57" s="1282" t="s">
        <v>167</v>
      </c>
      <c r="C57" s="1309" t="str">
        <f>'Marks Entry'!$L$3</f>
        <v>HINDI</v>
      </c>
      <c r="D57" s="1310"/>
      <c r="E57" s="1311">
        <f>IF(K44="","",VLOOKUP($A41,'Marks Entry'!$C$1:$GQ$109,10,0))</f>
        <v>2.0</v>
      </c>
      <c r="F57" s="1311">
        <f>IF(K44="","",VLOOKUP($A41,'Marks Entry'!$C$1:$GQ$109,11,0))</f>
        <v>0.0</v>
      </c>
      <c r="G57" s="1312">
        <f>IF(K44="","",VLOOKUP($A41,'Marks Entry'!$C$1:$GQ$109,12,0))</f>
        <v>0.0</v>
      </c>
      <c r="H57" s="1313">
        <f>SUM(E57:G57)</f>
        <v>2.0</v>
      </c>
      <c r="I57" s="1311">
        <f>IF(K44="","",VLOOKUP($A41,'Marks Entry'!$C$1:$GQ$109,14,0))</f>
        <v>5.0</v>
      </c>
      <c r="J57" s="1313">
        <f t="shared" si="3" ref="J57:J64">SUM(H57,I57)</f>
        <v>7.0</v>
      </c>
      <c r="K57" s="1311">
        <f>IF(K44="","",VLOOKUP($A41,'Marks Entry'!$C$1:$GQ$109,16,0))</f>
        <v>5.0</v>
      </c>
      <c r="L57" s="1314">
        <f t="shared" si="4" ref="L57:L64">SUM(J57,K57)</f>
        <v>12.0</v>
      </c>
      <c r="M57" s="1315" t="str">
        <f>IF(K44="","",VLOOKUP($A41,'Marks Entry'!$C$1:$GQ$109,21,0))</f>
        <v>F</v>
      </c>
      <c r="N57" s="508"/>
    </row>
    <row r="58" spans="8:8" s="1235" ht="17.25" customFormat="1" customHeight="1">
      <c r="A58" s="1236"/>
      <c r="B58" s="1282" t="s">
        <v>167</v>
      </c>
      <c r="C58" s="1316" t="str">
        <f>'Marks Entry'!$X$3</f>
        <v>ENGLISH</v>
      </c>
      <c r="D58" s="1317"/>
      <c r="E58" s="1318">
        <f>IF(K44="","",VLOOKUP($A41,'Marks Entry'!$C$1:$GQ$109,22,0))</f>
        <v>4.0</v>
      </c>
      <c r="F58" s="1318">
        <f>IF(K44="","",VLOOKUP($A41,'Marks Entry'!$C$1:$GQ$109,23,0))</f>
        <v>2.0</v>
      </c>
      <c r="G58" s="1319">
        <f>IF(K44="","",VLOOKUP($A41,'Marks Entry'!$C$1:$GQ$109,24,0))</f>
        <v>0.0</v>
      </c>
      <c r="H58" s="1320">
        <f t="shared" si="5" ref="H58:H64">SUM(E58:G58)</f>
        <v>6.0</v>
      </c>
      <c r="I58" s="1321">
        <f>IF(K44="","",VLOOKUP($A41,'Marks Entry'!$C$1:$GQ$109,26,0))</f>
        <v>12.0</v>
      </c>
      <c r="J58" s="1320">
        <f t="shared" si="3"/>
        <v>18.0</v>
      </c>
      <c r="K58" s="1318">
        <f>IF(K44="","",VLOOKUP($A41,'Marks Entry'!$C$1:$GQ$109,28,0))</f>
        <v>0.0</v>
      </c>
      <c r="L58" s="1322">
        <f t="shared" si="4"/>
        <v>18.0</v>
      </c>
      <c r="M58" s="1323" t="str">
        <f>IF(K44="","",VLOOKUP($A41,'Marks Entry'!$C$1:$GQ$109,33,0))</f>
        <v>F</v>
      </c>
      <c r="N58" s="508"/>
    </row>
    <row r="59" spans="8:8" s="1235" ht="17.25" customFormat="1" customHeight="1">
      <c r="A59" s="1236"/>
      <c r="B59" s="1282" t="s">
        <v>167</v>
      </c>
      <c r="C59" s="1324" t="s">
        <v>56</v>
      </c>
      <c r="D59" s="1325"/>
      <c r="E59" s="1326">
        <f>'Marks Entry'!$AJ$7</f>
        <v>10.0</v>
      </c>
      <c r="F59" s="1326">
        <f>'Marks Entry'!$AK$7</f>
        <v>10.0</v>
      </c>
      <c r="G59" s="1326">
        <f>'Marks Entry'!$AK$7</f>
        <v>10.0</v>
      </c>
      <c r="H59" s="1327">
        <f t="shared" si="5"/>
        <v>30.0</v>
      </c>
      <c r="I59" s="1326">
        <f>'Marks Entry'!$AN$7</f>
        <v>70.0</v>
      </c>
      <c r="J59" s="1327">
        <f t="shared" si="3"/>
        <v>100.0</v>
      </c>
      <c r="K59" s="1326">
        <f>'Marks Entry'!$AP$7</f>
        <v>100.0</v>
      </c>
      <c r="L59" s="1328">
        <f t="shared" si="4"/>
        <v>200.0</v>
      </c>
      <c r="M59" s="1329" t="s">
        <v>168</v>
      </c>
      <c r="N59" s="508"/>
    </row>
    <row r="60" spans="8:8" s="1235" ht="17.25" customFormat="1" customHeight="1">
      <c r="A60" s="1236"/>
      <c r="B60" s="1282" t="s">
        <v>167</v>
      </c>
      <c r="C60" s="1330" t="str">
        <f>'Marks Entry'!$AJ$3</f>
        <v>SANSKRIT-I</v>
      </c>
      <c r="D60" s="1331"/>
      <c r="E60" s="1311">
        <f>IF(K44="","",VLOOKUP($A41,'Marks Entry'!$C$1:$GQ$109,34,0))</f>
        <v>3.0</v>
      </c>
      <c r="F60" s="1311">
        <f>IF(K44="","",VLOOKUP($A41,'Marks Entry'!$C$1:$GQ$109,35,0))</f>
        <v>0.0</v>
      </c>
      <c r="G60" s="1312">
        <f>IF(K44="","",VLOOKUP($A41,'Marks Entry'!$C$1:$GQ$109,36,0))</f>
        <v>0.0</v>
      </c>
      <c r="H60" s="1332">
        <f t="shared" si="5"/>
        <v>3.0</v>
      </c>
      <c r="I60" s="1333">
        <f>IF(K44="","",VLOOKUP($A41,'Marks Entry'!$C$1:$GQ$109,38,0))</f>
        <v>16.0</v>
      </c>
      <c r="J60" s="1332">
        <f t="shared" si="3"/>
        <v>19.0</v>
      </c>
      <c r="K60" s="1311">
        <f>IF(K44="","",VLOOKUP($A41,'Marks Entry'!$C$1:$GQ$109,40,0))</f>
        <v>0.0</v>
      </c>
      <c r="L60" s="1314">
        <f t="shared" si="4"/>
        <v>19.0</v>
      </c>
      <c r="M60" s="1315" t="str">
        <f>IF(K44="","",VLOOKUP($A41,'Marks Entry'!$C$1:$GQ$109,45,0))</f>
        <v>F</v>
      </c>
      <c r="N60" s="508"/>
    </row>
    <row r="61" spans="8:8" s="1235" ht="17.25" customFormat="1" customHeight="1">
      <c r="A61" s="1236"/>
      <c r="B61" s="1282" t="s">
        <v>167</v>
      </c>
      <c r="C61" s="1334" t="str">
        <f>'Marks Entry'!$AV$3</f>
        <v>SANSKRIT-II</v>
      </c>
      <c r="D61" s="1335"/>
      <c r="E61" s="1311">
        <f>IF(K44="","",VLOOKUP($A41,'Marks Entry'!$C$1:$GQ$109,46,0))</f>
        <v>2.0</v>
      </c>
      <c r="F61" s="1311">
        <f>IF(K44="","",VLOOKUP($A41,'Marks Entry'!$C$1:$GQ$109,47,0))</f>
        <v>0.0</v>
      </c>
      <c r="G61" s="1312">
        <f>IF(K44="","",VLOOKUP($A41,'Marks Entry'!$C$1:$GQ$109,48,0))</f>
        <v>0.0</v>
      </c>
      <c r="H61" s="1336">
        <f t="shared" si="5"/>
        <v>2.0</v>
      </c>
      <c r="I61" s="1337">
        <f>IF(K44="","",VLOOKUP($A41,'Marks Entry'!$C$1:$GQ$109,50,0))</f>
        <v>11.0</v>
      </c>
      <c r="J61" s="1336">
        <f t="shared" si="3"/>
        <v>13.0</v>
      </c>
      <c r="K61" s="1311">
        <f>IF(K44="","",VLOOKUP($A41,'Marks Entry'!$C$1:$GQ$109,52,0))</f>
        <v>0.0</v>
      </c>
      <c r="L61" s="1314">
        <f t="shared" si="4"/>
        <v>13.0</v>
      </c>
      <c r="M61" s="1315" t="str">
        <f>IF(K44="","",VLOOKUP($A41,'Marks Entry'!$C$1:$GQ$109,57,0))</f>
        <v>F</v>
      </c>
      <c r="N61" s="508"/>
    </row>
    <row r="62" spans="8:8" s="1235" ht="17.25" customFormat="1" customHeight="1">
      <c r="A62" s="1236"/>
      <c r="B62" s="1282" t="s">
        <v>167</v>
      </c>
      <c r="C62" s="1334" t="str">
        <f>'Marks Entry'!$BH$3</f>
        <v>SCIENCE</v>
      </c>
      <c r="D62" s="1335"/>
      <c r="E62" s="1311">
        <f>IF(K44="","",VLOOKUP($A41,'Marks Entry'!$C$1:$GQ$109,58,0))</f>
        <v>1.0</v>
      </c>
      <c r="F62" s="1311">
        <f>IF(K44="","",VLOOKUP($A41,'Marks Entry'!$C$1:$GQ$109,59,0))</f>
        <v>0.0</v>
      </c>
      <c r="G62" s="1312">
        <f>IF(K44="","",VLOOKUP($A41,'Marks Entry'!$C$1:$GQ$109,60,0))</f>
        <v>0.0</v>
      </c>
      <c r="H62" s="1336">
        <f t="shared" si="5"/>
        <v>1.0</v>
      </c>
      <c r="I62" s="1337">
        <f>IF(K44="","",VLOOKUP($A41,'Marks Entry'!$C$1:$GQ$109,62,0))</f>
        <v>18.0</v>
      </c>
      <c r="J62" s="1336">
        <f t="shared" si="3"/>
        <v>19.0</v>
      </c>
      <c r="K62" s="1311">
        <f>IF(K44="","",VLOOKUP($A41,'Marks Entry'!$C$1:$GQ$109,64,0))</f>
        <v>0.0</v>
      </c>
      <c r="L62" s="1314">
        <f t="shared" si="4"/>
        <v>19.0</v>
      </c>
      <c r="M62" s="1315" t="str">
        <f>IF(K44="","",VLOOKUP($A41,'Marks Entry'!$C$1:$GQ$109,69,0))</f>
        <v>F</v>
      </c>
      <c r="N62" s="508"/>
    </row>
    <row r="63" spans="8:8" s="1235" ht="17.25" customFormat="1" customHeight="1">
      <c r="A63" s="1236"/>
      <c r="B63" s="1282" t="s">
        <v>167</v>
      </c>
      <c r="C63" s="1338" t="str">
        <f>'Marks Entry'!$BT$3</f>
        <v>MATHEMATICS</v>
      </c>
      <c r="D63" s="1339"/>
      <c r="E63" s="1340">
        <f>IF(K44="","",VLOOKUP($A41,'Marks Entry'!$C$1:$GQ$109,70,0))</f>
        <v>2.0</v>
      </c>
      <c r="F63" s="1340">
        <f>IF(K44="","",VLOOKUP($A41,'Marks Entry'!$C$1:$GQ$109,71,0))</f>
        <v>0.0</v>
      </c>
      <c r="G63" s="1341">
        <f>IF(K44="","",VLOOKUP($A41,'Marks Entry'!$C$1:$GQ$109,72,0))</f>
        <v>0.0</v>
      </c>
      <c r="H63" s="1342">
        <f t="shared" si="5"/>
        <v>2.0</v>
      </c>
      <c r="I63" s="1343">
        <f>IF(K44="","",VLOOKUP($A41,'Marks Entry'!$C$1:$GQ$109,74,0))</f>
        <v>11.0</v>
      </c>
      <c r="J63" s="1342">
        <f t="shared" si="3"/>
        <v>13.0</v>
      </c>
      <c r="K63" s="1340">
        <f>IF(K44="","",VLOOKUP($A41,'Marks Entry'!$C$1:$GQ$109,76,0))</f>
        <v>0.0</v>
      </c>
      <c r="L63" s="1344">
        <f t="shared" si="4"/>
        <v>13.0</v>
      </c>
      <c r="M63" s="1345" t="str">
        <f>IF(K44="","",VLOOKUP($A41,'Marks Entry'!$C$1:$GQ$109,81,0))</f>
        <v>F</v>
      </c>
      <c r="N63" s="508"/>
    </row>
    <row r="64" spans="8:8" s="1235" ht="17.25" customFormat="1" customHeight="1">
      <c r="A64" s="1236"/>
      <c r="B64" s="1282" t="s">
        <v>167</v>
      </c>
      <c r="C64" s="1338" t="str">
        <f>'Marks Entry'!$CF$3</f>
        <v>SOCIAL SCIENCE</v>
      </c>
      <c r="D64" s="1339"/>
      <c r="E64" s="1340">
        <f>IF(K44="","",VLOOKUP($A41,'Marks Entry'!$C$1:$GQ$109,82,0))</f>
        <v>4.0</v>
      </c>
      <c r="F64" s="1340">
        <f>IF(K44="","",VLOOKUP($A41,'Marks Entry'!$C$1:$GQ$109,83,0))</f>
        <v>0.0</v>
      </c>
      <c r="G64" s="1341">
        <f>IF(K44="","",VLOOKUP($A41,'Marks Entry'!$C$1:$GQ$109,84,0))</f>
        <v>0.0</v>
      </c>
      <c r="H64" s="1342">
        <f t="shared" si="5"/>
        <v>4.0</v>
      </c>
      <c r="I64" s="1343">
        <f>IF(K44="","",VLOOKUP($A41,'Marks Entry'!$C$1:$GQ$109,86,0))</f>
        <v>14.0</v>
      </c>
      <c r="J64" s="1342">
        <f t="shared" si="3"/>
        <v>18.0</v>
      </c>
      <c r="K64" s="1340">
        <f>IF(K44="","",VLOOKUP($A41,'Marks Entry'!$C$1:$GQ$109,88,0))</f>
        <v>0.0</v>
      </c>
      <c r="L64" s="1344">
        <f t="shared" si="4"/>
        <v>18.0</v>
      </c>
      <c r="M64" s="1345" t="str">
        <f>IF(K44="","",VLOOKUP($A41,'Marks Entry'!$C$1:$GQ$109,93,0))</f>
        <v>F</v>
      </c>
      <c r="N64" s="508"/>
    </row>
    <row r="65" spans="8:8" s="24" ht="17.25" customFormat="1" customHeight="1">
      <c r="A65" s="1236"/>
      <c r="B65" s="1262" t="s">
        <v>167</v>
      </c>
      <c r="C65" s="1346" t="s">
        <v>77</v>
      </c>
      <c r="D65" s="1347"/>
      <c r="E65" s="1348"/>
      <c r="F65" s="1349" t="s">
        <v>78</v>
      </c>
      <c r="G65" s="1350"/>
      <c r="H65" s="1351" t="s">
        <v>79</v>
      </c>
      <c r="I65" s="1352"/>
      <c r="J65" s="1353" t="s">
        <v>43</v>
      </c>
      <c r="K65" s="1354" t="s">
        <v>95</v>
      </c>
      <c r="L65" s="1355" t="s">
        <v>41</v>
      </c>
      <c r="M65" s="1356" t="s">
        <v>45</v>
      </c>
      <c r="N65" s="508"/>
    </row>
    <row r="66" spans="8:8" s="24" ht="20.25" customFormat="1" customHeight="1">
      <c r="A66" s="1236"/>
      <c r="B66" s="1262" t="s">
        <v>167</v>
      </c>
      <c r="C66" s="1357"/>
      <c r="D66" s="1358"/>
      <c r="E66" s="1359"/>
      <c r="F66" s="1360">
        <f>IF(K44="","",VLOOKUP($A41,'Marks Entry'!$C$1:$GQ$109,155,0))</f>
        <v>1200.0</v>
      </c>
      <c r="G66" s="1361"/>
      <c r="H66" s="1362">
        <f>IF(K44="","",VLOOKUP($A41,'Marks Entry'!$C$1:$GQ$109,156,0))</f>
        <v>112.0</v>
      </c>
      <c r="I66" s="1361"/>
      <c r="J66" s="1363">
        <f>IF(K44="","",VLOOKUP($A41,'Marks Entry'!$C$1:$GQ$109,157,0))</f>
        <v>9.333333333333334</v>
      </c>
      <c r="K66" s="1364" t="str">
        <f>IF(K44="","",VLOOKUP($A41,'Marks Entry'!$C$1:$GQ$109,158,0))</f>
        <v/>
      </c>
      <c r="L66" s="1365" t="str">
        <f>IF(K44="","",VLOOKUP($A41,'Marks Entry'!$C$1:$GQ$109,159,0))</f>
        <v>FAILED</v>
      </c>
      <c r="M66" s="1366" t="str">
        <f>IF(K44="","",VLOOKUP($A41,'Marks Entry'!$C$1:$GQ$109,161,0))</f>
        <v/>
      </c>
      <c r="N66" s="508"/>
    </row>
    <row r="67" spans="8:8" s="24" ht="17.25" customFormat="1" customHeight="1">
      <c r="A67" s="1236"/>
      <c r="B67" s="1262" t="s">
        <v>167</v>
      </c>
      <c r="C67" s="1367" t="s">
        <v>58</v>
      </c>
      <c r="D67" s="1368"/>
      <c r="E67" s="1368"/>
      <c r="F67" s="1368"/>
      <c r="G67" s="1368"/>
      <c r="H67" s="1368"/>
      <c r="I67" s="1369"/>
      <c r="J67" s="1370" t="s">
        <v>59</v>
      </c>
      <c r="K67" s="1371">
        <f>IF(K44="","",VLOOKUP($A41,'Marks Entry'!$C$1:$GQ$109,152,0))</f>
        <v>362.0</v>
      </c>
      <c r="L67" s="1372" t="s">
        <v>104</v>
      </c>
      <c r="M67" s="1373"/>
      <c r="N67" s="508"/>
    </row>
    <row r="68" spans="8:8" s="24" ht="17.25" customFormat="1" customHeight="1">
      <c r="A68" s="1236"/>
      <c r="B68" s="1262" t="s">
        <v>167</v>
      </c>
      <c r="C68" s="1374" t="s">
        <v>54</v>
      </c>
      <c r="D68" s="1375"/>
      <c r="E68" s="1375"/>
      <c r="F68" s="1376" t="s">
        <v>162</v>
      </c>
      <c r="G68" s="1376"/>
      <c r="H68" s="1376"/>
      <c r="I68" s="1377" t="s">
        <v>49</v>
      </c>
      <c r="J68" s="1378" t="s">
        <v>60</v>
      </c>
      <c r="K68" s="1379">
        <f>IF(K44="","",VLOOKUP($A41,'Marks Entry'!$C$1:$GQ$109,153,0))</f>
        <v>210.0</v>
      </c>
      <c r="L68" s="1380">
        <f>IF(K44="","",VLOOKUP($A41,'Marks Entry'!$C$1:$GQ$109,154,0))</f>
        <v>58.011049723756905</v>
      </c>
      <c r="M68" s="1381"/>
      <c r="N68" s="508"/>
    </row>
    <row r="69" spans="8:8" s="24" ht="17.25" customFormat="1" customHeight="1">
      <c r="A69" s="1236"/>
      <c r="B69" s="1262" t="s">
        <v>167</v>
      </c>
      <c r="C69" s="1374"/>
      <c r="D69" s="1375"/>
      <c r="E69" s="1375"/>
      <c r="F69" s="1376"/>
      <c r="G69" s="1376"/>
      <c r="H69" s="1376"/>
      <c r="I69" s="1382" t="s">
        <v>103</v>
      </c>
      <c r="J69" s="1383" t="s">
        <v>61</v>
      </c>
      <c r="K69" s="1383"/>
      <c r="L69" s="1384" t="str">
        <f>IF(K44="","",VLOOKUP($A41,'Marks Entry'!$C$1:$GQ$109,162,0))</f>
        <v>Need Improvement</v>
      </c>
      <c r="M69" s="1385"/>
      <c r="N69" s="508"/>
    </row>
    <row r="70" spans="8:8" s="24" ht="17.25" customFormat="1" customHeight="1">
      <c r="A70" s="1236"/>
      <c r="B70" s="1262" t="s">
        <v>167</v>
      </c>
      <c r="C70" s="1386" t="str">
        <f>'Marks Entry'!$CR$3</f>
        <v>Fou. Of Info. Tech.</v>
      </c>
      <c r="D70" s="1387"/>
      <c r="E70" s="1388"/>
      <c r="F70" s="1389" t="str">
        <f>IF(K44="","",VLOOKUP($A41,'Marks Entry'!$C$1:$GQ$109,180,0))</f>
        <v>36/200</v>
      </c>
      <c r="G70" s="1389"/>
      <c r="H70" s="1389"/>
      <c r="I70" s="1390" t="str">
        <f>IF(OR(K44="",F70=0/200),"",VLOOKUP($A41,'Marks Entry'!$C$1:$GQ$109,106,0))</f>
        <v/>
      </c>
      <c r="J70" s="1391" t="s">
        <v>68</v>
      </c>
      <c r="K70" s="1391"/>
      <c r="L70" s="1392">
        <f>Master!$E$20</f>
        <v>45048.0</v>
      </c>
      <c r="M70" s="1393"/>
      <c r="N70" s="508"/>
    </row>
    <row r="71" spans="8:8" s="24" ht="17.25" customFormat="1" customHeight="1">
      <c r="A71" s="1236"/>
      <c r="B71" s="1262" t="s">
        <v>167</v>
      </c>
      <c r="C71" s="1394" t="str">
        <f>'Marks Entry'!$DE$3</f>
        <v>Health &amp; Phy. Edu.</v>
      </c>
      <c r="D71" s="1395"/>
      <c r="E71" s="1395"/>
      <c r="F71" s="1396" t="str">
        <f>IF(K44="","",VLOOKUP($A41,'Marks Entry'!$C$1:$GQ$109,184,0))</f>
        <v>47/230</v>
      </c>
      <c r="G71" s="1397"/>
      <c r="H71" s="1398"/>
      <c r="I71" s="1390" t="str">
        <f>IF(OR(K44="",F71=0/200),"",VLOOKUP($A41,'Marks Entry'!$C$1:$GQ$109,129,0))</f>
        <v/>
      </c>
      <c r="J71" s="1399"/>
      <c r="K71" s="1399"/>
      <c r="L71" s="1399"/>
      <c r="M71" s="1400"/>
      <c r="N71" s="508"/>
    </row>
    <row r="72" spans="8:8" s="24" ht="17.25" customFormat="1" customHeight="1">
      <c r="A72" s="1236"/>
      <c r="B72" s="1262" t="s">
        <v>167</v>
      </c>
      <c r="C72" s="1394" t="str">
        <f>'Marks Entry'!$EB$3</f>
        <v>S.U.P.W.</v>
      </c>
      <c r="D72" s="1395"/>
      <c r="E72" s="1395"/>
      <c r="F72" s="1396" t="str">
        <f>IF(K44="","",VLOOKUP($A41,'Marks Entry'!$C$1:$GQ$109,188,0))</f>
        <v>0/100</v>
      </c>
      <c r="G72" s="1397"/>
      <c r="H72" s="1398"/>
      <c r="I72" s="1390" t="str">
        <f>IF(OR(K44="",F72=0/100),"",VLOOKUP($A41,'Marks Entry'!$C$1:$GQ$109,135,0))</f>
        <v/>
      </c>
      <c r="J72" s="1401"/>
      <c r="K72" s="1401"/>
      <c r="L72" s="1401"/>
      <c r="M72" s="1402"/>
      <c r="N72" s="508"/>
    </row>
    <row r="73" spans="8:8" s="24" ht="17.25" customFormat="1" customHeight="1">
      <c r="A73" s="1236"/>
      <c r="B73" s="1262" t="s">
        <v>167</v>
      </c>
      <c r="C73" s="1394" t="str">
        <f>'Marks Entry'!$EH$3</f>
        <v>Art Education</v>
      </c>
      <c r="D73" s="1395"/>
      <c r="E73" s="1395"/>
      <c r="F73" s="1396" t="str">
        <f>IF(K44="","",VLOOKUP($A41,'Marks Entry'!$C$1:$GQ$109,192,0))</f>
        <v>0/100</v>
      </c>
      <c r="G73" s="1397"/>
      <c r="H73" s="1398"/>
      <c r="I73" s="1390" t="str">
        <f>IF(OR(K44="",F73=0/100),"",VLOOKUP($A41,'Marks Entry'!$C$1:$GQ$109,141,0))</f>
        <v/>
      </c>
      <c r="J73" s="1403" t="s">
        <v>228</v>
      </c>
      <c r="K73" s="1403"/>
      <c r="L73" s="1403"/>
      <c r="M73" s="1404"/>
      <c r="N73" s="508"/>
    </row>
    <row r="74" spans="8:8" s="24" ht="17.25" customFormat="1" customHeight="1">
      <c r="A74" s="1236"/>
      <c r="B74" s="1262" t="s">
        <v>167</v>
      </c>
      <c r="C74" s="1394" t="str">
        <f>'Marks Entry'!$EN$3</f>
        <v>H &amp; C RAJ</v>
      </c>
      <c r="D74" s="1395"/>
      <c r="E74" s="1395"/>
      <c r="F74" s="1405" t="str">
        <f>IF(K44="","",VLOOKUP($A41,'Marks Entry'!$C$1:$GQ$109,196,0))</f>
        <v>42/200</v>
      </c>
      <c r="G74" s="1406"/>
      <c r="H74" s="1407"/>
      <c r="I74" s="1408" t="str">
        <f>IF(OR(K44="",F74=0/200),"",VLOOKUP($A41,'Marks Entry'!$C$1:$GQ$109,151,0))</f>
        <v/>
      </c>
      <c r="J74" s="1403" t="s">
        <v>229</v>
      </c>
      <c r="K74" s="1403"/>
      <c r="L74" s="1403"/>
      <c r="M74" s="1404"/>
      <c r="N74" s="508"/>
    </row>
    <row r="75" spans="8:8" s="24" ht="17.25" customFormat="1" customHeight="1">
      <c r="A75" s="1236"/>
      <c r="B75" s="1262" t="s">
        <v>167</v>
      </c>
      <c r="C75" s="1409" t="s">
        <v>171</v>
      </c>
      <c r="D75" s="1410"/>
      <c r="E75" s="1411"/>
      <c r="F75" s="1412" t="s">
        <v>172</v>
      </c>
      <c r="G75" s="1413"/>
      <c r="H75" s="1414"/>
      <c r="I75" s="1415" t="s">
        <v>31</v>
      </c>
      <c r="J75" s="1403" t="s">
        <v>230</v>
      </c>
      <c r="K75" s="1403"/>
      <c r="L75" s="1403"/>
      <c r="M75" s="1404"/>
      <c r="N75" s="508"/>
    </row>
    <row r="76" spans="8:8" s="24" ht="17.25" customFormat="1" customHeight="1">
      <c r="A76" s="1236"/>
      <c r="B76" s="1262" t="s">
        <v>167</v>
      </c>
      <c r="C76" s="1416"/>
      <c r="D76" s="1417"/>
      <c r="E76" s="1418"/>
      <c r="F76" s="1419" t="s">
        <v>224</v>
      </c>
      <c r="G76" s="1420"/>
      <c r="H76" s="1421"/>
      <c r="I76" s="1422" t="s">
        <v>62</v>
      </c>
      <c r="J76" s="1423" t="s">
        <v>232</v>
      </c>
      <c r="K76" s="1424"/>
      <c r="L76" s="1424"/>
      <c r="M76" s="1425"/>
      <c r="N76" s="508"/>
    </row>
    <row r="77" spans="8:8" s="24" ht="17.25" customFormat="1" customHeight="1">
      <c r="A77" s="1236"/>
      <c r="B77" s="1262" t="s">
        <v>167</v>
      </c>
      <c r="C77" s="1416"/>
      <c r="D77" s="1417"/>
      <c r="E77" s="1418"/>
      <c r="F77" s="1419" t="s">
        <v>225</v>
      </c>
      <c r="G77" s="1420"/>
      <c r="H77" s="1421"/>
      <c r="I77" s="1422" t="s">
        <v>63</v>
      </c>
      <c r="J77" s="1426"/>
      <c r="K77" s="1427"/>
      <c r="L77" s="1427"/>
      <c r="M77" s="1428"/>
      <c r="N77" s="508"/>
    </row>
    <row r="78" spans="8:8" s="24" ht="17.25" customFormat="1" customHeight="1">
      <c r="A78" s="1236"/>
      <c r="B78" s="1262" t="s">
        <v>167</v>
      </c>
      <c r="C78" s="1416"/>
      <c r="D78" s="1417"/>
      <c r="E78" s="1418"/>
      <c r="F78" s="1419" t="s">
        <v>226</v>
      </c>
      <c r="G78" s="1420"/>
      <c r="H78" s="1421"/>
      <c r="I78" s="1422" t="s">
        <v>65</v>
      </c>
      <c r="J78" s="1426"/>
      <c r="K78" s="1427"/>
      <c r="L78" s="1427"/>
      <c r="M78" s="1428"/>
      <c r="N78" s="508"/>
    </row>
    <row r="79" spans="8:8" s="24" ht="17.25" customFormat="1" customHeight="1">
      <c r="A79" s="1236"/>
      <c r="B79" s="1429" t="s">
        <v>167</v>
      </c>
      <c r="C79" s="1430"/>
      <c r="D79" s="1431"/>
      <c r="E79" s="1432"/>
      <c r="F79" s="1433" t="s">
        <v>227</v>
      </c>
      <c r="G79" s="1434"/>
      <c r="H79" s="1435"/>
      <c r="I79" s="1436" t="s">
        <v>64</v>
      </c>
      <c r="J79" s="1437" t="s">
        <v>231</v>
      </c>
      <c r="K79" s="1438"/>
      <c r="L79" s="1438"/>
      <c r="M79" s="1439"/>
      <c r="N79" s="508"/>
    </row>
    <row r="80" spans="8:8" s="24" ht="27.75" customFormat="1" customHeight="1">
      <c r="A80" s="1440" t="s">
        <v>161</v>
      </c>
      <c r="B80" s="1440"/>
      <c r="C80" s="1440"/>
      <c r="D80" s="1440"/>
      <c r="E80" s="1440"/>
      <c r="F80" s="1440"/>
      <c r="G80" s="1440"/>
      <c r="H80" s="1440"/>
      <c r="I80" s="1440"/>
      <c r="J80" s="1440"/>
      <c r="K80" s="1440"/>
      <c r="L80" s="1440"/>
      <c r="M80" s="1440"/>
      <c r="N80" s="1440"/>
    </row>
    <row r="81" spans="8:8" s="24" ht="19.5" customFormat="1" customHeight="1">
      <c r="A81" s="1223">
        <f>A41+1</f>
        <v>3.0</v>
      </c>
      <c r="B81" s="1441" t="str">
        <f>$B$1</f>
        <v>Department Of Sanskrit Education, Rajasthan</v>
      </c>
      <c r="C81" s="1441"/>
      <c r="D81" s="1441"/>
      <c r="E81" s="1441"/>
      <c r="F81" s="1441"/>
      <c r="G81" s="1441"/>
      <c r="H81" s="1441"/>
      <c r="I81" s="1441"/>
      <c r="J81" s="1441"/>
      <c r="K81" s="1441"/>
      <c r="L81" s="1441"/>
      <c r="M81" s="1441"/>
      <c r="N81" s="508" t="s">
        <v>161</v>
      </c>
    </row>
    <row r="82" spans="8:8" s="707" ht="36.0" customFormat="1" customHeight="1">
      <c r="A82" s="1225"/>
      <c r="B82" s="1226"/>
      <c r="C82" s="1227"/>
      <c r="D82" s="1228" t="str">
        <f>Master!$E$8</f>
        <v>GOVT VARISHTHA UPADHYAY SANSKRIT SCHOOL</v>
      </c>
      <c r="E82" s="1229"/>
      <c r="F82" s="1229"/>
      <c r="G82" s="1229"/>
      <c r="H82" s="1229"/>
      <c r="I82" s="1229"/>
      <c r="J82" s="1229"/>
      <c r="K82" s="1229"/>
      <c r="L82" s="1229"/>
      <c r="M82" s="1230"/>
      <c r="N82" s="508"/>
    </row>
    <row r="83" spans="8:8" s="24" ht="19.5" customFormat="1" customHeight="1">
      <c r="A83" s="1225"/>
      <c r="B83" s="1231"/>
      <c r="C83" s="1232"/>
      <c r="D83" s="1233">
        <f>Master!$E$11</f>
        <v>0.0</v>
      </c>
      <c r="E83" s="1233"/>
      <c r="F83" s="1233"/>
      <c r="G83" s="1233"/>
      <c r="H83" s="1233"/>
      <c r="I83" s="1233"/>
      <c r="J83" s="1233"/>
      <c r="K83" s="1233"/>
      <c r="L83" s="1233"/>
      <c r="M83" s="1234"/>
      <c r="N83" s="508"/>
    </row>
    <row r="84" spans="8:8" s="1235" ht="18.75" customFormat="1" customHeight="1">
      <c r="A84" s="1236"/>
      <c r="B84" s="1237"/>
      <c r="C84" s="1238" t="s">
        <v>154</v>
      </c>
      <c r="D84" s="1239"/>
      <c r="E84" s="1239"/>
      <c r="F84" s="1239"/>
      <c r="G84" s="1239"/>
      <c r="H84" s="1240"/>
      <c r="I84" s="1241" t="s">
        <v>135</v>
      </c>
      <c r="J84" s="1242"/>
      <c r="K84" s="1243">
        <f>VLOOKUP($A81,'Marks Entry'!$C$9:$K$108,5)</f>
        <v>903.0</v>
      </c>
      <c r="L84" s="1244" t="s">
        <v>221</v>
      </c>
      <c r="M84" s="1245"/>
      <c r="N84" s="508"/>
    </row>
    <row r="85" spans="8:8" s="1235" ht="18.75" customFormat="1" customHeight="1">
      <c r="A85" s="1236"/>
      <c r="B85" s="1237"/>
      <c r="C85" s="1246"/>
      <c r="D85" s="1247"/>
      <c r="E85" s="1247"/>
      <c r="F85" s="1247"/>
      <c r="G85" s="1247"/>
      <c r="H85" s="1248"/>
      <c r="I85" s="1241"/>
      <c r="J85" s="1242"/>
      <c r="K85" s="1243"/>
      <c r="L85" s="1249">
        <f>Master!$E$14</f>
        <v>8170.0</v>
      </c>
      <c r="M85" s="1250"/>
      <c r="N85" s="508"/>
    </row>
    <row r="86" spans="8:8" s="24" ht="15.75" customFormat="1" customHeight="1">
      <c r="A86" s="1236"/>
      <c r="B86" s="1251"/>
      <c r="C86" s="1246"/>
      <c r="D86" s="1247"/>
      <c r="E86" s="1247"/>
      <c r="F86" s="1247"/>
      <c r="G86" s="1247"/>
      <c r="H86" s="1248"/>
      <c r="I86" s="1241"/>
      <c r="J86" s="1242"/>
      <c r="K86" s="1243"/>
      <c r="L86" s="1252" t="s">
        <v>222</v>
      </c>
      <c r="M86" s="1253"/>
      <c r="N86" s="508"/>
    </row>
    <row r="87" spans="8:8" s="24" ht="18.0" customFormat="1" customHeight="1">
      <c r="A87" s="1236"/>
      <c r="B87" s="1251"/>
      <c r="C87" s="1254"/>
      <c r="D87" s="1255"/>
      <c r="E87" s="1255"/>
      <c r="F87" s="1255"/>
      <c r="G87" s="1255"/>
      <c r="H87" s="1256"/>
      <c r="I87" s="1257"/>
      <c r="J87" s="1258"/>
      <c r="K87" s="1259"/>
      <c r="L87" s="1260" t="str">
        <f>Master!$E$6</f>
        <v>2022-23</v>
      </c>
      <c r="M87" s="1261"/>
      <c r="N87" s="508"/>
    </row>
    <row r="88" spans="8:8" s="24" ht="17.25" customFormat="1" customHeight="1">
      <c r="A88" s="1236"/>
      <c r="B88" s="1262" t="s">
        <v>167</v>
      </c>
      <c r="C88" s="1263" t="s">
        <v>21</v>
      </c>
      <c r="D88" s="1264"/>
      <c r="E88" s="1264"/>
      <c r="F88" s="1264"/>
      <c r="G88" s="1265"/>
      <c r="H88" s="1266" t="s">
        <v>153</v>
      </c>
      <c r="I88" s="1267">
        <f>IF(K84="","",VLOOKUP($A81,'Marks Entry'!$C$9:$FA$108,3,0))</f>
        <v>220.0</v>
      </c>
      <c r="J88" s="1267"/>
      <c r="K88" s="1267"/>
      <c r="L88" s="1267"/>
      <c r="M88" s="1268"/>
      <c r="N88" s="508"/>
    </row>
    <row r="89" spans="8:8" s="24" ht="17.25" customFormat="1" customHeight="1">
      <c r="A89" s="1236"/>
      <c r="B89" s="1262" t="s">
        <v>167</v>
      </c>
      <c r="C89" s="1269" t="s">
        <v>23</v>
      </c>
      <c r="D89" s="1270"/>
      <c r="E89" s="1270"/>
      <c r="F89" s="1270"/>
      <c r="G89" s="1271"/>
      <c r="H89" s="1272" t="s">
        <v>153</v>
      </c>
      <c r="I89" s="1273" t="str">
        <f>IF(K84="","",VLOOKUP($A81,'Marks Entry'!$C$9:$FA$108,6,0))</f>
        <v>GENDA KUMARI</v>
      </c>
      <c r="J89" s="1273"/>
      <c r="K89" s="1273"/>
      <c r="L89" s="1273"/>
      <c r="M89" s="1274"/>
      <c r="N89" s="508"/>
    </row>
    <row r="90" spans="8:8" s="24" ht="17.25" customFormat="1" customHeight="1">
      <c r="A90" s="1236"/>
      <c r="B90" s="1262" t="s">
        <v>167</v>
      </c>
      <c r="C90" s="1269" t="s">
        <v>24</v>
      </c>
      <c r="D90" s="1270"/>
      <c r="E90" s="1270"/>
      <c r="F90" s="1270"/>
      <c r="G90" s="1271"/>
      <c r="H90" s="1272" t="s">
        <v>153</v>
      </c>
      <c r="I90" s="1273" t="str">
        <f>IF(K84="","",VLOOKUP($A81,'Marks Entry'!$C$9:$FA$108,7,0))</f>
        <v>NARPAT RAM</v>
      </c>
      <c r="J90" s="1273"/>
      <c r="K90" s="1273"/>
      <c r="L90" s="1273"/>
      <c r="M90" s="1274"/>
      <c r="N90" s="508"/>
    </row>
    <row r="91" spans="8:8" s="24" ht="17.25" customFormat="1" customHeight="1">
      <c r="A91" s="1236"/>
      <c r="B91" s="1262" t="s">
        <v>167</v>
      </c>
      <c r="C91" s="1269" t="s">
        <v>52</v>
      </c>
      <c r="D91" s="1270"/>
      <c r="E91" s="1270"/>
      <c r="F91" s="1270"/>
      <c r="G91" s="1271"/>
      <c r="H91" s="1272" t="s">
        <v>153</v>
      </c>
      <c r="I91" s="1273" t="str">
        <f>IF(K84="","",VLOOKUP($A81,'Marks Entry'!$C$9:$FA$108,8,0))</f>
        <v>RESHA DEVI</v>
      </c>
      <c r="J91" s="1273"/>
      <c r="K91" s="1273"/>
      <c r="L91" s="1273"/>
      <c r="M91" s="1274"/>
      <c r="N91" s="508"/>
    </row>
    <row r="92" spans="8:8" s="24" ht="17.25" customFormat="1" customHeight="1">
      <c r="A92" s="1236"/>
      <c r="B92" s="1262" t="s">
        <v>167</v>
      </c>
      <c r="C92" s="1269" t="s">
        <v>53</v>
      </c>
      <c r="D92" s="1270"/>
      <c r="E92" s="1270"/>
      <c r="F92" s="1270"/>
      <c r="G92" s="1271"/>
      <c r="H92" s="1272" t="s">
        <v>153</v>
      </c>
      <c r="I92" s="1275" t="str">
        <f>IF(K84="","",CONCATENATE('Marks Entry'!$G$4,'Marks Entry'!$J$4))</f>
        <v>9(A)</v>
      </c>
      <c r="J92" s="1273"/>
      <c r="K92" s="1273"/>
      <c r="L92" s="1273"/>
      <c r="M92" s="1274"/>
      <c r="N92" s="508"/>
    </row>
    <row r="93" spans="8:8" s="24" ht="17.25" customFormat="1" customHeight="1">
      <c r="A93" s="1236"/>
      <c r="B93" s="1262" t="s">
        <v>167</v>
      </c>
      <c r="C93" s="1276" t="s">
        <v>26</v>
      </c>
      <c r="D93" s="1277"/>
      <c r="E93" s="1277"/>
      <c r="F93" s="1277"/>
      <c r="G93" s="1278"/>
      <c r="H93" s="1279" t="s">
        <v>153</v>
      </c>
      <c r="I93" s="1280">
        <f>IF(K84="","",VLOOKUP($A81,'Marks Entry'!$C$9:$FA$108,9,0))</f>
        <v>39473.0</v>
      </c>
      <c r="J93" s="1280"/>
      <c r="K93" s="1280"/>
      <c r="L93" s="1280"/>
      <c r="M93" s="1281"/>
      <c r="N93" s="508"/>
    </row>
    <row r="94" spans="8:8" s="1235" ht="17.25" customFormat="1" customHeight="1">
      <c r="A94" s="1236"/>
      <c r="B94" s="1282" t="s">
        <v>167</v>
      </c>
      <c r="C94" s="1283" t="s">
        <v>54</v>
      </c>
      <c r="D94" s="1284"/>
      <c r="E94" s="1285" t="s">
        <v>69</v>
      </c>
      <c r="F94" s="1286" t="s">
        <v>70</v>
      </c>
      <c r="G94" s="1285" t="s">
        <v>200</v>
      </c>
      <c r="H94" s="1287" t="s">
        <v>30</v>
      </c>
      <c r="I94" s="1288" t="s">
        <v>55</v>
      </c>
      <c r="J94" s="1289" t="s">
        <v>223</v>
      </c>
      <c r="K94" s="1290" t="s">
        <v>83</v>
      </c>
      <c r="L94" s="1291" t="s">
        <v>76</v>
      </c>
      <c r="M94" s="1292" t="s">
        <v>102</v>
      </c>
      <c r="N94" s="508"/>
    </row>
    <row r="95" spans="8:8" s="1235" ht="17.25" customFormat="1" customHeight="1">
      <c r="A95" s="1236"/>
      <c r="B95" s="1282" t="s">
        <v>167</v>
      </c>
      <c r="C95" s="1293"/>
      <c r="D95" s="1294"/>
      <c r="E95" s="1295"/>
      <c r="F95" s="1296"/>
      <c r="G95" s="1295"/>
      <c r="H95" s="1297"/>
      <c r="I95" s="1298"/>
      <c r="J95" s="1299"/>
      <c r="K95" s="1300"/>
      <c r="L95" s="1301"/>
      <c r="M95" s="1302"/>
      <c r="N95" s="508"/>
    </row>
    <row r="96" spans="8:8" s="1235" ht="17.25" customFormat="1" customHeight="1">
      <c r="A96" s="1236"/>
      <c r="B96" s="1282" t="s">
        <v>167</v>
      </c>
      <c r="C96" s="1303" t="s">
        <v>56</v>
      </c>
      <c r="D96" s="1304"/>
      <c r="E96" s="1305">
        <f>'Marks Entry'!$L$7</f>
        <v>5.0</v>
      </c>
      <c r="F96" s="1305">
        <f>'Marks Entry'!$M$7</f>
        <v>5.0</v>
      </c>
      <c r="G96" s="1305">
        <f>'Marks Entry'!$M$7</f>
        <v>5.0</v>
      </c>
      <c r="H96" s="1306">
        <f>SUM(E96:G96)</f>
        <v>15.0</v>
      </c>
      <c r="I96" s="1305">
        <f>'Marks Entry'!$P$7</f>
        <v>35.0</v>
      </c>
      <c r="J96" s="1306">
        <f>SUM(H96,I96)</f>
        <v>50.0</v>
      </c>
      <c r="K96" s="1305">
        <f>'Marks Entry'!$R$7</f>
        <v>50.0</v>
      </c>
      <c r="L96" s="1307">
        <f>SUM(J96,K96)</f>
        <v>100.0</v>
      </c>
      <c r="M96" s="1308"/>
      <c r="N96" s="508"/>
    </row>
    <row r="97" spans="8:8" s="1235" ht="17.25" customFormat="1" customHeight="1">
      <c r="A97" s="1236"/>
      <c r="B97" s="1282" t="s">
        <v>167</v>
      </c>
      <c r="C97" s="1309" t="str">
        <f>'Marks Entry'!$L$3</f>
        <v>HINDI</v>
      </c>
      <c r="D97" s="1310"/>
      <c r="E97" s="1311">
        <f>IF(K84="","",VLOOKUP($A81,'Marks Entry'!$C$1:$GQ$109,10,0))</f>
        <v>3.0</v>
      </c>
      <c r="F97" s="1311">
        <f>IF(K84="","",VLOOKUP($A81,'Marks Entry'!$C$1:$GQ$109,11,0))</f>
        <v>1.0</v>
      </c>
      <c r="G97" s="1312">
        <f>IF(K84="","",VLOOKUP($A81,'Marks Entry'!$C$1:$GQ$109,12,0))</f>
        <v>0.0</v>
      </c>
      <c r="H97" s="1313">
        <f>SUM(E97:G97)</f>
        <v>4.0</v>
      </c>
      <c r="I97" s="1311">
        <f>IF(K84="","",VLOOKUP($A81,'Marks Entry'!$C$1:$GQ$109,14,0))</f>
        <v>8.0</v>
      </c>
      <c r="J97" s="1313">
        <f t="shared" si="6" ref="J97:J104">SUM(H97,I97)</f>
        <v>12.0</v>
      </c>
      <c r="K97" s="1311">
        <f>IF(K84="","",VLOOKUP($A81,'Marks Entry'!$C$1:$GQ$109,16,0))</f>
        <v>8.0</v>
      </c>
      <c r="L97" s="1314">
        <f t="shared" si="7" ref="L97:L104">SUM(J97,K97)</f>
        <v>20.0</v>
      </c>
      <c r="M97" s="1315" t="str">
        <f>IF(K84="","",VLOOKUP($A81,'Marks Entry'!$C$1:$GQ$109,21,0))</f>
        <v>F</v>
      </c>
      <c r="N97" s="508"/>
    </row>
    <row r="98" spans="8:8" s="1235" ht="17.25" customFormat="1" customHeight="1">
      <c r="A98" s="1236"/>
      <c r="B98" s="1282" t="s">
        <v>167</v>
      </c>
      <c r="C98" s="1316" t="str">
        <f>'Marks Entry'!$X$3</f>
        <v>ENGLISH</v>
      </c>
      <c r="D98" s="1317"/>
      <c r="E98" s="1318">
        <f>IF(K84="","",VLOOKUP($A81,'Marks Entry'!$C$1:$GQ$109,22,0))</f>
        <v>3.0</v>
      </c>
      <c r="F98" s="1318">
        <f>IF(K84="","",VLOOKUP($A81,'Marks Entry'!$C$1:$GQ$109,23,0))</f>
        <v>3.0</v>
      </c>
      <c r="G98" s="1319">
        <f>IF(K84="","",VLOOKUP($A81,'Marks Entry'!$C$1:$GQ$109,24,0))</f>
        <v>2.0</v>
      </c>
      <c r="H98" s="1320">
        <f t="shared" si="8" ref="H98:H104">SUM(E98:G98)</f>
        <v>8.0</v>
      </c>
      <c r="I98" s="1321">
        <f>IF(K84="","",VLOOKUP($A81,'Marks Entry'!$C$1:$GQ$109,26,0))</f>
        <v>12.0</v>
      </c>
      <c r="J98" s="1320">
        <f t="shared" si="6"/>
        <v>20.0</v>
      </c>
      <c r="K98" s="1318">
        <f>IF(K84="","",VLOOKUP($A81,'Marks Entry'!$C$1:$GQ$109,28,0))</f>
        <v>0.0</v>
      </c>
      <c r="L98" s="1322">
        <f t="shared" si="7"/>
        <v>20.0</v>
      </c>
      <c r="M98" s="1323" t="str">
        <f>IF(K84="","",VLOOKUP($A81,'Marks Entry'!$C$1:$GQ$109,33,0))</f>
        <v>F</v>
      </c>
      <c r="N98" s="508"/>
    </row>
    <row r="99" spans="8:8" s="1235" ht="17.25" customFormat="1" customHeight="1">
      <c r="A99" s="1236"/>
      <c r="B99" s="1282" t="s">
        <v>167</v>
      </c>
      <c r="C99" s="1324" t="s">
        <v>56</v>
      </c>
      <c r="D99" s="1325"/>
      <c r="E99" s="1326">
        <f>'Marks Entry'!$AJ$7</f>
        <v>10.0</v>
      </c>
      <c r="F99" s="1326">
        <f>'Marks Entry'!$AK$7</f>
        <v>10.0</v>
      </c>
      <c r="G99" s="1326">
        <f>'Marks Entry'!$AK$7</f>
        <v>10.0</v>
      </c>
      <c r="H99" s="1327">
        <f t="shared" si="8"/>
        <v>30.0</v>
      </c>
      <c r="I99" s="1326">
        <f>'Marks Entry'!$AN$7</f>
        <v>70.0</v>
      </c>
      <c r="J99" s="1327">
        <f t="shared" si="6"/>
        <v>100.0</v>
      </c>
      <c r="K99" s="1326">
        <f>'Marks Entry'!$AP$7</f>
        <v>100.0</v>
      </c>
      <c r="L99" s="1328">
        <f t="shared" si="7"/>
        <v>200.0</v>
      </c>
      <c r="M99" s="1329" t="s">
        <v>168</v>
      </c>
      <c r="N99" s="508"/>
    </row>
    <row r="100" spans="8:8" s="1235" ht="17.25" customFormat="1" customHeight="1">
      <c r="A100" s="1236"/>
      <c r="B100" s="1282" t="s">
        <v>167</v>
      </c>
      <c r="C100" s="1330" t="str">
        <f>'Marks Entry'!$AJ$3</f>
        <v>SANSKRIT-I</v>
      </c>
      <c r="D100" s="1331"/>
      <c r="E100" s="1311">
        <f>IF(K84="","",VLOOKUP($A81,'Marks Entry'!$C$1:$GQ$109,34,0))</f>
        <v>3.0</v>
      </c>
      <c r="F100" s="1311">
        <f>IF(K84="","",VLOOKUP($A81,'Marks Entry'!$C$1:$GQ$109,35,0))</f>
        <v>6.0</v>
      </c>
      <c r="G100" s="1312">
        <f>IF(K84="","",VLOOKUP($A81,'Marks Entry'!$C$1:$GQ$109,36,0))</f>
        <v>5.0</v>
      </c>
      <c r="H100" s="1332">
        <f t="shared" si="8"/>
        <v>14.0</v>
      </c>
      <c r="I100" s="1333">
        <f>IF(K84="","",VLOOKUP($A81,'Marks Entry'!$C$1:$GQ$109,38,0))</f>
        <v>17.0</v>
      </c>
      <c r="J100" s="1332">
        <f t="shared" si="6"/>
        <v>31.0</v>
      </c>
      <c r="K100" s="1311">
        <f>IF(K84="","",VLOOKUP($A81,'Marks Entry'!$C$1:$GQ$109,40,0))</f>
        <v>0.0</v>
      </c>
      <c r="L100" s="1314">
        <f t="shared" si="7"/>
        <v>31.0</v>
      </c>
      <c r="M100" s="1315" t="str">
        <f>IF(K84="","",VLOOKUP($A81,'Marks Entry'!$C$1:$GQ$109,45,0))</f>
        <v>F</v>
      </c>
      <c r="N100" s="508"/>
    </row>
    <row r="101" spans="8:8" s="1235" ht="17.25" customFormat="1" customHeight="1">
      <c r="A101" s="1236"/>
      <c r="B101" s="1282" t="s">
        <v>167</v>
      </c>
      <c r="C101" s="1334" t="str">
        <f>'Marks Entry'!$AV$3</f>
        <v>SANSKRIT-II</v>
      </c>
      <c r="D101" s="1335"/>
      <c r="E101" s="1311">
        <f>IF(K84="","",VLOOKUP($A81,'Marks Entry'!$C$1:$GQ$109,46,0))</f>
        <v>2.0</v>
      </c>
      <c r="F101" s="1311">
        <f>IF(K84="","",VLOOKUP($A81,'Marks Entry'!$C$1:$GQ$109,47,0))</f>
        <v>7.0</v>
      </c>
      <c r="G101" s="1312">
        <f>IF(K84="","",VLOOKUP($A81,'Marks Entry'!$C$1:$GQ$109,48,0))</f>
        <v>3.0</v>
      </c>
      <c r="H101" s="1336">
        <f t="shared" si="8"/>
        <v>12.0</v>
      </c>
      <c r="I101" s="1337">
        <f>IF(K84="","",VLOOKUP($A81,'Marks Entry'!$C$1:$GQ$109,50,0))</f>
        <v>18.0</v>
      </c>
      <c r="J101" s="1336">
        <f t="shared" si="6"/>
        <v>30.0</v>
      </c>
      <c r="K101" s="1311">
        <f>IF(K84="","",VLOOKUP($A81,'Marks Entry'!$C$1:$GQ$109,52,0))</f>
        <v>0.0</v>
      </c>
      <c r="L101" s="1314">
        <f t="shared" si="7"/>
        <v>30.0</v>
      </c>
      <c r="M101" s="1315" t="str">
        <f>IF(K84="","",VLOOKUP($A81,'Marks Entry'!$C$1:$GQ$109,57,0))</f>
        <v>F</v>
      </c>
      <c r="N101" s="508"/>
    </row>
    <row r="102" spans="8:8" s="1235" ht="17.25" customFormat="1" customHeight="1">
      <c r="A102" s="1236"/>
      <c r="B102" s="1282" t="s">
        <v>167</v>
      </c>
      <c r="C102" s="1334" t="str">
        <f>'Marks Entry'!$BH$3</f>
        <v>SCIENCE</v>
      </c>
      <c r="D102" s="1335"/>
      <c r="E102" s="1311">
        <f>IF(K84="","",VLOOKUP($A81,'Marks Entry'!$C$1:$GQ$109,58,0))</f>
        <v>2.0</v>
      </c>
      <c r="F102" s="1311">
        <f>IF(K84="","",VLOOKUP($A81,'Marks Entry'!$C$1:$GQ$109,59,0))</f>
        <v>0.0</v>
      </c>
      <c r="G102" s="1312">
        <f>IF(K84="","",VLOOKUP($A81,'Marks Entry'!$C$1:$GQ$109,60,0))</f>
        <v>0.0</v>
      </c>
      <c r="H102" s="1336">
        <f t="shared" si="8"/>
        <v>2.0</v>
      </c>
      <c r="I102" s="1337">
        <f>IF(K84="","",VLOOKUP($A81,'Marks Entry'!$C$1:$GQ$109,62,0))</f>
        <v>20.0</v>
      </c>
      <c r="J102" s="1336">
        <f t="shared" si="6"/>
        <v>22.0</v>
      </c>
      <c r="K102" s="1311">
        <f>IF(K84="","",VLOOKUP($A81,'Marks Entry'!$C$1:$GQ$109,64,0))</f>
        <v>0.0</v>
      </c>
      <c r="L102" s="1314">
        <f t="shared" si="7"/>
        <v>22.0</v>
      </c>
      <c r="M102" s="1315" t="str">
        <f>IF(K84="","",VLOOKUP($A81,'Marks Entry'!$C$1:$GQ$109,69,0))</f>
        <v>F</v>
      </c>
      <c r="N102" s="508"/>
    </row>
    <row r="103" spans="8:8" s="1235" ht="17.25" customFormat="1" customHeight="1">
      <c r="A103" s="1236"/>
      <c r="B103" s="1282" t="s">
        <v>167</v>
      </c>
      <c r="C103" s="1338" t="str">
        <f>'Marks Entry'!$BT$3</f>
        <v>MATHEMATICS</v>
      </c>
      <c r="D103" s="1339"/>
      <c r="E103" s="1340">
        <f>IF(K84="","",VLOOKUP($A81,'Marks Entry'!$C$1:$GQ$109,70,0))</f>
        <v>2.0</v>
      </c>
      <c r="F103" s="1340">
        <f>IF(K84="","",VLOOKUP($A81,'Marks Entry'!$C$1:$GQ$109,71,0))</f>
        <v>3.0</v>
      </c>
      <c r="G103" s="1341">
        <f>IF(K84="","",VLOOKUP($A81,'Marks Entry'!$C$1:$GQ$109,72,0))</f>
        <v>2.0</v>
      </c>
      <c r="H103" s="1342">
        <f t="shared" si="8"/>
        <v>7.0</v>
      </c>
      <c r="I103" s="1343">
        <f>IF(K84="","",VLOOKUP($A81,'Marks Entry'!$C$1:$GQ$109,74,0))</f>
        <v>26.0</v>
      </c>
      <c r="J103" s="1342">
        <f t="shared" si="6"/>
        <v>33.0</v>
      </c>
      <c r="K103" s="1340">
        <f>IF(K84="","",VLOOKUP($A81,'Marks Entry'!$C$1:$GQ$109,76,0))</f>
        <v>0.0</v>
      </c>
      <c r="L103" s="1344">
        <f t="shared" si="7"/>
        <v>33.0</v>
      </c>
      <c r="M103" s="1345" t="str">
        <f>IF(K84="","",VLOOKUP($A81,'Marks Entry'!$C$1:$GQ$109,81,0))</f>
        <v>F</v>
      </c>
      <c r="N103" s="508"/>
    </row>
    <row r="104" spans="8:8" s="1235" ht="17.25" customFormat="1" customHeight="1">
      <c r="A104" s="1236"/>
      <c r="B104" s="1282" t="s">
        <v>167</v>
      </c>
      <c r="C104" s="1338" t="str">
        <f>'Marks Entry'!$CF$3</f>
        <v>SOCIAL SCIENCE</v>
      </c>
      <c r="D104" s="1339"/>
      <c r="E104" s="1340">
        <f>IF(K84="","",VLOOKUP($A81,'Marks Entry'!$C$1:$GQ$109,82,0))</f>
        <v>4.0</v>
      </c>
      <c r="F104" s="1340">
        <f>IF(K84="","",VLOOKUP($A81,'Marks Entry'!$C$1:$GQ$109,83,0))</f>
        <v>3.0</v>
      </c>
      <c r="G104" s="1341">
        <f>IF(K84="","",VLOOKUP($A81,'Marks Entry'!$C$1:$GQ$109,84,0))</f>
        <v>3.0</v>
      </c>
      <c r="H104" s="1342">
        <f t="shared" si="8"/>
        <v>10.0</v>
      </c>
      <c r="I104" s="1343">
        <f>IF(K84="","",VLOOKUP($A81,'Marks Entry'!$C$1:$GQ$109,86,0))</f>
        <v>23.0</v>
      </c>
      <c r="J104" s="1342">
        <f t="shared" si="6"/>
        <v>33.0</v>
      </c>
      <c r="K104" s="1340">
        <f>IF(K84="","",VLOOKUP($A81,'Marks Entry'!$C$1:$GQ$109,88,0))</f>
        <v>0.0</v>
      </c>
      <c r="L104" s="1344">
        <f t="shared" si="7"/>
        <v>33.0</v>
      </c>
      <c r="M104" s="1345" t="str">
        <f>IF(K84="","",VLOOKUP($A81,'Marks Entry'!$C$1:$GQ$109,93,0))</f>
        <v>F</v>
      </c>
      <c r="N104" s="508"/>
    </row>
    <row r="105" spans="8:8" s="24" ht="17.25" customFormat="1" customHeight="1">
      <c r="A105" s="1236"/>
      <c r="B105" s="1262" t="s">
        <v>167</v>
      </c>
      <c r="C105" s="1346" t="s">
        <v>77</v>
      </c>
      <c r="D105" s="1347"/>
      <c r="E105" s="1348"/>
      <c r="F105" s="1349" t="s">
        <v>78</v>
      </c>
      <c r="G105" s="1350"/>
      <c r="H105" s="1351" t="s">
        <v>79</v>
      </c>
      <c r="I105" s="1352"/>
      <c r="J105" s="1353" t="s">
        <v>43</v>
      </c>
      <c r="K105" s="1354" t="s">
        <v>95</v>
      </c>
      <c r="L105" s="1355" t="s">
        <v>41</v>
      </c>
      <c r="M105" s="1356" t="s">
        <v>45</v>
      </c>
      <c r="N105" s="508"/>
    </row>
    <row r="106" spans="8:8" s="24" ht="20.25" customFormat="1" customHeight="1">
      <c r="A106" s="1236"/>
      <c r="B106" s="1262" t="s">
        <v>167</v>
      </c>
      <c r="C106" s="1357"/>
      <c r="D106" s="1358"/>
      <c r="E106" s="1359"/>
      <c r="F106" s="1360">
        <f>IF(K84="","",VLOOKUP($A81,'Marks Entry'!$C$1:$GQ$109,155,0))</f>
        <v>1200.0</v>
      </c>
      <c r="G106" s="1361"/>
      <c r="H106" s="1362">
        <f>IF(K84="","",VLOOKUP($A81,'Marks Entry'!$C$1:$GQ$109,156,0))</f>
        <v>189.0</v>
      </c>
      <c r="I106" s="1361"/>
      <c r="J106" s="1363">
        <f>IF(K84="","",VLOOKUP($A81,'Marks Entry'!$C$1:$GQ$109,157,0))</f>
        <v>15.75</v>
      </c>
      <c r="K106" s="1364" t="str">
        <f>IF(K84="","",VLOOKUP($A81,'Marks Entry'!$C$1:$GQ$109,158,0))</f>
        <v/>
      </c>
      <c r="L106" s="1365" t="str">
        <f>IF(K84="","",VLOOKUP($A81,'Marks Entry'!$C$1:$GQ$109,159,0))</f>
        <v>FAILED</v>
      </c>
      <c r="M106" s="1366" t="str">
        <f>IF(K84="","",VLOOKUP($A81,'Marks Entry'!$C$1:$GQ$109,161,0))</f>
        <v/>
      </c>
      <c r="N106" s="508"/>
    </row>
    <row r="107" spans="8:8" s="24" ht="17.25" customFormat="1" customHeight="1">
      <c r="A107" s="1236"/>
      <c r="B107" s="1262" t="s">
        <v>167</v>
      </c>
      <c r="C107" s="1367" t="s">
        <v>58</v>
      </c>
      <c r="D107" s="1368"/>
      <c r="E107" s="1368"/>
      <c r="F107" s="1368"/>
      <c r="G107" s="1368"/>
      <c r="H107" s="1368"/>
      <c r="I107" s="1369"/>
      <c r="J107" s="1370" t="s">
        <v>59</v>
      </c>
      <c r="K107" s="1371">
        <f>IF(K84="","",VLOOKUP($A81,'Marks Entry'!$C$1:$GQ$109,152,0))</f>
        <v>0.0</v>
      </c>
      <c r="L107" s="1372" t="s">
        <v>104</v>
      </c>
      <c r="M107" s="1373"/>
      <c r="N107" s="508"/>
    </row>
    <row r="108" spans="8:8" s="24" ht="17.25" customFormat="1" customHeight="1">
      <c r="A108" s="1236"/>
      <c r="B108" s="1262" t="s">
        <v>167</v>
      </c>
      <c r="C108" s="1374" t="s">
        <v>54</v>
      </c>
      <c r="D108" s="1375"/>
      <c r="E108" s="1375"/>
      <c r="F108" s="1376" t="s">
        <v>162</v>
      </c>
      <c r="G108" s="1376"/>
      <c r="H108" s="1376"/>
      <c r="I108" s="1377" t="s">
        <v>49</v>
      </c>
      <c r="J108" s="1378" t="s">
        <v>60</v>
      </c>
      <c r="K108" s="1379">
        <f>IF(K84="","",VLOOKUP($A81,'Marks Entry'!$C$1:$GQ$109,153,0))</f>
        <v>0.0</v>
      </c>
      <c r="L108" s="1380" t="str">
        <f>IF(K84="","",VLOOKUP($A81,'Marks Entry'!$C$1:$GQ$109,154,0))</f>
        <v/>
      </c>
      <c r="M108" s="1381"/>
      <c r="N108" s="508"/>
    </row>
    <row r="109" spans="8:8" s="24" ht="17.25" customFormat="1" customHeight="1">
      <c r="A109" s="1236"/>
      <c r="B109" s="1262" t="s">
        <v>167</v>
      </c>
      <c r="C109" s="1374"/>
      <c r="D109" s="1375"/>
      <c r="E109" s="1375"/>
      <c r="F109" s="1376"/>
      <c r="G109" s="1376"/>
      <c r="H109" s="1376"/>
      <c r="I109" s="1382" t="s">
        <v>103</v>
      </c>
      <c r="J109" s="1383" t="s">
        <v>61</v>
      </c>
      <c r="K109" s="1383"/>
      <c r="L109" s="1384" t="str">
        <f>IF(K84="","",VLOOKUP($A81,'Marks Entry'!$C$1:$GQ$109,162,0))</f>
        <v>Need Improvement</v>
      </c>
      <c r="M109" s="1385"/>
      <c r="N109" s="508"/>
    </row>
    <row r="110" spans="8:8" s="24" ht="17.25" customFormat="1" customHeight="1">
      <c r="A110" s="1236"/>
      <c r="B110" s="1262" t="s">
        <v>167</v>
      </c>
      <c r="C110" s="1386" t="str">
        <f>'Marks Entry'!$CR$3</f>
        <v>Fou. Of Info. Tech.</v>
      </c>
      <c r="D110" s="1387"/>
      <c r="E110" s="1388"/>
      <c r="F110" s="1389" t="str">
        <f>IF(K84="","",VLOOKUP($A81,'Marks Entry'!$C$1:$GQ$109,180,0))</f>
        <v>60/200</v>
      </c>
      <c r="G110" s="1389"/>
      <c r="H110" s="1389"/>
      <c r="I110" s="1390" t="str">
        <f>IF(OR(K84="",F110=0/200),"",VLOOKUP($A81,'Marks Entry'!$C$1:$GQ$109,106,0))</f>
        <v/>
      </c>
      <c r="J110" s="1391" t="s">
        <v>68</v>
      </c>
      <c r="K110" s="1391"/>
      <c r="L110" s="1392">
        <f>Master!$E$20</f>
        <v>45048.0</v>
      </c>
      <c r="M110" s="1393"/>
      <c r="N110" s="508"/>
    </row>
    <row r="111" spans="8:8" s="24" ht="17.25" customFormat="1" customHeight="1">
      <c r="A111" s="1236"/>
      <c r="B111" s="1262" t="s">
        <v>167</v>
      </c>
      <c r="C111" s="1394" t="str">
        <f>'Marks Entry'!$DE$3</f>
        <v>Health &amp; Phy. Edu.</v>
      </c>
      <c r="D111" s="1395"/>
      <c r="E111" s="1395"/>
      <c r="F111" s="1396" t="str">
        <f>IF(K84="","",VLOOKUP($A81,'Marks Entry'!$C$1:$GQ$109,184,0))</f>
        <v>70/230</v>
      </c>
      <c r="G111" s="1397"/>
      <c r="H111" s="1398"/>
      <c r="I111" s="1390" t="str">
        <f>IF(OR(K84="",F111=0/200),"",VLOOKUP($A81,'Marks Entry'!$C$1:$GQ$109,129,0))</f>
        <v/>
      </c>
      <c r="J111" s="1399"/>
      <c r="K111" s="1399"/>
      <c r="L111" s="1399"/>
      <c r="M111" s="1400"/>
      <c r="N111" s="508"/>
    </row>
    <row r="112" spans="8:8" s="24" ht="17.25" customFormat="1" customHeight="1">
      <c r="A112" s="1236"/>
      <c r="B112" s="1262" t="s">
        <v>167</v>
      </c>
      <c r="C112" s="1394" t="str">
        <f>'Marks Entry'!$EB$3</f>
        <v>S.U.P.W.</v>
      </c>
      <c r="D112" s="1395"/>
      <c r="E112" s="1395"/>
      <c r="F112" s="1396" t="str">
        <f>IF(K84="","",VLOOKUP($A81,'Marks Entry'!$C$1:$GQ$109,188,0))</f>
        <v>0/100</v>
      </c>
      <c r="G112" s="1397"/>
      <c r="H112" s="1398"/>
      <c r="I112" s="1390" t="str">
        <f>IF(OR(K84="",F112=0/100),"",VLOOKUP($A81,'Marks Entry'!$C$1:$GQ$109,135,0))</f>
        <v/>
      </c>
      <c r="J112" s="1401"/>
      <c r="K112" s="1401"/>
      <c r="L112" s="1401"/>
      <c r="M112" s="1402"/>
      <c r="N112" s="508"/>
    </row>
    <row r="113" spans="8:8" s="24" ht="17.25" customFormat="1" customHeight="1">
      <c r="A113" s="1236"/>
      <c r="B113" s="1262" t="s">
        <v>167</v>
      </c>
      <c r="C113" s="1394" t="str">
        <f>'Marks Entry'!$EH$3</f>
        <v>Art Education</v>
      </c>
      <c r="D113" s="1395"/>
      <c r="E113" s="1395"/>
      <c r="F113" s="1396" t="str">
        <f>IF(K84="","",VLOOKUP($A81,'Marks Entry'!$C$1:$GQ$109,192,0))</f>
        <v>0/100</v>
      </c>
      <c r="G113" s="1397"/>
      <c r="H113" s="1398"/>
      <c r="I113" s="1390" t="str">
        <f>IF(OR(K84="",F113=0/100),"",VLOOKUP($A81,'Marks Entry'!$C$1:$GQ$109,141,0))</f>
        <v/>
      </c>
      <c r="J113" s="1403" t="s">
        <v>228</v>
      </c>
      <c r="K113" s="1403"/>
      <c r="L113" s="1403"/>
      <c r="M113" s="1404"/>
      <c r="N113" s="508"/>
    </row>
    <row r="114" spans="8:8" s="24" ht="17.25" customFormat="1" customHeight="1">
      <c r="A114" s="1236"/>
      <c r="B114" s="1262" t="s">
        <v>167</v>
      </c>
      <c r="C114" s="1394" t="str">
        <f>'Marks Entry'!$EN$3</f>
        <v>H &amp; C RAJ</v>
      </c>
      <c r="D114" s="1395"/>
      <c r="E114" s="1395"/>
      <c r="F114" s="1405" t="str">
        <f>IF(K84="","",VLOOKUP($A81,'Marks Entry'!$C$1:$GQ$109,196,0))</f>
        <v>57/200</v>
      </c>
      <c r="G114" s="1406"/>
      <c r="H114" s="1407"/>
      <c r="I114" s="1408" t="str">
        <f>IF(OR(K84="",F114=0/200),"",VLOOKUP($A81,'Marks Entry'!$C$1:$GQ$109,151,0))</f>
        <v/>
      </c>
      <c r="J114" s="1403" t="s">
        <v>229</v>
      </c>
      <c r="K114" s="1403"/>
      <c r="L114" s="1403"/>
      <c r="M114" s="1404"/>
      <c r="N114" s="508"/>
    </row>
    <row r="115" spans="8:8" s="24" ht="17.25" customFormat="1" customHeight="1">
      <c r="A115" s="1236"/>
      <c r="B115" s="1262" t="s">
        <v>167</v>
      </c>
      <c r="C115" s="1409" t="s">
        <v>171</v>
      </c>
      <c r="D115" s="1410"/>
      <c r="E115" s="1411"/>
      <c r="F115" s="1412" t="s">
        <v>172</v>
      </c>
      <c r="G115" s="1413"/>
      <c r="H115" s="1414"/>
      <c r="I115" s="1415" t="s">
        <v>31</v>
      </c>
      <c r="J115" s="1403" t="s">
        <v>230</v>
      </c>
      <c r="K115" s="1403"/>
      <c r="L115" s="1403"/>
      <c r="M115" s="1404"/>
      <c r="N115" s="508"/>
    </row>
    <row r="116" spans="8:8" s="24" ht="17.25" customFormat="1" customHeight="1">
      <c r="A116" s="1236"/>
      <c r="B116" s="1262" t="s">
        <v>167</v>
      </c>
      <c r="C116" s="1416"/>
      <c r="D116" s="1417"/>
      <c r="E116" s="1418"/>
      <c r="F116" s="1419" t="s">
        <v>224</v>
      </c>
      <c r="G116" s="1420"/>
      <c r="H116" s="1421"/>
      <c r="I116" s="1422" t="s">
        <v>62</v>
      </c>
      <c r="J116" s="1423" t="s">
        <v>232</v>
      </c>
      <c r="K116" s="1424"/>
      <c r="L116" s="1424"/>
      <c r="M116" s="1425"/>
      <c r="N116" s="508"/>
    </row>
    <row r="117" spans="8:8" s="24" ht="17.25" customFormat="1" customHeight="1">
      <c r="A117" s="1236"/>
      <c r="B117" s="1262" t="s">
        <v>167</v>
      </c>
      <c r="C117" s="1416"/>
      <c r="D117" s="1417"/>
      <c r="E117" s="1418"/>
      <c r="F117" s="1419" t="s">
        <v>225</v>
      </c>
      <c r="G117" s="1420"/>
      <c r="H117" s="1421"/>
      <c r="I117" s="1422" t="s">
        <v>63</v>
      </c>
      <c r="J117" s="1426"/>
      <c r="K117" s="1427"/>
      <c r="L117" s="1427"/>
      <c r="M117" s="1428"/>
      <c r="N117" s="508"/>
    </row>
    <row r="118" spans="8:8" s="24" ht="17.25" customFormat="1" customHeight="1">
      <c r="A118" s="1236"/>
      <c r="B118" s="1262" t="s">
        <v>167</v>
      </c>
      <c r="C118" s="1416"/>
      <c r="D118" s="1417"/>
      <c r="E118" s="1418"/>
      <c r="F118" s="1419" t="s">
        <v>226</v>
      </c>
      <c r="G118" s="1420"/>
      <c r="H118" s="1421"/>
      <c r="I118" s="1422" t="s">
        <v>65</v>
      </c>
      <c r="J118" s="1426"/>
      <c r="K118" s="1427"/>
      <c r="L118" s="1427"/>
      <c r="M118" s="1428"/>
      <c r="N118" s="508"/>
    </row>
    <row r="119" spans="8:8" s="24" ht="17.25" customFormat="1" customHeight="1">
      <c r="A119" s="1236"/>
      <c r="B119" s="1429" t="s">
        <v>167</v>
      </c>
      <c r="C119" s="1430"/>
      <c r="D119" s="1431"/>
      <c r="E119" s="1432"/>
      <c r="F119" s="1433" t="s">
        <v>227</v>
      </c>
      <c r="G119" s="1434"/>
      <c r="H119" s="1435"/>
      <c r="I119" s="1436" t="s">
        <v>64</v>
      </c>
      <c r="J119" s="1437" t="s">
        <v>231</v>
      </c>
      <c r="K119" s="1438"/>
      <c r="L119" s="1438"/>
      <c r="M119" s="1439"/>
      <c r="N119" s="508"/>
    </row>
    <row r="120" spans="8:8" s="24" ht="27.75" customFormat="1" customHeight="1">
      <c r="A120" s="1440" t="s">
        <v>161</v>
      </c>
      <c r="B120" s="1440"/>
      <c r="C120" s="1440"/>
      <c r="D120" s="1440"/>
      <c r="E120" s="1440"/>
      <c r="F120" s="1440"/>
      <c r="G120" s="1440"/>
      <c r="H120" s="1440"/>
      <c r="I120" s="1440"/>
      <c r="J120" s="1440"/>
      <c r="K120" s="1440"/>
      <c r="L120" s="1440"/>
      <c r="M120" s="1440"/>
      <c r="N120" s="1440"/>
    </row>
    <row r="121" spans="8:8" s="24" ht="19.5" customFormat="1" customHeight="1">
      <c r="A121" s="1223">
        <f>A81+1</f>
        <v>4.0</v>
      </c>
      <c r="B121" s="1441" t="str">
        <f>$B$1</f>
        <v>Department Of Sanskrit Education, Rajasthan</v>
      </c>
      <c r="C121" s="1441"/>
      <c r="D121" s="1441"/>
      <c r="E121" s="1441"/>
      <c r="F121" s="1441"/>
      <c r="G121" s="1441"/>
      <c r="H121" s="1441"/>
      <c r="I121" s="1441"/>
      <c r="J121" s="1441"/>
      <c r="K121" s="1441"/>
      <c r="L121" s="1441"/>
      <c r="M121" s="1441"/>
      <c r="N121" s="508" t="s">
        <v>161</v>
      </c>
    </row>
    <row r="122" spans="8:8" s="707" ht="36.0" customFormat="1" customHeight="1">
      <c r="A122" s="1225"/>
      <c r="B122" s="1226"/>
      <c r="C122" s="1227"/>
      <c r="D122" s="1228" t="str">
        <f>Master!$E$8</f>
        <v>GOVT VARISHTHA UPADHYAY SANSKRIT SCHOOL</v>
      </c>
      <c r="E122" s="1229"/>
      <c r="F122" s="1229"/>
      <c r="G122" s="1229"/>
      <c r="H122" s="1229"/>
      <c r="I122" s="1229"/>
      <c r="J122" s="1229"/>
      <c r="K122" s="1229"/>
      <c r="L122" s="1229"/>
      <c r="M122" s="1230"/>
      <c r="N122" s="508"/>
    </row>
    <row r="123" spans="8:8" s="24" ht="19.5" customFormat="1" customHeight="1">
      <c r="A123" s="1225"/>
      <c r="B123" s="1231"/>
      <c r="C123" s="1232"/>
      <c r="D123" s="1233">
        <f>Master!$E$11</f>
        <v>0.0</v>
      </c>
      <c r="E123" s="1233"/>
      <c r="F123" s="1233"/>
      <c r="G123" s="1233"/>
      <c r="H123" s="1233"/>
      <c r="I123" s="1233"/>
      <c r="J123" s="1233"/>
      <c r="K123" s="1233"/>
      <c r="L123" s="1233"/>
      <c r="M123" s="1234"/>
      <c r="N123" s="508"/>
    </row>
    <row r="124" spans="8:8" s="1235" ht="18.75" customFormat="1" customHeight="1">
      <c r="A124" s="1236"/>
      <c r="B124" s="1237"/>
      <c r="C124" s="1238" t="s">
        <v>154</v>
      </c>
      <c r="D124" s="1239"/>
      <c r="E124" s="1239"/>
      <c r="F124" s="1239"/>
      <c r="G124" s="1239"/>
      <c r="H124" s="1240"/>
      <c r="I124" s="1241" t="s">
        <v>135</v>
      </c>
      <c r="J124" s="1242"/>
      <c r="K124" s="1243">
        <f>VLOOKUP($A121,'Marks Entry'!$C$9:$K$108,5)</f>
        <v>904.0</v>
      </c>
      <c r="L124" s="1244" t="s">
        <v>221</v>
      </c>
      <c r="M124" s="1245"/>
      <c r="N124" s="508"/>
    </row>
    <row r="125" spans="8:8" s="1235" ht="18.75" customFormat="1" customHeight="1">
      <c r="A125" s="1236"/>
      <c r="B125" s="1237"/>
      <c r="C125" s="1246"/>
      <c r="D125" s="1247"/>
      <c r="E125" s="1247"/>
      <c r="F125" s="1247"/>
      <c r="G125" s="1247"/>
      <c r="H125" s="1248"/>
      <c r="I125" s="1241"/>
      <c r="J125" s="1242"/>
      <c r="K125" s="1243"/>
      <c r="L125" s="1249">
        <f>Master!$E$14</f>
        <v>8170.0</v>
      </c>
      <c r="M125" s="1250"/>
      <c r="N125" s="508"/>
    </row>
    <row r="126" spans="8:8" s="24" ht="15.75" customFormat="1" customHeight="1">
      <c r="A126" s="1236"/>
      <c r="B126" s="1251"/>
      <c r="C126" s="1246"/>
      <c r="D126" s="1247"/>
      <c r="E126" s="1247"/>
      <c r="F126" s="1247"/>
      <c r="G126" s="1247"/>
      <c r="H126" s="1248"/>
      <c r="I126" s="1241"/>
      <c r="J126" s="1242"/>
      <c r="K126" s="1243"/>
      <c r="L126" s="1252" t="s">
        <v>222</v>
      </c>
      <c r="M126" s="1253"/>
      <c r="N126" s="508"/>
    </row>
    <row r="127" spans="8:8" s="24" ht="18.0" customFormat="1" customHeight="1">
      <c r="A127" s="1236"/>
      <c r="B127" s="1251"/>
      <c r="C127" s="1254"/>
      <c r="D127" s="1255"/>
      <c r="E127" s="1255"/>
      <c r="F127" s="1255"/>
      <c r="G127" s="1255"/>
      <c r="H127" s="1256"/>
      <c r="I127" s="1257"/>
      <c r="J127" s="1258"/>
      <c r="K127" s="1259"/>
      <c r="L127" s="1260" t="str">
        <f>Master!$E$6</f>
        <v>2022-23</v>
      </c>
      <c r="M127" s="1261"/>
      <c r="N127" s="508"/>
    </row>
    <row r="128" spans="8:8" s="24" ht="17.25" customFormat="1" customHeight="1">
      <c r="A128" s="1236"/>
      <c r="B128" s="1262" t="s">
        <v>167</v>
      </c>
      <c r="C128" s="1263" t="s">
        <v>21</v>
      </c>
      <c r="D128" s="1264"/>
      <c r="E128" s="1264"/>
      <c r="F128" s="1264"/>
      <c r="G128" s="1265"/>
      <c r="H128" s="1266" t="s">
        <v>153</v>
      </c>
      <c r="I128" s="1267">
        <f>IF(K124="","",VLOOKUP($A121,'Marks Entry'!$C$9:$FA$108,3,0))</f>
        <v>545.0</v>
      </c>
      <c r="J128" s="1267"/>
      <c r="K128" s="1267"/>
      <c r="L128" s="1267"/>
      <c r="M128" s="1268"/>
      <c r="N128" s="508"/>
    </row>
    <row r="129" spans="8:8" s="24" ht="17.25" customFormat="1" customHeight="1">
      <c r="A129" s="1236"/>
      <c r="B129" s="1262" t="s">
        <v>167</v>
      </c>
      <c r="C129" s="1269" t="s">
        <v>23</v>
      </c>
      <c r="D129" s="1270"/>
      <c r="E129" s="1270"/>
      <c r="F129" s="1270"/>
      <c r="G129" s="1271"/>
      <c r="H129" s="1272" t="s">
        <v>153</v>
      </c>
      <c r="I129" s="1273" t="str">
        <f>IF(K124="","",VLOOKUP($A121,'Marks Entry'!$C$9:$FA$108,6,0))</f>
        <v>HANSRAJ</v>
      </c>
      <c r="J129" s="1273"/>
      <c r="K129" s="1273"/>
      <c r="L129" s="1273"/>
      <c r="M129" s="1274"/>
      <c r="N129" s="508"/>
    </row>
    <row r="130" spans="8:8" s="24" ht="17.25" customFormat="1" customHeight="1">
      <c r="A130" s="1236"/>
      <c r="B130" s="1262" t="s">
        <v>167</v>
      </c>
      <c r="C130" s="1269" t="s">
        <v>24</v>
      </c>
      <c r="D130" s="1270"/>
      <c r="E130" s="1270"/>
      <c r="F130" s="1270"/>
      <c r="G130" s="1271"/>
      <c r="H130" s="1272" t="s">
        <v>153</v>
      </c>
      <c r="I130" s="1273" t="str">
        <f>IF(K124="","",VLOOKUP($A121,'Marks Entry'!$C$9:$FA$108,7,0))</f>
        <v>Kheta Ram</v>
      </c>
      <c r="J130" s="1273"/>
      <c r="K130" s="1273"/>
      <c r="L130" s="1273"/>
      <c r="M130" s="1274"/>
      <c r="N130" s="508"/>
    </row>
    <row r="131" spans="8:8" s="24" ht="17.25" customFormat="1" customHeight="1">
      <c r="A131" s="1236"/>
      <c r="B131" s="1262" t="s">
        <v>167</v>
      </c>
      <c r="C131" s="1269" t="s">
        <v>52</v>
      </c>
      <c r="D131" s="1270"/>
      <c r="E131" s="1270"/>
      <c r="F131" s="1270"/>
      <c r="G131" s="1271"/>
      <c r="H131" s="1272" t="s">
        <v>153</v>
      </c>
      <c r="I131" s="1273" t="str">
        <f>IF(K124="","",VLOOKUP($A121,'Marks Entry'!$C$9:$FA$108,8,0))</f>
        <v>Kamla Devi</v>
      </c>
      <c r="J131" s="1273"/>
      <c r="K131" s="1273"/>
      <c r="L131" s="1273"/>
      <c r="M131" s="1274"/>
      <c r="N131" s="508"/>
    </row>
    <row r="132" spans="8:8" s="24" ht="17.25" customFormat="1" customHeight="1">
      <c r="A132" s="1236"/>
      <c r="B132" s="1262" t="s">
        <v>167</v>
      </c>
      <c r="C132" s="1269" t="s">
        <v>53</v>
      </c>
      <c r="D132" s="1270"/>
      <c r="E132" s="1270"/>
      <c r="F132" s="1270"/>
      <c r="G132" s="1271"/>
      <c r="H132" s="1272" t="s">
        <v>153</v>
      </c>
      <c r="I132" s="1275" t="str">
        <f>IF(K124="","",CONCATENATE('Marks Entry'!$G$4,'Marks Entry'!$J$4))</f>
        <v>9(A)</v>
      </c>
      <c r="J132" s="1273"/>
      <c r="K132" s="1273"/>
      <c r="L132" s="1273"/>
      <c r="M132" s="1274"/>
      <c r="N132" s="508"/>
    </row>
    <row r="133" spans="8:8" s="24" ht="17.25" customFormat="1" customHeight="1">
      <c r="A133" s="1236"/>
      <c r="B133" s="1262" t="s">
        <v>167</v>
      </c>
      <c r="C133" s="1276" t="s">
        <v>26</v>
      </c>
      <c r="D133" s="1277"/>
      <c r="E133" s="1277"/>
      <c r="F133" s="1277"/>
      <c r="G133" s="1278"/>
      <c r="H133" s="1279" t="s">
        <v>153</v>
      </c>
      <c r="I133" s="1280">
        <f>IF(K124="","",VLOOKUP($A121,'Marks Entry'!$C$9:$FA$108,9,0))</f>
        <v>39452.0</v>
      </c>
      <c r="J133" s="1280"/>
      <c r="K133" s="1280"/>
      <c r="L133" s="1280"/>
      <c r="M133" s="1281"/>
      <c r="N133" s="508"/>
    </row>
    <row r="134" spans="8:8" s="1235" ht="17.25" customFormat="1" customHeight="1">
      <c r="A134" s="1236"/>
      <c r="B134" s="1282" t="s">
        <v>167</v>
      </c>
      <c r="C134" s="1283" t="s">
        <v>54</v>
      </c>
      <c r="D134" s="1284"/>
      <c r="E134" s="1285" t="s">
        <v>69</v>
      </c>
      <c r="F134" s="1286" t="s">
        <v>70</v>
      </c>
      <c r="G134" s="1285" t="s">
        <v>200</v>
      </c>
      <c r="H134" s="1287" t="s">
        <v>30</v>
      </c>
      <c r="I134" s="1288" t="s">
        <v>55</v>
      </c>
      <c r="J134" s="1289" t="s">
        <v>223</v>
      </c>
      <c r="K134" s="1290" t="s">
        <v>83</v>
      </c>
      <c r="L134" s="1291" t="s">
        <v>76</v>
      </c>
      <c r="M134" s="1292" t="s">
        <v>102</v>
      </c>
      <c r="N134" s="508"/>
    </row>
    <row r="135" spans="8:8" s="1235" ht="17.25" customFormat="1" customHeight="1">
      <c r="A135" s="1236"/>
      <c r="B135" s="1282" t="s">
        <v>167</v>
      </c>
      <c r="C135" s="1293"/>
      <c r="D135" s="1294"/>
      <c r="E135" s="1295"/>
      <c r="F135" s="1296"/>
      <c r="G135" s="1295"/>
      <c r="H135" s="1297"/>
      <c r="I135" s="1298"/>
      <c r="J135" s="1299"/>
      <c r="K135" s="1300"/>
      <c r="L135" s="1301"/>
      <c r="M135" s="1302"/>
      <c r="N135" s="508"/>
    </row>
    <row r="136" spans="8:8" s="1235" ht="17.25" customFormat="1" customHeight="1">
      <c r="A136" s="1236"/>
      <c r="B136" s="1282" t="s">
        <v>167</v>
      </c>
      <c r="C136" s="1303" t="s">
        <v>56</v>
      </c>
      <c r="D136" s="1304"/>
      <c r="E136" s="1305">
        <f>'Marks Entry'!$L$7</f>
        <v>5.0</v>
      </c>
      <c r="F136" s="1305">
        <f>'Marks Entry'!$M$7</f>
        <v>5.0</v>
      </c>
      <c r="G136" s="1305">
        <f>'Marks Entry'!$M$7</f>
        <v>5.0</v>
      </c>
      <c r="H136" s="1306">
        <f>SUM(E136:G136)</f>
        <v>15.0</v>
      </c>
      <c r="I136" s="1305">
        <f>'Marks Entry'!$P$7</f>
        <v>35.0</v>
      </c>
      <c r="J136" s="1306">
        <f>SUM(H136,I136)</f>
        <v>50.0</v>
      </c>
      <c r="K136" s="1305">
        <f>'Marks Entry'!$R$7</f>
        <v>50.0</v>
      </c>
      <c r="L136" s="1307">
        <f>SUM(J136,K136)</f>
        <v>100.0</v>
      </c>
      <c r="M136" s="1308"/>
      <c r="N136" s="508"/>
    </row>
    <row r="137" spans="8:8" s="1235" ht="17.25" customFormat="1" customHeight="1">
      <c r="A137" s="1236"/>
      <c r="B137" s="1282" t="s">
        <v>167</v>
      </c>
      <c r="C137" s="1309" t="str">
        <f>'Marks Entry'!$L$3</f>
        <v>HINDI</v>
      </c>
      <c r="D137" s="1310"/>
      <c r="E137" s="1311">
        <f>IF(K124="","",VLOOKUP($A121,'Marks Entry'!$C$1:$GQ$109,10,0))</f>
        <v>1.0</v>
      </c>
      <c r="F137" s="1311">
        <f>IF(K124="","",VLOOKUP($A121,'Marks Entry'!$C$1:$GQ$109,11,0))</f>
        <v>1.0</v>
      </c>
      <c r="G137" s="1312">
        <f>IF(K124="","",VLOOKUP($A121,'Marks Entry'!$C$1:$GQ$109,12,0))</f>
        <v>1.0</v>
      </c>
      <c r="H137" s="1313">
        <f>SUM(E137:G137)</f>
        <v>3.0</v>
      </c>
      <c r="I137" s="1311">
        <f>IF(K124="","",VLOOKUP($A121,'Marks Entry'!$C$1:$GQ$109,14,0))</f>
        <v>10.0</v>
      </c>
      <c r="J137" s="1313">
        <f t="shared" si="9" ref="J137:J144">SUM(H137,I137)</f>
        <v>13.0</v>
      </c>
      <c r="K137" s="1311">
        <f>IF(K124="","",VLOOKUP($A121,'Marks Entry'!$C$1:$GQ$109,16,0))</f>
        <v>10.0</v>
      </c>
      <c r="L137" s="1314">
        <f t="shared" si="10" ref="L137:L144">SUM(J137,K137)</f>
        <v>23.0</v>
      </c>
      <c r="M137" s="1315" t="str">
        <f>IF(K124="","",VLOOKUP($A121,'Marks Entry'!$C$1:$GQ$109,21,0))</f>
        <v>F</v>
      </c>
      <c r="N137" s="508"/>
    </row>
    <row r="138" spans="8:8" s="1235" ht="17.25" customFormat="1" customHeight="1">
      <c r="A138" s="1236"/>
      <c r="B138" s="1282" t="s">
        <v>167</v>
      </c>
      <c r="C138" s="1316" t="str">
        <f>'Marks Entry'!$X$3</f>
        <v>ENGLISH</v>
      </c>
      <c r="D138" s="1317"/>
      <c r="E138" s="1318">
        <f>IF(K124="","",VLOOKUP($A121,'Marks Entry'!$C$1:$GQ$109,22,0))</f>
        <v>3.0</v>
      </c>
      <c r="F138" s="1318">
        <f>IF(K124="","",VLOOKUP($A121,'Marks Entry'!$C$1:$GQ$109,23,0))</f>
        <v>4.0</v>
      </c>
      <c r="G138" s="1319">
        <f>IF(K124="","",VLOOKUP($A121,'Marks Entry'!$C$1:$GQ$109,24,0))</f>
        <v>0.0</v>
      </c>
      <c r="H138" s="1320">
        <f t="shared" si="11" ref="H138:H144">SUM(E138:G138)</f>
        <v>7.0</v>
      </c>
      <c r="I138" s="1321">
        <f>IF(K124="","",VLOOKUP($A121,'Marks Entry'!$C$1:$GQ$109,26,0))</f>
        <v>14.0</v>
      </c>
      <c r="J138" s="1320">
        <f t="shared" si="9"/>
        <v>21.0</v>
      </c>
      <c r="K138" s="1318">
        <f>IF(K124="","",VLOOKUP($A121,'Marks Entry'!$C$1:$GQ$109,28,0))</f>
        <v>0.0</v>
      </c>
      <c r="L138" s="1322">
        <f t="shared" si="10"/>
        <v>21.0</v>
      </c>
      <c r="M138" s="1323" t="str">
        <f>IF(K124="","",VLOOKUP($A121,'Marks Entry'!$C$1:$GQ$109,33,0))</f>
        <v>F</v>
      </c>
      <c r="N138" s="508"/>
    </row>
    <row r="139" spans="8:8" s="1235" ht="17.25" customFormat="1" customHeight="1">
      <c r="A139" s="1236"/>
      <c r="B139" s="1282" t="s">
        <v>167</v>
      </c>
      <c r="C139" s="1324" t="s">
        <v>56</v>
      </c>
      <c r="D139" s="1325"/>
      <c r="E139" s="1326">
        <f>'Marks Entry'!$AJ$7</f>
        <v>10.0</v>
      </c>
      <c r="F139" s="1326">
        <f>'Marks Entry'!$AK$7</f>
        <v>10.0</v>
      </c>
      <c r="G139" s="1326">
        <f>'Marks Entry'!$AK$7</f>
        <v>10.0</v>
      </c>
      <c r="H139" s="1327">
        <f t="shared" si="11"/>
        <v>30.0</v>
      </c>
      <c r="I139" s="1326">
        <f>'Marks Entry'!$AN$7</f>
        <v>70.0</v>
      </c>
      <c r="J139" s="1327">
        <f t="shared" si="9"/>
        <v>100.0</v>
      </c>
      <c r="K139" s="1326">
        <f>'Marks Entry'!$AP$7</f>
        <v>100.0</v>
      </c>
      <c r="L139" s="1328">
        <f t="shared" si="10"/>
        <v>200.0</v>
      </c>
      <c r="M139" s="1329" t="s">
        <v>168</v>
      </c>
      <c r="N139" s="508"/>
    </row>
    <row r="140" spans="8:8" s="1235" ht="17.25" customFormat="1" customHeight="1">
      <c r="A140" s="1236"/>
      <c r="B140" s="1282" t="s">
        <v>167</v>
      </c>
      <c r="C140" s="1330" t="str">
        <f>'Marks Entry'!$AJ$3</f>
        <v>SANSKRIT-I</v>
      </c>
      <c r="D140" s="1331"/>
      <c r="E140" s="1311">
        <f>IF(K124="","",VLOOKUP($A121,'Marks Entry'!$C$1:$GQ$109,34,0))</f>
        <v>3.0</v>
      </c>
      <c r="F140" s="1311">
        <f>IF(K124="","",VLOOKUP($A121,'Marks Entry'!$C$1:$GQ$109,35,0))</f>
        <v>2.0</v>
      </c>
      <c r="G140" s="1312">
        <f>IF(K124="","",VLOOKUP($A121,'Marks Entry'!$C$1:$GQ$109,36,0))</f>
        <v>3.0</v>
      </c>
      <c r="H140" s="1332">
        <f t="shared" si="11"/>
        <v>8.0</v>
      </c>
      <c r="I140" s="1333">
        <f>IF(K124="","",VLOOKUP($A121,'Marks Entry'!$C$1:$GQ$109,38,0))</f>
        <v>21.0</v>
      </c>
      <c r="J140" s="1332">
        <f t="shared" si="9"/>
        <v>29.0</v>
      </c>
      <c r="K140" s="1311">
        <f>IF(K124="","",VLOOKUP($A121,'Marks Entry'!$C$1:$GQ$109,40,0))</f>
        <v>0.0</v>
      </c>
      <c r="L140" s="1314">
        <f t="shared" si="10"/>
        <v>29.0</v>
      </c>
      <c r="M140" s="1315" t="str">
        <f>IF(K124="","",VLOOKUP($A121,'Marks Entry'!$C$1:$GQ$109,45,0))</f>
        <v>F</v>
      </c>
      <c r="N140" s="508"/>
    </row>
    <row r="141" spans="8:8" s="1235" ht="17.25" customFormat="1" customHeight="1">
      <c r="A141" s="1236"/>
      <c r="B141" s="1282" t="s">
        <v>167</v>
      </c>
      <c r="C141" s="1334" t="str">
        <f>'Marks Entry'!$AV$3</f>
        <v>SANSKRIT-II</v>
      </c>
      <c r="D141" s="1335"/>
      <c r="E141" s="1311">
        <f>IF(K124="","",VLOOKUP($A121,'Marks Entry'!$C$1:$GQ$109,46,0))</f>
        <v>1.0</v>
      </c>
      <c r="F141" s="1311">
        <f>IF(K124="","",VLOOKUP($A121,'Marks Entry'!$C$1:$GQ$109,47,0))</f>
        <v>5.0</v>
      </c>
      <c r="G141" s="1312">
        <f>IF(K124="","",VLOOKUP($A121,'Marks Entry'!$C$1:$GQ$109,48,0))</f>
        <v>0.0</v>
      </c>
      <c r="H141" s="1336">
        <f t="shared" si="11"/>
        <v>6.0</v>
      </c>
      <c r="I141" s="1337">
        <f>IF(K124="","",VLOOKUP($A121,'Marks Entry'!$C$1:$GQ$109,50,0))</f>
        <v>18.0</v>
      </c>
      <c r="J141" s="1336">
        <f t="shared" si="9"/>
        <v>24.0</v>
      </c>
      <c r="K141" s="1311">
        <f>IF(K124="","",VLOOKUP($A121,'Marks Entry'!$C$1:$GQ$109,52,0))</f>
        <v>0.0</v>
      </c>
      <c r="L141" s="1314">
        <f t="shared" si="10"/>
        <v>24.0</v>
      </c>
      <c r="M141" s="1315" t="str">
        <f>IF(K124="","",VLOOKUP($A121,'Marks Entry'!$C$1:$GQ$109,57,0))</f>
        <v>F</v>
      </c>
      <c r="N141" s="508"/>
    </row>
    <row r="142" spans="8:8" s="1235" ht="17.25" customFormat="1" customHeight="1">
      <c r="A142" s="1236"/>
      <c r="B142" s="1282" t="s">
        <v>167</v>
      </c>
      <c r="C142" s="1334" t="str">
        <f>'Marks Entry'!$BH$3</f>
        <v>SCIENCE</v>
      </c>
      <c r="D142" s="1335"/>
      <c r="E142" s="1311">
        <f>IF(K124="","",VLOOKUP($A121,'Marks Entry'!$C$1:$GQ$109,58,0))</f>
        <v>1.0</v>
      </c>
      <c r="F142" s="1311">
        <f>IF(K124="","",VLOOKUP($A121,'Marks Entry'!$C$1:$GQ$109,59,0))</f>
        <v>0.0</v>
      </c>
      <c r="G142" s="1312">
        <f>IF(K124="","",VLOOKUP($A121,'Marks Entry'!$C$1:$GQ$109,60,0))</f>
        <v>0.0</v>
      </c>
      <c r="H142" s="1336">
        <f t="shared" si="11"/>
        <v>1.0</v>
      </c>
      <c r="I142" s="1337">
        <f>IF(K124="","",VLOOKUP($A121,'Marks Entry'!$C$1:$GQ$109,62,0))</f>
        <v>20.0</v>
      </c>
      <c r="J142" s="1336">
        <f t="shared" si="9"/>
        <v>21.0</v>
      </c>
      <c r="K142" s="1311">
        <f>IF(K124="","",VLOOKUP($A121,'Marks Entry'!$C$1:$GQ$109,64,0))</f>
        <v>0.0</v>
      </c>
      <c r="L142" s="1314">
        <f t="shared" si="10"/>
        <v>21.0</v>
      </c>
      <c r="M142" s="1315" t="str">
        <f>IF(K124="","",VLOOKUP($A121,'Marks Entry'!$C$1:$GQ$109,69,0))</f>
        <v>F</v>
      </c>
      <c r="N142" s="508"/>
    </row>
    <row r="143" spans="8:8" s="1235" ht="17.25" customFormat="1" customHeight="1">
      <c r="A143" s="1236"/>
      <c r="B143" s="1282" t="s">
        <v>167</v>
      </c>
      <c r="C143" s="1338" t="str">
        <f>'Marks Entry'!$BT$3</f>
        <v>MATHEMATICS</v>
      </c>
      <c r="D143" s="1339"/>
      <c r="E143" s="1340">
        <f>IF(K124="","",VLOOKUP($A121,'Marks Entry'!$C$1:$GQ$109,70,0))</f>
        <v>2.0</v>
      </c>
      <c r="F143" s="1340">
        <f>IF(K124="","",VLOOKUP($A121,'Marks Entry'!$C$1:$GQ$109,71,0))</f>
        <v>3.0</v>
      </c>
      <c r="G143" s="1341">
        <f>IF(K124="","",VLOOKUP($A121,'Marks Entry'!$C$1:$GQ$109,72,0))</f>
        <v>2.0</v>
      </c>
      <c r="H143" s="1342">
        <f t="shared" si="11"/>
        <v>7.0</v>
      </c>
      <c r="I143" s="1343">
        <f>IF(K124="","",VLOOKUP($A121,'Marks Entry'!$C$1:$GQ$109,74,0))</f>
        <v>23.0</v>
      </c>
      <c r="J143" s="1342">
        <f t="shared" si="9"/>
        <v>30.0</v>
      </c>
      <c r="K143" s="1340">
        <f>IF(K124="","",VLOOKUP($A121,'Marks Entry'!$C$1:$GQ$109,76,0))</f>
        <v>0.0</v>
      </c>
      <c r="L143" s="1344">
        <f t="shared" si="10"/>
        <v>30.0</v>
      </c>
      <c r="M143" s="1345" t="str">
        <f>IF(K124="","",VLOOKUP($A121,'Marks Entry'!$C$1:$GQ$109,81,0))</f>
        <v>F</v>
      </c>
      <c r="N143" s="508"/>
    </row>
    <row r="144" spans="8:8" s="1235" ht="17.25" customFormat="1" customHeight="1">
      <c r="A144" s="1236"/>
      <c r="B144" s="1282" t="s">
        <v>167</v>
      </c>
      <c r="C144" s="1338" t="str">
        <f>'Marks Entry'!$CF$3</f>
        <v>SOCIAL SCIENCE</v>
      </c>
      <c r="D144" s="1339"/>
      <c r="E144" s="1340">
        <f>IF(K124="","",VLOOKUP($A121,'Marks Entry'!$C$1:$GQ$109,82,0))</f>
        <v>4.0</v>
      </c>
      <c r="F144" s="1340">
        <f>IF(K124="","",VLOOKUP($A121,'Marks Entry'!$C$1:$GQ$109,83,0))</f>
        <v>5.0</v>
      </c>
      <c r="G144" s="1341">
        <f>IF(K124="","",VLOOKUP($A121,'Marks Entry'!$C$1:$GQ$109,84,0))</f>
        <v>2.0</v>
      </c>
      <c r="H144" s="1342">
        <f t="shared" si="11"/>
        <v>11.0</v>
      </c>
      <c r="I144" s="1343">
        <f>IF(K124="","",VLOOKUP($A121,'Marks Entry'!$C$1:$GQ$109,86,0))</f>
        <v>23.0</v>
      </c>
      <c r="J144" s="1342">
        <f t="shared" si="9"/>
        <v>34.0</v>
      </c>
      <c r="K144" s="1340">
        <f>IF(K124="","",VLOOKUP($A121,'Marks Entry'!$C$1:$GQ$109,88,0))</f>
        <v>0.0</v>
      </c>
      <c r="L144" s="1344">
        <f t="shared" si="10"/>
        <v>34.0</v>
      </c>
      <c r="M144" s="1345" t="str">
        <f>IF(K124="","",VLOOKUP($A121,'Marks Entry'!$C$1:$GQ$109,93,0))</f>
        <v>F</v>
      </c>
      <c r="N144" s="508"/>
    </row>
    <row r="145" spans="8:8" s="24" ht="17.25" customFormat="1" customHeight="1">
      <c r="A145" s="1236"/>
      <c r="B145" s="1262" t="s">
        <v>167</v>
      </c>
      <c r="C145" s="1346" t="s">
        <v>77</v>
      </c>
      <c r="D145" s="1347"/>
      <c r="E145" s="1348"/>
      <c r="F145" s="1349" t="s">
        <v>78</v>
      </c>
      <c r="G145" s="1350"/>
      <c r="H145" s="1351" t="s">
        <v>79</v>
      </c>
      <c r="I145" s="1352"/>
      <c r="J145" s="1353" t="s">
        <v>43</v>
      </c>
      <c r="K145" s="1354" t="s">
        <v>95</v>
      </c>
      <c r="L145" s="1355" t="s">
        <v>41</v>
      </c>
      <c r="M145" s="1356" t="s">
        <v>45</v>
      </c>
      <c r="N145" s="508"/>
    </row>
    <row r="146" spans="8:8" s="24" ht="20.25" customFormat="1" customHeight="1">
      <c r="A146" s="1236"/>
      <c r="B146" s="1262" t="s">
        <v>167</v>
      </c>
      <c r="C146" s="1357"/>
      <c r="D146" s="1358"/>
      <c r="E146" s="1359"/>
      <c r="F146" s="1360">
        <f>IF(K124="","",VLOOKUP($A121,'Marks Entry'!$C$1:$GQ$109,155,0))</f>
        <v>1200.0</v>
      </c>
      <c r="G146" s="1361"/>
      <c r="H146" s="1362">
        <f>IF(K124="","",VLOOKUP($A121,'Marks Entry'!$C$1:$GQ$109,156,0))</f>
        <v>182.0</v>
      </c>
      <c r="I146" s="1361"/>
      <c r="J146" s="1363">
        <f>IF(K124="","",VLOOKUP($A121,'Marks Entry'!$C$1:$GQ$109,157,0))</f>
        <v>15.166666666666668</v>
      </c>
      <c r="K146" s="1364" t="str">
        <f>IF(K124="","",VLOOKUP($A121,'Marks Entry'!$C$1:$GQ$109,158,0))</f>
        <v/>
      </c>
      <c r="L146" s="1365" t="str">
        <f>IF(K124="","",VLOOKUP($A121,'Marks Entry'!$C$1:$GQ$109,159,0))</f>
        <v>FAILED</v>
      </c>
      <c r="M146" s="1366" t="str">
        <f>IF(K124="","",VLOOKUP($A121,'Marks Entry'!$C$1:$GQ$109,161,0))</f>
        <v/>
      </c>
      <c r="N146" s="508"/>
    </row>
    <row r="147" spans="8:8" s="24" ht="17.25" customFormat="1" customHeight="1">
      <c r="A147" s="1236"/>
      <c r="B147" s="1262" t="s">
        <v>167</v>
      </c>
      <c r="C147" s="1367" t="s">
        <v>58</v>
      </c>
      <c r="D147" s="1368"/>
      <c r="E147" s="1368"/>
      <c r="F147" s="1368"/>
      <c r="G147" s="1368"/>
      <c r="H147" s="1368"/>
      <c r="I147" s="1369"/>
      <c r="J147" s="1370" t="s">
        <v>59</v>
      </c>
      <c r="K147" s="1371">
        <f>IF(K124="","",VLOOKUP($A121,'Marks Entry'!$C$1:$GQ$109,152,0))</f>
        <v>0.0</v>
      </c>
      <c r="L147" s="1372" t="s">
        <v>104</v>
      </c>
      <c r="M147" s="1373"/>
      <c r="N147" s="508"/>
    </row>
    <row r="148" spans="8:8" s="24" ht="17.25" customFormat="1" customHeight="1">
      <c r="A148" s="1236"/>
      <c r="B148" s="1262" t="s">
        <v>167</v>
      </c>
      <c r="C148" s="1374" t="s">
        <v>54</v>
      </c>
      <c r="D148" s="1375"/>
      <c r="E148" s="1375"/>
      <c r="F148" s="1376" t="s">
        <v>162</v>
      </c>
      <c r="G148" s="1376"/>
      <c r="H148" s="1376"/>
      <c r="I148" s="1377" t="s">
        <v>49</v>
      </c>
      <c r="J148" s="1378" t="s">
        <v>60</v>
      </c>
      <c r="K148" s="1379">
        <f>IF(K124="","",VLOOKUP($A121,'Marks Entry'!$C$1:$GQ$109,153,0))</f>
        <v>0.0</v>
      </c>
      <c r="L148" s="1380" t="str">
        <f>IF(K124="","",VLOOKUP($A121,'Marks Entry'!$C$1:$GQ$109,154,0))</f>
        <v/>
      </c>
      <c r="M148" s="1381"/>
      <c r="N148" s="508"/>
    </row>
    <row r="149" spans="8:8" s="24" ht="17.25" customFormat="1" customHeight="1">
      <c r="A149" s="1236"/>
      <c r="B149" s="1262" t="s">
        <v>167</v>
      </c>
      <c r="C149" s="1374"/>
      <c r="D149" s="1375"/>
      <c r="E149" s="1375"/>
      <c r="F149" s="1376"/>
      <c r="G149" s="1376"/>
      <c r="H149" s="1376"/>
      <c r="I149" s="1382" t="s">
        <v>103</v>
      </c>
      <c r="J149" s="1383" t="s">
        <v>61</v>
      </c>
      <c r="K149" s="1383"/>
      <c r="L149" s="1384" t="str">
        <f>IF(K124="","",VLOOKUP($A121,'Marks Entry'!$C$1:$GQ$109,162,0))</f>
        <v>Need Improvement</v>
      </c>
      <c r="M149" s="1385"/>
      <c r="N149" s="508"/>
    </row>
    <row r="150" spans="8:8" s="24" ht="17.25" customFormat="1" customHeight="1">
      <c r="A150" s="1236"/>
      <c r="B150" s="1262" t="s">
        <v>167</v>
      </c>
      <c r="C150" s="1386" t="str">
        <f>'Marks Entry'!$CR$3</f>
        <v>Fou. Of Info. Tech.</v>
      </c>
      <c r="D150" s="1387"/>
      <c r="E150" s="1388"/>
      <c r="F150" s="1389" t="str">
        <f>IF(K124="","",VLOOKUP($A121,'Marks Entry'!$C$1:$GQ$109,180,0))</f>
        <v>61/200</v>
      </c>
      <c r="G150" s="1389"/>
      <c r="H150" s="1389"/>
      <c r="I150" s="1390" t="str">
        <f>IF(OR(K124="",F150=0/200),"",VLOOKUP($A121,'Marks Entry'!$C$1:$GQ$109,106,0))</f>
        <v/>
      </c>
      <c r="J150" s="1391" t="s">
        <v>68</v>
      </c>
      <c r="K150" s="1391"/>
      <c r="L150" s="1392">
        <f>Master!$E$20</f>
        <v>45048.0</v>
      </c>
      <c r="M150" s="1393"/>
      <c r="N150" s="508"/>
    </row>
    <row r="151" spans="8:8" s="24" ht="17.25" customFormat="1" customHeight="1">
      <c r="A151" s="1236"/>
      <c r="B151" s="1262" t="s">
        <v>167</v>
      </c>
      <c r="C151" s="1394" t="str">
        <f>'Marks Entry'!$DE$3</f>
        <v>Health &amp; Phy. Edu.</v>
      </c>
      <c r="D151" s="1395"/>
      <c r="E151" s="1395"/>
      <c r="F151" s="1396" t="str">
        <f>IF(K124="","",VLOOKUP($A121,'Marks Entry'!$C$1:$GQ$109,184,0))</f>
        <v>56/230</v>
      </c>
      <c r="G151" s="1397"/>
      <c r="H151" s="1398"/>
      <c r="I151" s="1390" t="str">
        <f>IF(OR(K124="",F151=0/200),"",VLOOKUP($A121,'Marks Entry'!$C$1:$GQ$109,129,0))</f>
        <v/>
      </c>
      <c r="J151" s="1399"/>
      <c r="K151" s="1399"/>
      <c r="L151" s="1399"/>
      <c r="M151" s="1400"/>
      <c r="N151" s="508"/>
    </row>
    <row r="152" spans="8:8" s="24" ht="17.25" customFormat="1" customHeight="1">
      <c r="A152" s="1236"/>
      <c r="B152" s="1262" t="s">
        <v>167</v>
      </c>
      <c r="C152" s="1394" t="str">
        <f>'Marks Entry'!$EB$3</f>
        <v>S.U.P.W.</v>
      </c>
      <c r="D152" s="1395"/>
      <c r="E152" s="1395"/>
      <c r="F152" s="1396" t="str">
        <f>IF(K124="","",VLOOKUP($A121,'Marks Entry'!$C$1:$GQ$109,188,0))</f>
        <v>0/100</v>
      </c>
      <c r="G152" s="1397"/>
      <c r="H152" s="1398"/>
      <c r="I152" s="1390" t="str">
        <f>IF(OR(K124="",F152=0/100),"",VLOOKUP($A121,'Marks Entry'!$C$1:$GQ$109,135,0))</f>
        <v/>
      </c>
      <c r="J152" s="1401"/>
      <c r="K152" s="1401"/>
      <c r="L152" s="1401"/>
      <c r="M152" s="1402"/>
      <c r="N152" s="508"/>
    </row>
    <row r="153" spans="8:8" s="24" ht="17.25" customFormat="1" customHeight="1">
      <c r="A153" s="1236"/>
      <c r="B153" s="1262" t="s">
        <v>167</v>
      </c>
      <c r="C153" s="1394" t="str">
        <f>'Marks Entry'!$EH$3</f>
        <v>Art Education</v>
      </c>
      <c r="D153" s="1395"/>
      <c r="E153" s="1395"/>
      <c r="F153" s="1396" t="str">
        <f>IF(K124="","",VLOOKUP($A121,'Marks Entry'!$C$1:$GQ$109,192,0))</f>
        <v>0/100</v>
      </c>
      <c r="G153" s="1397"/>
      <c r="H153" s="1398"/>
      <c r="I153" s="1390" t="str">
        <f>IF(OR(K124="",F153=0/100),"",VLOOKUP($A121,'Marks Entry'!$C$1:$GQ$109,141,0))</f>
        <v/>
      </c>
      <c r="J153" s="1403" t="s">
        <v>228</v>
      </c>
      <c r="K153" s="1403"/>
      <c r="L153" s="1403"/>
      <c r="M153" s="1404"/>
      <c r="N153" s="508"/>
    </row>
    <row r="154" spans="8:8" s="24" ht="17.25" customFormat="1" customHeight="1">
      <c r="A154" s="1236"/>
      <c r="B154" s="1262" t="s">
        <v>167</v>
      </c>
      <c r="C154" s="1394" t="str">
        <f>'Marks Entry'!$EN$3</f>
        <v>H &amp; C RAJ</v>
      </c>
      <c r="D154" s="1395"/>
      <c r="E154" s="1395"/>
      <c r="F154" s="1405" t="str">
        <f>IF(K124="","",VLOOKUP($A121,'Marks Entry'!$C$1:$GQ$109,196,0))</f>
        <v>60/200</v>
      </c>
      <c r="G154" s="1406"/>
      <c r="H154" s="1407"/>
      <c r="I154" s="1408" t="str">
        <f>IF(OR(K124="",F154=0/200),"",VLOOKUP($A121,'Marks Entry'!$C$1:$GQ$109,151,0))</f>
        <v/>
      </c>
      <c r="J154" s="1403" t="s">
        <v>229</v>
      </c>
      <c r="K154" s="1403"/>
      <c r="L154" s="1403"/>
      <c r="M154" s="1404"/>
      <c r="N154" s="508"/>
    </row>
    <row r="155" spans="8:8" s="24" ht="17.25" customFormat="1" customHeight="1">
      <c r="A155" s="1236"/>
      <c r="B155" s="1262" t="s">
        <v>167</v>
      </c>
      <c r="C155" s="1409" t="s">
        <v>171</v>
      </c>
      <c r="D155" s="1410"/>
      <c r="E155" s="1411"/>
      <c r="F155" s="1412" t="s">
        <v>172</v>
      </c>
      <c r="G155" s="1413"/>
      <c r="H155" s="1414"/>
      <c r="I155" s="1415" t="s">
        <v>31</v>
      </c>
      <c r="J155" s="1403" t="s">
        <v>230</v>
      </c>
      <c r="K155" s="1403"/>
      <c r="L155" s="1403"/>
      <c r="M155" s="1404"/>
      <c r="N155" s="508"/>
    </row>
    <row r="156" spans="8:8" s="24" ht="17.25" customFormat="1" customHeight="1">
      <c r="A156" s="1236"/>
      <c r="B156" s="1262" t="s">
        <v>167</v>
      </c>
      <c r="C156" s="1416"/>
      <c r="D156" s="1417"/>
      <c r="E156" s="1418"/>
      <c r="F156" s="1419" t="s">
        <v>224</v>
      </c>
      <c r="G156" s="1420"/>
      <c r="H156" s="1421"/>
      <c r="I156" s="1422" t="s">
        <v>62</v>
      </c>
      <c r="J156" s="1423" t="s">
        <v>232</v>
      </c>
      <c r="K156" s="1424"/>
      <c r="L156" s="1424"/>
      <c r="M156" s="1425"/>
      <c r="N156" s="508"/>
    </row>
    <row r="157" spans="8:8" s="24" ht="17.25" customFormat="1" customHeight="1">
      <c r="A157" s="1236"/>
      <c r="B157" s="1262" t="s">
        <v>167</v>
      </c>
      <c r="C157" s="1416"/>
      <c r="D157" s="1417"/>
      <c r="E157" s="1418"/>
      <c r="F157" s="1419" t="s">
        <v>225</v>
      </c>
      <c r="G157" s="1420"/>
      <c r="H157" s="1421"/>
      <c r="I157" s="1422" t="s">
        <v>63</v>
      </c>
      <c r="J157" s="1426"/>
      <c r="K157" s="1427"/>
      <c r="L157" s="1427"/>
      <c r="M157" s="1428"/>
      <c r="N157" s="508"/>
    </row>
    <row r="158" spans="8:8" s="24" ht="17.25" customFormat="1" customHeight="1">
      <c r="A158" s="1236"/>
      <c r="B158" s="1262" t="s">
        <v>167</v>
      </c>
      <c r="C158" s="1416"/>
      <c r="D158" s="1417"/>
      <c r="E158" s="1418"/>
      <c r="F158" s="1419" t="s">
        <v>226</v>
      </c>
      <c r="G158" s="1420"/>
      <c r="H158" s="1421"/>
      <c r="I158" s="1422" t="s">
        <v>65</v>
      </c>
      <c r="J158" s="1426"/>
      <c r="K158" s="1427"/>
      <c r="L158" s="1427"/>
      <c r="M158" s="1428"/>
      <c r="N158" s="508"/>
    </row>
    <row r="159" spans="8:8" s="24" ht="17.25" customFormat="1" customHeight="1">
      <c r="A159" s="1236"/>
      <c r="B159" s="1429" t="s">
        <v>167</v>
      </c>
      <c r="C159" s="1430"/>
      <c r="D159" s="1431"/>
      <c r="E159" s="1432"/>
      <c r="F159" s="1433" t="s">
        <v>227</v>
      </c>
      <c r="G159" s="1434"/>
      <c r="H159" s="1435"/>
      <c r="I159" s="1436" t="s">
        <v>64</v>
      </c>
      <c r="J159" s="1437" t="s">
        <v>231</v>
      </c>
      <c r="K159" s="1438"/>
      <c r="L159" s="1438"/>
      <c r="M159" s="1439"/>
      <c r="N159" s="508"/>
    </row>
    <row r="160" spans="8:8" s="24" ht="27.75" customFormat="1" customHeight="1">
      <c r="A160" s="1440" t="s">
        <v>161</v>
      </c>
      <c r="B160" s="1440"/>
      <c r="C160" s="1440"/>
      <c r="D160" s="1440"/>
      <c r="E160" s="1440"/>
      <c r="F160" s="1440"/>
      <c r="G160" s="1440"/>
      <c r="H160" s="1440"/>
      <c r="I160" s="1440"/>
      <c r="J160" s="1440"/>
      <c r="K160" s="1440"/>
      <c r="L160" s="1440"/>
      <c r="M160" s="1440"/>
      <c r="N160" s="1440"/>
    </row>
    <row r="161" spans="8:8" s="24" ht="19.5" customFormat="1" customHeight="1">
      <c r="A161" s="1223">
        <f>A121+1</f>
        <v>5.0</v>
      </c>
      <c r="B161" s="1441" t="str">
        <f>$B$1</f>
        <v>Department Of Sanskrit Education, Rajasthan</v>
      </c>
      <c r="C161" s="1441"/>
      <c r="D161" s="1441"/>
      <c r="E161" s="1441"/>
      <c r="F161" s="1441"/>
      <c r="G161" s="1441"/>
      <c r="H161" s="1441"/>
      <c r="I161" s="1441"/>
      <c r="J161" s="1441"/>
      <c r="K161" s="1441"/>
      <c r="L161" s="1441"/>
      <c r="M161" s="1441"/>
      <c r="N161" s="508" t="s">
        <v>161</v>
      </c>
    </row>
    <row r="162" spans="8:8" s="707" ht="36.0" customFormat="1" customHeight="1">
      <c r="A162" s="1225"/>
      <c r="B162" s="1226"/>
      <c r="C162" s="1227"/>
      <c r="D162" s="1228" t="str">
        <f>Master!$E$8</f>
        <v>GOVT VARISHTHA UPADHYAY SANSKRIT SCHOOL</v>
      </c>
      <c r="E162" s="1229"/>
      <c r="F162" s="1229"/>
      <c r="G162" s="1229"/>
      <c r="H162" s="1229"/>
      <c r="I162" s="1229"/>
      <c r="J162" s="1229"/>
      <c r="K162" s="1229"/>
      <c r="L162" s="1229"/>
      <c r="M162" s="1230"/>
      <c r="N162" s="508"/>
    </row>
    <row r="163" spans="8:8" s="24" ht="19.5" customFormat="1" customHeight="1">
      <c r="A163" s="1225"/>
      <c r="B163" s="1231"/>
      <c r="C163" s="1232"/>
      <c r="D163" s="1233">
        <f>Master!$E$11</f>
        <v>0.0</v>
      </c>
      <c r="E163" s="1233"/>
      <c r="F163" s="1233"/>
      <c r="G163" s="1233"/>
      <c r="H163" s="1233"/>
      <c r="I163" s="1233"/>
      <c r="J163" s="1233"/>
      <c r="K163" s="1233"/>
      <c r="L163" s="1233"/>
      <c r="M163" s="1234"/>
      <c r="N163" s="508"/>
    </row>
    <row r="164" spans="8:8" s="1235" ht="18.75" customFormat="1" customHeight="1">
      <c r="A164" s="1236"/>
      <c r="B164" s="1237"/>
      <c r="C164" s="1238" t="s">
        <v>154</v>
      </c>
      <c r="D164" s="1239"/>
      <c r="E164" s="1239"/>
      <c r="F164" s="1239"/>
      <c r="G164" s="1239"/>
      <c r="H164" s="1240"/>
      <c r="I164" s="1241" t="s">
        <v>135</v>
      </c>
      <c r="J164" s="1242"/>
      <c r="K164" s="1243">
        <f>VLOOKUP($A161,'Marks Entry'!$C$9:$K$108,5)</f>
        <v>905.0</v>
      </c>
      <c r="L164" s="1244" t="s">
        <v>221</v>
      </c>
      <c r="M164" s="1245"/>
      <c r="N164" s="508"/>
    </row>
    <row r="165" spans="8:8" s="1235" ht="18.75" customFormat="1" customHeight="1">
      <c r="A165" s="1236"/>
      <c r="B165" s="1237"/>
      <c r="C165" s="1246"/>
      <c r="D165" s="1247"/>
      <c r="E165" s="1247"/>
      <c r="F165" s="1247"/>
      <c r="G165" s="1247"/>
      <c r="H165" s="1248"/>
      <c r="I165" s="1241"/>
      <c r="J165" s="1242"/>
      <c r="K165" s="1243"/>
      <c r="L165" s="1249">
        <f>Master!$E$14</f>
        <v>8170.0</v>
      </c>
      <c r="M165" s="1250"/>
      <c r="N165" s="508"/>
    </row>
    <row r="166" spans="8:8" s="24" ht="15.75" customFormat="1" customHeight="1">
      <c r="A166" s="1236"/>
      <c r="B166" s="1251"/>
      <c r="C166" s="1246"/>
      <c r="D166" s="1247"/>
      <c r="E166" s="1247"/>
      <c r="F166" s="1247"/>
      <c r="G166" s="1247"/>
      <c r="H166" s="1248"/>
      <c r="I166" s="1241"/>
      <c r="J166" s="1242"/>
      <c r="K166" s="1243"/>
      <c r="L166" s="1252" t="s">
        <v>222</v>
      </c>
      <c r="M166" s="1253"/>
      <c r="N166" s="508"/>
    </row>
    <row r="167" spans="8:8" s="24" ht="18.0" customFormat="1" customHeight="1">
      <c r="A167" s="1236"/>
      <c r="B167" s="1251"/>
      <c r="C167" s="1254"/>
      <c r="D167" s="1255"/>
      <c r="E167" s="1255"/>
      <c r="F167" s="1255"/>
      <c r="G167" s="1255"/>
      <c r="H167" s="1256"/>
      <c r="I167" s="1257"/>
      <c r="J167" s="1258"/>
      <c r="K167" s="1259"/>
      <c r="L167" s="1260" t="str">
        <f>Master!$E$6</f>
        <v>2022-23</v>
      </c>
      <c r="M167" s="1261"/>
      <c r="N167" s="508"/>
    </row>
    <row r="168" spans="8:8" s="24" ht="17.25" customFormat="1" customHeight="1">
      <c r="A168" s="1236"/>
      <c r="B168" s="1262" t="s">
        <v>167</v>
      </c>
      <c r="C168" s="1263" t="s">
        <v>21</v>
      </c>
      <c r="D168" s="1264"/>
      <c r="E168" s="1264"/>
      <c r="F168" s="1264"/>
      <c r="G168" s="1265"/>
      <c r="H168" s="1266" t="s">
        <v>153</v>
      </c>
      <c r="I168" s="1267">
        <f>IF(K164="","",VLOOKUP($A161,'Marks Entry'!$C$9:$FA$108,3,0))</f>
        <v>243.0</v>
      </c>
      <c r="J168" s="1267"/>
      <c r="K168" s="1267"/>
      <c r="L168" s="1267"/>
      <c r="M168" s="1268"/>
      <c r="N168" s="508"/>
    </row>
    <row r="169" spans="8:8" s="24" ht="17.25" customFormat="1" customHeight="1">
      <c r="A169" s="1236"/>
      <c r="B169" s="1262" t="s">
        <v>167</v>
      </c>
      <c r="C169" s="1269" t="s">
        <v>23</v>
      </c>
      <c r="D169" s="1270"/>
      <c r="E169" s="1270"/>
      <c r="F169" s="1270"/>
      <c r="G169" s="1271"/>
      <c r="H169" s="1272" t="s">
        <v>153</v>
      </c>
      <c r="I169" s="1273" t="str">
        <f>IF(K164="","",VLOOKUP($A161,'Marks Entry'!$C$9:$FA$108,6,0))</f>
        <v>KAJU</v>
      </c>
      <c r="J169" s="1273"/>
      <c r="K169" s="1273"/>
      <c r="L169" s="1273"/>
      <c r="M169" s="1274"/>
      <c r="N169" s="508"/>
    </row>
    <row r="170" spans="8:8" s="24" ht="17.25" customFormat="1" customHeight="1">
      <c r="A170" s="1236"/>
      <c r="B170" s="1262" t="s">
        <v>167</v>
      </c>
      <c r="C170" s="1269" t="s">
        <v>24</v>
      </c>
      <c r="D170" s="1270"/>
      <c r="E170" s="1270"/>
      <c r="F170" s="1270"/>
      <c r="G170" s="1271"/>
      <c r="H170" s="1272" t="s">
        <v>153</v>
      </c>
      <c r="I170" s="1273" t="str">
        <f>IF(K164="","",VLOOKUP($A161,'Marks Entry'!$C$9:$FA$108,7,0))</f>
        <v>DURGA RAM</v>
      </c>
      <c r="J170" s="1273"/>
      <c r="K170" s="1273"/>
      <c r="L170" s="1273"/>
      <c r="M170" s="1274"/>
      <c r="N170" s="508"/>
    </row>
    <row r="171" spans="8:8" s="24" ht="17.25" customFormat="1" customHeight="1">
      <c r="A171" s="1236"/>
      <c r="B171" s="1262" t="s">
        <v>167</v>
      </c>
      <c r="C171" s="1269" t="s">
        <v>52</v>
      </c>
      <c r="D171" s="1270"/>
      <c r="E171" s="1270"/>
      <c r="F171" s="1270"/>
      <c r="G171" s="1271"/>
      <c r="H171" s="1272" t="s">
        <v>153</v>
      </c>
      <c r="I171" s="1273" t="str">
        <f>IF(K164="","",VLOOKUP($A161,'Marks Entry'!$C$9:$FA$108,8,0))</f>
        <v>SOMATI</v>
      </c>
      <c r="J171" s="1273"/>
      <c r="K171" s="1273"/>
      <c r="L171" s="1273"/>
      <c r="M171" s="1274"/>
      <c r="N171" s="508"/>
    </row>
    <row r="172" spans="8:8" s="24" ht="17.25" customFormat="1" customHeight="1">
      <c r="A172" s="1236"/>
      <c r="B172" s="1262" t="s">
        <v>167</v>
      </c>
      <c r="C172" s="1269" t="s">
        <v>53</v>
      </c>
      <c r="D172" s="1270"/>
      <c r="E172" s="1270"/>
      <c r="F172" s="1270"/>
      <c r="G172" s="1271"/>
      <c r="H172" s="1272" t="s">
        <v>153</v>
      </c>
      <c r="I172" s="1275" t="str">
        <f>IF(K164="","",CONCATENATE('Marks Entry'!$G$4,'Marks Entry'!$J$4))</f>
        <v>9(A)</v>
      </c>
      <c r="J172" s="1273"/>
      <c r="K172" s="1273"/>
      <c r="L172" s="1273"/>
      <c r="M172" s="1274"/>
      <c r="N172" s="508"/>
    </row>
    <row r="173" spans="8:8" s="24" ht="17.25" customFormat="1" customHeight="1">
      <c r="A173" s="1236"/>
      <c r="B173" s="1262" t="s">
        <v>167</v>
      </c>
      <c r="C173" s="1276" t="s">
        <v>26</v>
      </c>
      <c r="D173" s="1277"/>
      <c r="E173" s="1277"/>
      <c r="F173" s="1277"/>
      <c r="G173" s="1278"/>
      <c r="H173" s="1279" t="s">
        <v>153</v>
      </c>
      <c r="I173" s="1280">
        <f>IF(K164="","",VLOOKUP($A161,'Marks Entry'!$C$9:$FA$108,9,0))</f>
        <v>39441.0</v>
      </c>
      <c r="J173" s="1280"/>
      <c r="K173" s="1280"/>
      <c r="L173" s="1280"/>
      <c r="M173" s="1281"/>
      <c r="N173" s="508"/>
    </row>
    <row r="174" spans="8:8" s="1235" ht="17.25" customFormat="1" customHeight="1">
      <c r="A174" s="1236"/>
      <c r="B174" s="1282" t="s">
        <v>167</v>
      </c>
      <c r="C174" s="1283" t="s">
        <v>54</v>
      </c>
      <c r="D174" s="1284"/>
      <c r="E174" s="1285" t="s">
        <v>69</v>
      </c>
      <c r="F174" s="1286" t="s">
        <v>70</v>
      </c>
      <c r="G174" s="1285" t="s">
        <v>200</v>
      </c>
      <c r="H174" s="1287" t="s">
        <v>30</v>
      </c>
      <c r="I174" s="1288" t="s">
        <v>55</v>
      </c>
      <c r="J174" s="1289" t="s">
        <v>223</v>
      </c>
      <c r="K174" s="1290" t="s">
        <v>83</v>
      </c>
      <c r="L174" s="1291" t="s">
        <v>76</v>
      </c>
      <c r="M174" s="1292" t="s">
        <v>102</v>
      </c>
      <c r="N174" s="508"/>
    </row>
    <row r="175" spans="8:8" s="1235" ht="17.25" customFormat="1" customHeight="1">
      <c r="A175" s="1236"/>
      <c r="B175" s="1282" t="s">
        <v>167</v>
      </c>
      <c r="C175" s="1293"/>
      <c r="D175" s="1294"/>
      <c r="E175" s="1295"/>
      <c r="F175" s="1296"/>
      <c r="G175" s="1295"/>
      <c r="H175" s="1297"/>
      <c r="I175" s="1298"/>
      <c r="J175" s="1299"/>
      <c r="K175" s="1300"/>
      <c r="L175" s="1301"/>
      <c r="M175" s="1302"/>
      <c r="N175" s="508"/>
    </row>
    <row r="176" spans="8:8" s="1235" ht="17.25" customFormat="1" customHeight="1">
      <c r="A176" s="1236"/>
      <c r="B176" s="1282" t="s">
        <v>167</v>
      </c>
      <c r="C176" s="1303" t="s">
        <v>56</v>
      </c>
      <c r="D176" s="1304"/>
      <c r="E176" s="1305">
        <f>'Marks Entry'!$L$7</f>
        <v>5.0</v>
      </c>
      <c r="F176" s="1305">
        <f>'Marks Entry'!$M$7</f>
        <v>5.0</v>
      </c>
      <c r="G176" s="1305">
        <f>'Marks Entry'!$M$7</f>
        <v>5.0</v>
      </c>
      <c r="H176" s="1306">
        <f>SUM(E176:G176)</f>
        <v>15.0</v>
      </c>
      <c r="I176" s="1305">
        <f>'Marks Entry'!$P$7</f>
        <v>35.0</v>
      </c>
      <c r="J176" s="1306">
        <f>SUM(H176,I176)</f>
        <v>50.0</v>
      </c>
      <c r="K176" s="1305">
        <f>'Marks Entry'!$R$7</f>
        <v>50.0</v>
      </c>
      <c r="L176" s="1307">
        <f>SUM(J176,K176)</f>
        <v>100.0</v>
      </c>
      <c r="M176" s="1308"/>
      <c r="N176" s="508"/>
    </row>
    <row r="177" spans="8:8" s="1235" ht="17.25" customFormat="1" customHeight="1">
      <c r="A177" s="1236"/>
      <c r="B177" s="1282" t="s">
        <v>167</v>
      </c>
      <c r="C177" s="1309" t="str">
        <f>'Marks Entry'!$L$3</f>
        <v>HINDI</v>
      </c>
      <c r="D177" s="1310"/>
      <c r="E177" s="1311">
        <f>IF(K164="","",VLOOKUP($A161,'Marks Entry'!$C$1:$GQ$109,10,0))</f>
        <v>3.0</v>
      </c>
      <c r="F177" s="1311">
        <f>IF(K164="","",VLOOKUP($A161,'Marks Entry'!$C$1:$GQ$109,11,0))</f>
        <v>2.0</v>
      </c>
      <c r="G177" s="1312">
        <f>IF(K164="","",VLOOKUP($A161,'Marks Entry'!$C$1:$GQ$109,12,0))</f>
        <v>1.0</v>
      </c>
      <c r="H177" s="1313">
        <f>SUM(E177:G177)</f>
        <v>6.0</v>
      </c>
      <c r="I177" s="1311">
        <f>IF(K164="","",VLOOKUP($A161,'Marks Entry'!$C$1:$GQ$109,14,0))</f>
        <v>17.0</v>
      </c>
      <c r="J177" s="1313">
        <f t="shared" si="12" ref="J177:J184">SUM(H177,I177)</f>
        <v>23.0</v>
      </c>
      <c r="K177" s="1311">
        <f>IF(K164="","",VLOOKUP($A161,'Marks Entry'!$C$1:$GQ$109,16,0))</f>
        <v>17.0</v>
      </c>
      <c r="L177" s="1314">
        <f t="shared" si="13" ref="L177:L184">SUM(J177,K177)</f>
        <v>40.0</v>
      </c>
      <c r="M177" s="1315" t="str">
        <f>IF(K164="","",VLOOKUP($A161,'Marks Entry'!$C$1:$GQ$109,21,0))</f>
        <v>S</v>
      </c>
      <c r="N177" s="508"/>
    </row>
    <row r="178" spans="8:8" s="1235" ht="17.25" customFormat="1" customHeight="1">
      <c r="A178" s="1236"/>
      <c r="B178" s="1282" t="s">
        <v>167</v>
      </c>
      <c r="C178" s="1316" t="str">
        <f>'Marks Entry'!$X$3</f>
        <v>ENGLISH</v>
      </c>
      <c r="D178" s="1317"/>
      <c r="E178" s="1318">
        <f>IF(K164="","",VLOOKUP($A161,'Marks Entry'!$C$1:$GQ$109,22,0))</f>
        <v>4.0</v>
      </c>
      <c r="F178" s="1318">
        <f>IF(K164="","",VLOOKUP($A161,'Marks Entry'!$C$1:$GQ$109,23,0))</f>
        <v>2.0</v>
      </c>
      <c r="G178" s="1319">
        <f>IF(K164="","",VLOOKUP($A161,'Marks Entry'!$C$1:$GQ$109,24,0))</f>
        <v>2.0</v>
      </c>
      <c r="H178" s="1320">
        <f t="shared" si="14" ref="H178:H184">SUM(E178:G178)</f>
        <v>8.0</v>
      </c>
      <c r="I178" s="1321">
        <f>IF(K164="","",VLOOKUP($A161,'Marks Entry'!$C$1:$GQ$109,26,0))</f>
        <v>19.0</v>
      </c>
      <c r="J178" s="1320">
        <f t="shared" si="12"/>
        <v>27.0</v>
      </c>
      <c r="K178" s="1318">
        <f>IF(K164="","",VLOOKUP($A161,'Marks Entry'!$C$1:$GQ$109,28,0))</f>
        <v>0.0</v>
      </c>
      <c r="L178" s="1322">
        <f t="shared" si="13"/>
        <v>27.0</v>
      </c>
      <c r="M178" s="1323" t="str">
        <f>IF(K164="","",VLOOKUP($A161,'Marks Entry'!$C$1:$GQ$109,33,0))</f>
        <v>S</v>
      </c>
      <c r="N178" s="508"/>
    </row>
    <row r="179" spans="8:8" s="1235" ht="17.25" customFormat="1" customHeight="1">
      <c r="A179" s="1236"/>
      <c r="B179" s="1282" t="s">
        <v>167</v>
      </c>
      <c r="C179" s="1324" t="s">
        <v>56</v>
      </c>
      <c r="D179" s="1325"/>
      <c r="E179" s="1326">
        <f>'Marks Entry'!$AJ$7</f>
        <v>10.0</v>
      </c>
      <c r="F179" s="1326">
        <f>'Marks Entry'!$AK$7</f>
        <v>10.0</v>
      </c>
      <c r="G179" s="1326">
        <f>'Marks Entry'!$AK$7</f>
        <v>10.0</v>
      </c>
      <c r="H179" s="1327">
        <f t="shared" si="14"/>
        <v>30.0</v>
      </c>
      <c r="I179" s="1326">
        <f>'Marks Entry'!$AN$7</f>
        <v>70.0</v>
      </c>
      <c r="J179" s="1327">
        <f t="shared" si="12"/>
        <v>100.0</v>
      </c>
      <c r="K179" s="1326">
        <f>'Marks Entry'!$AP$7</f>
        <v>100.0</v>
      </c>
      <c r="L179" s="1328">
        <f t="shared" si="13"/>
        <v>200.0</v>
      </c>
      <c r="M179" s="1329" t="s">
        <v>168</v>
      </c>
      <c r="N179" s="508"/>
    </row>
    <row r="180" spans="8:8" s="1235" ht="17.25" customFormat="1" customHeight="1">
      <c r="A180" s="1236"/>
      <c r="B180" s="1282" t="s">
        <v>167</v>
      </c>
      <c r="C180" s="1330" t="str">
        <f>'Marks Entry'!$AJ$3</f>
        <v>SANSKRIT-I</v>
      </c>
      <c r="D180" s="1331"/>
      <c r="E180" s="1311">
        <f>IF(K164="","",VLOOKUP($A161,'Marks Entry'!$C$1:$GQ$109,34,0))</f>
        <v>5.0</v>
      </c>
      <c r="F180" s="1311">
        <f>IF(K164="","",VLOOKUP($A161,'Marks Entry'!$C$1:$GQ$109,35,0))</f>
        <v>2.0</v>
      </c>
      <c r="G180" s="1312">
        <f>IF(K164="","",VLOOKUP($A161,'Marks Entry'!$C$1:$GQ$109,36,0))</f>
        <v>5.0</v>
      </c>
      <c r="H180" s="1332">
        <f t="shared" si="14"/>
        <v>12.0</v>
      </c>
      <c r="I180" s="1333">
        <f>IF(K164="","",VLOOKUP($A161,'Marks Entry'!$C$1:$GQ$109,38,0))</f>
        <v>25.0</v>
      </c>
      <c r="J180" s="1332">
        <f t="shared" si="12"/>
        <v>37.0</v>
      </c>
      <c r="K180" s="1311">
        <f>IF(K164="","",VLOOKUP($A161,'Marks Entry'!$C$1:$GQ$109,40,0))</f>
        <v>0.0</v>
      </c>
      <c r="L180" s="1314">
        <f t="shared" si="13"/>
        <v>37.0</v>
      </c>
      <c r="M180" s="1315" t="str">
        <f>IF(K164="","",VLOOKUP($A161,'Marks Entry'!$C$1:$GQ$109,45,0))</f>
        <v>F</v>
      </c>
      <c r="N180" s="508"/>
    </row>
    <row r="181" spans="8:8" s="1235" ht="17.25" customFormat="1" customHeight="1">
      <c r="A181" s="1236"/>
      <c r="B181" s="1282" t="s">
        <v>167</v>
      </c>
      <c r="C181" s="1334" t="str">
        <f>'Marks Entry'!$AV$3</f>
        <v>SANSKRIT-II</v>
      </c>
      <c r="D181" s="1335"/>
      <c r="E181" s="1311">
        <f>IF(K164="","",VLOOKUP($A161,'Marks Entry'!$C$1:$GQ$109,46,0))</f>
        <v>2.0</v>
      </c>
      <c r="F181" s="1311">
        <f>IF(K164="","",VLOOKUP($A161,'Marks Entry'!$C$1:$GQ$109,47,0))</f>
        <v>4.0</v>
      </c>
      <c r="G181" s="1312">
        <f>IF(K164="","",VLOOKUP($A161,'Marks Entry'!$C$1:$GQ$109,48,0))</f>
        <v>3.0</v>
      </c>
      <c r="H181" s="1336">
        <f t="shared" si="14"/>
        <v>9.0</v>
      </c>
      <c r="I181" s="1337">
        <f>IF(K164="","",VLOOKUP($A161,'Marks Entry'!$C$1:$GQ$109,50,0))</f>
        <v>23.0</v>
      </c>
      <c r="J181" s="1336">
        <f t="shared" si="12"/>
        <v>32.0</v>
      </c>
      <c r="K181" s="1311">
        <f>IF(K164="","",VLOOKUP($A161,'Marks Entry'!$C$1:$GQ$109,52,0))</f>
        <v>0.0</v>
      </c>
      <c r="L181" s="1314">
        <f t="shared" si="13"/>
        <v>32.0</v>
      </c>
      <c r="M181" s="1315" t="str">
        <f>IF(K164="","",VLOOKUP($A161,'Marks Entry'!$C$1:$GQ$109,57,0))</f>
        <v>F</v>
      </c>
      <c r="N181" s="508"/>
    </row>
    <row r="182" spans="8:8" s="1235" ht="17.25" customFormat="1" customHeight="1">
      <c r="A182" s="1236"/>
      <c r="B182" s="1282" t="s">
        <v>167</v>
      </c>
      <c r="C182" s="1334" t="str">
        <f>'Marks Entry'!$BH$3</f>
        <v>SCIENCE</v>
      </c>
      <c r="D182" s="1335"/>
      <c r="E182" s="1311">
        <f>IF(K164="","",VLOOKUP($A161,'Marks Entry'!$C$1:$GQ$109,58,0))</f>
        <v>2.0</v>
      </c>
      <c r="F182" s="1311">
        <f>IF(K164="","",VLOOKUP($A161,'Marks Entry'!$C$1:$GQ$109,59,0))</f>
        <v>0.0</v>
      </c>
      <c r="G182" s="1312">
        <f>IF(K164="","",VLOOKUP($A161,'Marks Entry'!$C$1:$GQ$109,60,0))</f>
        <v>0.0</v>
      </c>
      <c r="H182" s="1336">
        <f t="shared" si="14"/>
        <v>2.0</v>
      </c>
      <c r="I182" s="1337">
        <f>IF(K164="","",VLOOKUP($A161,'Marks Entry'!$C$1:$GQ$109,62,0))</f>
        <v>22.0</v>
      </c>
      <c r="J182" s="1336">
        <f t="shared" si="12"/>
        <v>24.0</v>
      </c>
      <c r="K182" s="1311">
        <f>IF(K164="","",VLOOKUP($A161,'Marks Entry'!$C$1:$GQ$109,64,0))</f>
        <v>0.0</v>
      </c>
      <c r="L182" s="1314">
        <f t="shared" si="13"/>
        <v>24.0</v>
      </c>
      <c r="M182" s="1315" t="str">
        <f>IF(K164="","",VLOOKUP($A161,'Marks Entry'!$C$1:$GQ$109,69,0))</f>
        <v>F</v>
      </c>
      <c r="N182" s="508"/>
    </row>
    <row r="183" spans="8:8" s="1235" ht="17.25" customFormat="1" customHeight="1">
      <c r="A183" s="1236"/>
      <c r="B183" s="1282" t="s">
        <v>167</v>
      </c>
      <c r="C183" s="1338" t="str">
        <f>'Marks Entry'!$BT$3</f>
        <v>MATHEMATICS</v>
      </c>
      <c r="D183" s="1339"/>
      <c r="E183" s="1340">
        <f>IF(K164="","",VLOOKUP($A161,'Marks Entry'!$C$1:$GQ$109,70,0))</f>
        <v>2.0</v>
      </c>
      <c r="F183" s="1340">
        <f>IF(K164="","",VLOOKUP($A161,'Marks Entry'!$C$1:$GQ$109,71,0))</f>
        <v>0.0</v>
      </c>
      <c r="G183" s="1341">
        <f>IF(K164="","",VLOOKUP($A161,'Marks Entry'!$C$1:$GQ$109,72,0))</f>
        <v>2.0</v>
      </c>
      <c r="H183" s="1342">
        <f t="shared" si="14"/>
        <v>4.0</v>
      </c>
      <c r="I183" s="1343">
        <f>IF(K164="","",VLOOKUP($A161,'Marks Entry'!$C$1:$GQ$109,74,0))</f>
        <v>21.0</v>
      </c>
      <c r="J183" s="1342">
        <f t="shared" si="12"/>
        <v>25.0</v>
      </c>
      <c r="K183" s="1340">
        <f>IF(K164="","",VLOOKUP($A161,'Marks Entry'!$C$1:$GQ$109,76,0))</f>
        <v>0.0</v>
      </c>
      <c r="L183" s="1344">
        <f t="shared" si="13"/>
        <v>25.0</v>
      </c>
      <c r="M183" s="1345" t="str">
        <f>IF(K164="","",VLOOKUP($A161,'Marks Entry'!$C$1:$GQ$109,81,0))</f>
        <v>F</v>
      </c>
      <c r="N183" s="508"/>
    </row>
    <row r="184" spans="8:8" s="1235" ht="17.25" customFormat="1" customHeight="1">
      <c r="A184" s="1236"/>
      <c r="B184" s="1282" t="s">
        <v>167</v>
      </c>
      <c r="C184" s="1338" t="str">
        <f>'Marks Entry'!$CF$3</f>
        <v>SOCIAL SCIENCE</v>
      </c>
      <c r="D184" s="1339"/>
      <c r="E184" s="1340">
        <f>IF(K164="","",VLOOKUP($A161,'Marks Entry'!$C$1:$GQ$109,82,0))</f>
        <v>5.0</v>
      </c>
      <c r="F184" s="1340">
        <f>IF(K164="","",VLOOKUP($A161,'Marks Entry'!$C$1:$GQ$109,83,0))</f>
        <v>7.0</v>
      </c>
      <c r="G184" s="1341">
        <f>IF(K164="","",VLOOKUP($A161,'Marks Entry'!$C$1:$GQ$109,84,0))</f>
        <v>4.0</v>
      </c>
      <c r="H184" s="1342">
        <f t="shared" si="14"/>
        <v>16.0</v>
      </c>
      <c r="I184" s="1343">
        <f>IF(K164="","",VLOOKUP($A161,'Marks Entry'!$C$1:$GQ$109,86,0))</f>
        <v>31.0</v>
      </c>
      <c r="J184" s="1342">
        <f t="shared" si="12"/>
        <v>47.0</v>
      </c>
      <c r="K184" s="1340">
        <f>IF(K164="","",VLOOKUP($A161,'Marks Entry'!$C$1:$GQ$109,88,0))</f>
        <v>0.0</v>
      </c>
      <c r="L184" s="1344">
        <f t="shared" si="13"/>
        <v>47.0</v>
      </c>
      <c r="M184" s="1345" t="str">
        <f>IF(K164="","",VLOOKUP($A161,'Marks Entry'!$C$1:$GQ$109,93,0))</f>
        <v>F</v>
      </c>
      <c r="N184" s="508"/>
    </row>
    <row r="185" spans="8:8" s="24" ht="17.25" customFormat="1" customHeight="1">
      <c r="A185" s="1236"/>
      <c r="B185" s="1262" t="s">
        <v>167</v>
      </c>
      <c r="C185" s="1346" t="s">
        <v>77</v>
      </c>
      <c r="D185" s="1347"/>
      <c r="E185" s="1348"/>
      <c r="F185" s="1349" t="s">
        <v>78</v>
      </c>
      <c r="G185" s="1350"/>
      <c r="H185" s="1351" t="s">
        <v>79</v>
      </c>
      <c r="I185" s="1352"/>
      <c r="J185" s="1353" t="s">
        <v>43</v>
      </c>
      <c r="K185" s="1354" t="s">
        <v>95</v>
      </c>
      <c r="L185" s="1355" t="s">
        <v>41</v>
      </c>
      <c r="M185" s="1356" t="s">
        <v>45</v>
      </c>
      <c r="N185" s="508"/>
    </row>
    <row r="186" spans="8:8" s="24" ht="20.25" customFormat="1" customHeight="1">
      <c r="A186" s="1236"/>
      <c r="B186" s="1262" t="s">
        <v>167</v>
      </c>
      <c r="C186" s="1357"/>
      <c r="D186" s="1358"/>
      <c r="E186" s="1359"/>
      <c r="F186" s="1360">
        <f>IF(K164="","",VLOOKUP($A161,'Marks Entry'!$C$1:$GQ$109,155,0))</f>
        <v>1200.0</v>
      </c>
      <c r="G186" s="1361"/>
      <c r="H186" s="1362">
        <f>IF(K164="","",VLOOKUP($A161,'Marks Entry'!$C$1:$GQ$109,156,0))</f>
        <v>232.0</v>
      </c>
      <c r="I186" s="1361"/>
      <c r="J186" s="1363">
        <f>IF(K164="","",VLOOKUP($A161,'Marks Entry'!$C$1:$GQ$109,157,0))</f>
        <v>19.333333333333332</v>
      </c>
      <c r="K186" s="1364" t="str">
        <f>IF(K164="","",VLOOKUP($A161,'Marks Entry'!$C$1:$GQ$109,158,0))</f>
        <v/>
      </c>
      <c r="L186" s="1365" t="str">
        <f>IF(K164="","",VLOOKUP($A161,'Marks Entry'!$C$1:$GQ$109,159,0))</f>
        <v>FAILED</v>
      </c>
      <c r="M186" s="1366" t="str">
        <f>IF(K164="","",VLOOKUP($A161,'Marks Entry'!$C$1:$GQ$109,161,0))</f>
        <v/>
      </c>
      <c r="N186" s="508"/>
    </row>
    <row r="187" spans="8:8" s="24" ht="17.25" customFormat="1" customHeight="1">
      <c r="A187" s="1236"/>
      <c r="B187" s="1262" t="s">
        <v>167</v>
      </c>
      <c r="C187" s="1367" t="s">
        <v>58</v>
      </c>
      <c r="D187" s="1368"/>
      <c r="E187" s="1368"/>
      <c r="F187" s="1368"/>
      <c r="G187" s="1368"/>
      <c r="H187" s="1368"/>
      <c r="I187" s="1369"/>
      <c r="J187" s="1370" t="s">
        <v>59</v>
      </c>
      <c r="K187" s="1371">
        <f>IF(K164="","",VLOOKUP($A161,'Marks Entry'!$C$1:$GQ$109,152,0))</f>
        <v>0.0</v>
      </c>
      <c r="L187" s="1372" t="s">
        <v>104</v>
      </c>
      <c r="M187" s="1373"/>
      <c r="N187" s="508"/>
    </row>
    <row r="188" spans="8:8" s="24" ht="17.25" customFormat="1" customHeight="1">
      <c r="A188" s="1236"/>
      <c r="B188" s="1262" t="s">
        <v>167</v>
      </c>
      <c r="C188" s="1374" t="s">
        <v>54</v>
      </c>
      <c r="D188" s="1375"/>
      <c r="E188" s="1375"/>
      <c r="F188" s="1376" t="s">
        <v>162</v>
      </c>
      <c r="G188" s="1376"/>
      <c r="H188" s="1376"/>
      <c r="I188" s="1377" t="s">
        <v>49</v>
      </c>
      <c r="J188" s="1378" t="s">
        <v>60</v>
      </c>
      <c r="K188" s="1379">
        <f>IF(K164="","",VLOOKUP($A161,'Marks Entry'!$C$1:$GQ$109,153,0))</f>
        <v>0.0</v>
      </c>
      <c r="L188" s="1380" t="str">
        <f>IF(K164="","",VLOOKUP($A161,'Marks Entry'!$C$1:$GQ$109,154,0))</f>
        <v/>
      </c>
      <c r="M188" s="1381"/>
      <c r="N188" s="508"/>
    </row>
    <row r="189" spans="8:8" s="24" ht="17.25" customFormat="1" customHeight="1">
      <c r="A189" s="1236"/>
      <c r="B189" s="1262" t="s">
        <v>167</v>
      </c>
      <c r="C189" s="1374"/>
      <c r="D189" s="1375"/>
      <c r="E189" s="1375"/>
      <c r="F189" s="1376"/>
      <c r="G189" s="1376"/>
      <c r="H189" s="1376"/>
      <c r="I189" s="1382" t="s">
        <v>103</v>
      </c>
      <c r="J189" s="1383" t="s">
        <v>61</v>
      </c>
      <c r="K189" s="1383"/>
      <c r="L189" s="1384" t="str">
        <f>IF(K164="","",VLOOKUP($A161,'Marks Entry'!$C$1:$GQ$109,162,0))</f>
        <v>Need Improvement</v>
      </c>
      <c r="M189" s="1385"/>
      <c r="N189" s="508"/>
    </row>
    <row r="190" spans="8:8" s="24" ht="17.25" customFormat="1" customHeight="1">
      <c r="A190" s="1236"/>
      <c r="B190" s="1262" t="s">
        <v>167</v>
      </c>
      <c r="C190" s="1386" t="str">
        <f>'Marks Entry'!$CR$3</f>
        <v>Fou. Of Info. Tech.</v>
      </c>
      <c r="D190" s="1387"/>
      <c r="E190" s="1388"/>
      <c r="F190" s="1389" t="str">
        <f>IF(K164="","",VLOOKUP($A161,'Marks Entry'!$C$1:$GQ$109,180,0))</f>
        <v>58/200</v>
      </c>
      <c r="G190" s="1389"/>
      <c r="H190" s="1389"/>
      <c r="I190" s="1390" t="str">
        <f>IF(OR(K164="",F190=0/200),"",VLOOKUP($A161,'Marks Entry'!$C$1:$GQ$109,106,0))</f>
        <v/>
      </c>
      <c r="J190" s="1391" t="s">
        <v>68</v>
      </c>
      <c r="K190" s="1391"/>
      <c r="L190" s="1392">
        <f>Master!$E$20</f>
        <v>45048.0</v>
      </c>
      <c r="M190" s="1393"/>
      <c r="N190" s="508"/>
    </row>
    <row r="191" spans="8:8" s="24" ht="17.25" customFormat="1" customHeight="1">
      <c r="A191" s="1236"/>
      <c r="B191" s="1262" t="s">
        <v>167</v>
      </c>
      <c r="C191" s="1394" t="str">
        <f>'Marks Entry'!$DE$3</f>
        <v>Health &amp; Phy. Edu.</v>
      </c>
      <c r="D191" s="1395"/>
      <c r="E191" s="1395"/>
      <c r="F191" s="1396" t="str">
        <f>IF(K164="","",VLOOKUP($A161,'Marks Entry'!$C$1:$GQ$109,184,0))</f>
        <v>73/230</v>
      </c>
      <c r="G191" s="1397"/>
      <c r="H191" s="1398"/>
      <c r="I191" s="1390" t="str">
        <f>IF(OR(K164="",F191=0/200),"",VLOOKUP($A161,'Marks Entry'!$C$1:$GQ$109,129,0))</f>
        <v/>
      </c>
      <c r="J191" s="1399"/>
      <c r="K191" s="1399"/>
      <c r="L191" s="1399"/>
      <c r="M191" s="1400"/>
      <c r="N191" s="508"/>
    </row>
    <row r="192" spans="8:8" s="24" ht="17.25" customFormat="1" customHeight="1">
      <c r="A192" s="1236"/>
      <c r="B192" s="1262" t="s">
        <v>167</v>
      </c>
      <c r="C192" s="1394" t="str">
        <f>'Marks Entry'!$EB$3</f>
        <v>S.U.P.W.</v>
      </c>
      <c r="D192" s="1395"/>
      <c r="E192" s="1395"/>
      <c r="F192" s="1396" t="str">
        <f>IF(K164="","",VLOOKUP($A161,'Marks Entry'!$C$1:$GQ$109,188,0))</f>
        <v>0/100</v>
      </c>
      <c r="G192" s="1397"/>
      <c r="H192" s="1398"/>
      <c r="I192" s="1390" t="str">
        <f>IF(OR(K164="",F192=0/100),"",VLOOKUP($A161,'Marks Entry'!$C$1:$GQ$109,135,0))</f>
        <v/>
      </c>
      <c r="J192" s="1401"/>
      <c r="K192" s="1401"/>
      <c r="L192" s="1401"/>
      <c r="M192" s="1402"/>
      <c r="N192" s="508"/>
    </row>
    <row r="193" spans="8:8" s="24" ht="17.25" customFormat="1" customHeight="1">
      <c r="A193" s="1236"/>
      <c r="B193" s="1262" t="s">
        <v>167</v>
      </c>
      <c r="C193" s="1394" t="str">
        <f>'Marks Entry'!$EH$3</f>
        <v>Art Education</v>
      </c>
      <c r="D193" s="1395"/>
      <c r="E193" s="1395"/>
      <c r="F193" s="1396" t="str">
        <f>IF(K164="","",VLOOKUP($A161,'Marks Entry'!$C$1:$GQ$109,192,0))</f>
        <v>0/100</v>
      </c>
      <c r="G193" s="1397"/>
      <c r="H193" s="1398"/>
      <c r="I193" s="1390" t="str">
        <f>IF(OR(K164="",F193=0/100),"",VLOOKUP($A161,'Marks Entry'!$C$1:$GQ$109,141,0))</f>
        <v/>
      </c>
      <c r="J193" s="1403" t="s">
        <v>228</v>
      </c>
      <c r="K193" s="1403"/>
      <c r="L193" s="1403"/>
      <c r="M193" s="1404"/>
      <c r="N193" s="508"/>
    </row>
    <row r="194" spans="8:8" s="24" ht="17.25" customFormat="1" customHeight="1">
      <c r="A194" s="1236"/>
      <c r="B194" s="1262" t="s">
        <v>167</v>
      </c>
      <c r="C194" s="1394" t="str">
        <f>'Marks Entry'!$EN$3</f>
        <v>H &amp; C RAJ</v>
      </c>
      <c r="D194" s="1395"/>
      <c r="E194" s="1395"/>
      <c r="F194" s="1405" t="str">
        <f>IF(K164="","",VLOOKUP($A161,'Marks Entry'!$C$1:$GQ$109,196,0))</f>
        <v>64/200</v>
      </c>
      <c r="G194" s="1406"/>
      <c r="H194" s="1407"/>
      <c r="I194" s="1408" t="str">
        <f>IF(OR(K164="",F194=0/200),"",VLOOKUP($A161,'Marks Entry'!$C$1:$GQ$109,151,0))</f>
        <v/>
      </c>
      <c r="J194" s="1403" t="s">
        <v>229</v>
      </c>
      <c r="K194" s="1403"/>
      <c r="L194" s="1403"/>
      <c r="M194" s="1404"/>
      <c r="N194" s="508"/>
    </row>
    <row r="195" spans="8:8" s="24" ht="17.25" customFormat="1" customHeight="1">
      <c r="A195" s="1236"/>
      <c r="B195" s="1262" t="s">
        <v>167</v>
      </c>
      <c r="C195" s="1409" t="s">
        <v>171</v>
      </c>
      <c r="D195" s="1410"/>
      <c r="E195" s="1411"/>
      <c r="F195" s="1412" t="s">
        <v>172</v>
      </c>
      <c r="G195" s="1413"/>
      <c r="H195" s="1414"/>
      <c r="I195" s="1415" t="s">
        <v>31</v>
      </c>
      <c r="J195" s="1403" t="s">
        <v>230</v>
      </c>
      <c r="K195" s="1403"/>
      <c r="L195" s="1403"/>
      <c r="M195" s="1404"/>
      <c r="N195" s="508"/>
    </row>
    <row r="196" spans="8:8" s="24" ht="17.25" customFormat="1" customHeight="1">
      <c r="A196" s="1236"/>
      <c r="B196" s="1262" t="s">
        <v>167</v>
      </c>
      <c r="C196" s="1416"/>
      <c r="D196" s="1417"/>
      <c r="E196" s="1418"/>
      <c r="F196" s="1419" t="s">
        <v>224</v>
      </c>
      <c r="G196" s="1420"/>
      <c r="H196" s="1421"/>
      <c r="I196" s="1422" t="s">
        <v>62</v>
      </c>
      <c r="J196" s="1423" t="s">
        <v>232</v>
      </c>
      <c r="K196" s="1424"/>
      <c r="L196" s="1424"/>
      <c r="M196" s="1425"/>
      <c r="N196" s="508"/>
    </row>
    <row r="197" spans="8:8" s="24" ht="17.25" customFormat="1" customHeight="1">
      <c r="A197" s="1236"/>
      <c r="B197" s="1262" t="s">
        <v>167</v>
      </c>
      <c r="C197" s="1416"/>
      <c r="D197" s="1417"/>
      <c r="E197" s="1418"/>
      <c r="F197" s="1419" t="s">
        <v>225</v>
      </c>
      <c r="G197" s="1420"/>
      <c r="H197" s="1421"/>
      <c r="I197" s="1422" t="s">
        <v>63</v>
      </c>
      <c r="J197" s="1426"/>
      <c r="K197" s="1427"/>
      <c r="L197" s="1427"/>
      <c r="M197" s="1428"/>
      <c r="N197" s="508"/>
    </row>
    <row r="198" spans="8:8" s="24" ht="17.25" customFormat="1" customHeight="1">
      <c r="A198" s="1236"/>
      <c r="B198" s="1262" t="s">
        <v>167</v>
      </c>
      <c r="C198" s="1416"/>
      <c r="D198" s="1417"/>
      <c r="E198" s="1418"/>
      <c r="F198" s="1419" t="s">
        <v>226</v>
      </c>
      <c r="G198" s="1420"/>
      <c r="H198" s="1421"/>
      <c r="I198" s="1422" t="s">
        <v>65</v>
      </c>
      <c r="J198" s="1426"/>
      <c r="K198" s="1427"/>
      <c r="L198" s="1427"/>
      <c r="M198" s="1428"/>
      <c r="N198" s="508"/>
    </row>
    <row r="199" spans="8:8" s="24" ht="17.25" customFormat="1" customHeight="1">
      <c r="A199" s="1236"/>
      <c r="B199" s="1429" t="s">
        <v>167</v>
      </c>
      <c r="C199" s="1430"/>
      <c r="D199" s="1431"/>
      <c r="E199" s="1432"/>
      <c r="F199" s="1433" t="s">
        <v>227</v>
      </c>
      <c r="G199" s="1434"/>
      <c r="H199" s="1435"/>
      <c r="I199" s="1436" t="s">
        <v>64</v>
      </c>
      <c r="J199" s="1437" t="s">
        <v>231</v>
      </c>
      <c r="K199" s="1438"/>
      <c r="L199" s="1438"/>
      <c r="M199" s="1439"/>
      <c r="N199" s="508"/>
    </row>
    <row r="200" spans="8:8" s="24" ht="27.75" customFormat="1" customHeight="1">
      <c r="A200" s="1440" t="s">
        <v>161</v>
      </c>
      <c r="B200" s="1440"/>
      <c r="C200" s="1440"/>
      <c r="D200" s="1440"/>
      <c r="E200" s="1440"/>
      <c r="F200" s="1440"/>
      <c r="G200" s="1440"/>
      <c r="H200" s="1440"/>
      <c r="I200" s="1440"/>
      <c r="J200" s="1440"/>
      <c r="K200" s="1440"/>
      <c r="L200" s="1440"/>
      <c r="M200" s="1440"/>
      <c r="N200" s="1440"/>
    </row>
    <row r="201" spans="8:8" s="24" ht="19.5" customFormat="1" customHeight="1">
      <c r="A201" s="1223">
        <f>A161+1</f>
        <v>6.0</v>
      </c>
      <c r="B201" s="1441" t="str">
        <f>$B$1</f>
        <v>Department Of Sanskrit Education, Rajasthan</v>
      </c>
      <c r="C201" s="1441"/>
      <c r="D201" s="1441"/>
      <c r="E201" s="1441"/>
      <c r="F201" s="1441"/>
      <c r="G201" s="1441"/>
      <c r="H201" s="1441"/>
      <c r="I201" s="1441"/>
      <c r="J201" s="1441"/>
      <c r="K201" s="1441"/>
      <c r="L201" s="1441"/>
      <c r="M201" s="1441"/>
      <c r="N201" s="508" t="s">
        <v>161</v>
      </c>
    </row>
    <row r="202" spans="8:8" s="707" ht="36.0" customFormat="1" customHeight="1">
      <c r="A202" s="1225"/>
      <c r="B202" s="1226"/>
      <c r="C202" s="1227"/>
      <c r="D202" s="1228" t="str">
        <f>Master!$E$8</f>
        <v>GOVT VARISHTHA UPADHYAY SANSKRIT SCHOOL</v>
      </c>
      <c r="E202" s="1229"/>
      <c r="F202" s="1229"/>
      <c r="G202" s="1229"/>
      <c r="H202" s="1229"/>
      <c r="I202" s="1229"/>
      <c r="J202" s="1229"/>
      <c r="K202" s="1229"/>
      <c r="L202" s="1229"/>
      <c r="M202" s="1230"/>
      <c r="N202" s="508"/>
    </row>
    <row r="203" spans="8:8" s="24" ht="19.5" customFormat="1" customHeight="1">
      <c r="A203" s="1225"/>
      <c r="B203" s="1231"/>
      <c r="C203" s="1232"/>
      <c r="D203" s="1233">
        <f>Master!$E$11</f>
        <v>0.0</v>
      </c>
      <c r="E203" s="1233"/>
      <c r="F203" s="1233"/>
      <c r="G203" s="1233"/>
      <c r="H203" s="1233"/>
      <c r="I203" s="1233"/>
      <c r="J203" s="1233"/>
      <c r="K203" s="1233"/>
      <c r="L203" s="1233"/>
      <c r="M203" s="1234"/>
      <c r="N203" s="508"/>
    </row>
    <row r="204" spans="8:8" s="1235" ht="18.75" customFormat="1" customHeight="1">
      <c r="A204" s="1236"/>
      <c r="B204" s="1237"/>
      <c r="C204" s="1238" t="s">
        <v>154</v>
      </c>
      <c r="D204" s="1239"/>
      <c r="E204" s="1239"/>
      <c r="F204" s="1239"/>
      <c r="G204" s="1239"/>
      <c r="H204" s="1240"/>
      <c r="I204" s="1241" t="s">
        <v>135</v>
      </c>
      <c r="J204" s="1242"/>
      <c r="K204" s="1243">
        <f>VLOOKUP($A201,'Marks Entry'!$C$9:$K$108,5)</f>
        <v>906.0</v>
      </c>
      <c r="L204" s="1244" t="s">
        <v>221</v>
      </c>
      <c r="M204" s="1245"/>
      <c r="N204" s="508"/>
    </row>
    <row r="205" spans="8:8" s="1235" ht="18.75" customFormat="1" customHeight="1">
      <c r="A205" s="1236"/>
      <c r="B205" s="1237"/>
      <c r="C205" s="1246"/>
      <c r="D205" s="1247"/>
      <c r="E205" s="1247"/>
      <c r="F205" s="1247"/>
      <c r="G205" s="1247"/>
      <c r="H205" s="1248"/>
      <c r="I205" s="1241"/>
      <c r="J205" s="1242"/>
      <c r="K205" s="1243"/>
      <c r="L205" s="1249">
        <f>Master!$E$14</f>
        <v>8170.0</v>
      </c>
      <c r="M205" s="1250"/>
      <c r="N205" s="508"/>
    </row>
    <row r="206" spans="8:8" s="24" ht="15.75" customFormat="1" customHeight="1">
      <c r="A206" s="1236"/>
      <c r="B206" s="1251"/>
      <c r="C206" s="1246"/>
      <c r="D206" s="1247"/>
      <c r="E206" s="1247"/>
      <c r="F206" s="1247"/>
      <c r="G206" s="1247"/>
      <c r="H206" s="1248"/>
      <c r="I206" s="1241"/>
      <c r="J206" s="1242"/>
      <c r="K206" s="1243"/>
      <c r="L206" s="1252" t="s">
        <v>222</v>
      </c>
      <c r="M206" s="1253"/>
      <c r="N206" s="508"/>
    </row>
    <row r="207" spans="8:8" s="24" ht="18.0" customFormat="1" customHeight="1">
      <c r="A207" s="1236"/>
      <c r="B207" s="1251"/>
      <c r="C207" s="1254"/>
      <c r="D207" s="1255"/>
      <c r="E207" s="1255"/>
      <c r="F207" s="1255"/>
      <c r="G207" s="1255"/>
      <c r="H207" s="1256"/>
      <c r="I207" s="1257"/>
      <c r="J207" s="1258"/>
      <c r="K207" s="1259"/>
      <c r="L207" s="1260" t="str">
        <f>Master!$E$6</f>
        <v>2022-23</v>
      </c>
      <c r="M207" s="1261"/>
      <c r="N207" s="508"/>
    </row>
    <row r="208" spans="8:8" s="24" ht="17.25" customFormat="1" customHeight="1">
      <c r="A208" s="1236"/>
      <c r="B208" s="1262" t="s">
        <v>167</v>
      </c>
      <c r="C208" s="1263" t="s">
        <v>21</v>
      </c>
      <c r="D208" s="1264"/>
      <c r="E208" s="1264"/>
      <c r="F208" s="1264"/>
      <c r="G208" s="1265"/>
      <c r="H208" s="1266" t="s">
        <v>153</v>
      </c>
      <c r="I208" s="1267">
        <f>IF(K204="","",VLOOKUP($A201,'Marks Entry'!$C$9:$FA$108,3,0))</f>
        <v>536.0</v>
      </c>
      <c r="J208" s="1267"/>
      <c r="K208" s="1267"/>
      <c r="L208" s="1267"/>
      <c r="M208" s="1268"/>
      <c r="N208" s="508"/>
    </row>
    <row r="209" spans="8:8" s="24" ht="17.25" customFormat="1" customHeight="1">
      <c r="A209" s="1236"/>
      <c r="B209" s="1262" t="s">
        <v>167</v>
      </c>
      <c r="C209" s="1269" t="s">
        <v>23</v>
      </c>
      <c r="D209" s="1270"/>
      <c r="E209" s="1270"/>
      <c r="F209" s="1270"/>
      <c r="G209" s="1271"/>
      <c r="H209" s="1272" t="s">
        <v>153</v>
      </c>
      <c r="I209" s="1273" t="str">
        <f>IF(K204="","",VLOOKUP($A201,'Marks Entry'!$C$9:$FA$108,6,0))</f>
        <v>Kamlesh</v>
      </c>
      <c r="J209" s="1273"/>
      <c r="K209" s="1273"/>
      <c r="L209" s="1273"/>
      <c r="M209" s="1274"/>
      <c r="N209" s="508"/>
    </row>
    <row r="210" spans="8:8" s="24" ht="17.25" customFormat="1" customHeight="1">
      <c r="A210" s="1236"/>
      <c r="B210" s="1262" t="s">
        <v>167</v>
      </c>
      <c r="C210" s="1269" t="s">
        <v>24</v>
      </c>
      <c r="D210" s="1270"/>
      <c r="E210" s="1270"/>
      <c r="F210" s="1270"/>
      <c r="G210" s="1271"/>
      <c r="H210" s="1272" t="s">
        <v>153</v>
      </c>
      <c r="I210" s="1273" t="str">
        <f>IF(K204="","",VLOOKUP($A201,'Marks Entry'!$C$9:$FA$108,7,0))</f>
        <v>Suresh Kumar</v>
      </c>
      <c r="J210" s="1273"/>
      <c r="K210" s="1273"/>
      <c r="L210" s="1273"/>
      <c r="M210" s="1274"/>
      <c r="N210" s="508"/>
    </row>
    <row r="211" spans="8:8" s="24" ht="17.25" customFormat="1" customHeight="1">
      <c r="A211" s="1236"/>
      <c r="B211" s="1262" t="s">
        <v>167</v>
      </c>
      <c r="C211" s="1269" t="s">
        <v>52</v>
      </c>
      <c r="D211" s="1270"/>
      <c r="E211" s="1270"/>
      <c r="F211" s="1270"/>
      <c r="G211" s="1271"/>
      <c r="H211" s="1272" t="s">
        <v>153</v>
      </c>
      <c r="I211" s="1273" t="str">
        <f>IF(K204="","",VLOOKUP($A201,'Marks Entry'!$C$9:$FA$108,8,0))</f>
        <v>Mathara</v>
      </c>
      <c r="J211" s="1273"/>
      <c r="K211" s="1273"/>
      <c r="L211" s="1273"/>
      <c r="M211" s="1274"/>
      <c r="N211" s="508"/>
    </row>
    <row r="212" spans="8:8" s="24" ht="17.25" customFormat="1" customHeight="1">
      <c r="A212" s="1236"/>
      <c r="B212" s="1262" t="s">
        <v>167</v>
      </c>
      <c r="C212" s="1269" t="s">
        <v>53</v>
      </c>
      <c r="D212" s="1270"/>
      <c r="E212" s="1270"/>
      <c r="F212" s="1270"/>
      <c r="G212" s="1271"/>
      <c r="H212" s="1272" t="s">
        <v>153</v>
      </c>
      <c r="I212" s="1275" t="str">
        <f>IF(K204="","",CONCATENATE('Marks Entry'!$G$4,'Marks Entry'!$J$4))</f>
        <v>9(A)</v>
      </c>
      <c r="J212" s="1273"/>
      <c r="K212" s="1273"/>
      <c r="L212" s="1273"/>
      <c r="M212" s="1274"/>
      <c r="N212" s="508"/>
    </row>
    <row r="213" spans="8:8" s="24" ht="17.25" customFormat="1" customHeight="1">
      <c r="A213" s="1236"/>
      <c r="B213" s="1262" t="s">
        <v>167</v>
      </c>
      <c r="C213" s="1276" t="s">
        <v>26</v>
      </c>
      <c r="D213" s="1277"/>
      <c r="E213" s="1277"/>
      <c r="F213" s="1277"/>
      <c r="G213" s="1278"/>
      <c r="H213" s="1279" t="s">
        <v>153</v>
      </c>
      <c r="I213" s="1280">
        <f>IF(K204="","",VLOOKUP($A201,'Marks Entry'!$C$9:$FA$108,9,0))</f>
        <v>39632.0</v>
      </c>
      <c r="J213" s="1280"/>
      <c r="K213" s="1280"/>
      <c r="L213" s="1280"/>
      <c r="M213" s="1281"/>
      <c r="N213" s="508"/>
    </row>
    <row r="214" spans="8:8" s="1235" ht="17.25" customFormat="1" customHeight="1">
      <c r="A214" s="1236"/>
      <c r="B214" s="1282" t="s">
        <v>167</v>
      </c>
      <c r="C214" s="1283" t="s">
        <v>54</v>
      </c>
      <c r="D214" s="1284"/>
      <c r="E214" s="1285" t="s">
        <v>69</v>
      </c>
      <c r="F214" s="1286" t="s">
        <v>70</v>
      </c>
      <c r="G214" s="1285" t="s">
        <v>200</v>
      </c>
      <c r="H214" s="1287" t="s">
        <v>30</v>
      </c>
      <c r="I214" s="1288" t="s">
        <v>55</v>
      </c>
      <c r="J214" s="1289" t="s">
        <v>223</v>
      </c>
      <c r="K214" s="1290" t="s">
        <v>83</v>
      </c>
      <c r="L214" s="1291" t="s">
        <v>76</v>
      </c>
      <c r="M214" s="1292" t="s">
        <v>102</v>
      </c>
      <c r="N214" s="508"/>
    </row>
    <row r="215" spans="8:8" s="1235" ht="17.25" customFormat="1" customHeight="1">
      <c r="A215" s="1236"/>
      <c r="B215" s="1282" t="s">
        <v>167</v>
      </c>
      <c r="C215" s="1293"/>
      <c r="D215" s="1294"/>
      <c r="E215" s="1295"/>
      <c r="F215" s="1296"/>
      <c r="G215" s="1295"/>
      <c r="H215" s="1297"/>
      <c r="I215" s="1298"/>
      <c r="J215" s="1299"/>
      <c r="K215" s="1300"/>
      <c r="L215" s="1301"/>
      <c r="M215" s="1302"/>
      <c r="N215" s="508"/>
    </row>
    <row r="216" spans="8:8" s="1235" ht="17.25" customFormat="1" customHeight="1">
      <c r="A216" s="1236"/>
      <c r="B216" s="1282" t="s">
        <v>167</v>
      </c>
      <c r="C216" s="1303" t="s">
        <v>56</v>
      </c>
      <c r="D216" s="1304"/>
      <c r="E216" s="1305">
        <f>'Marks Entry'!$L$7</f>
        <v>5.0</v>
      </c>
      <c r="F216" s="1305">
        <f>'Marks Entry'!$M$7</f>
        <v>5.0</v>
      </c>
      <c r="G216" s="1305">
        <f>'Marks Entry'!$M$7</f>
        <v>5.0</v>
      </c>
      <c r="H216" s="1306">
        <f>SUM(E216:G216)</f>
        <v>15.0</v>
      </c>
      <c r="I216" s="1305">
        <f>'Marks Entry'!$P$7</f>
        <v>35.0</v>
      </c>
      <c r="J216" s="1306">
        <f>SUM(H216,I216)</f>
        <v>50.0</v>
      </c>
      <c r="K216" s="1305">
        <f>'Marks Entry'!$R$7</f>
        <v>50.0</v>
      </c>
      <c r="L216" s="1307">
        <f>SUM(J216,K216)</f>
        <v>100.0</v>
      </c>
      <c r="M216" s="1308"/>
      <c r="N216" s="508"/>
    </row>
    <row r="217" spans="8:8" s="1235" ht="17.25" customFormat="1" customHeight="1">
      <c r="A217" s="1236"/>
      <c r="B217" s="1282" t="s">
        <v>167</v>
      </c>
      <c r="C217" s="1309" t="str">
        <f>'Marks Entry'!$L$3</f>
        <v>HINDI</v>
      </c>
      <c r="D217" s="1310"/>
      <c r="E217" s="1311">
        <f>IF(K204="","",VLOOKUP($A201,'Marks Entry'!$C$1:$GQ$109,10,0))</f>
        <v>1.0</v>
      </c>
      <c r="F217" s="1311">
        <f>IF(K204="","",VLOOKUP($A201,'Marks Entry'!$C$1:$GQ$109,11,0))</f>
        <v>1.0</v>
      </c>
      <c r="G217" s="1312">
        <f>IF(K204="","",VLOOKUP($A201,'Marks Entry'!$C$1:$GQ$109,12,0))</f>
        <v>1.0</v>
      </c>
      <c r="H217" s="1313">
        <f>SUM(E217:G217)</f>
        <v>3.0</v>
      </c>
      <c r="I217" s="1311">
        <f>IF(K204="","",VLOOKUP($A201,'Marks Entry'!$C$1:$GQ$109,14,0))</f>
        <v>10.0</v>
      </c>
      <c r="J217" s="1313">
        <f t="shared" si="15" ref="J217:J224">SUM(H217,I217)</f>
        <v>13.0</v>
      </c>
      <c r="K217" s="1311">
        <f>IF(K204="","",VLOOKUP($A201,'Marks Entry'!$C$1:$GQ$109,16,0))</f>
        <v>10.0</v>
      </c>
      <c r="L217" s="1314">
        <f t="shared" si="16" ref="L217:L224">SUM(J217,K217)</f>
        <v>23.0</v>
      </c>
      <c r="M217" s="1315" t="str">
        <f>IF(K204="","",VLOOKUP($A201,'Marks Entry'!$C$1:$GQ$109,21,0))</f>
        <v>F</v>
      </c>
      <c r="N217" s="508"/>
    </row>
    <row r="218" spans="8:8" s="1235" ht="17.25" customFormat="1" customHeight="1">
      <c r="A218" s="1236"/>
      <c r="B218" s="1282" t="s">
        <v>167</v>
      </c>
      <c r="C218" s="1316" t="str">
        <f>'Marks Entry'!$X$3</f>
        <v>ENGLISH</v>
      </c>
      <c r="D218" s="1317"/>
      <c r="E218" s="1318">
        <f>IF(K204="","",VLOOKUP($A201,'Marks Entry'!$C$1:$GQ$109,22,0))</f>
        <v>2.0</v>
      </c>
      <c r="F218" s="1318">
        <f>IF(K204="","",VLOOKUP($A201,'Marks Entry'!$C$1:$GQ$109,23,0))</f>
        <v>3.0</v>
      </c>
      <c r="G218" s="1319">
        <f>IF(K204="","",VLOOKUP($A201,'Marks Entry'!$C$1:$GQ$109,24,0))</f>
        <v>3.0</v>
      </c>
      <c r="H218" s="1320">
        <f t="shared" si="17" ref="H218:H224">SUM(E218:G218)</f>
        <v>8.0</v>
      </c>
      <c r="I218" s="1321">
        <f>IF(K204="","",VLOOKUP($A201,'Marks Entry'!$C$1:$GQ$109,26,0))</f>
        <v>13.0</v>
      </c>
      <c r="J218" s="1320">
        <f t="shared" si="15"/>
        <v>21.0</v>
      </c>
      <c r="K218" s="1318">
        <f>IF(K204="","",VLOOKUP($A201,'Marks Entry'!$C$1:$GQ$109,28,0))</f>
        <v>0.0</v>
      </c>
      <c r="L218" s="1322">
        <f t="shared" si="16"/>
        <v>21.0</v>
      </c>
      <c r="M218" s="1323" t="str">
        <f>IF(K204="","",VLOOKUP($A201,'Marks Entry'!$C$1:$GQ$109,33,0))</f>
        <v>F</v>
      </c>
      <c r="N218" s="508"/>
    </row>
    <row r="219" spans="8:8" s="1235" ht="17.25" customFormat="1" customHeight="1">
      <c r="A219" s="1236"/>
      <c r="B219" s="1282" t="s">
        <v>167</v>
      </c>
      <c r="C219" s="1324" t="s">
        <v>56</v>
      </c>
      <c r="D219" s="1325"/>
      <c r="E219" s="1326">
        <f>'Marks Entry'!$AJ$7</f>
        <v>10.0</v>
      </c>
      <c r="F219" s="1326">
        <f>'Marks Entry'!$AK$7</f>
        <v>10.0</v>
      </c>
      <c r="G219" s="1326">
        <f>'Marks Entry'!$AK$7</f>
        <v>10.0</v>
      </c>
      <c r="H219" s="1327">
        <f t="shared" si="17"/>
        <v>30.0</v>
      </c>
      <c r="I219" s="1326">
        <f>'Marks Entry'!$AN$7</f>
        <v>70.0</v>
      </c>
      <c r="J219" s="1327">
        <f t="shared" si="15"/>
        <v>100.0</v>
      </c>
      <c r="K219" s="1326">
        <f>'Marks Entry'!$AP$7</f>
        <v>100.0</v>
      </c>
      <c r="L219" s="1328">
        <f t="shared" si="16"/>
        <v>200.0</v>
      </c>
      <c r="M219" s="1329" t="s">
        <v>168</v>
      </c>
      <c r="N219" s="508"/>
    </row>
    <row r="220" spans="8:8" s="1235" ht="17.25" customFormat="1" customHeight="1">
      <c r="A220" s="1236"/>
      <c r="B220" s="1282" t="s">
        <v>167</v>
      </c>
      <c r="C220" s="1330" t="str">
        <f>'Marks Entry'!$AJ$3</f>
        <v>SANSKRIT-I</v>
      </c>
      <c r="D220" s="1331"/>
      <c r="E220" s="1311">
        <f>IF(K204="","",VLOOKUP($A201,'Marks Entry'!$C$1:$GQ$109,34,0))</f>
        <v>3.0</v>
      </c>
      <c r="F220" s="1311">
        <f>IF(K204="","",VLOOKUP($A201,'Marks Entry'!$C$1:$GQ$109,35,0))</f>
        <v>4.0</v>
      </c>
      <c r="G220" s="1312">
        <f>IF(K204="","",VLOOKUP($A201,'Marks Entry'!$C$1:$GQ$109,36,0))</f>
        <v>2.0</v>
      </c>
      <c r="H220" s="1332">
        <f t="shared" si="17"/>
        <v>9.0</v>
      </c>
      <c r="I220" s="1333">
        <f>IF(K204="","",VLOOKUP($A201,'Marks Entry'!$C$1:$GQ$109,38,0))</f>
        <v>21.0</v>
      </c>
      <c r="J220" s="1332">
        <f t="shared" si="15"/>
        <v>30.0</v>
      </c>
      <c r="K220" s="1311">
        <f>IF(K204="","",VLOOKUP($A201,'Marks Entry'!$C$1:$GQ$109,40,0))</f>
        <v>0.0</v>
      </c>
      <c r="L220" s="1314">
        <f t="shared" si="16"/>
        <v>30.0</v>
      </c>
      <c r="M220" s="1315" t="str">
        <f>IF(K204="","",VLOOKUP($A201,'Marks Entry'!$C$1:$GQ$109,45,0))</f>
        <v>F</v>
      </c>
      <c r="N220" s="508"/>
    </row>
    <row r="221" spans="8:8" s="1235" ht="17.25" customFormat="1" customHeight="1">
      <c r="A221" s="1236"/>
      <c r="B221" s="1282" t="s">
        <v>167</v>
      </c>
      <c r="C221" s="1334" t="str">
        <f>'Marks Entry'!$AV$3</f>
        <v>SANSKRIT-II</v>
      </c>
      <c r="D221" s="1335"/>
      <c r="E221" s="1311">
        <f>IF(K204="","",VLOOKUP($A201,'Marks Entry'!$C$1:$GQ$109,46,0))</f>
        <v>0.0</v>
      </c>
      <c r="F221" s="1311">
        <f>IF(K204="","",VLOOKUP($A201,'Marks Entry'!$C$1:$GQ$109,47,0))</f>
        <v>3.0</v>
      </c>
      <c r="G221" s="1312">
        <f>IF(K204="","",VLOOKUP($A201,'Marks Entry'!$C$1:$GQ$109,48,0))</f>
        <v>2.0</v>
      </c>
      <c r="H221" s="1336">
        <f t="shared" si="17"/>
        <v>5.0</v>
      </c>
      <c r="I221" s="1337">
        <f>IF(K204="","",VLOOKUP($A201,'Marks Entry'!$C$1:$GQ$109,50,0))</f>
        <v>21.0</v>
      </c>
      <c r="J221" s="1336">
        <f t="shared" si="15"/>
        <v>26.0</v>
      </c>
      <c r="K221" s="1311">
        <f>IF(K204="","",VLOOKUP($A201,'Marks Entry'!$C$1:$GQ$109,52,0))</f>
        <v>0.0</v>
      </c>
      <c r="L221" s="1314">
        <f t="shared" si="16"/>
        <v>26.0</v>
      </c>
      <c r="M221" s="1315" t="str">
        <f>IF(K204="","",VLOOKUP($A201,'Marks Entry'!$C$1:$GQ$109,57,0))</f>
        <v>F</v>
      </c>
      <c r="N221" s="508"/>
    </row>
    <row r="222" spans="8:8" s="1235" ht="17.25" customFormat="1" customHeight="1">
      <c r="A222" s="1236"/>
      <c r="B222" s="1282" t="s">
        <v>167</v>
      </c>
      <c r="C222" s="1334" t="str">
        <f>'Marks Entry'!$BH$3</f>
        <v>SCIENCE</v>
      </c>
      <c r="D222" s="1335"/>
      <c r="E222" s="1311">
        <f>IF(K204="","",VLOOKUP($A201,'Marks Entry'!$C$1:$GQ$109,58,0))</f>
        <v>1.0</v>
      </c>
      <c r="F222" s="1311">
        <f>IF(K204="","",VLOOKUP($A201,'Marks Entry'!$C$1:$GQ$109,59,0))</f>
        <v>0.0</v>
      </c>
      <c r="G222" s="1312">
        <f>IF(K204="","",VLOOKUP($A201,'Marks Entry'!$C$1:$GQ$109,60,0))</f>
        <v>0.0</v>
      </c>
      <c r="H222" s="1336">
        <f t="shared" si="17"/>
        <v>1.0</v>
      </c>
      <c r="I222" s="1337">
        <f>IF(K204="","",VLOOKUP($A201,'Marks Entry'!$C$1:$GQ$109,62,0))</f>
        <v>13.0</v>
      </c>
      <c r="J222" s="1336">
        <f t="shared" si="15"/>
        <v>14.0</v>
      </c>
      <c r="K222" s="1311">
        <f>IF(K204="","",VLOOKUP($A201,'Marks Entry'!$C$1:$GQ$109,64,0))</f>
        <v>0.0</v>
      </c>
      <c r="L222" s="1314">
        <f t="shared" si="16"/>
        <v>14.0</v>
      </c>
      <c r="M222" s="1315" t="str">
        <f>IF(K204="","",VLOOKUP($A201,'Marks Entry'!$C$1:$GQ$109,69,0))</f>
        <v>F</v>
      </c>
      <c r="N222" s="508"/>
    </row>
    <row r="223" spans="8:8" s="1235" ht="17.25" customFormat="1" customHeight="1">
      <c r="A223" s="1236"/>
      <c r="B223" s="1282" t="s">
        <v>167</v>
      </c>
      <c r="C223" s="1338" t="str">
        <f>'Marks Entry'!$BT$3</f>
        <v>MATHEMATICS</v>
      </c>
      <c r="D223" s="1339"/>
      <c r="E223" s="1340">
        <f>IF(K204="","",VLOOKUP($A201,'Marks Entry'!$C$1:$GQ$109,70,0))</f>
        <v>2.0</v>
      </c>
      <c r="F223" s="1340">
        <f>IF(K204="","",VLOOKUP($A201,'Marks Entry'!$C$1:$GQ$109,71,0))</f>
        <v>3.0</v>
      </c>
      <c r="G223" s="1341">
        <f>IF(K204="","",VLOOKUP($A201,'Marks Entry'!$C$1:$GQ$109,72,0))</f>
        <v>2.0</v>
      </c>
      <c r="H223" s="1342">
        <f t="shared" si="17"/>
        <v>7.0</v>
      </c>
      <c r="I223" s="1343">
        <f>IF(K204="","",VLOOKUP($A201,'Marks Entry'!$C$1:$GQ$109,74,0))</f>
        <v>13.0</v>
      </c>
      <c r="J223" s="1342">
        <f t="shared" si="15"/>
        <v>20.0</v>
      </c>
      <c r="K223" s="1340">
        <f>IF(K204="","",VLOOKUP($A201,'Marks Entry'!$C$1:$GQ$109,76,0))</f>
        <v>0.0</v>
      </c>
      <c r="L223" s="1344">
        <f t="shared" si="16"/>
        <v>20.0</v>
      </c>
      <c r="M223" s="1345" t="str">
        <f>IF(K204="","",VLOOKUP($A201,'Marks Entry'!$C$1:$GQ$109,81,0))</f>
        <v>F</v>
      </c>
      <c r="N223" s="508"/>
    </row>
    <row r="224" spans="8:8" s="1235" ht="17.25" customFormat="1" customHeight="1">
      <c r="A224" s="1236"/>
      <c r="B224" s="1282" t="s">
        <v>167</v>
      </c>
      <c r="C224" s="1338" t="str">
        <f>'Marks Entry'!$CF$3</f>
        <v>SOCIAL SCIENCE</v>
      </c>
      <c r="D224" s="1339"/>
      <c r="E224" s="1340">
        <f>IF(K204="","",VLOOKUP($A201,'Marks Entry'!$C$1:$GQ$109,82,0))</f>
        <v>4.0</v>
      </c>
      <c r="F224" s="1340">
        <f>IF(K204="","",VLOOKUP($A201,'Marks Entry'!$C$1:$GQ$109,83,0))</f>
        <v>7.0</v>
      </c>
      <c r="G224" s="1341">
        <f>IF(K204="","",VLOOKUP($A201,'Marks Entry'!$C$1:$GQ$109,84,0))</f>
        <v>1.0</v>
      </c>
      <c r="H224" s="1342">
        <f t="shared" si="17"/>
        <v>12.0</v>
      </c>
      <c r="I224" s="1343">
        <f>IF(K204="","",VLOOKUP($A201,'Marks Entry'!$C$1:$GQ$109,86,0))</f>
        <v>19.0</v>
      </c>
      <c r="J224" s="1342">
        <f t="shared" si="15"/>
        <v>31.0</v>
      </c>
      <c r="K224" s="1340">
        <f>IF(K204="","",VLOOKUP($A201,'Marks Entry'!$C$1:$GQ$109,88,0))</f>
        <v>0.0</v>
      </c>
      <c r="L224" s="1344">
        <f t="shared" si="16"/>
        <v>31.0</v>
      </c>
      <c r="M224" s="1345" t="str">
        <f>IF(K204="","",VLOOKUP($A201,'Marks Entry'!$C$1:$GQ$109,93,0))</f>
        <v>F</v>
      </c>
      <c r="N224" s="508"/>
    </row>
    <row r="225" spans="8:8" s="24" ht="17.25" customFormat="1" customHeight="1">
      <c r="A225" s="1236"/>
      <c r="B225" s="1262" t="s">
        <v>167</v>
      </c>
      <c r="C225" s="1346" t="s">
        <v>77</v>
      </c>
      <c r="D225" s="1347"/>
      <c r="E225" s="1348"/>
      <c r="F225" s="1349" t="s">
        <v>78</v>
      </c>
      <c r="G225" s="1350"/>
      <c r="H225" s="1351" t="s">
        <v>79</v>
      </c>
      <c r="I225" s="1352"/>
      <c r="J225" s="1353" t="s">
        <v>43</v>
      </c>
      <c r="K225" s="1354" t="s">
        <v>95</v>
      </c>
      <c r="L225" s="1355" t="s">
        <v>41</v>
      </c>
      <c r="M225" s="1356" t="s">
        <v>45</v>
      </c>
      <c r="N225" s="508"/>
    </row>
    <row r="226" spans="8:8" s="24" ht="20.25" customFormat="1" customHeight="1">
      <c r="A226" s="1236"/>
      <c r="B226" s="1262" t="s">
        <v>167</v>
      </c>
      <c r="C226" s="1357"/>
      <c r="D226" s="1358"/>
      <c r="E226" s="1359"/>
      <c r="F226" s="1360">
        <f>IF(K204="","",VLOOKUP($A201,'Marks Entry'!$C$1:$GQ$109,155,0))</f>
        <v>1200.0</v>
      </c>
      <c r="G226" s="1361"/>
      <c r="H226" s="1362">
        <f>IF(K204="","",VLOOKUP($A201,'Marks Entry'!$C$1:$GQ$109,156,0))</f>
        <v>165.0</v>
      </c>
      <c r="I226" s="1361"/>
      <c r="J226" s="1363">
        <f>IF(K204="","",VLOOKUP($A201,'Marks Entry'!$C$1:$GQ$109,157,0))</f>
        <v>13.750000000000002</v>
      </c>
      <c r="K226" s="1364" t="str">
        <f>IF(K204="","",VLOOKUP($A201,'Marks Entry'!$C$1:$GQ$109,158,0))</f>
        <v/>
      </c>
      <c r="L226" s="1365" t="str">
        <f>IF(K204="","",VLOOKUP($A201,'Marks Entry'!$C$1:$GQ$109,159,0))</f>
        <v>FAILED</v>
      </c>
      <c r="M226" s="1366" t="str">
        <f>IF(K204="","",VLOOKUP($A201,'Marks Entry'!$C$1:$GQ$109,161,0))</f>
        <v/>
      </c>
      <c r="N226" s="508"/>
    </row>
    <row r="227" spans="8:8" s="24" ht="17.25" customFormat="1" customHeight="1">
      <c r="A227" s="1236"/>
      <c r="B227" s="1262" t="s">
        <v>167</v>
      </c>
      <c r="C227" s="1367" t="s">
        <v>58</v>
      </c>
      <c r="D227" s="1368"/>
      <c r="E227" s="1368"/>
      <c r="F227" s="1368"/>
      <c r="G227" s="1368"/>
      <c r="H227" s="1368"/>
      <c r="I227" s="1369"/>
      <c r="J227" s="1370" t="s">
        <v>59</v>
      </c>
      <c r="K227" s="1371">
        <f>IF(K204="","",VLOOKUP($A201,'Marks Entry'!$C$1:$GQ$109,152,0))</f>
        <v>0.0</v>
      </c>
      <c r="L227" s="1372" t="s">
        <v>104</v>
      </c>
      <c r="M227" s="1373"/>
      <c r="N227" s="508"/>
    </row>
    <row r="228" spans="8:8" s="24" ht="17.25" customFormat="1" customHeight="1">
      <c r="A228" s="1236"/>
      <c r="B228" s="1262" t="s">
        <v>167</v>
      </c>
      <c r="C228" s="1374" t="s">
        <v>54</v>
      </c>
      <c r="D228" s="1375"/>
      <c r="E228" s="1375"/>
      <c r="F228" s="1376" t="s">
        <v>162</v>
      </c>
      <c r="G228" s="1376"/>
      <c r="H228" s="1376"/>
      <c r="I228" s="1377" t="s">
        <v>49</v>
      </c>
      <c r="J228" s="1378" t="s">
        <v>60</v>
      </c>
      <c r="K228" s="1379">
        <f>IF(K204="","",VLOOKUP($A201,'Marks Entry'!$C$1:$GQ$109,153,0))</f>
        <v>0.0</v>
      </c>
      <c r="L228" s="1380" t="str">
        <f>IF(K204="","",VLOOKUP($A201,'Marks Entry'!$C$1:$GQ$109,154,0))</f>
        <v/>
      </c>
      <c r="M228" s="1381"/>
      <c r="N228" s="508"/>
    </row>
    <row r="229" spans="8:8" s="24" ht="17.25" customFormat="1" customHeight="1">
      <c r="A229" s="1236"/>
      <c r="B229" s="1262" t="s">
        <v>167</v>
      </c>
      <c r="C229" s="1374"/>
      <c r="D229" s="1375"/>
      <c r="E229" s="1375"/>
      <c r="F229" s="1376"/>
      <c r="G229" s="1376"/>
      <c r="H229" s="1376"/>
      <c r="I229" s="1382" t="s">
        <v>103</v>
      </c>
      <c r="J229" s="1383" t="s">
        <v>61</v>
      </c>
      <c r="K229" s="1383"/>
      <c r="L229" s="1384" t="str">
        <f>IF(K204="","",VLOOKUP($A201,'Marks Entry'!$C$1:$GQ$109,162,0))</f>
        <v>Need Improvement</v>
      </c>
      <c r="M229" s="1385"/>
      <c r="N229" s="508"/>
    </row>
    <row r="230" spans="8:8" s="24" ht="17.25" customFormat="1" customHeight="1">
      <c r="A230" s="1236"/>
      <c r="B230" s="1262" t="s">
        <v>167</v>
      </c>
      <c r="C230" s="1386" t="str">
        <f>'Marks Entry'!$CR$3</f>
        <v>Fou. Of Info. Tech.</v>
      </c>
      <c r="D230" s="1387"/>
      <c r="E230" s="1388"/>
      <c r="F230" s="1389" t="str">
        <f>IF(K204="","",VLOOKUP($A201,'Marks Entry'!$C$1:$GQ$109,180,0))</f>
        <v>40/200</v>
      </c>
      <c r="G230" s="1389"/>
      <c r="H230" s="1389"/>
      <c r="I230" s="1390" t="str">
        <f>IF(OR(K204="",F230=0/200),"",VLOOKUP($A201,'Marks Entry'!$C$1:$GQ$109,106,0))</f>
        <v/>
      </c>
      <c r="J230" s="1391" t="s">
        <v>68</v>
      </c>
      <c r="K230" s="1391"/>
      <c r="L230" s="1392">
        <f>Master!$E$20</f>
        <v>45048.0</v>
      </c>
      <c r="M230" s="1393"/>
      <c r="N230" s="508"/>
    </row>
    <row r="231" spans="8:8" s="24" ht="17.25" customFormat="1" customHeight="1">
      <c r="A231" s="1236"/>
      <c r="B231" s="1262" t="s">
        <v>167</v>
      </c>
      <c r="C231" s="1394" t="str">
        <f>'Marks Entry'!$DE$3</f>
        <v>Health &amp; Phy. Edu.</v>
      </c>
      <c r="D231" s="1395"/>
      <c r="E231" s="1395"/>
      <c r="F231" s="1396" t="str">
        <f>IF(K204="","",VLOOKUP($A201,'Marks Entry'!$C$1:$GQ$109,184,0))</f>
        <v>65/230</v>
      </c>
      <c r="G231" s="1397"/>
      <c r="H231" s="1398"/>
      <c r="I231" s="1390" t="str">
        <f>IF(OR(K204="",F231=0/200),"",VLOOKUP($A201,'Marks Entry'!$C$1:$GQ$109,129,0))</f>
        <v/>
      </c>
      <c r="J231" s="1399"/>
      <c r="K231" s="1399"/>
      <c r="L231" s="1399"/>
      <c r="M231" s="1400"/>
      <c r="N231" s="508"/>
    </row>
    <row r="232" spans="8:8" s="24" ht="17.25" customFormat="1" customHeight="1">
      <c r="A232" s="1236"/>
      <c r="B232" s="1262" t="s">
        <v>167</v>
      </c>
      <c r="C232" s="1394" t="str">
        <f>'Marks Entry'!$EB$3</f>
        <v>S.U.P.W.</v>
      </c>
      <c r="D232" s="1395"/>
      <c r="E232" s="1395"/>
      <c r="F232" s="1396" t="str">
        <f>IF(K204="","",VLOOKUP($A201,'Marks Entry'!$C$1:$GQ$109,188,0))</f>
        <v>0/100</v>
      </c>
      <c r="G232" s="1397"/>
      <c r="H232" s="1398"/>
      <c r="I232" s="1390" t="str">
        <f>IF(OR(K204="",F232=0/100),"",VLOOKUP($A201,'Marks Entry'!$C$1:$GQ$109,135,0))</f>
        <v/>
      </c>
      <c r="J232" s="1401"/>
      <c r="K232" s="1401"/>
      <c r="L232" s="1401"/>
      <c r="M232" s="1402"/>
      <c r="N232" s="508"/>
    </row>
    <row r="233" spans="8:8" s="24" ht="17.25" customFormat="1" customHeight="1">
      <c r="A233" s="1236"/>
      <c r="B233" s="1262" t="s">
        <v>167</v>
      </c>
      <c r="C233" s="1394" t="str">
        <f>'Marks Entry'!$EH$3</f>
        <v>Art Education</v>
      </c>
      <c r="D233" s="1395"/>
      <c r="E233" s="1395"/>
      <c r="F233" s="1396" t="str">
        <f>IF(K204="","",VLOOKUP($A201,'Marks Entry'!$C$1:$GQ$109,192,0))</f>
        <v>0/100</v>
      </c>
      <c r="G233" s="1397"/>
      <c r="H233" s="1398"/>
      <c r="I233" s="1390" t="str">
        <f>IF(OR(K204="",F233=0/100),"",VLOOKUP($A201,'Marks Entry'!$C$1:$GQ$109,141,0))</f>
        <v/>
      </c>
      <c r="J233" s="1403" t="s">
        <v>228</v>
      </c>
      <c r="K233" s="1403"/>
      <c r="L233" s="1403"/>
      <c r="M233" s="1404"/>
      <c r="N233" s="508"/>
    </row>
    <row r="234" spans="8:8" s="24" ht="17.25" customFormat="1" customHeight="1">
      <c r="A234" s="1236"/>
      <c r="B234" s="1262" t="s">
        <v>167</v>
      </c>
      <c r="C234" s="1394" t="str">
        <f>'Marks Entry'!$EN$3</f>
        <v>H &amp; C RAJ</v>
      </c>
      <c r="D234" s="1395"/>
      <c r="E234" s="1395"/>
      <c r="F234" s="1405" t="str">
        <f>IF(K204="","",VLOOKUP($A201,'Marks Entry'!$C$1:$GQ$109,196,0))</f>
        <v>62/200</v>
      </c>
      <c r="G234" s="1406"/>
      <c r="H234" s="1407"/>
      <c r="I234" s="1408" t="str">
        <f>IF(OR(K204="",F234=0/200),"",VLOOKUP($A201,'Marks Entry'!$C$1:$GQ$109,151,0))</f>
        <v/>
      </c>
      <c r="J234" s="1403" t="s">
        <v>229</v>
      </c>
      <c r="K234" s="1403"/>
      <c r="L234" s="1403"/>
      <c r="M234" s="1404"/>
      <c r="N234" s="508"/>
    </row>
    <row r="235" spans="8:8" s="24" ht="17.25" customFormat="1" customHeight="1">
      <c r="A235" s="1236"/>
      <c r="B235" s="1262" t="s">
        <v>167</v>
      </c>
      <c r="C235" s="1409" t="s">
        <v>171</v>
      </c>
      <c r="D235" s="1410"/>
      <c r="E235" s="1411"/>
      <c r="F235" s="1412" t="s">
        <v>172</v>
      </c>
      <c r="G235" s="1413"/>
      <c r="H235" s="1414"/>
      <c r="I235" s="1415" t="s">
        <v>31</v>
      </c>
      <c r="J235" s="1403" t="s">
        <v>230</v>
      </c>
      <c r="K235" s="1403"/>
      <c r="L235" s="1403"/>
      <c r="M235" s="1404"/>
      <c r="N235" s="508"/>
    </row>
    <row r="236" spans="8:8" s="24" ht="17.25" customFormat="1" customHeight="1">
      <c r="A236" s="1236"/>
      <c r="B236" s="1262" t="s">
        <v>167</v>
      </c>
      <c r="C236" s="1416"/>
      <c r="D236" s="1417"/>
      <c r="E236" s="1418"/>
      <c r="F236" s="1419" t="s">
        <v>224</v>
      </c>
      <c r="G236" s="1420"/>
      <c r="H236" s="1421"/>
      <c r="I236" s="1422" t="s">
        <v>62</v>
      </c>
      <c r="J236" s="1423" t="s">
        <v>232</v>
      </c>
      <c r="K236" s="1424"/>
      <c r="L236" s="1424"/>
      <c r="M236" s="1425"/>
      <c r="N236" s="508"/>
    </row>
    <row r="237" spans="8:8" s="24" ht="17.25" customFormat="1" customHeight="1">
      <c r="A237" s="1236"/>
      <c r="B237" s="1262" t="s">
        <v>167</v>
      </c>
      <c r="C237" s="1416"/>
      <c r="D237" s="1417"/>
      <c r="E237" s="1418"/>
      <c r="F237" s="1419" t="s">
        <v>225</v>
      </c>
      <c r="G237" s="1420"/>
      <c r="H237" s="1421"/>
      <c r="I237" s="1422" t="s">
        <v>63</v>
      </c>
      <c r="J237" s="1426"/>
      <c r="K237" s="1427"/>
      <c r="L237" s="1427"/>
      <c r="M237" s="1428"/>
      <c r="N237" s="508"/>
    </row>
    <row r="238" spans="8:8" s="24" ht="17.25" customFormat="1" customHeight="1">
      <c r="A238" s="1236"/>
      <c r="B238" s="1262" t="s">
        <v>167</v>
      </c>
      <c r="C238" s="1416"/>
      <c r="D238" s="1417"/>
      <c r="E238" s="1418"/>
      <c r="F238" s="1419" t="s">
        <v>226</v>
      </c>
      <c r="G238" s="1420"/>
      <c r="H238" s="1421"/>
      <c r="I238" s="1422" t="s">
        <v>65</v>
      </c>
      <c r="J238" s="1426"/>
      <c r="K238" s="1427"/>
      <c r="L238" s="1427"/>
      <c r="M238" s="1428"/>
      <c r="N238" s="508"/>
    </row>
    <row r="239" spans="8:8" s="24" ht="17.25" customFormat="1" customHeight="1">
      <c r="A239" s="1236"/>
      <c r="B239" s="1429" t="s">
        <v>167</v>
      </c>
      <c r="C239" s="1430"/>
      <c r="D239" s="1431"/>
      <c r="E239" s="1432"/>
      <c r="F239" s="1433" t="s">
        <v>227</v>
      </c>
      <c r="G239" s="1434"/>
      <c r="H239" s="1435"/>
      <c r="I239" s="1436" t="s">
        <v>64</v>
      </c>
      <c r="J239" s="1437" t="s">
        <v>231</v>
      </c>
      <c r="K239" s="1438"/>
      <c r="L239" s="1438"/>
      <c r="M239" s="1439"/>
      <c r="N239" s="508"/>
    </row>
    <row r="240" spans="8:8" s="24" ht="27.75" customFormat="1" customHeight="1">
      <c r="A240" s="1440" t="s">
        <v>161</v>
      </c>
      <c r="B240" s="1440"/>
      <c r="C240" s="1440"/>
      <c r="D240" s="1440"/>
      <c r="E240" s="1440"/>
      <c r="F240" s="1440"/>
      <c r="G240" s="1440"/>
      <c r="H240" s="1440"/>
      <c r="I240" s="1440"/>
      <c r="J240" s="1440"/>
      <c r="K240" s="1440"/>
      <c r="L240" s="1440"/>
      <c r="M240" s="1440"/>
      <c r="N240" s="1440"/>
    </row>
    <row r="241" spans="8:8" s="24" ht="19.5" customFormat="1" customHeight="1">
      <c r="A241" s="1223">
        <f>A201+1</f>
        <v>7.0</v>
      </c>
      <c r="B241" s="1441" t="str">
        <f>$B$1</f>
        <v>Department Of Sanskrit Education, Rajasthan</v>
      </c>
      <c r="C241" s="1441"/>
      <c r="D241" s="1441"/>
      <c r="E241" s="1441"/>
      <c r="F241" s="1441"/>
      <c r="G241" s="1441"/>
      <c r="H241" s="1441"/>
      <c r="I241" s="1441"/>
      <c r="J241" s="1441"/>
      <c r="K241" s="1441"/>
      <c r="L241" s="1441"/>
      <c r="M241" s="1441"/>
      <c r="N241" s="508" t="s">
        <v>161</v>
      </c>
    </row>
    <row r="242" spans="8:8" s="707" ht="36.0" customFormat="1" customHeight="1">
      <c r="A242" s="1225"/>
      <c r="B242" s="1226"/>
      <c r="C242" s="1227"/>
      <c r="D242" s="1228" t="str">
        <f>Master!$E$8</f>
        <v>GOVT VARISHTHA UPADHYAY SANSKRIT SCHOOL</v>
      </c>
      <c r="E242" s="1229"/>
      <c r="F242" s="1229"/>
      <c r="G242" s="1229"/>
      <c r="H242" s="1229"/>
      <c r="I242" s="1229"/>
      <c r="J242" s="1229"/>
      <c r="K242" s="1229"/>
      <c r="L242" s="1229"/>
      <c r="M242" s="1230"/>
      <c r="N242" s="508"/>
    </row>
    <row r="243" spans="8:8" s="24" ht="19.5" customFormat="1" customHeight="1">
      <c r="A243" s="1225"/>
      <c r="B243" s="1231"/>
      <c r="C243" s="1232"/>
      <c r="D243" s="1233">
        <f>Master!$E$11</f>
        <v>0.0</v>
      </c>
      <c r="E243" s="1233"/>
      <c r="F243" s="1233"/>
      <c r="G243" s="1233"/>
      <c r="H243" s="1233"/>
      <c r="I243" s="1233"/>
      <c r="J243" s="1233"/>
      <c r="K243" s="1233"/>
      <c r="L243" s="1233"/>
      <c r="M243" s="1234"/>
      <c r="N243" s="508"/>
    </row>
    <row r="244" spans="8:8" s="1235" ht="18.75" customFormat="1" customHeight="1">
      <c r="A244" s="1236"/>
      <c r="B244" s="1237"/>
      <c r="C244" s="1238" t="s">
        <v>154</v>
      </c>
      <c r="D244" s="1239"/>
      <c r="E244" s="1239"/>
      <c r="F244" s="1239"/>
      <c r="G244" s="1239"/>
      <c r="H244" s="1240"/>
      <c r="I244" s="1241" t="s">
        <v>135</v>
      </c>
      <c r="J244" s="1242"/>
      <c r="K244" s="1243">
        <f>VLOOKUP($A241,'Marks Entry'!$C$9:$K$108,5)</f>
        <v>907.0</v>
      </c>
      <c r="L244" s="1244" t="s">
        <v>221</v>
      </c>
      <c r="M244" s="1245"/>
      <c r="N244" s="508"/>
    </row>
    <row r="245" spans="8:8" s="1235" ht="18.75" customFormat="1" customHeight="1">
      <c r="A245" s="1236"/>
      <c r="B245" s="1237"/>
      <c r="C245" s="1246"/>
      <c r="D245" s="1247"/>
      <c r="E245" s="1247"/>
      <c r="F245" s="1247"/>
      <c r="G245" s="1247"/>
      <c r="H245" s="1248"/>
      <c r="I245" s="1241"/>
      <c r="J245" s="1242"/>
      <c r="K245" s="1243"/>
      <c r="L245" s="1249">
        <f>Master!$E$14</f>
        <v>8170.0</v>
      </c>
      <c r="M245" s="1250"/>
      <c r="N245" s="508"/>
    </row>
    <row r="246" spans="8:8" s="24" ht="15.75" customFormat="1" customHeight="1">
      <c r="A246" s="1236"/>
      <c r="B246" s="1251"/>
      <c r="C246" s="1246"/>
      <c r="D246" s="1247"/>
      <c r="E246" s="1247"/>
      <c r="F246" s="1247"/>
      <c r="G246" s="1247"/>
      <c r="H246" s="1248"/>
      <c r="I246" s="1241"/>
      <c r="J246" s="1242"/>
      <c r="K246" s="1243"/>
      <c r="L246" s="1252" t="s">
        <v>222</v>
      </c>
      <c r="M246" s="1253"/>
      <c r="N246" s="508"/>
    </row>
    <row r="247" spans="8:8" s="24" ht="18.0" customFormat="1" customHeight="1">
      <c r="A247" s="1236"/>
      <c r="B247" s="1251"/>
      <c r="C247" s="1254"/>
      <c r="D247" s="1255"/>
      <c r="E247" s="1255"/>
      <c r="F247" s="1255"/>
      <c r="G247" s="1255"/>
      <c r="H247" s="1256"/>
      <c r="I247" s="1257"/>
      <c r="J247" s="1258"/>
      <c r="K247" s="1259"/>
      <c r="L247" s="1260" t="str">
        <f>Master!$E$6</f>
        <v>2022-23</v>
      </c>
      <c r="M247" s="1261"/>
      <c r="N247" s="508"/>
    </row>
    <row r="248" spans="8:8" s="24" ht="17.25" customFormat="1" customHeight="1">
      <c r="A248" s="1236"/>
      <c r="B248" s="1262" t="s">
        <v>167</v>
      </c>
      <c r="C248" s="1263" t="s">
        <v>21</v>
      </c>
      <c r="D248" s="1264"/>
      <c r="E248" s="1264"/>
      <c r="F248" s="1264"/>
      <c r="G248" s="1265"/>
      <c r="H248" s="1266" t="s">
        <v>153</v>
      </c>
      <c r="I248" s="1267">
        <f>IF(K244="","",VLOOKUP($A241,'Marks Entry'!$C$9:$FA$108,3,0))</f>
        <v>222.0</v>
      </c>
      <c r="J248" s="1267"/>
      <c r="K248" s="1267"/>
      <c r="L248" s="1267"/>
      <c r="M248" s="1268"/>
      <c r="N248" s="508"/>
    </row>
    <row r="249" spans="8:8" s="24" ht="17.25" customFormat="1" customHeight="1">
      <c r="A249" s="1236"/>
      <c r="B249" s="1262" t="s">
        <v>167</v>
      </c>
      <c r="C249" s="1269" t="s">
        <v>23</v>
      </c>
      <c r="D249" s="1270"/>
      <c r="E249" s="1270"/>
      <c r="F249" s="1270"/>
      <c r="G249" s="1271"/>
      <c r="H249" s="1272" t="s">
        <v>153</v>
      </c>
      <c r="I249" s="1273" t="str">
        <f>IF(K244="","",VLOOKUP($A241,'Marks Entry'!$C$9:$FA$108,6,0))</f>
        <v>KAVITA</v>
      </c>
      <c r="J249" s="1273"/>
      <c r="K249" s="1273"/>
      <c r="L249" s="1273"/>
      <c r="M249" s="1274"/>
      <c r="N249" s="508"/>
    </row>
    <row r="250" spans="8:8" s="24" ht="17.25" customFormat="1" customHeight="1">
      <c r="A250" s="1236"/>
      <c r="B250" s="1262" t="s">
        <v>167</v>
      </c>
      <c r="C250" s="1269" t="s">
        <v>24</v>
      </c>
      <c r="D250" s="1270"/>
      <c r="E250" s="1270"/>
      <c r="F250" s="1270"/>
      <c r="G250" s="1271"/>
      <c r="H250" s="1272" t="s">
        <v>153</v>
      </c>
      <c r="I250" s="1273" t="str">
        <f>IF(K244="","",VLOOKUP($A241,'Marks Entry'!$C$9:$FA$108,7,0))</f>
        <v>BADRI LAL</v>
      </c>
      <c r="J250" s="1273"/>
      <c r="K250" s="1273"/>
      <c r="L250" s="1273"/>
      <c r="M250" s="1274"/>
      <c r="N250" s="508"/>
    </row>
    <row r="251" spans="8:8" s="24" ht="17.25" customFormat="1" customHeight="1">
      <c r="A251" s="1236"/>
      <c r="B251" s="1262" t="s">
        <v>167</v>
      </c>
      <c r="C251" s="1269" t="s">
        <v>52</v>
      </c>
      <c r="D251" s="1270"/>
      <c r="E251" s="1270"/>
      <c r="F251" s="1270"/>
      <c r="G251" s="1271"/>
      <c r="H251" s="1272" t="s">
        <v>153</v>
      </c>
      <c r="I251" s="1273" t="str">
        <f>IF(K244="","",VLOOKUP($A241,'Marks Entry'!$C$9:$FA$108,8,0))</f>
        <v>JAMNA DEVI</v>
      </c>
      <c r="J251" s="1273"/>
      <c r="K251" s="1273"/>
      <c r="L251" s="1273"/>
      <c r="M251" s="1274"/>
      <c r="N251" s="508"/>
    </row>
    <row r="252" spans="8:8" s="24" ht="17.25" customFormat="1" customHeight="1">
      <c r="A252" s="1236"/>
      <c r="B252" s="1262" t="s">
        <v>167</v>
      </c>
      <c r="C252" s="1269" t="s">
        <v>53</v>
      </c>
      <c r="D252" s="1270"/>
      <c r="E252" s="1270"/>
      <c r="F252" s="1270"/>
      <c r="G252" s="1271"/>
      <c r="H252" s="1272" t="s">
        <v>153</v>
      </c>
      <c r="I252" s="1275" t="str">
        <f>IF(K244="","",CONCATENATE('Marks Entry'!$G$4,'Marks Entry'!$J$4))</f>
        <v>9(A)</v>
      </c>
      <c r="J252" s="1273"/>
      <c r="K252" s="1273"/>
      <c r="L252" s="1273"/>
      <c r="M252" s="1274"/>
      <c r="N252" s="508"/>
    </row>
    <row r="253" spans="8:8" s="24" ht="17.25" customFormat="1" customHeight="1">
      <c r="A253" s="1236"/>
      <c r="B253" s="1262" t="s">
        <v>167</v>
      </c>
      <c r="C253" s="1276" t="s">
        <v>26</v>
      </c>
      <c r="D253" s="1277"/>
      <c r="E253" s="1277"/>
      <c r="F253" s="1277"/>
      <c r="G253" s="1278"/>
      <c r="H253" s="1279" t="s">
        <v>153</v>
      </c>
      <c r="I253" s="1280">
        <f>IF(K244="","",VLOOKUP($A241,'Marks Entry'!$C$9:$FA$108,9,0))</f>
        <v>39674.0</v>
      </c>
      <c r="J253" s="1280"/>
      <c r="K253" s="1280"/>
      <c r="L253" s="1280"/>
      <c r="M253" s="1281"/>
      <c r="N253" s="508"/>
    </row>
    <row r="254" spans="8:8" s="1235" ht="17.25" customFormat="1" customHeight="1">
      <c r="A254" s="1236"/>
      <c r="B254" s="1282" t="s">
        <v>167</v>
      </c>
      <c r="C254" s="1283" t="s">
        <v>54</v>
      </c>
      <c r="D254" s="1284"/>
      <c r="E254" s="1285" t="s">
        <v>69</v>
      </c>
      <c r="F254" s="1286" t="s">
        <v>70</v>
      </c>
      <c r="G254" s="1285" t="s">
        <v>200</v>
      </c>
      <c r="H254" s="1287" t="s">
        <v>30</v>
      </c>
      <c r="I254" s="1288" t="s">
        <v>55</v>
      </c>
      <c r="J254" s="1289" t="s">
        <v>223</v>
      </c>
      <c r="K254" s="1290" t="s">
        <v>83</v>
      </c>
      <c r="L254" s="1291" t="s">
        <v>76</v>
      </c>
      <c r="M254" s="1292" t="s">
        <v>102</v>
      </c>
      <c r="N254" s="508"/>
    </row>
    <row r="255" spans="8:8" s="1235" ht="17.25" customFormat="1" customHeight="1">
      <c r="A255" s="1236"/>
      <c r="B255" s="1282" t="s">
        <v>167</v>
      </c>
      <c r="C255" s="1293"/>
      <c r="D255" s="1294"/>
      <c r="E255" s="1295"/>
      <c r="F255" s="1296"/>
      <c r="G255" s="1295"/>
      <c r="H255" s="1297"/>
      <c r="I255" s="1298"/>
      <c r="J255" s="1299"/>
      <c r="K255" s="1300"/>
      <c r="L255" s="1301"/>
      <c r="M255" s="1302"/>
      <c r="N255" s="508"/>
    </row>
    <row r="256" spans="8:8" s="1235" ht="17.25" customFormat="1" customHeight="1">
      <c r="A256" s="1236"/>
      <c r="B256" s="1282" t="s">
        <v>167</v>
      </c>
      <c r="C256" s="1303" t="s">
        <v>56</v>
      </c>
      <c r="D256" s="1304"/>
      <c r="E256" s="1305">
        <f>'Marks Entry'!$L$7</f>
        <v>5.0</v>
      </c>
      <c r="F256" s="1305">
        <f>'Marks Entry'!$M$7</f>
        <v>5.0</v>
      </c>
      <c r="G256" s="1305">
        <f>'Marks Entry'!$M$7</f>
        <v>5.0</v>
      </c>
      <c r="H256" s="1306">
        <f>SUM(E256:G256)</f>
        <v>15.0</v>
      </c>
      <c r="I256" s="1305">
        <f>'Marks Entry'!$P$7</f>
        <v>35.0</v>
      </c>
      <c r="J256" s="1306">
        <f>SUM(H256,I256)</f>
        <v>50.0</v>
      </c>
      <c r="K256" s="1305">
        <f>'Marks Entry'!$R$7</f>
        <v>50.0</v>
      </c>
      <c r="L256" s="1307">
        <f>SUM(J256,K256)</f>
        <v>100.0</v>
      </c>
      <c r="M256" s="1308"/>
      <c r="N256" s="508"/>
    </row>
    <row r="257" spans="8:8" s="1235" ht="17.25" customFormat="1" customHeight="1">
      <c r="A257" s="1236"/>
      <c r="B257" s="1282" t="s">
        <v>167</v>
      </c>
      <c r="C257" s="1309" t="str">
        <f>'Marks Entry'!$L$3</f>
        <v>HINDI</v>
      </c>
      <c r="D257" s="1310"/>
      <c r="E257" s="1311">
        <f>IF(K244="","",VLOOKUP($A241,'Marks Entry'!$C$1:$GQ$109,10,0))</f>
        <v>4.0</v>
      </c>
      <c r="F257" s="1311">
        <f>IF(K244="","",VLOOKUP($A241,'Marks Entry'!$C$1:$GQ$109,11,0))</f>
        <v>3.0</v>
      </c>
      <c r="G257" s="1312">
        <f>IF(K244="","",VLOOKUP($A241,'Marks Entry'!$C$1:$GQ$109,12,0))</f>
        <v>4.0</v>
      </c>
      <c r="H257" s="1313">
        <f>SUM(E257:G257)</f>
        <v>11.0</v>
      </c>
      <c r="I257" s="1311">
        <f>IF(K244="","",VLOOKUP($A241,'Marks Entry'!$C$1:$GQ$109,14,0))</f>
        <v>21.0</v>
      </c>
      <c r="J257" s="1313">
        <f t="shared" si="18" ref="J257:J264">SUM(H257,I257)</f>
        <v>32.0</v>
      </c>
      <c r="K257" s="1311">
        <f>IF(K244="","",VLOOKUP($A241,'Marks Entry'!$C$1:$GQ$109,16,0))</f>
        <v>21.0</v>
      </c>
      <c r="L257" s="1314">
        <f t="shared" si="19" ref="L257:L264">SUM(J257,K257)</f>
        <v>53.0</v>
      </c>
      <c r="M257" s="1315" t="str">
        <f>IF(K244="","",VLOOKUP($A241,'Marks Entry'!$C$1:$GQ$109,21,0))</f>
        <v>II</v>
      </c>
      <c r="N257" s="508"/>
    </row>
    <row r="258" spans="8:8" s="1235" ht="17.25" customFormat="1" customHeight="1">
      <c r="A258" s="1236"/>
      <c r="B258" s="1282" t="s">
        <v>167</v>
      </c>
      <c r="C258" s="1316" t="str">
        <f>'Marks Entry'!$X$3</f>
        <v>ENGLISH</v>
      </c>
      <c r="D258" s="1317"/>
      <c r="E258" s="1318">
        <f>IF(K244="","",VLOOKUP($A241,'Marks Entry'!$C$1:$GQ$109,22,0))</f>
        <v>3.0</v>
      </c>
      <c r="F258" s="1318">
        <f>IF(K244="","",VLOOKUP($A241,'Marks Entry'!$C$1:$GQ$109,23,0))</f>
        <v>2.0</v>
      </c>
      <c r="G258" s="1319">
        <f>IF(K244="","",VLOOKUP($A241,'Marks Entry'!$C$1:$GQ$109,24,0))</f>
        <v>4.0</v>
      </c>
      <c r="H258" s="1320">
        <f t="shared" si="20" ref="H258:H264">SUM(E258:G258)</f>
        <v>9.0</v>
      </c>
      <c r="I258" s="1321">
        <f>IF(K244="","",VLOOKUP($A241,'Marks Entry'!$C$1:$GQ$109,26,0))</f>
        <v>16.0</v>
      </c>
      <c r="J258" s="1320">
        <f t="shared" si="18"/>
        <v>25.0</v>
      </c>
      <c r="K258" s="1318">
        <f>IF(K244="","",VLOOKUP($A241,'Marks Entry'!$C$1:$GQ$109,28,0))</f>
        <v>0.0</v>
      </c>
      <c r="L258" s="1322">
        <f t="shared" si="19"/>
        <v>25.0</v>
      </c>
      <c r="M258" s="1323" t="str">
        <f>IF(K244="","",VLOOKUP($A241,'Marks Entry'!$C$1:$GQ$109,33,0))</f>
        <v>S</v>
      </c>
      <c r="N258" s="508"/>
    </row>
    <row r="259" spans="8:8" s="1235" ht="17.25" customFormat="1" customHeight="1">
      <c r="A259" s="1236"/>
      <c r="B259" s="1282" t="s">
        <v>167</v>
      </c>
      <c r="C259" s="1324" t="s">
        <v>56</v>
      </c>
      <c r="D259" s="1325"/>
      <c r="E259" s="1326">
        <f>'Marks Entry'!$AJ$7</f>
        <v>10.0</v>
      </c>
      <c r="F259" s="1326">
        <f>'Marks Entry'!$AK$7</f>
        <v>10.0</v>
      </c>
      <c r="G259" s="1326">
        <f>'Marks Entry'!$AK$7</f>
        <v>10.0</v>
      </c>
      <c r="H259" s="1327">
        <f t="shared" si="20"/>
        <v>30.0</v>
      </c>
      <c r="I259" s="1326">
        <f>'Marks Entry'!$AN$7</f>
        <v>70.0</v>
      </c>
      <c r="J259" s="1327">
        <f t="shared" si="18"/>
        <v>100.0</v>
      </c>
      <c r="K259" s="1326">
        <f>'Marks Entry'!$AP$7</f>
        <v>100.0</v>
      </c>
      <c r="L259" s="1328">
        <f t="shared" si="19"/>
        <v>200.0</v>
      </c>
      <c r="M259" s="1329" t="s">
        <v>168</v>
      </c>
      <c r="N259" s="508"/>
    </row>
    <row r="260" spans="8:8" s="1235" ht="17.25" customFormat="1" customHeight="1">
      <c r="A260" s="1236"/>
      <c r="B260" s="1282" t="s">
        <v>167</v>
      </c>
      <c r="C260" s="1330" t="str">
        <f>'Marks Entry'!$AJ$3</f>
        <v>SANSKRIT-I</v>
      </c>
      <c r="D260" s="1331"/>
      <c r="E260" s="1311">
        <f>IF(K244="","",VLOOKUP($A241,'Marks Entry'!$C$1:$GQ$109,34,0))</f>
        <v>5.0</v>
      </c>
      <c r="F260" s="1311">
        <f>IF(K244="","",VLOOKUP($A241,'Marks Entry'!$C$1:$GQ$109,35,0))</f>
        <v>5.0</v>
      </c>
      <c r="G260" s="1312">
        <f>IF(K244="","",VLOOKUP($A241,'Marks Entry'!$C$1:$GQ$109,36,0))</f>
        <v>3.0</v>
      </c>
      <c r="H260" s="1332">
        <f t="shared" si="20"/>
        <v>13.0</v>
      </c>
      <c r="I260" s="1333">
        <f>IF(K244="","",VLOOKUP($A241,'Marks Entry'!$C$1:$GQ$109,38,0))</f>
        <v>34.0</v>
      </c>
      <c r="J260" s="1332">
        <f t="shared" si="18"/>
        <v>47.0</v>
      </c>
      <c r="K260" s="1311">
        <f>IF(K244="","",VLOOKUP($A241,'Marks Entry'!$C$1:$GQ$109,40,0))</f>
        <v>0.0</v>
      </c>
      <c r="L260" s="1314">
        <f t="shared" si="19"/>
        <v>47.0</v>
      </c>
      <c r="M260" s="1315" t="str">
        <f>IF(K244="","",VLOOKUP($A241,'Marks Entry'!$C$1:$GQ$109,45,0))</f>
        <v>F</v>
      </c>
      <c r="N260" s="508"/>
    </row>
    <row r="261" spans="8:8" s="1235" ht="17.25" customFormat="1" customHeight="1">
      <c r="A261" s="1236"/>
      <c r="B261" s="1282" t="s">
        <v>167</v>
      </c>
      <c r="C261" s="1334" t="str">
        <f>'Marks Entry'!$AV$3</f>
        <v>SANSKRIT-II</v>
      </c>
      <c r="D261" s="1335"/>
      <c r="E261" s="1311">
        <f>IF(K244="","",VLOOKUP($A241,'Marks Entry'!$C$1:$GQ$109,46,0))</f>
        <v>1.0</v>
      </c>
      <c r="F261" s="1311">
        <f>IF(K244="","",VLOOKUP($A241,'Marks Entry'!$C$1:$GQ$109,47,0))</f>
        <v>7.0</v>
      </c>
      <c r="G261" s="1312">
        <f>IF(K244="","",VLOOKUP($A241,'Marks Entry'!$C$1:$GQ$109,48,0))</f>
        <v>4.0</v>
      </c>
      <c r="H261" s="1336">
        <f t="shared" si="20"/>
        <v>12.0</v>
      </c>
      <c r="I261" s="1337">
        <f>IF(K244="","",VLOOKUP($A241,'Marks Entry'!$C$1:$GQ$109,50,0))</f>
        <v>39.0</v>
      </c>
      <c r="J261" s="1336">
        <f t="shared" si="18"/>
        <v>51.0</v>
      </c>
      <c r="K261" s="1311">
        <f>IF(K244="","",VLOOKUP($A241,'Marks Entry'!$C$1:$GQ$109,52,0))</f>
        <v>0.0</v>
      </c>
      <c r="L261" s="1314">
        <f t="shared" si="19"/>
        <v>51.0</v>
      </c>
      <c r="M261" s="1315" t="str">
        <f>IF(K244="","",VLOOKUP($A241,'Marks Entry'!$C$1:$GQ$109,57,0))</f>
        <v>S</v>
      </c>
      <c r="N261" s="508"/>
    </row>
    <row r="262" spans="8:8" s="1235" ht="17.25" customFormat="1" customHeight="1">
      <c r="A262" s="1236"/>
      <c r="B262" s="1282" t="s">
        <v>167</v>
      </c>
      <c r="C262" s="1334" t="str">
        <f>'Marks Entry'!$BH$3</f>
        <v>SCIENCE</v>
      </c>
      <c r="D262" s="1335"/>
      <c r="E262" s="1311">
        <f>IF(K244="","",VLOOKUP($A241,'Marks Entry'!$C$1:$GQ$109,58,0))</f>
        <v>2.0</v>
      </c>
      <c r="F262" s="1311">
        <f>IF(K244="","",VLOOKUP($A241,'Marks Entry'!$C$1:$GQ$109,59,0))</f>
        <v>1.0</v>
      </c>
      <c r="G262" s="1312">
        <f>IF(K244="","",VLOOKUP($A241,'Marks Entry'!$C$1:$GQ$109,60,0))</f>
        <v>1.0</v>
      </c>
      <c r="H262" s="1336">
        <f t="shared" si="20"/>
        <v>4.0</v>
      </c>
      <c r="I262" s="1337">
        <f>IF(K244="","",VLOOKUP($A241,'Marks Entry'!$C$1:$GQ$109,62,0))</f>
        <v>28.0</v>
      </c>
      <c r="J262" s="1336">
        <f t="shared" si="18"/>
        <v>32.0</v>
      </c>
      <c r="K262" s="1311">
        <f>IF(K244="","",VLOOKUP($A241,'Marks Entry'!$C$1:$GQ$109,64,0))</f>
        <v>0.0</v>
      </c>
      <c r="L262" s="1314">
        <f t="shared" si="19"/>
        <v>32.0</v>
      </c>
      <c r="M262" s="1315" t="str">
        <f>IF(K244="","",VLOOKUP($A241,'Marks Entry'!$C$1:$GQ$109,69,0))</f>
        <v>F</v>
      </c>
      <c r="N262" s="508"/>
    </row>
    <row r="263" spans="8:8" s="1235" ht="17.25" customFormat="1" customHeight="1">
      <c r="A263" s="1236"/>
      <c r="B263" s="1282" t="s">
        <v>167</v>
      </c>
      <c r="C263" s="1338" t="str">
        <f>'Marks Entry'!$BT$3</f>
        <v>MATHEMATICS</v>
      </c>
      <c r="D263" s="1339"/>
      <c r="E263" s="1340">
        <f>IF(K244="","",VLOOKUP($A241,'Marks Entry'!$C$1:$GQ$109,70,0))</f>
        <v>2.0</v>
      </c>
      <c r="F263" s="1340">
        <f>IF(K244="","",VLOOKUP($A241,'Marks Entry'!$C$1:$GQ$109,71,0))</f>
        <v>4.0</v>
      </c>
      <c r="G263" s="1341">
        <f>IF(K244="","",VLOOKUP($A241,'Marks Entry'!$C$1:$GQ$109,72,0))</f>
        <v>2.0</v>
      </c>
      <c r="H263" s="1342">
        <f t="shared" si="20"/>
        <v>8.0</v>
      </c>
      <c r="I263" s="1343">
        <f>IF(K244="","",VLOOKUP($A241,'Marks Entry'!$C$1:$GQ$109,74,0))</f>
        <v>21.0</v>
      </c>
      <c r="J263" s="1342">
        <f t="shared" si="18"/>
        <v>29.0</v>
      </c>
      <c r="K263" s="1340">
        <f>IF(K244="","",VLOOKUP($A241,'Marks Entry'!$C$1:$GQ$109,76,0))</f>
        <v>0.0</v>
      </c>
      <c r="L263" s="1344">
        <f t="shared" si="19"/>
        <v>29.0</v>
      </c>
      <c r="M263" s="1345" t="str">
        <f>IF(K244="","",VLOOKUP($A241,'Marks Entry'!$C$1:$GQ$109,81,0))</f>
        <v>F</v>
      </c>
      <c r="N263" s="508"/>
    </row>
    <row r="264" spans="8:8" s="1235" ht="17.25" customFormat="1" customHeight="1">
      <c r="A264" s="1236"/>
      <c r="B264" s="1282" t="s">
        <v>167</v>
      </c>
      <c r="C264" s="1338" t="str">
        <f>'Marks Entry'!$CF$3</f>
        <v>SOCIAL SCIENCE</v>
      </c>
      <c r="D264" s="1339"/>
      <c r="E264" s="1340">
        <f>IF(K244="","",VLOOKUP($A241,'Marks Entry'!$C$1:$GQ$109,82,0))</f>
        <v>7.0</v>
      </c>
      <c r="F264" s="1340">
        <f>IF(K244="","",VLOOKUP($A241,'Marks Entry'!$C$1:$GQ$109,83,0))</f>
        <v>8.0</v>
      </c>
      <c r="G264" s="1341">
        <f>IF(K244="","",VLOOKUP($A241,'Marks Entry'!$C$1:$GQ$109,84,0))</f>
        <v>7.0</v>
      </c>
      <c r="H264" s="1342">
        <f t="shared" si="20"/>
        <v>22.0</v>
      </c>
      <c r="I264" s="1343">
        <f>IF(K244="","",VLOOKUP($A241,'Marks Entry'!$C$1:$GQ$109,86,0))</f>
        <v>43.0</v>
      </c>
      <c r="J264" s="1342">
        <f t="shared" si="18"/>
        <v>65.0</v>
      </c>
      <c r="K264" s="1340">
        <f>IF(K244="","",VLOOKUP($A241,'Marks Entry'!$C$1:$GQ$109,88,0))</f>
        <v>0.0</v>
      </c>
      <c r="L264" s="1344">
        <f t="shared" si="19"/>
        <v>65.0</v>
      </c>
      <c r="M264" s="1345" t="str">
        <f>IF(K244="","",VLOOKUP($A241,'Marks Entry'!$C$1:$GQ$109,93,0))</f>
        <v>S</v>
      </c>
      <c r="N264" s="508"/>
    </row>
    <row r="265" spans="8:8" s="24" ht="17.25" customFormat="1" customHeight="1">
      <c r="A265" s="1236"/>
      <c r="B265" s="1262" t="s">
        <v>167</v>
      </c>
      <c r="C265" s="1346" t="s">
        <v>77</v>
      </c>
      <c r="D265" s="1347"/>
      <c r="E265" s="1348"/>
      <c r="F265" s="1349" t="s">
        <v>78</v>
      </c>
      <c r="G265" s="1350"/>
      <c r="H265" s="1351" t="s">
        <v>79</v>
      </c>
      <c r="I265" s="1352"/>
      <c r="J265" s="1353" t="s">
        <v>43</v>
      </c>
      <c r="K265" s="1354" t="s">
        <v>95</v>
      </c>
      <c r="L265" s="1355" t="s">
        <v>41</v>
      </c>
      <c r="M265" s="1356" t="s">
        <v>45</v>
      </c>
      <c r="N265" s="508"/>
    </row>
    <row r="266" spans="8:8" s="24" ht="20.25" customFormat="1" customHeight="1">
      <c r="A266" s="1236"/>
      <c r="B266" s="1262" t="s">
        <v>167</v>
      </c>
      <c r="C266" s="1357"/>
      <c r="D266" s="1358"/>
      <c r="E266" s="1359"/>
      <c r="F266" s="1360">
        <f>IF(K244="","",VLOOKUP($A241,'Marks Entry'!$C$1:$GQ$109,155,0))</f>
        <v>1200.0</v>
      </c>
      <c r="G266" s="1361"/>
      <c r="H266" s="1362">
        <f>IF(K244="","",VLOOKUP($A241,'Marks Entry'!$C$1:$GQ$109,156,0))</f>
        <v>302.0</v>
      </c>
      <c r="I266" s="1361"/>
      <c r="J266" s="1363">
        <f>IF(K244="","",VLOOKUP($A241,'Marks Entry'!$C$1:$GQ$109,157,0))</f>
        <v>25.166666666666664</v>
      </c>
      <c r="K266" s="1364" t="str">
        <f>IF(K244="","",VLOOKUP($A241,'Marks Entry'!$C$1:$GQ$109,158,0))</f>
        <v/>
      </c>
      <c r="L266" s="1365" t="str">
        <f>IF(K244="","",VLOOKUP($A241,'Marks Entry'!$C$1:$GQ$109,159,0))</f>
        <v>FAILED</v>
      </c>
      <c r="M266" s="1366" t="str">
        <f>IF(K244="","",VLOOKUP($A241,'Marks Entry'!$C$1:$GQ$109,161,0))</f>
        <v/>
      </c>
      <c r="N266" s="508"/>
    </row>
    <row r="267" spans="8:8" s="24" ht="17.25" customFormat="1" customHeight="1">
      <c r="A267" s="1236"/>
      <c r="B267" s="1262" t="s">
        <v>167</v>
      </c>
      <c r="C267" s="1367" t="s">
        <v>58</v>
      </c>
      <c r="D267" s="1368"/>
      <c r="E267" s="1368"/>
      <c r="F267" s="1368"/>
      <c r="G267" s="1368"/>
      <c r="H267" s="1368"/>
      <c r="I267" s="1369"/>
      <c r="J267" s="1370" t="s">
        <v>59</v>
      </c>
      <c r="K267" s="1371">
        <f>IF(K244="","",VLOOKUP($A241,'Marks Entry'!$C$1:$GQ$109,152,0))</f>
        <v>0.0</v>
      </c>
      <c r="L267" s="1372" t="s">
        <v>104</v>
      </c>
      <c r="M267" s="1373"/>
      <c r="N267" s="508"/>
    </row>
    <row r="268" spans="8:8" s="24" ht="17.25" customFormat="1" customHeight="1">
      <c r="A268" s="1236"/>
      <c r="B268" s="1262" t="s">
        <v>167</v>
      </c>
      <c r="C268" s="1374" t="s">
        <v>54</v>
      </c>
      <c r="D268" s="1375"/>
      <c r="E268" s="1375"/>
      <c r="F268" s="1376" t="s">
        <v>162</v>
      </c>
      <c r="G268" s="1376"/>
      <c r="H268" s="1376"/>
      <c r="I268" s="1377" t="s">
        <v>49</v>
      </c>
      <c r="J268" s="1378" t="s">
        <v>60</v>
      </c>
      <c r="K268" s="1379">
        <f>IF(K244="","",VLOOKUP($A241,'Marks Entry'!$C$1:$GQ$109,153,0))</f>
        <v>0.0</v>
      </c>
      <c r="L268" s="1380" t="str">
        <f>IF(K244="","",VLOOKUP($A241,'Marks Entry'!$C$1:$GQ$109,154,0))</f>
        <v/>
      </c>
      <c r="M268" s="1381"/>
      <c r="N268" s="508"/>
    </row>
    <row r="269" spans="8:8" s="24" ht="17.25" customFormat="1" customHeight="1">
      <c r="A269" s="1236"/>
      <c r="B269" s="1262" t="s">
        <v>167</v>
      </c>
      <c r="C269" s="1374"/>
      <c r="D269" s="1375"/>
      <c r="E269" s="1375"/>
      <c r="F269" s="1376"/>
      <c r="G269" s="1376"/>
      <c r="H269" s="1376"/>
      <c r="I269" s="1382" t="s">
        <v>103</v>
      </c>
      <c r="J269" s="1383" t="s">
        <v>61</v>
      </c>
      <c r="K269" s="1383"/>
      <c r="L269" s="1384" t="str">
        <f>IF(K244="","",VLOOKUP($A241,'Marks Entry'!$C$1:$GQ$109,162,0))</f>
        <v>Need Improvement</v>
      </c>
      <c r="M269" s="1385"/>
      <c r="N269" s="508"/>
    </row>
    <row r="270" spans="8:8" s="24" ht="17.25" customFormat="1" customHeight="1">
      <c r="A270" s="1236"/>
      <c r="B270" s="1262" t="s">
        <v>167</v>
      </c>
      <c r="C270" s="1386" t="str">
        <f>'Marks Entry'!$CR$3</f>
        <v>Fou. Of Info. Tech.</v>
      </c>
      <c r="D270" s="1387"/>
      <c r="E270" s="1388"/>
      <c r="F270" s="1389" t="str">
        <f>IF(K244="","",VLOOKUP($A241,'Marks Entry'!$C$1:$GQ$109,180,0))</f>
        <v>66/200</v>
      </c>
      <c r="G270" s="1389"/>
      <c r="H270" s="1389"/>
      <c r="I270" s="1390" t="str">
        <f>IF(OR(K244="",F270=0/200),"",VLOOKUP($A241,'Marks Entry'!$C$1:$GQ$109,106,0))</f>
        <v/>
      </c>
      <c r="J270" s="1391" t="s">
        <v>68</v>
      </c>
      <c r="K270" s="1391"/>
      <c r="L270" s="1392">
        <f>Master!$E$20</f>
        <v>45048.0</v>
      </c>
      <c r="M270" s="1393"/>
      <c r="N270" s="508"/>
    </row>
    <row r="271" spans="8:8" s="24" ht="17.25" customFormat="1" customHeight="1">
      <c r="A271" s="1236"/>
      <c r="B271" s="1262" t="s">
        <v>167</v>
      </c>
      <c r="C271" s="1394" t="str">
        <f>'Marks Entry'!$DE$3</f>
        <v>Health &amp; Phy. Edu.</v>
      </c>
      <c r="D271" s="1395"/>
      <c r="E271" s="1395"/>
      <c r="F271" s="1396" t="str">
        <f>IF(K244="","",VLOOKUP($A241,'Marks Entry'!$C$1:$GQ$109,184,0))</f>
        <v>77/230</v>
      </c>
      <c r="G271" s="1397"/>
      <c r="H271" s="1398"/>
      <c r="I271" s="1390" t="str">
        <f>IF(OR(K244="",F271=0/200),"",VLOOKUP($A241,'Marks Entry'!$C$1:$GQ$109,129,0))</f>
        <v/>
      </c>
      <c r="J271" s="1399"/>
      <c r="K271" s="1399"/>
      <c r="L271" s="1399"/>
      <c r="M271" s="1400"/>
      <c r="N271" s="508"/>
    </row>
    <row r="272" spans="8:8" s="24" ht="17.25" customFormat="1" customHeight="1">
      <c r="A272" s="1236"/>
      <c r="B272" s="1262" t="s">
        <v>167</v>
      </c>
      <c r="C272" s="1394" t="str">
        <f>'Marks Entry'!$EB$3</f>
        <v>S.U.P.W.</v>
      </c>
      <c r="D272" s="1395"/>
      <c r="E272" s="1395"/>
      <c r="F272" s="1396" t="str">
        <f>IF(K244="","",VLOOKUP($A241,'Marks Entry'!$C$1:$GQ$109,188,0))</f>
        <v>0/100</v>
      </c>
      <c r="G272" s="1397"/>
      <c r="H272" s="1398"/>
      <c r="I272" s="1390" t="str">
        <f>IF(OR(K244="",F272=0/100),"",VLOOKUP($A241,'Marks Entry'!$C$1:$GQ$109,135,0))</f>
        <v/>
      </c>
      <c r="J272" s="1401"/>
      <c r="K272" s="1401"/>
      <c r="L272" s="1401"/>
      <c r="M272" s="1402"/>
      <c r="N272" s="508"/>
    </row>
    <row r="273" spans="8:8" s="24" ht="17.25" customFormat="1" customHeight="1">
      <c r="A273" s="1236"/>
      <c r="B273" s="1262" t="s">
        <v>167</v>
      </c>
      <c r="C273" s="1394" t="str">
        <f>'Marks Entry'!$EH$3</f>
        <v>Art Education</v>
      </c>
      <c r="D273" s="1395"/>
      <c r="E273" s="1395"/>
      <c r="F273" s="1396" t="str">
        <f>IF(K244="","",VLOOKUP($A241,'Marks Entry'!$C$1:$GQ$109,192,0))</f>
        <v>0/100</v>
      </c>
      <c r="G273" s="1397"/>
      <c r="H273" s="1398"/>
      <c r="I273" s="1390" t="str">
        <f>IF(OR(K244="",F273=0/100),"",VLOOKUP($A241,'Marks Entry'!$C$1:$GQ$109,141,0))</f>
        <v/>
      </c>
      <c r="J273" s="1403" t="s">
        <v>228</v>
      </c>
      <c r="K273" s="1403"/>
      <c r="L273" s="1403"/>
      <c r="M273" s="1404"/>
      <c r="N273" s="508"/>
    </row>
    <row r="274" spans="8:8" s="24" ht="17.25" customFormat="1" customHeight="1">
      <c r="A274" s="1236"/>
      <c r="B274" s="1262" t="s">
        <v>167</v>
      </c>
      <c r="C274" s="1394" t="str">
        <f>'Marks Entry'!$EN$3</f>
        <v>H &amp; C RAJ</v>
      </c>
      <c r="D274" s="1395"/>
      <c r="E274" s="1395"/>
      <c r="F274" s="1405" t="str">
        <f>IF(K244="","",VLOOKUP($A241,'Marks Entry'!$C$1:$GQ$109,196,0))</f>
        <v>81/200</v>
      </c>
      <c r="G274" s="1406"/>
      <c r="H274" s="1407"/>
      <c r="I274" s="1408" t="str">
        <f>IF(OR(K244="",F274=0/200),"",VLOOKUP($A241,'Marks Entry'!$C$1:$GQ$109,151,0))</f>
        <v>C</v>
      </c>
      <c r="J274" s="1403" t="s">
        <v>229</v>
      </c>
      <c r="K274" s="1403"/>
      <c r="L274" s="1403"/>
      <c r="M274" s="1404"/>
      <c r="N274" s="508"/>
    </row>
    <row r="275" spans="8:8" s="24" ht="17.25" customFormat="1" customHeight="1">
      <c r="A275" s="1236"/>
      <c r="B275" s="1262" t="s">
        <v>167</v>
      </c>
      <c r="C275" s="1409" t="s">
        <v>171</v>
      </c>
      <c r="D275" s="1410"/>
      <c r="E275" s="1411"/>
      <c r="F275" s="1412" t="s">
        <v>172</v>
      </c>
      <c r="G275" s="1413"/>
      <c r="H275" s="1414"/>
      <c r="I275" s="1415" t="s">
        <v>31</v>
      </c>
      <c r="J275" s="1403" t="s">
        <v>230</v>
      </c>
      <c r="K275" s="1403"/>
      <c r="L275" s="1403"/>
      <c r="M275" s="1404"/>
      <c r="N275" s="508"/>
    </row>
    <row r="276" spans="8:8" s="24" ht="17.25" customFormat="1" customHeight="1">
      <c r="A276" s="1236"/>
      <c r="B276" s="1262" t="s">
        <v>167</v>
      </c>
      <c r="C276" s="1416"/>
      <c r="D276" s="1417"/>
      <c r="E276" s="1418"/>
      <c r="F276" s="1419" t="s">
        <v>224</v>
      </c>
      <c r="G276" s="1420"/>
      <c r="H276" s="1421"/>
      <c r="I276" s="1422" t="s">
        <v>62</v>
      </c>
      <c r="J276" s="1423" t="s">
        <v>232</v>
      </c>
      <c r="K276" s="1424"/>
      <c r="L276" s="1424"/>
      <c r="M276" s="1425"/>
      <c r="N276" s="508"/>
    </row>
    <row r="277" spans="8:8" s="24" ht="17.25" customFormat="1" customHeight="1">
      <c r="A277" s="1236"/>
      <c r="B277" s="1262" t="s">
        <v>167</v>
      </c>
      <c r="C277" s="1416"/>
      <c r="D277" s="1417"/>
      <c r="E277" s="1418"/>
      <c r="F277" s="1419" t="s">
        <v>225</v>
      </c>
      <c r="G277" s="1420"/>
      <c r="H277" s="1421"/>
      <c r="I277" s="1422" t="s">
        <v>63</v>
      </c>
      <c r="J277" s="1426"/>
      <c r="K277" s="1427"/>
      <c r="L277" s="1427"/>
      <c r="M277" s="1428"/>
      <c r="N277" s="508"/>
    </row>
    <row r="278" spans="8:8" s="24" ht="17.25" customFormat="1" customHeight="1">
      <c r="A278" s="1236"/>
      <c r="B278" s="1262" t="s">
        <v>167</v>
      </c>
      <c r="C278" s="1416"/>
      <c r="D278" s="1417"/>
      <c r="E278" s="1418"/>
      <c r="F278" s="1419" t="s">
        <v>226</v>
      </c>
      <c r="G278" s="1420"/>
      <c r="H278" s="1421"/>
      <c r="I278" s="1422" t="s">
        <v>65</v>
      </c>
      <c r="J278" s="1426"/>
      <c r="K278" s="1427"/>
      <c r="L278" s="1427"/>
      <c r="M278" s="1428"/>
      <c r="N278" s="508"/>
    </row>
    <row r="279" spans="8:8" s="24" ht="17.25" customFormat="1" customHeight="1">
      <c r="A279" s="1236"/>
      <c r="B279" s="1429" t="s">
        <v>167</v>
      </c>
      <c r="C279" s="1430"/>
      <c r="D279" s="1431"/>
      <c r="E279" s="1432"/>
      <c r="F279" s="1433" t="s">
        <v>227</v>
      </c>
      <c r="G279" s="1434"/>
      <c r="H279" s="1435"/>
      <c r="I279" s="1436" t="s">
        <v>64</v>
      </c>
      <c r="J279" s="1437" t="s">
        <v>231</v>
      </c>
      <c r="K279" s="1438"/>
      <c r="L279" s="1438"/>
      <c r="M279" s="1439"/>
      <c r="N279" s="508"/>
    </row>
    <row r="280" spans="8:8" s="24" ht="27.75" customFormat="1" customHeight="1">
      <c r="A280" s="1440" t="s">
        <v>161</v>
      </c>
      <c r="B280" s="1440"/>
      <c r="C280" s="1440"/>
      <c r="D280" s="1440"/>
      <c r="E280" s="1440"/>
      <c r="F280" s="1440"/>
      <c r="G280" s="1440"/>
      <c r="H280" s="1440"/>
      <c r="I280" s="1440"/>
      <c r="J280" s="1440"/>
      <c r="K280" s="1440"/>
      <c r="L280" s="1440"/>
      <c r="M280" s="1440"/>
      <c r="N280" s="1440"/>
    </row>
    <row r="281" spans="8:8" s="24" ht="19.5" customFormat="1" customHeight="1">
      <c r="A281" s="1223">
        <f>A241+1</f>
        <v>8.0</v>
      </c>
      <c r="B281" s="1441" t="str">
        <f>$B$1</f>
        <v>Department Of Sanskrit Education, Rajasthan</v>
      </c>
      <c r="C281" s="1441"/>
      <c r="D281" s="1441"/>
      <c r="E281" s="1441"/>
      <c r="F281" s="1441"/>
      <c r="G281" s="1441"/>
      <c r="H281" s="1441"/>
      <c r="I281" s="1441"/>
      <c r="J281" s="1441"/>
      <c r="K281" s="1441"/>
      <c r="L281" s="1441"/>
      <c r="M281" s="1441"/>
      <c r="N281" s="508" t="s">
        <v>161</v>
      </c>
    </row>
    <row r="282" spans="8:8" s="707" ht="36.0" customFormat="1" customHeight="1">
      <c r="A282" s="1225"/>
      <c r="B282" s="1226"/>
      <c r="C282" s="1227"/>
      <c r="D282" s="1228" t="str">
        <f>Master!$E$8</f>
        <v>GOVT VARISHTHA UPADHYAY SANSKRIT SCHOOL</v>
      </c>
      <c r="E282" s="1229"/>
      <c r="F282" s="1229"/>
      <c r="G282" s="1229"/>
      <c r="H282" s="1229"/>
      <c r="I282" s="1229"/>
      <c r="J282" s="1229"/>
      <c r="K282" s="1229"/>
      <c r="L282" s="1229"/>
      <c r="M282" s="1230"/>
      <c r="N282" s="508"/>
    </row>
    <row r="283" spans="8:8" s="24" ht="19.5" customFormat="1" customHeight="1">
      <c r="A283" s="1225"/>
      <c r="B283" s="1231"/>
      <c r="C283" s="1232"/>
      <c r="D283" s="1233">
        <f>Master!$E$11</f>
        <v>0.0</v>
      </c>
      <c r="E283" s="1233"/>
      <c r="F283" s="1233"/>
      <c r="G283" s="1233"/>
      <c r="H283" s="1233"/>
      <c r="I283" s="1233"/>
      <c r="J283" s="1233"/>
      <c r="K283" s="1233"/>
      <c r="L283" s="1233"/>
      <c r="M283" s="1234"/>
      <c r="N283" s="508"/>
    </row>
    <row r="284" spans="8:8" s="1235" ht="18.75" customFormat="1" customHeight="1">
      <c r="A284" s="1236"/>
      <c r="B284" s="1237"/>
      <c r="C284" s="1238" t="s">
        <v>154</v>
      </c>
      <c r="D284" s="1239"/>
      <c r="E284" s="1239"/>
      <c r="F284" s="1239"/>
      <c r="G284" s="1239"/>
      <c r="H284" s="1240"/>
      <c r="I284" s="1241" t="s">
        <v>135</v>
      </c>
      <c r="J284" s="1242"/>
      <c r="K284" s="1243">
        <f>VLOOKUP($A281,'Marks Entry'!$C$9:$K$108,5)</f>
        <v>908.0</v>
      </c>
      <c r="L284" s="1244" t="s">
        <v>221</v>
      </c>
      <c r="M284" s="1245"/>
      <c r="N284" s="508"/>
    </row>
    <row r="285" spans="8:8" s="1235" ht="18.75" customFormat="1" customHeight="1">
      <c r="A285" s="1236"/>
      <c r="B285" s="1237"/>
      <c r="C285" s="1246"/>
      <c r="D285" s="1247"/>
      <c r="E285" s="1247"/>
      <c r="F285" s="1247"/>
      <c r="G285" s="1247"/>
      <c r="H285" s="1248"/>
      <c r="I285" s="1241"/>
      <c r="J285" s="1242"/>
      <c r="K285" s="1243"/>
      <c r="L285" s="1249">
        <f>Master!$E$14</f>
        <v>8170.0</v>
      </c>
      <c r="M285" s="1250"/>
      <c r="N285" s="508"/>
    </row>
    <row r="286" spans="8:8" s="24" ht="15.75" customFormat="1" customHeight="1">
      <c r="A286" s="1236"/>
      <c r="B286" s="1251"/>
      <c r="C286" s="1246"/>
      <c r="D286" s="1247"/>
      <c r="E286" s="1247"/>
      <c r="F286" s="1247"/>
      <c r="G286" s="1247"/>
      <c r="H286" s="1248"/>
      <c r="I286" s="1241"/>
      <c r="J286" s="1242"/>
      <c r="K286" s="1243"/>
      <c r="L286" s="1252" t="s">
        <v>222</v>
      </c>
      <c r="M286" s="1253"/>
      <c r="N286" s="508"/>
    </row>
    <row r="287" spans="8:8" s="24" ht="18.0" customFormat="1" customHeight="1">
      <c r="A287" s="1236"/>
      <c r="B287" s="1251"/>
      <c r="C287" s="1254"/>
      <c r="D287" s="1255"/>
      <c r="E287" s="1255"/>
      <c r="F287" s="1255"/>
      <c r="G287" s="1255"/>
      <c r="H287" s="1256"/>
      <c r="I287" s="1257"/>
      <c r="J287" s="1258"/>
      <c r="K287" s="1259"/>
      <c r="L287" s="1260" t="str">
        <f>Master!$E$6</f>
        <v>2022-23</v>
      </c>
      <c r="M287" s="1261"/>
      <c r="N287" s="508"/>
    </row>
    <row r="288" spans="8:8" s="24" ht="17.25" customFormat="1" customHeight="1">
      <c r="A288" s="1236"/>
      <c r="B288" s="1262" t="s">
        <v>167</v>
      </c>
      <c r="C288" s="1263" t="s">
        <v>21</v>
      </c>
      <c r="D288" s="1264"/>
      <c r="E288" s="1264"/>
      <c r="F288" s="1264"/>
      <c r="G288" s="1265"/>
      <c r="H288" s="1266" t="s">
        <v>153</v>
      </c>
      <c r="I288" s="1267">
        <f>IF(K284="","",VLOOKUP($A281,'Marks Entry'!$C$9:$FA$108,3,0))</f>
        <v>223.0</v>
      </c>
      <c r="J288" s="1267"/>
      <c r="K288" s="1267"/>
      <c r="L288" s="1267"/>
      <c r="M288" s="1268"/>
      <c r="N288" s="508"/>
    </row>
    <row r="289" spans="8:8" s="24" ht="17.25" customFormat="1" customHeight="1">
      <c r="A289" s="1236"/>
      <c r="B289" s="1262" t="s">
        <v>167</v>
      </c>
      <c r="C289" s="1269" t="s">
        <v>23</v>
      </c>
      <c r="D289" s="1270"/>
      <c r="E289" s="1270"/>
      <c r="F289" s="1270"/>
      <c r="G289" s="1271"/>
      <c r="H289" s="1272" t="s">
        <v>153</v>
      </c>
      <c r="I289" s="1273" t="str">
        <f>IF(K284="","",VLOOKUP($A281,'Marks Entry'!$C$9:$FA$108,6,0))</f>
        <v>LALIT KUMAR</v>
      </c>
      <c r="J289" s="1273"/>
      <c r="K289" s="1273"/>
      <c r="L289" s="1273"/>
      <c r="M289" s="1274"/>
      <c r="N289" s="508"/>
    </row>
    <row r="290" spans="8:8" s="24" ht="17.25" customFormat="1" customHeight="1">
      <c r="A290" s="1236"/>
      <c r="B290" s="1262" t="s">
        <v>167</v>
      </c>
      <c r="C290" s="1269" t="s">
        <v>24</v>
      </c>
      <c r="D290" s="1270"/>
      <c r="E290" s="1270"/>
      <c r="F290" s="1270"/>
      <c r="G290" s="1271"/>
      <c r="H290" s="1272" t="s">
        <v>153</v>
      </c>
      <c r="I290" s="1273" t="str">
        <f>IF(K284="","",VLOOKUP($A281,'Marks Entry'!$C$9:$FA$108,7,0))</f>
        <v>PUKHRAJ</v>
      </c>
      <c r="J290" s="1273"/>
      <c r="K290" s="1273"/>
      <c r="L290" s="1273"/>
      <c r="M290" s="1274"/>
      <c r="N290" s="508"/>
    </row>
    <row r="291" spans="8:8" s="24" ht="17.25" customFormat="1" customHeight="1">
      <c r="A291" s="1236"/>
      <c r="B291" s="1262" t="s">
        <v>167</v>
      </c>
      <c r="C291" s="1269" t="s">
        <v>52</v>
      </c>
      <c r="D291" s="1270"/>
      <c r="E291" s="1270"/>
      <c r="F291" s="1270"/>
      <c r="G291" s="1271"/>
      <c r="H291" s="1272" t="s">
        <v>153</v>
      </c>
      <c r="I291" s="1273" t="str">
        <f>IF(K284="","",VLOOKUP($A281,'Marks Entry'!$C$9:$FA$108,8,0))</f>
        <v>SUMITRA</v>
      </c>
      <c r="J291" s="1273"/>
      <c r="K291" s="1273"/>
      <c r="L291" s="1273"/>
      <c r="M291" s="1274"/>
      <c r="N291" s="508"/>
    </row>
    <row r="292" spans="8:8" s="24" ht="17.25" customFormat="1" customHeight="1">
      <c r="A292" s="1236"/>
      <c r="B292" s="1262" t="s">
        <v>167</v>
      </c>
      <c r="C292" s="1269" t="s">
        <v>53</v>
      </c>
      <c r="D292" s="1270"/>
      <c r="E292" s="1270"/>
      <c r="F292" s="1270"/>
      <c r="G292" s="1271"/>
      <c r="H292" s="1272" t="s">
        <v>153</v>
      </c>
      <c r="I292" s="1275" t="str">
        <f>IF(K284="","",CONCATENATE('Marks Entry'!$G$4,'Marks Entry'!$J$4))</f>
        <v>9(A)</v>
      </c>
      <c r="J292" s="1273"/>
      <c r="K292" s="1273"/>
      <c r="L292" s="1273"/>
      <c r="M292" s="1274"/>
      <c r="N292" s="508"/>
    </row>
    <row r="293" spans="8:8" s="24" ht="17.25" customFormat="1" customHeight="1">
      <c r="A293" s="1236"/>
      <c r="B293" s="1262" t="s">
        <v>167</v>
      </c>
      <c r="C293" s="1276" t="s">
        <v>26</v>
      </c>
      <c r="D293" s="1277"/>
      <c r="E293" s="1277"/>
      <c r="F293" s="1277"/>
      <c r="G293" s="1278"/>
      <c r="H293" s="1279" t="s">
        <v>153</v>
      </c>
      <c r="I293" s="1280">
        <f>IF(K284="","",VLOOKUP($A281,'Marks Entry'!$C$9:$FA$108,9,0))</f>
        <v>39672.0</v>
      </c>
      <c r="J293" s="1280"/>
      <c r="K293" s="1280"/>
      <c r="L293" s="1280"/>
      <c r="M293" s="1281"/>
      <c r="N293" s="508"/>
    </row>
    <row r="294" spans="8:8" s="1235" ht="17.25" customFormat="1" customHeight="1">
      <c r="A294" s="1236"/>
      <c r="B294" s="1282" t="s">
        <v>167</v>
      </c>
      <c r="C294" s="1283" t="s">
        <v>54</v>
      </c>
      <c r="D294" s="1284"/>
      <c r="E294" s="1285" t="s">
        <v>69</v>
      </c>
      <c r="F294" s="1286" t="s">
        <v>70</v>
      </c>
      <c r="G294" s="1285" t="s">
        <v>200</v>
      </c>
      <c r="H294" s="1287" t="s">
        <v>30</v>
      </c>
      <c r="I294" s="1288" t="s">
        <v>55</v>
      </c>
      <c r="J294" s="1289" t="s">
        <v>223</v>
      </c>
      <c r="K294" s="1290" t="s">
        <v>83</v>
      </c>
      <c r="L294" s="1291" t="s">
        <v>76</v>
      </c>
      <c r="M294" s="1292" t="s">
        <v>102</v>
      </c>
      <c r="N294" s="508"/>
    </row>
    <row r="295" spans="8:8" s="1235" ht="17.25" customFormat="1" customHeight="1">
      <c r="A295" s="1236"/>
      <c r="B295" s="1282" t="s">
        <v>167</v>
      </c>
      <c r="C295" s="1293"/>
      <c r="D295" s="1294"/>
      <c r="E295" s="1295"/>
      <c r="F295" s="1296"/>
      <c r="G295" s="1295"/>
      <c r="H295" s="1297"/>
      <c r="I295" s="1298"/>
      <c r="J295" s="1299"/>
      <c r="K295" s="1300"/>
      <c r="L295" s="1301"/>
      <c r="M295" s="1302"/>
      <c r="N295" s="508"/>
    </row>
    <row r="296" spans="8:8" s="1235" ht="17.25" customFormat="1" customHeight="1">
      <c r="A296" s="1236"/>
      <c r="B296" s="1282" t="s">
        <v>167</v>
      </c>
      <c r="C296" s="1303" t="s">
        <v>56</v>
      </c>
      <c r="D296" s="1304"/>
      <c r="E296" s="1305">
        <f>'Marks Entry'!$L$7</f>
        <v>5.0</v>
      </c>
      <c r="F296" s="1305">
        <f>'Marks Entry'!$M$7</f>
        <v>5.0</v>
      </c>
      <c r="G296" s="1305">
        <f>'Marks Entry'!$M$7</f>
        <v>5.0</v>
      </c>
      <c r="H296" s="1306">
        <f>SUM(E296:G296)</f>
        <v>15.0</v>
      </c>
      <c r="I296" s="1305">
        <f>'Marks Entry'!$P$7</f>
        <v>35.0</v>
      </c>
      <c r="J296" s="1306">
        <f>SUM(H296,I296)</f>
        <v>50.0</v>
      </c>
      <c r="K296" s="1305">
        <f>'Marks Entry'!$R$7</f>
        <v>50.0</v>
      </c>
      <c r="L296" s="1307">
        <f>SUM(J296,K296)</f>
        <v>100.0</v>
      </c>
      <c r="M296" s="1308"/>
      <c r="N296" s="508"/>
    </row>
    <row r="297" spans="8:8" s="1235" ht="17.25" customFormat="1" customHeight="1">
      <c r="A297" s="1236"/>
      <c r="B297" s="1282" t="s">
        <v>167</v>
      </c>
      <c r="C297" s="1309" t="str">
        <f>'Marks Entry'!$L$3</f>
        <v>HINDI</v>
      </c>
      <c r="D297" s="1310"/>
      <c r="E297" s="1311">
        <f>IF(K284="","",VLOOKUP($A281,'Marks Entry'!$C$1:$GQ$109,10,0))</f>
        <v>2.0</v>
      </c>
      <c r="F297" s="1311">
        <f>IF(K284="","",VLOOKUP($A281,'Marks Entry'!$C$1:$GQ$109,11,0))</f>
        <v>1.0</v>
      </c>
      <c r="G297" s="1312">
        <f>IF(K284="","",VLOOKUP($A281,'Marks Entry'!$C$1:$GQ$109,12,0))</f>
        <v>1.0</v>
      </c>
      <c r="H297" s="1313">
        <f>SUM(E297:G297)</f>
        <v>4.0</v>
      </c>
      <c r="I297" s="1311">
        <f>IF(K284="","",VLOOKUP($A281,'Marks Entry'!$C$1:$GQ$109,14,0))</f>
        <v>11.0</v>
      </c>
      <c r="J297" s="1313">
        <f t="shared" si="21" ref="J297:J304">SUM(H297,I297)</f>
        <v>15.0</v>
      </c>
      <c r="K297" s="1311">
        <f>IF(K284="","",VLOOKUP($A281,'Marks Entry'!$C$1:$GQ$109,16,0))</f>
        <v>11.0</v>
      </c>
      <c r="L297" s="1314">
        <f t="shared" si="22" ref="L297:L304">SUM(J297,K297)</f>
        <v>26.0</v>
      </c>
      <c r="M297" s="1315" t="str">
        <f>IF(K284="","",VLOOKUP($A281,'Marks Entry'!$C$1:$GQ$109,21,0))</f>
        <v>S</v>
      </c>
      <c r="N297" s="508"/>
    </row>
    <row r="298" spans="8:8" s="1235" ht="17.25" customFormat="1" customHeight="1">
      <c r="A298" s="1236"/>
      <c r="B298" s="1282" t="s">
        <v>167</v>
      </c>
      <c r="C298" s="1316" t="str">
        <f>'Marks Entry'!$X$3</f>
        <v>ENGLISH</v>
      </c>
      <c r="D298" s="1317"/>
      <c r="E298" s="1318">
        <f>IF(K284="","",VLOOKUP($A281,'Marks Entry'!$C$1:$GQ$109,22,0))</f>
        <v>3.0</v>
      </c>
      <c r="F298" s="1318">
        <f>IF(K284="","",VLOOKUP($A281,'Marks Entry'!$C$1:$GQ$109,23,0))</f>
        <v>4.0</v>
      </c>
      <c r="G298" s="1319">
        <f>IF(K284="","",VLOOKUP($A281,'Marks Entry'!$C$1:$GQ$109,24,0))</f>
        <v>2.0</v>
      </c>
      <c r="H298" s="1320">
        <f t="shared" si="23" ref="H298:H304">SUM(E298:G298)</f>
        <v>9.0</v>
      </c>
      <c r="I298" s="1321">
        <f>IF(K284="","",VLOOKUP($A281,'Marks Entry'!$C$1:$GQ$109,26,0))</f>
        <v>15.0</v>
      </c>
      <c r="J298" s="1320">
        <f t="shared" si="21"/>
        <v>24.0</v>
      </c>
      <c r="K298" s="1318">
        <f>IF(K284="","",VLOOKUP($A281,'Marks Entry'!$C$1:$GQ$109,28,0))</f>
        <v>0.0</v>
      </c>
      <c r="L298" s="1322">
        <f t="shared" si="22"/>
        <v>24.0</v>
      </c>
      <c r="M298" s="1323" t="str">
        <f>IF(K284="","",VLOOKUP($A281,'Marks Entry'!$C$1:$GQ$109,33,0))</f>
        <v>F</v>
      </c>
      <c r="N298" s="508"/>
    </row>
    <row r="299" spans="8:8" s="1235" ht="17.25" customFormat="1" customHeight="1">
      <c r="A299" s="1236"/>
      <c r="B299" s="1282" t="s">
        <v>167</v>
      </c>
      <c r="C299" s="1324" t="s">
        <v>56</v>
      </c>
      <c r="D299" s="1325"/>
      <c r="E299" s="1326">
        <f>'Marks Entry'!$AJ$7</f>
        <v>10.0</v>
      </c>
      <c r="F299" s="1326">
        <f>'Marks Entry'!$AK$7</f>
        <v>10.0</v>
      </c>
      <c r="G299" s="1326">
        <f>'Marks Entry'!$AK$7</f>
        <v>10.0</v>
      </c>
      <c r="H299" s="1327">
        <f t="shared" si="23"/>
        <v>30.0</v>
      </c>
      <c r="I299" s="1326">
        <f>'Marks Entry'!$AN$7</f>
        <v>70.0</v>
      </c>
      <c r="J299" s="1327">
        <f t="shared" si="21"/>
        <v>100.0</v>
      </c>
      <c r="K299" s="1326">
        <f>'Marks Entry'!$AP$7</f>
        <v>100.0</v>
      </c>
      <c r="L299" s="1328">
        <f t="shared" si="22"/>
        <v>200.0</v>
      </c>
      <c r="M299" s="1329" t="s">
        <v>168</v>
      </c>
      <c r="N299" s="508"/>
    </row>
    <row r="300" spans="8:8" s="1235" ht="17.25" customFormat="1" customHeight="1">
      <c r="A300" s="1236"/>
      <c r="B300" s="1282" t="s">
        <v>167</v>
      </c>
      <c r="C300" s="1330" t="str">
        <f>'Marks Entry'!$AJ$3</f>
        <v>SANSKRIT-I</v>
      </c>
      <c r="D300" s="1331"/>
      <c r="E300" s="1311">
        <f>IF(K284="","",VLOOKUP($A281,'Marks Entry'!$C$1:$GQ$109,34,0))</f>
        <v>4.0</v>
      </c>
      <c r="F300" s="1311">
        <f>IF(K284="","",VLOOKUP($A281,'Marks Entry'!$C$1:$GQ$109,35,0))</f>
        <v>5.0</v>
      </c>
      <c r="G300" s="1312">
        <f>IF(K284="","",VLOOKUP($A281,'Marks Entry'!$C$1:$GQ$109,36,0))</f>
        <v>4.0</v>
      </c>
      <c r="H300" s="1332">
        <f t="shared" si="23"/>
        <v>13.0</v>
      </c>
      <c r="I300" s="1333">
        <f>IF(K284="","",VLOOKUP($A281,'Marks Entry'!$C$1:$GQ$109,38,0))</f>
        <v>19.0</v>
      </c>
      <c r="J300" s="1332">
        <f t="shared" si="21"/>
        <v>32.0</v>
      </c>
      <c r="K300" s="1311">
        <f>IF(K284="","",VLOOKUP($A281,'Marks Entry'!$C$1:$GQ$109,40,0))</f>
        <v>0.0</v>
      </c>
      <c r="L300" s="1314">
        <f t="shared" si="22"/>
        <v>32.0</v>
      </c>
      <c r="M300" s="1315" t="str">
        <f>IF(K284="","",VLOOKUP($A281,'Marks Entry'!$C$1:$GQ$109,45,0))</f>
        <v>F</v>
      </c>
      <c r="N300" s="508"/>
    </row>
    <row r="301" spans="8:8" s="1235" ht="17.25" customFormat="1" customHeight="1">
      <c r="A301" s="1236"/>
      <c r="B301" s="1282" t="s">
        <v>167</v>
      </c>
      <c r="C301" s="1334" t="str">
        <f>'Marks Entry'!$AV$3</f>
        <v>SANSKRIT-II</v>
      </c>
      <c r="D301" s="1335"/>
      <c r="E301" s="1311">
        <f>IF(K284="","",VLOOKUP($A281,'Marks Entry'!$C$1:$GQ$109,46,0))</f>
        <v>1.0</v>
      </c>
      <c r="F301" s="1311">
        <f>IF(K284="","",VLOOKUP($A281,'Marks Entry'!$C$1:$GQ$109,47,0))</f>
        <v>4.0</v>
      </c>
      <c r="G301" s="1312">
        <f>IF(K284="","",VLOOKUP($A281,'Marks Entry'!$C$1:$GQ$109,48,0))</f>
        <v>5.0</v>
      </c>
      <c r="H301" s="1336">
        <f t="shared" si="23"/>
        <v>10.0</v>
      </c>
      <c r="I301" s="1337">
        <f>IF(K284="","",VLOOKUP($A281,'Marks Entry'!$C$1:$GQ$109,50,0))</f>
        <v>23.0</v>
      </c>
      <c r="J301" s="1336">
        <f t="shared" si="21"/>
        <v>33.0</v>
      </c>
      <c r="K301" s="1311">
        <f>IF(K284="","",VLOOKUP($A281,'Marks Entry'!$C$1:$GQ$109,52,0))</f>
        <v>0.0</v>
      </c>
      <c r="L301" s="1314">
        <f t="shared" si="22"/>
        <v>33.0</v>
      </c>
      <c r="M301" s="1315" t="str">
        <f>IF(K284="","",VLOOKUP($A281,'Marks Entry'!$C$1:$GQ$109,57,0))</f>
        <v>F</v>
      </c>
      <c r="N301" s="508"/>
    </row>
    <row r="302" spans="8:8" s="1235" ht="17.25" customFormat="1" customHeight="1">
      <c r="A302" s="1236"/>
      <c r="B302" s="1282" t="s">
        <v>167</v>
      </c>
      <c r="C302" s="1334" t="str">
        <f>'Marks Entry'!$BH$3</f>
        <v>SCIENCE</v>
      </c>
      <c r="D302" s="1335"/>
      <c r="E302" s="1311">
        <f>IF(K284="","",VLOOKUP($A281,'Marks Entry'!$C$1:$GQ$109,58,0))</f>
        <v>3.0</v>
      </c>
      <c r="F302" s="1311">
        <f>IF(K284="","",VLOOKUP($A281,'Marks Entry'!$C$1:$GQ$109,59,0))</f>
        <v>1.0</v>
      </c>
      <c r="G302" s="1312">
        <f>IF(K284="","",VLOOKUP($A281,'Marks Entry'!$C$1:$GQ$109,60,0))</f>
        <v>1.0</v>
      </c>
      <c r="H302" s="1336">
        <f t="shared" si="23"/>
        <v>5.0</v>
      </c>
      <c r="I302" s="1337">
        <f>IF(K284="","",VLOOKUP($A281,'Marks Entry'!$C$1:$GQ$109,62,0))</f>
        <v>23.0</v>
      </c>
      <c r="J302" s="1336">
        <f t="shared" si="21"/>
        <v>28.0</v>
      </c>
      <c r="K302" s="1311">
        <f>IF(K284="","",VLOOKUP($A281,'Marks Entry'!$C$1:$GQ$109,64,0))</f>
        <v>0.0</v>
      </c>
      <c r="L302" s="1314">
        <f t="shared" si="22"/>
        <v>28.0</v>
      </c>
      <c r="M302" s="1315" t="str">
        <f>IF(K284="","",VLOOKUP($A281,'Marks Entry'!$C$1:$GQ$109,69,0))</f>
        <v>F</v>
      </c>
      <c r="N302" s="508"/>
    </row>
    <row r="303" spans="8:8" s="1235" ht="17.25" customFormat="1" customHeight="1">
      <c r="A303" s="1236"/>
      <c r="B303" s="1282" t="s">
        <v>167</v>
      </c>
      <c r="C303" s="1338" t="str">
        <f>'Marks Entry'!$BT$3</f>
        <v>MATHEMATICS</v>
      </c>
      <c r="D303" s="1339"/>
      <c r="E303" s="1340">
        <f>IF(K284="","",VLOOKUP($A281,'Marks Entry'!$C$1:$GQ$109,70,0))</f>
        <v>2.0</v>
      </c>
      <c r="F303" s="1340">
        <f>IF(K284="","",VLOOKUP($A281,'Marks Entry'!$C$1:$GQ$109,71,0))</f>
        <v>3.0</v>
      </c>
      <c r="G303" s="1341">
        <f>IF(K284="","",VLOOKUP($A281,'Marks Entry'!$C$1:$GQ$109,72,0))</f>
        <v>2.0</v>
      </c>
      <c r="H303" s="1342">
        <f t="shared" si="23"/>
        <v>7.0</v>
      </c>
      <c r="I303" s="1343">
        <f>IF(K284="","",VLOOKUP($A281,'Marks Entry'!$C$1:$GQ$109,74,0))</f>
        <v>18.0</v>
      </c>
      <c r="J303" s="1342">
        <f t="shared" si="21"/>
        <v>25.0</v>
      </c>
      <c r="K303" s="1340">
        <f>IF(K284="","",VLOOKUP($A281,'Marks Entry'!$C$1:$GQ$109,76,0))</f>
        <v>0.0</v>
      </c>
      <c r="L303" s="1344">
        <f t="shared" si="22"/>
        <v>25.0</v>
      </c>
      <c r="M303" s="1345" t="str">
        <f>IF(K284="","",VLOOKUP($A281,'Marks Entry'!$C$1:$GQ$109,81,0))</f>
        <v>F</v>
      </c>
      <c r="N303" s="508"/>
    </row>
    <row r="304" spans="8:8" s="1235" ht="17.25" customFormat="1" customHeight="1">
      <c r="A304" s="1236"/>
      <c r="B304" s="1282" t="s">
        <v>167</v>
      </c>
      <c r="C304" s="1338" t="str">
        <f>'Marks Entry'!$CF$3</f>
        <v>SOCIAL SCIENCE</v>
      </c>
      <c r="D304" s="1339"/>
      <c r="E304" s="1340">
        <f>IF(K284="","",VLOOKUP($A281,'Marks Entry'!$C$1:$GQ$109,82,0))</f>
        <v>5.0</v>
      </c>
      <c r="F304" s="1340">
        <f>IF(K284="","",VLOOKUP($A281,'Marks Entry'!$C$1:$GQ$109,83,0))</f>
        <v>6.0</v>
      </c>
      <c r="G304" s="1341">
        <f>IF(K284="","",VLOOKUP($A281,'Marks Entry'!$C$1:$GQ$109,84,0))</f>
        <v>2.0</v>
      </c>
      <c r="H304" s="1342">
        <f t="shared" si="23"/>
        <v>13.0</v>
      </c>
      <c r="I304" s="1343">
        <f>IF(K284="","",VLOOKUP($A281,'Marks Entry'!$C$1:$GQ$109,86,0))</f>
        <v>25.0</v>
      </c>
      <c r="J304" s="1342">
        <f t="shared" si="21"/>
        <v>38.0</v>
      </c>
      <c r="K304" s="1340">
        <f>IF(K284="","",VLOOKUP($A281,'Marks Entry'!$C$1:$GQ$109,88,0))</f>
        <v>0.0</v>
      </c>
      <c r="L304" s="1344">
        <f t="shared" si="22"/>
        <v>38.0</v>
      </c>
      <c r="M304" s="1345" t="str">
        <f>IF(K284="","",VLOOKUP($A281,'Marks Entry'!$C$1:$GQ$109,93,0))</f>
        <v>F</v>
      </c>
      <c r="N304" s="508"/>
    </row>
    <row r="305" spans="8:8" s="24" ht="17.25" customFormat="1" customHeight="1">
      <c r="A305" s="1236"/>
      <c r="B305" s="1262" t="s">
        <v>167</v>
      </c>
      <c r="C305" s="1346" t="s">
        <v>77</v>
      </c>
      <c r="D305" s="1347"/>
      <c r="E305" s="1348"/>
      <c r="F305" s="1349" t="s">
        <v>78</v>
      </c>
      <c r="G305" s="1350"/>
      <c r="H305" s="1351" t="s">
        <v>79</v>
      </c>
      <c r="I305" s="1352"/>
      <c r="J305" s="1353" t="s">
        <v>43</v>
      </c>
      <c r="K305" s="1354" t="s">
        <v>95</v>
      </c>
      <c r="L305" s="1355" t="s">
        <v>41</v>
      </c>
      <c r="M305" s="1356" t="s">
        <v>45</v>
      </c>
      <c r="N305" s="508"/>
    </row>
    <row r="306" spans="8:8" s="24" ht="20.25" customFormat="1" customHeight="1">
      <c r="A306" s="1236"/>
      <c r="B306" s="1262" t="s">
        <v>167</v>
      </c>
      <c r="C306" s="1357"/>
      <c r="D306" s="1358"/>
      <c r="E306" s="1359"/>
      <c r="F306" s="1360">
        <f>IF(K284="","",VLOOKUP($A281,'Marks Entry'!$C$1:$GQ$109,155,0))</f>
        <v>1200.0</v>
      </c>
      <c r="G306" s="1361"/>
      <c r="H306" s="1362">
        <f>IF(K284="","",VLOOKUP($A281,'Marks Entry'!$C$1:$GQ$109,156,0))</f>
        <v>206.0</v>
      </c>
      <c r="I306" s="1361"/>
      <c r="J306" s="1363">
        <f>IF(K284="","",VLOOKUP($A281,'Marks Entry'!$C$1:$GQ$109,157,0))</f>
        <v>17.166666666666668</v>
      </c>
      <c r="K306" s="1364" t="str">
        <f>IF(K284="","",VLOOKUP($A281,'Marks Entry'!$C$1:$GQ$109,158,0))</f>
        <v/>
      </c>
      <c r="L306" s="1365" t="str">
        <f>IF(K284="","",VLOOKUP($A281,'Marks Entry'!$C$1:$GQ$109,159,0))</f>
        <v>FAILED</v>
      </c>
      <c r="M306" s="1366" t="str">
        <f>IF(K284="","",VLOOKUP($A281,'Marks Entry'!$C$1:$GQ$109,161,0))</f>
        <v/>
      </c>
      <c r="N306" s="508"/>
    </row>
    <row r="307" spans="8:8" s="24" ht="17.25" customFormat="1" customHeight="1">
      <c r="A307" s="1236"/>
      <c r="B307" s="1262" t="s">
        <v>167</v>
      </c>
      <c r="C307" s="1367" t="s">
        <v>58</v>
      </c>
      <c r="D307" s="1368"/>
      <c r="E307" s="1368"/>
      <c r="F307" s="1368"/>
      <c r="G307" s="1368"/>
      <c r="H307" s="1368"/>
      <c r="I307" s="1369"/>
      <c r="J307" s="1370" t="s">
        <v>59</v>
      </c>
      <c r="K307" s="1371">
        <f>IF(K284="","",VLOOKUP($A281,'Marks Entry'!$C$1:$GQ$109,152,0))</f>
        <v>0.0</v>
      </c>
      <c r="L307" s="1372" t="s">
        <v>104</v>
      </c>
      <c r="M307" s="1373"/>
      <c r="N307" s="508"/>
    </row>
    <row r="308" spans="8:8" s="24" ht="17.25" customFormat="1" customHeight="1">
      <c r="A308" s="1236"/>
      <c r="B308" s="1262" t="s">
        <v>167</v>
      </c>
      <c r="C308" s="1374" t="s">
        <v>54</v>
      </c>
      <c r="D308" s="1375"/>
      <c r="E308" s="1375"/>
      <c r="F308" s="1376" t="s">
        <v>162</v>
      </c>
      <c r="G308" s="1376"/>
      <c r="H308" s="1376"/>
      <c r="I308" s="1377" t="s">
        <v>49</v>
      </c>
      <c r="J308" s="1378" t="s">
        <v>60</v>
      </c>
      <c r="K308" s="1379">
        <f>IF(K284="","",VLOOKUP($A281,'Marks Entry'!$C$1:$GQ$109,153,0))</f>
        <v>0.0</v>
      </c>
      <c r="L308" s="1380" t="str">
        <f>IF(K284="","",VLOOKUP($A281,'Marks Entry'!$C$1:$GQ$109,154,0))</f>
        <v/>
      </c>
      <c r="M308" s="1381"/>
      <c r="N308" s="508"/>
    </row>
    <row r="309" spans="8:8" s="24" ht="17.25" customFormat="1" customHeight="1">
      <c r="A309" s="1236"/>
      <c r="B309" s="1262" t="s">
        <v>167</v>
      </c>
      <c r="C309" s="1374"/>
      <c r="D309" s="1375"/>
      <c r="E309" s="1375"/>
      <c r="F309" s="1376"/>
      <c r="G309" s="1376"/>
      <c r="H309" s="1376"/>
      <c r="I309" s="1382" t="s">
        <v>103</v>
      </c>
      <c r="J309" s="1383" t="s">
        <v>61</v>
      </c>
      <c r="K309" s="1383"/>
      <c r="L309" s="1384" t="str">
        <f>IF(K284="","",VLOOKUP($A281,'Marks Entry'!$C$1:$GQ$109,162,0))</f>
        <v>Need Improvement</v>
      </c>
      <c r="M309" s="1385"/>
      <c r="N309" s="508"/>
    </row>
    <row r="310" spans="8:8" s="24" ht="17.25" customFormat="1" customHeight="1">
      <c r="A310" s="1236"/>
      <c r="B310" s="1262" t="s">
        <v>167</v>
      </c>
      <c r="C310" s="1386" t="str">
        <f>'Marks Entry'!$CR$3</f>
        <v>Fou. Of Info. Tech.</v>
      </c>
      <c r="D310" s="1387"/>
      <c r="E310" s="1388"/>
      <c r="F310" s="1389" t="str">
        <f>IF(K284="","",VLOOKUP($A281,'Marks Entry'!$C$1:$GQ$109,180,0))</f>
        <v>56/200</v>
      </c>
      <c r="G310" s="1389"/>
      <c r="H310" s="1389"/>
      <c r="I310" s="1390" t="str">
        <f>IF(OR(K284="",F310=0/200),"",VLOOKUP($A281,'Marks Entry'!$C$1:$GQ$109,106,0))</f>
        <v/>
      </c>
      <c r="J310" s="1391" t="s">
        <v>68</v>
      </c>
      <c r="K310" s="1391"/>
      <c r="L310" s="1392">
        <f>Master!$E$20</f>
        <v>45048.0</v>
      </c>
      <c r="M310" s="1393"/>
      <c r="N310" s="508"/>
    </row>
    <row r="311" spans="8:8" s="24" ht="17.25" customFormat="1" customHeight="1">
      <c r="A311" s="1236"/>
      <c r="B311" s="1262" t="s">
        <v>167</v>
      </c>
      <c r="C311" s="1394" t="str">
        <f>'Marks Entry'!$DE$3</f>
        <v>Health &amp; Phy. Edu.</v>
      </c>
      <c r="D311" s="1395"/>
      <c r="E311" s="1395"/>
      <c r="F311" s="1396" t="str">
        <f>IF(K284="","",VLOOKUP($A281,'Marks Entry'!$C$1:$GQ$109,184,0))</f>
        <v>66/230</v>
      </c>
      <c r="G311" s="1397"/>
      <c r="H311" s="1398"/>
      <c r="I311" s="1390" t="str">
        <f>IF(OR(K284="",F311=0/200),"",VLOOKUP($A281,'Marks Entry'!$C$1:$GQ$109,129,0))</f>
        <v/>
      </c>
      <c r="J311" s="1399"/>
      <c r="K311" s="1399"/>
      <c r="L311" s="1399"/>
      <c r="M311" s="1400"/>
      <c r="N311" s="508"/>
    </row>
    <row r="312" spans="8:8" s="24" ht="17.25" customFormat="1" customHeight="1">
      <c r="A312" s="1236"/>
      <c r="B312" s="1262" t="s">
        <v>167</v>
      </c>
      <c r="C312" s="1394" t="str">
        <f>'Marks Entry'!$EB$3</f>
        <v>S.U.P.W.</v>
      </c>
      <c r="D312" s="1395"/>
      <c r="E312" s="1395"/>
      <c r="F312" s="1396" t="str">
        <f>IF(K284="","",VLOOKUP($A281,'Marks Entry'!$C$1:$GQ$109,188,0))</f>
        <v>0/100</v>
      </c>
      <c r="G312" s="1397"/>
      <c r="H312" s="1398"/>
      <c r="I312" s="1390" t="str">
        <f>IF(OR(K284="",F312=0/100),"",VLOOKUP($A281,'Marks Entry'!$C$1:$GQ$109,135,0))</f>
        <v/>
      </c>
      <c r="J312" s="1401"/>
      <c r="K312" s="1401"/>
      <c r="L312" s="1401"/>
      <c r="M312" s="1402"/>
      <c r="N312" s="508"/>
    </row>
    <row r="313" spans="8:8" s="24" ht="17.25" customFormat="1" customHeight="1">
      <c r="A313" s="1236"/>
      <c r="B313" s="1262" t="s">
        <v>167</v>
      </c>
      <c r="C313" s="1394" t="str">
        <f>'Marks Entry'!$EH$3</f>
        <v>Art Education</v>
      </c>
      <c r="D313" s="1395"/>
      <c r="E313" s="1395"/>
      <c r="F313" s="1396" t="str">
        <f>IF(K284="","",VLOOKUP($A281,'Marks Entry'!$C$1:$GQ$109,192,0))</f>
        <v>0/100</v>
      </c>
      <c r="G313" s="1397"/>
      <c r="H313" s="1398"/>
      <c r="I313" s="1390" t="str">
        <f>IF(OR(K284="",F313=0/100),"",VLOOKUP($A281,'Marks Entry'!$C$1:$GQ$109,141,0))</f>
        <v/>
      </c>
      <c r="J313" s="1403" t="s">
        <v>228</v>
      </c>
      <c r="K313" s="1403"/>
      <c r="L313" s="1403"/>
      <c r="M313" s="1404"/>
      <c r="N313" s="508"/>
    </row>
    <row r="314" spans="8:8" s="24" ht="17.25" customFormat="1" customHeight="1">
      <c r="A314" s="1236"/>
      <c r="B314" s="1262" t="s">
        <v>167</v>
      </c>
      <c r="C314" s="1394" t="str">
        <f>'Marks Entry'!$EN$3</f>
        <v>H &amp; C RAJ</v>
      </c>
      <c r="D314" s="1395"/>
      <c r="E314" s="1395"/>
      <c r="F314" s="1405" t="str">
        <f>IF(K284="","",VLOOKUP($A281,'Marks Entry'!$C$1:$GQ$109,196,0))</f>
        <v>62/200</v>
      </c>
      <c r="G314" s="1406"/>
      <c r="H314" s="1407"/>
      <c r="I314" s="1408" t="str">
        <f>IF(OR(K284="",F314=0/200),"",VLOOKUP($A281,'Marks Entry'!$C$1:$GQ$109,151,0))</f>
        <v/>
      </c>
      <c r="J314" s="1403" t="s">
        <v>229</v>
      </c>
      <c r="K314" s="1403"/>
      <c r="L314" s="1403"/>
      <c r="M314" s="1404"/>
      <c r="N314" s="508"/>
    </row>
    <row r="315" spans="8:8" s="24" ht="17.25" customFormat="1" customHeight="1">
      <c r="A315" s="1236"/>
      <c r="B315" s="1262" t="s">
        <v>167</v>
      </c>
      <c r="C315" s="1409" t="s">
        <v>171</v>
      </c>
      <c r="D315" s="1410"/>
      <c r="E315" s="1411"/>
      <c r="F315" s="1412" t="s">
        <v>172</v>
      </c>
      <c r="G315" s="1413"/>
      <c r="H315" s="1414"/>
      <c r="I315" s="1415" t="s">
        <v>31</v>
      </c>
      <c r="J315" s="1403" t="s">
        <v>230</v>
      </c>
      <c r="K315" s="1403"/>
      <c r="L315" s="1403"/>
      <c r="M315" s="1404"/>
      <c r="N315" s="508"/>
    </row>
    <row r="316" spans="8:8" s="24" ht="17.25" customFormat="1" customHeight="1">
      <c r="A316" s="1236"/>
      <c r="B316" s="1262" t="s">
        <v>167</v>
      </c>
      <c r="C316" s="1416"/>
      <c r="D316" s="1417"/>
      <c r="E316" s="1418"/>
      <c r="F316" s="1419" t="s">
        <v>224</v>
      </c>
      <c r="G316" s="1420"/>
      <c r="H316" s="1421"/>
      <c r="I316" s="1422" t="s">
        <v>62</v>
      </c>
      <c r="J316" s="1423" t="s">
        <v>232</v>
      </c>
      <c r="K316" s="1424"/>
      <c r="L316" s="1424"/>
      <c r="M316" s="1425"/>
      <c r="N316" s="508"/>
    </row>
    <row r="317" spans="8:8" s="24" ht="17.25" customFormat="1" customHeight="1">
      <c r="A317" s="1236"/>
      <c r="B317" s="1262" t="s">
        <v>167</v>
      </c>
      <c r="C317" s="1416"/>
      <c r="D317" s="1417"/>
      <c r="E317" s="1418"/>
      <c r="F317" s="1419" t="s">
        <v>225</v>
      </c>
      <c r="G317" s="1420"/>
      <c r="H317" s="1421"/>
      <c r="I317" s="1422" t="s">
        <v>63</v>
      </c>
      <c r="J317" s="1426"/>
      <c r="K317" s="1427"/>
      <c r="L317" s="1427"/>
      <c r="M317" s="1428"/>
      <c r="N317" s="508"/>
    </row>
    <row r="318" spans="8:8" s="24" ht="17.25" customFormat="1" customHeight="1">
      <c r="A318" s="1236"/>
      <c r="B318" s="1262" t="s">
        <v>167</v>
      </c>
      <c r="C318" s="1416"/>
      <c r="D318" s="1417"/>
      <c r="E318" s="1418"/>
      <c r="F318" s="1419" t="s">
        <v>226</v>
      </c>
      <c r="G318" s="1420"/>
      <c r="H318" s="1421"/>
      <c r="I318" s="1422" t="s">
        <v>65</v>
      </c>
      <c r="J318" s="1426"/>
      <c r="K318" s="1427"/>
      <c r="L318" s="1427"/>
      <c r="M318" s="1428"/>
      <c r="N318" s="508"/>
    </row>
    <row r="319" spans="8:8" s="24" ht="17.25" customFormat="1" customHeight="1">
      <c r="A319" s="1236"/>
      <c r="B319" s="1429" t="s">
        <v>167</v>
      </c>
      <c r="C319" s="1430"/>
      <c r="D319" s="1431"/>
      <c r="E319" s="1432"/>
      <c r="F319" s="1433" t="s">
        <v>227</v>
      </c>
      <c r="G319" s="1434"/>
      <c r="H319" s="1435"/>
      <c r="I319" s="1436" t="s">
        <v>64</v>
      </c>
      <c r="J319" s="1437" t="s">
        <v>231</v>
      </c>
      <c r="K319" s="1438"/>
      <c r="L319" s="1438"/>
      <c r="M319" s="1439"/>
      <c r="N319" s="508"/>
    </row>
    <row r="320" spans="8:8" s="24" ht="27.75" customFormat="1" customHeight="1">
      <c r="A320" s="1440" t="s">
        <v>161</v>
      </c>
      <c r="B320" s="1440"/>
      <c r="C320" s="1440"/>
      <c r="D320" s="1440"/>
      <c r="E320" s="1440"/>
      <c r="F320" s="1440"/>
      <c r="G320" s="1440"/>
      <c r="H320" s="1440"/>
      <c r="I320" s="1440"/>
      <c r="J320" s="1440"/>
      <c r="K320" s="1440"/>
      <c r="L320" s="1440"/>
      <c r="M320" s="1440"/>
      <c r="N320" s="1440"/>
    </row>
    <row r="321" spans="8:8" s="24" ht="19.5" customFormat="1" customHeight="1">
      <c r="A321" s="1223">
        <f>A281+1</f>
        <v>9.0</v>
      </c>
      <c r="B321" s="1441" t="str">
        <f>$B$1</f>
        <v>Department Of Sanskrit Education, Rajasthan</v>
      </c>
      <c r="C321" s="1441"/>
      <c r="D321" s="1441"/>
      <c r="E321" s="1441"/>
      <c r="F321" s="1441"/>
      <c r="G321" s="1441"/>
      <c r="H321" s="1441"/>
      <c r="I321" s="1441"/>
      <c r="J321" s="1441"/>
      <c r="K321" s="1441"/>
      <c r="L321" s="1441"/>
      <c r="M321" s="1441"/>
      <c r="N321" s="508" t="s">
        <v>161</v>
      </c>
    </row>
    <row r="322" spans="8:8" s="707" ht="36.0" customFormat="1" customHeight="1">
      <c r="A322" s="1225"/>
      <c r="B322" s="1226"/>
      <c r="C322" s="1227"/>
      <c r="D322" s="1228" t="str">
        <f>Master!$E$8</f>
        <v>GOVT VARISHTHA UPADHYAY SANSKRIT SCHOOL</v>
      </c>
      <c r="E322" s="1229"/>
      <c r="F322" s="1229"/>
      <c r="G322" s="1229"/>
      <c r="H322" s="1229"/>
      <c r="I322" s="1229"/>
      <c r="J322" s="1229"/>
      <c r="K322" s="1229"/>
      <c r="L322" s="1229"/>
      <c r="M322" s="1230"/>
      <c r="N322" s="508"/>
    </row>
    <row r="323" spans="8:8" s="24" ht="19.5" customFormat="1" customHeight="1">
      <c r="A323" s="1225"/>
      <c r="B323" s="1231"/>
      <c r="C323" s="1232"/>
      <c r="D323" s="1233">
        <f>Master!$E$11</f>
        <v>0.0</v>
      </c>
      <c r="E323" s="1233"/>
      <c r="F323" s="1233"/>
      <c r="G323" s="1233"/>
      <c r="H323" s="1233"/>
      <c r="I323" s="1233"/>
      <c r="J323" s="1233"/>
      <c r="K323" s="1233"/>
      <c r="L323" s="1233"/>
      <c r="M323" s="1234"/>
      <c r="N323" s="508"/>
    </row>
    <row r="324" spans="8:8" s="1235" ht="18.75" customFormat="1" customHeight="1">
      <c r="A324" s="1236"/>
      <c r="B324" s="1237"/>
      <c r="C324" s="1238" t="s">
        <v>154</v>
      </c>
      <c r="D324" s="1239"/>
      <c r="E324" s="1239"/>
      <c r="F324" s="1239"/>
      <c r="G324" s="1239"/>
      <c r="H324" s="1240"/>
      <c r="I324" s="1241" t="s">
        <v>135</v>
      </c>
      <c r="J324" s="1242"/>
      <c r="K324" s="1243">
        <f>VLOOKUP($A321,'Marks Entry'!$C$9:$K$108,5)</f>
        <v>909.0</v>
      </c>
      <c r="L324" s="1244" t="s">
        <v>221</v>
      </c>
      <c r="M324" s="1245"/>
      <c r="N324" s="508"/>
    </row>
    <row r="325" spans="8:8" s="1235" ht="18.75" customFormat="1" customHeight="1">
      <c r="A325" s="1236"/>
      <c r="B325" s="1237"/>
      <c r="C325" s="1246"/>
      <c r="D325" s="1247"/>
      <c r="E325" s="1247"/>
      <c r="F325" s="1247"/>
      <c r="G325" s="1247"/>
      <c r="H325" s="1248"/>
      <c r="I325" s="1241"/>
      <c r="J325" s="1242"/>
      <c r="K325" s="1243"/>
      <c r="L325" s="1249">
        <f>Master!$E$14</f>
        <v>8170.0</v>
      </c>
      <c r="M325" s="1250"/>
      <c r="N325" s="508"/>
    </row>
    <row r="326" spans="8:8" s="24" ht="15.75" customFormat="1" customHeight="1">
      <c r="A326" s="1236"/>
      <c r="B326" s="1251"/>
      <c r="C326" s="1246"/>
      <c r="D326" s="1247"/>
      <c r="E326" s="1247"/>
      <c r="F326" s="1247"/>
      <c r="G326" s="1247"/>
      <c r="H326" s="1248"/>
      <c r="I326" s="1241"/>
      <c r="J326" s="1242"/>
      <c r="K326" s="1243"/>
      <c r="L326" s="1252" t="s">
        <v>222</v>
      </c>
      <c r="M326" s="1253"/>
      <c r="N326" s="508"/>
    </row>
    <row r="327" spans="8:8" s="24" ht="18.0" customFormat="1" customHeight="1">
      <c r="A327" s="1236"/>
      <c r="B327" s="1251"/>
      <c r="C327" s="1254"/>
      <c r="D327" s="1255"/>
      <c r="E327" s="1255"/>
      <c r="F327" s="1255"/>
      <c r="G327" s="1255"/>
      <c r="H327" s="1256"/>
      <c r="I327" s="1257"/>
      <c r="J327" s="1258"/>
      <c r="K327" s="1259"/>
      <c r="L327" s="1260" t="str">
        <f>Master!$E$6</f>
        <v>2022-23</v>
      </c>
      <c r="M327" s="1261"/>
      <c r="N327" s="508"/>
    </row>
    <row r="328" spans="8:8" s="24" ht="17.25" customFormat="1" customHeight="1">
      <c r="A328" s="1236"/>
      <c r="B328" s="1262" t="s">
        <v>167</v>
      </c>
      <c r="C328" s="1263" t="s">
        <v>21</v>
      </c>
      <c r="D328" s="1264"/>
      <c r="E328" s="1264"/>
      <c r="F328" s="1264"/>
      <c r="G328" s="1265"/>
      <c r="H328" s="1266" t="s">
        <v>153</v>
      </c>
      <c r="I328" s="1267">
        <f>IF(K324="","",VLOOKUP($A321,'Marks Entry'!$C$9:$FA$108,3,0))</f>
        <v>533.0</v>
      </c>
      <c r="J328" s="1267"/>
      <c r="K328" s="1267"/>
      <c r="L328" s="1267"/>
      <c r="M328" s="1268"/>
      <c r="N328" s="508"/>
    </row>
    <row r="329" spans="8:8" s="24" ht="17.25" customFormat="1" customHeight="1">
      <c r="A329" s="1236"/>
      <c r="B329" s="1262" t="s">
        <v>167</v>
      </c>
      <c r="C329" s="1269" t="s">
        <v>23</v>
      </c>
      <c r="D329" s="1270"/>
      <c r="E329" s="1270"/>
      <c r="F329" s="1270"/>
      <c r="G329" s="1271"/>
      <c r="H329" s="1272" t="s">
        <v>153</v>
      </c>
      <c r="I329" s="1273" t="str">
        <f>IF(K324="","",VLOOKUP($A321,'Marks Entry'!$C$9:$FA$108,6,0))</f>
        <v>LALIT SINGH</v>
      </c>
      <c r="J329" s="1273"/>
      <c r="K329" s="1273"/>
      <c r="L329" s="1273"/>
      <c r="M329" s="1274"/>
      <c r="N329" s="508"/>
    </row>
    <row r="330" spans="8:8" s="24" ht="17.25" customFormat="1" customHeight="1">
      <c r="A330" s="1236"/>
      <c r="B330" s="1262" t="s">
        <v>167</v>
      </c>
      <c r="C330" s="1269" t="s">
        <v>24</v>
      </c>
      <c r="D330" s="1270"/>
      <c r="E330" s="1270"/>
      <c r="F330" s="1270"/>
      <c r="G330" s="1271"/>
      <c r="H330" s="1272" t="s">
        <v>153</v>
      </c>
      <c r="I330" s="1273" t="str">
        <f>IF(K324="","",VLOOKUP($A321,'Marks Entry'!$C$9:$FA$108,7,0))</f>
        <v>JABBAR SINGH</v>
      </c>
      <c r="J330" s="1273"/>
      <c r="K330" s="1273"/>
      <c r="L330" s="1273"/>
      <c r="M330" s="1274"/>
      <c r="N330" s="508"/>
    </row>
    <row r="331" spans="8:8" s="24" ht="17.25" customFormat="1" customHeight="1">
      <c r="A331" s="1236"/>
      <c r="B331" s="1262" t="s">
        <v>167</v>
      </c>
      <c r="C331" s="1269" t="s">
        <v>52</v>
      </c>
      <c r="D331" s="1270"/>
      <c r="E331" s="1270"/>
      <c r="F331" s="1270"/>
      <c r="G331" s="1271"/>
      <c r="H331" s="1272" t="s">
        <v>153</v>
      </c>
      <c r="I331" s="1273" t="str">
        <f>IF(K324="","",VLOOKUP($A321,'Marks Entry'!$C$9:$FA$108,8,0))</f>
        <v>SANTOSH KANWAR</v>
      </c>
      <c r="J331" s="1273"/>
      <c r="K331" s="1273"/>
      <c r="L331" s="1273"/>
      <c r="M331" s="1274"/>
      <c r="N331" s="508"/>
    </row>
    <row r="332" spans="8:8" s="24" ht="17.25" customFormat="1" customHeight="1">
      <c r="A332" s="1236"/>
      <c r="B332" s="1262" t="s">
        <v>167</v>
      </c>
      <c r="C332" s="1269" t="s">
        <v>53</v>
      </c>
      <c r="D332" s="1270"/>
      <c r="E332" s="1270"/>
      <c r="F332" s="1270"/>
      <c r="G332" s="1271"/>
      <c r="H332" s="1272" t="s">
        <v>153</v>
      </c>
      <c r="I332" s="1275" t="str">
        <f>IF(K324="","",CONCATENATE('Marks Entry'!$G$4,'Marks Entry'!$J$4))</f>
        <v>9(A)</v>
      </c>
      <c r="J332" s="1273"/>
      <c r="K332" s="1273"/>
      <c r="L332" s="1273"/>
      <c r="M332" s="1274"/>
      <c r="N332" s="508"/>
    </row>
    <row r="333" spans="8:8" s="24" ht="17.25" customFormat="1" customHeight="1">
      <c r="A333" s="1236"/>
      <c r="B333" s="1262" t="s">
        <v>167</v>
      </c>
      <c r="C333" s="1276" t="s">
        <v>26</v>
      </c>
      <c r="D333" s="1277"/>
      <c r="E333" s="1277"/>
      <c r="F333" s="1277"/>
      <c r="G333" s="1278"/>
      <c r="H333" s="1279" t="s">
        <v>153</v>
      </c>
      <c r="I333" s="1280">
        <f>IF(K324="","",VLOOKUP($A321,'Marks Entry'!$C$9:$FA$108,9,0))</f>
        <v>39632.0</v>
      </c>
      <c r="J333" s="1280"/>
      <c r="K333" s="1280"/>
      <c r="L333" s="1280"/>
      <c r="M333" s="1281"/>
      <c r="N333" s="508"/>
    </row>
    <row r="334" spans="8:8" s="1235" ht="17.25" customFormat="1" customHeight="1">
      <c r="A334" s="1236"/>
      <c r="B334" s="1282" t="s">
        <v>167</v>
      </c>
      <c r="C334" s="1283" t="s">
        <v>54</v>
      </c>
      <c r="D334" s="1284"/>
      <c r="E334" s="1285" t="s">
        <v>69</v>
      </c>
      <c r="F334" s="1286" t="s">
        <v>70</v>
      </c>
      <c r="G334" s="1285" t="s">
        <v>200</v>
      </c>
      <c r="H334" s="1287" t="s">
        <v>30</v>
      </c>
      <c r="I334" s="1288" t="s">
        <v>55</v>
      </c>
      <c r="J334" s="1289" t="s">
        <v>223</v>
      </c>
      <c r="K334" s="1290" t="s">
        <v>83</v>
      </c>
      <c r="L334" s="1291" t="s">
        <v>76</v>
      </c>
      <c r="M334" s="1292" t="s">
        <v>102</v>
      </c>
      <c r="N334" s="508"/>
    </row>
    <row r="335" spans="8:8" s="1235" ht="17.25" customFormat="1" customHeight="1">
      <c r="A335" s="1236"/>
      <c r="B335" s="1282" t="s">
        <v>167</v>
      </c>
      <c r="C335" s="1293"/>
      <c r="D335" s="1294"/>
      <c r="E335" s="1295"/>
      <c r="F335" s="1296"/>
      <c r="G335" s="1295"/>
      <c r="H335" s="1297"/>
      <c r="I335" s="1298"/>
      <c r="J335" s="1299"/>
      <c r="K335" s="1300"/>
      <c r="L335" s="1301"/>
      <c r="M335" s="1302"/>
      <c r="N335" s="508"/>
    </row>
    <row r="336" spans="8:8" s="1235" ht="17.25" customFormat="1" customHeight="1">
      <c r="A336" s="1236"/>
      <c r="B336" s="1282" t="s">
        <v>167</v>
      </c>
      <c r="C336" s="1303" t="s">
        <v>56</v>
      </c>
      <c r="D336" s="1304"/>
      <c r="E336" s="1305">
        <f>'Marks Entry'!$L$7</f>
        <v>5.0</v>
      </c>
      <c r="F336" s="1305">
        <f>'Marks Entry'!$M$7</f>
        <v>5.0</v>
      </c>
      <c r="G336" s="1305">
        <f>'Marks Entry'!$M$7</f>
        <v>5.0</v>
      </c>
      <c r="H336" s="1306">
        <f>SUM(E336:G336)</f>
        <v>15.0</v>
      </c>
      <c r="I336" s="1305">
        <f>'Marks Entry'!$P$7</f>
        <v>35.0</v>
      </c>
      <c r="J336" s="1306">
        <f>SUM(H336,I336)</f>
        <v>50.0</v>
      </c>
      <c r="K336" s="1305">
        <f>'Marks Entry'!$R$7</f>
        <v>50.0</v>
      </c>
      <c r="L336" s="1307">
        <f>SUM(J336,K336)</f>
        <v>100.0</v>
      </c>
      <c r="M336" s="1308"/>
      <c r="N336" s="508"/>
    </row>
    <row r="337" spans="8:8" s="1235" ht="17.25" customFormat="1" customHeight="1">
      <c r="A337" s="1236"/>
      <c r="B337" s="1282" t="s">
        <v>167</v>
      </c>
      <c r="C337" s="1309" t="str">
        <f>'Marks Entry'!$L$3</f>
        <v>HINDI</v>
      </c>
      <c r="D337" s="1310"/>
      <c r="E337" s="1311">
        <f>IF(K324="","",VLOOKUP($A321,'Marks Entry'!$C$1:$GQ$109,10,0))</f>
        <v>2.0</v>
      </c>
      <c r="F337" s="1311">
        <f>IF(K324="","",VLOOKUP($A321,'Marks Entry'!$C$1:$GQ$109,11,0))</f>
        <v>1.0</v>
      </c>
      <c r="G337" s="1312">
        <f>IF(K324="","",VLOOKUP($A321,'Marks Entry'!$C$1:$GQ$109,12,0))</f>
        <v>1.0</v>
      </c>
      <c r="H337" s="1313">
        <f>SUM(E337:G337)</f>
        <v>4.0</v>
      </c>
      <c r="I337" s="1311">
        <f>IF(K324="","",VLOOKUP($A321,'Marks Entry'!$C$1:$GQ$109,14,0))</f>
        <v>11.0</v>
      </c>
      <c r="J337" s="1313">
        <f t="shared" si="24" ref="J337:J344">SUM(H337,I337)</f>
        <v>15.0</v>
      </c>
      <c r="K337" s="1311">
        <f>IF(K324="","",VLOOKUP($A321,'Marks Entry'!$C$1:$GQ$109,16,0))</f>
        <v>11.0</v>
      </c>
      <c r="L337" s="1314">
        <f t="shared" si="25" ref="L337:L344">SUM(J337,K337)</f>
        <v>26.0</v>
      </c>
      <c r="M337" s="1315" t="str">
        <f>IF(K324="","",VLOOKUP($A321,'Marks Entry'!$C$1:$GQ$109,21,0))</f>
        <v>S</v>
      </c>
      <c r="N337" s="508"/>
    </row>
    <row r="338" spans="8:8" s="1235" ht="17.25" customFormat="1" customHeight="1">
      <c r="A338" s="1236"/>
      <c r="B338" s="1282" t="s">
        <v>167</v>
      </c>
      <c r="C338" s="1316" t="str">
        <f>'Marks Entry'!$X$3</f>
        <v>ENGLISH</v>
      </c>
      <c r="D338" s="1317"/>
      <c r="E338" s="1318">
        <f>IF(K324="","",VLOOKUP($A321,'Marks Entry'!$C$1:$GQ$109,22,0))</f>
        <v>4.0</v>
      </c>
      <c r="F338" s="1318">
        <f>IF(K324="","",VLOOKUP($A321,'Marks Entry'!$C$1:$GQ$109,23,0))</f>
        <v>4.0</v>
      </c>
      <c r="G338" s="1319">
        <f>IF(K324="","",VLOOKUP($A321,'Marks Entry'!$C$1:$GQ$109,24,0))</f>
        <v>2.0</v>
      </c>
      <c r="H338" s="1320">
        <f t="shared" si="26" ref="H338:H344">SUM(E338:G338)</f>
        <v>10.0</v>
      </c>
      <c r="I338" s="1321">
        <f>IF(K324="","",VLOOKUP($A321,'Marks Entry'!$C$1:$GQ$109,26,0))</f>
        <v>17.0</v>
      </c>
      <c r="J338" s="1320">
        <f t="shared" si="24"/>
        <v>27.0</v>
      </c>
      <c r="K338" s="1318">
        <f>IF(K324="","",VLOOKUP($A321,'Marks Entry'!$C$1:$GQ$109,28,0))</f>
        <v>0.0</v>
      </c>
      <c r="L338" s="1322">
        <f t="shared" si="25"/>
        <v>27.0</v>
      </c>
      <c r="M338" s="1323" t="str">
        <f>IF(K324="","",VLOOKUP($A321,'Marks Entry'!$C$1:$GQ$109,33,0))</f>
        <v>S</v>
      </c>
      <c r="N338" s="508"/>
    </row>
    <row r="339" spans="8:8" s="1235" ht="17.25" customFormat="1" customHeight="1">
      <c r="A339" s="1236"/>
      <c r="B339" s="1282" t="s">
        <v>167</v>
      </c>
      <c r="C339" s="1324" t="s">
        <v>56</v>
      </c>
      <c r="D339" s="1325"/>
      <c r="E339" s="1326">
        <f>'Marks Entry'!$AJ$7</f>
        <v>10.0</v>
      </c>
      <c r="F339" s="1326">
        <f>'Marks Entry'!$AK$7</f>
        <v>10.0</v>
      </c>
      <c r="G339" s="1326">
        <f>'Marks Entry'!$AK$7</f>
        <v>10.0</v>
      </c>
      <c r="H339" s="1327">
        <f t="shared" si="26"/>
        <v>30.0</v>
      </c>
      <c r="I339" s="1326">
        <f>'Marks Entry'!$AN$7</f>
        <v>70.0</v>
      </c>
      <c r="J339" s="1327">
        <f t="shared" si="24"/>
        <v>100.0</v>
      </c>
      <c r="K339" s="1326">
        <f>'Marks Entry'!$AP$7</f>
        <v>100.0</v>
      </c>
      <c r="L339" s="1328">
        <f t="shared" si="25"/>
        <v>200.0</v>
      </c>
      <c r="M339" s="1329" t="s">
        <v>168</v>
      </c>
      <c r="N339" s="508"/>
    </row>
    <row r="340" spans="8:8" s="1235" ht="17.25" customFormat="1" customHeight="1">
      <c r="A340" s="1236"/>
      <c r="B340" s="1282" t="s">
        <v>167</v>
      </c>
      <c r="C340" s="1330" t="str">
        <f>'Marks Entry'!$AJ$3</f>
        <v>SANSKRIT-I</v>
      </c>
      <c r="D340" s="1331"/>
      <c r="E340" s="1311">
        <f>IF(K324="","",VLOOKUP($A321,'Marks Entry'!$C$1:$GQ$109,34,0))</f>
        <v>3.0</v>
      </c>
      <c r="F340" s="1311">
        <f>IF(K324="","",VLOOKUP($A321,'Marks Entry'!$C$1:$GQ$109,35,0))</f>
        <v>4.0</v>
      </c>
      <c r="G340" s="1312">
        <f>IF(K324="","",VLOOKUP($A321,'Marks Entry'!$C$1:$GQ$109,36,0))</f>
        <v>3.0</v>
      </c>
      <c r="H340" s="1332">
        <f t="shared" si="26"/>
        <v>10.0</v>
      </c>
      <c r="I340" s="1333">
        <f>IF(K324="","",VLOOKUP($A321,'Marks Entry'!$C$1:$GQ$109,38,0))</f>
        <v>19.0</v>
      </c>
      <c r="J340" s="1332">
        <f t="shared" si="24"/>
        <v>29.0</v>
      </c>
      <c r="K340" s="1311">
        <f>IF(K324="","",VLOOKUP($A321,'Marks Entry'!$C$1:$GQ$109,40,0))</f>
        <v>0.0</v>
      </c>
      <c r="L340" s="1314">
        <f t="shared" si="25"/>
        <v>29.0</v>
      </c>
      <c r="M340" s="1315" t="str">
        <f>IF(K324="","",VLOOKUP($A321,'Marks Entry'!$C$1:$GQ$109,45,0))</f>
        <v>F</v>
      </c>
      <c r="N340" s="508"/>
    </row>
    <row r="341" spans="8:8" s="1235" ht="17.25" customFormat="1" customHeight="1">
      <c r="A341" s="1236"/>
      <c r="B341" s="1282" t="s">
        <v>167</v>
      </c>
      <c r="C341" s="1334" t="str">
        <f>'Marks Entry'!$AV$3</f>
        <v>SANSKRIT-II</v>
      </c>
      <c r="D341" s="1335"/>
      <c r="E341" s="1311">
        <f>IF(K324="","",VLOOKUP($A321,'Marks Entry'!$C$1:$GQ$109,46,0))</f>
        <v>1.0</v>
      </c>
      <c r="F341" s="1311">
        <f>IF(K324="","",VLOOKUP($A321,'Marks Entry'!$C$1:$GQ$109,47,0))</f>
        <v>1.0</v>
      </c>
      <c r="G341" s="1312">
        <f>IF(K324="","",VLOOKUP($A321,'Marks Entry'!$C$1:$GQ$109,48,0))</f>
        <v>2.0</v>
      </c>
      <c r="H341" s="1336">
        <f t="shared" si="26"/>
        <v>4.0</v>
      </c>
      <c r="I341" s="1337">
        <f>IF(K324="","",VLOOKUP($A321,'Marks Entry'!$C$1:$GQ$109,50,0))</f>
        <v>18.0</v>
      </c>
      <c r="J341" s="1336">
        <f t="shared" si="24"/>
        <v>22.0</v>
      </c>
      <c r="K341" s="1311">
        <f>IF(K324="","",VLOOKUP($A321,'Marks Entry'!$C$1:$GQ$109,52,0))</f>
        <v>0.0</v>
      </c>
      <c r="L341" s="1314">
        <f t="shared" si="25"/>
        <v>22.0</v>
      </c>
      <c r="M341" s="1315" t="str">
        <f>IF(K324="","",VLOOKUP($A321,'Marks Entry'!$C$1:$GQ$109,57,0))</f>
        <v>F</v>
      </c>
      <c r="N341" s="508"/>
    </row>
    <row r="342" spans="8:8" s="1235" ht="17.25" customFormat="1" customHeight="1">
      <c r="A342" s="1236"/>
      <c r="B342" s="1282" t="s">
        <v>167</v>
      </c>
      <c r="C342" s="1334" t="str">
        <f>'Marks Entry'!$BH$3</f>
        <v>SCIENCE</v>
      </c>
      <c r="D342" s="1335"/>
      <c r="E342" s="1311">
        <f>IF(K324="","",VLOOKUP($A321,'Marks Entry'!$C$1:$GQ$109,58,0))</f>
        <v>2.0</v>
      </c>
      <c r="F342" s="1311">
        <f>IF(K324="","",VLOOKUP($A321,'Marks Entry'!$C$1:$GQ$109,59,0))</f>
        <v>0.0</v>
      </c>
      <c r="G342" s="1312">
        <f>IF(K324="","",VLOOKUP($A321,'Marks Entry'!$C$1:$GQ$109,60,0))</f>
        <v>0.0</v>
      </c>
      <c r="H342" s="1336">
        <f t="shared" si="26"/>
        <v>2.0</v>
      </c>
      <c r="I342" s="1337">
        <f>IF(K324="","",VLOOKUP($A321,'Marks Entry'!$C$1:$GQ$109,62,0))</f>
        <v>18.0</v>
      </c>
      <c r="J342" s="1336">
        <f t="shared" si="24"/>
        <v>20.0</v>
      </c>
      <c r="K342" s="1311">
        <f>IF(K324="","",VLOOKUP($A321,'Marks Entry'!$C$1:$GQ$109,64,0))</f>
        <v>0.0</v>
      </c>
      <c r="L342" s="1314">
        <f t="shared" si="25"/>
        <v>20.0</v>
      </c>
      <c r="M342" s="1315" t="str">
        <f>IF(K324="","",VLOOKUP($A321,'Marks Entry'!$C$1:$GQ$109,69,0))</f>
        <v>F</v>
      </c>
      <c r="N342" s="508"/>
    </row>
    <row r="343" spans="8:8" s="1235" ht="17.25" customFormat="1" customHeight="1">
      <c r="A343" s="1236"/>
      <c r="B343" s="1282" t="s">
        <v>167</v>
      </c>
      <c r="C343" s="1338" t="str">
        <f>'Marks Entry'!$BT$3</f>
        <v>MATHEMATICS</v>
      </c>
      <c r="D343" s="1339"/>
      <c r="E343" s="1340">
        <f>IF(K324="","",VLOOKUP($A321,'Marks Entry'!$C$1:$GQ$109,70,0))</f>
        <v>2.0</v>
      </c>
      <c r="F343" s="1340">
        <f>IF(K324="","",VLOOKUP($A321,'Marks Entry'!$C$1:$GQ$109,71,0))</f>
        <v>3.0</v>
      </c>
      <c r="G343" s="1341">
        <f>IF(K324="","",VLOOKUP($A321,'Marks Entry'!$C$1:$GQ$109,72,0))</f>
        <v>2.0</v>
      </c>
      <c r="H343" s="1342">
        <f t="shared" si="26"/>
        <v>7.0</v>
      </c>
      <c r="I343" s="1343">
        <f>IF(K324="","",VLOOKUP($A321,'Marks Entry'!$C$1:$GQ$109,74,0))</f>
        <v>18.0</v>
      </c>
      <c r="J343" s="1342">
        <f t="shared" si="24"/>
        <v>25.0</v>
      </c>
      <c r="K343" s="1340">
        <f>IF(K324="","",VLOOKUP($A321,'Marks Entry'!$C$1:$GQ$109,76,0))</f>
        <v>0.0</v>
      </c>
      <c r="L343" s="1344">
        <f t="shared" si="25"/>
        <v>25.0</v>
      </c>
      <c r="M343" s="1345" t="str">
        <f>IF(K324="","",VLOOKUP($A321,'Marks Entry'!$C$1:$GQ$109,81,0))</f>
        <v>F</v>
      </c>
      <c r="N343" s="508"/>
    </row>
    <row r="344" spans="8:8" s="1235" ht="17.25" customFormat="1" customHeight="1">
      <c r="A344" s="1236"/>
      <c r="B344" s="1282" t="s">
        <v>167</v>
      </c>
      <c r="C344" s="1338" t="str">
        <f>'Marks Entry'!$CF$3</f>
        <v>SOCIAL SCIENCE</v>
      </c>
      <c r="D344" s="1339"/>
      <c r="E344" s="1340">
        <f>IF(K324="","",VLOOKUP($A321,'Marks Entry'!$C$1:$GQ$109,82,0))</f>
        <v>4.0</v>
      </c>
      <c r="F344" s="1340">
        <f>IF(K324="","",VLOOKUP($A321,'Marks Entry'!$C$1:$GQ$109,83,0))</f>
        <v>2.0</v>
      </c>
      <c r="G344" s="1341">
        <f>IF(K324="","",VLOOKUP($A321,'Marks Entry'!$C$1:$GQ$109,84,0))</f>
        <v>1.0</v>
      </c>
      <c r="H344" s="1342">
        <f t="shared" si="26"/>
        <v>7.0</v>
      </c>
      <c r="I344" s="1343">
        <f>IF(K324="","",VLOOKUP($A321,'Marks Entry'!$C$1:$GQ$109,86,0))</f>
        <v>20.0</v>
      </c>
      <c r="J344" s="1342">
        <f t="shared" si="24"/>
        <v>27.0</v>
      </c>
      <c r="K344" s="1340">
        <f>IF(K324="","",VLOOKUP($A321,'Marks Entry'!$C$1:$GQ$109,88,0))</f>
        <v>0.0</v>
      </c>
      <c r="L344" s="1344">
        <f t="shared" si="25"/>
        <v>27.0</v>
      </c>
      <c r="M344" s="1345" t="str">
        <f>IF(K324="","",VLOOKUP($A321,'Marks Entry'!$C$1:$GQ$109,93,0))</f>
        <v>F</v>
      </c>
      <c r="N344" s="508"/>
    </row>
    <row r="345" spans="8:8" s="24" ht="17.25" customFormat="1" customHeight="1">
      <c r="A345" s="1236"/>
      <c r="B345" s="1262" t="s">
        <v>167</v>
      </c>
      <c r="C345" s="1346" t="s">
        <v>77</v>
      </c>
      <c r="D345" s="1347"/>
      <c r="E345" s="1348"/>
      <c r="F345" s="1349" t="s">
        <v>78</v>
      </c>
      <c r="G345" s="1350"/>
      <c r="H345" s="1351" t="s">
        <v>79</v>
      </c>
      <c r="I345" s="1352"/>
      <c r="J345" s="1353" t="s">
        <v>43</v>
      </c>
      <c r="K345" s="1354" t="s">
        <v>95</v>
      </c>
      <c r="L345" s="1355" t="s">
        <v>41</v>
      </c>
      <c r="M345" s="1356" t="s">
        <v>45</v>
      </c>
      <c r="N345" s="508"/>
    </row>
    <row r="346" spans="8:8" s="24" ht="20.25" customFormat="1" customHeight="1">
      <c r="A346" s="1236"/>
      <c r="B346" s="1262" t="s">
        <v>167</v>
      </c>
      <c r="C346" s="1357"/>
      <c r="D346" s="1358"/>
      <c r="E346" s="1359"/>
      <c r="F346" s="1360">
        <f>IF(K324="","",VLOOKUP($A321,'Marks Entry'!$C$1:$GQ$109,155,0))</f>
        <v>1200.0</v>
      </c>
      <c r="G346" s="1361"/>
      <c r="H346" s="1362">
        <f>IF(K324="","",VLOOKUP($A321,'Marks Entry'!$C$1:$GQ$109,156,0))</f>
        <v>176.0</v>
      </c>
      <c r="I346" s="1361"/>
      <c r="J346" s="1363">
        <f>IF(K324="","",VLOOKUP($A321,'Marks Entry'!$C$1:$GQ$109,157,0))</f>
        <v>14.666666666666666</v>
      </c>
      <c r="K346" s="1364" t="str">
        <f>IF(K324="","",VLOOKUP($A321,'Marks Entry'!$C$1:$GQ$109,158,0))</f>
        <v/>
      </c>
      <c r="L346" s="1365" t="str">
        <f>IF(K324="","",VLOOKUP($A321,'Marks Entry'!$C$1:$GQ$109,159,0))</f>
        <v>FAILED</v>
      </c>
      <c r="M346" s="1366" t="str">
        <f>IF(K324="","",VLOOKUP($A321,'Marks Entry'!$C$1:$GQ$109,161,0))</f>
        <v/>
      </c>
      <c r="N346" s="508"/>
    </row>
    <row r="347" spans="8:8" s="24" ht="17.25" customFormat="1" customHeight="1">
      <c r="A347" s="1236"/>
      <c r="B347" s="1262" t="s">
        <v>167</v>
      </c>
      <c r="C347" s="1367" t="s">
        <v>58</v>
      </c>
      <c r="D347" s="1368"/>
      <c r="E347" s="1368"/>
      <c r="F347" s="1368"/>
      <c r="G347" s="1368"/>
      <c r="H347" s="1368"/>
      <c r="I347" s="1369"/>
      <c r="J347" s="1370" t="s">
        <v>59</v>
      </c>
      <c r="K347" s="1371">
        <f>IF(K324="","",VLOOKUP($A321,'Marks Entry'!$C$1:$GQ$109,152,0))</f>
        <v>0.0</v>
      </c>
      <c r="L347" s="1372" t="s">
        <v>104</v>
      </c>
      <c r="M347" s="1373"/>
      <c r="N347" s="508"/>
    </row>
    <row r="348" spans="8:8" s="24" ht="17.25" customFormat="1" customHeight="1">
      <c r="A348" s="1236"/>
      <c r="B348" s="1262" t="s">
        <v>167</v>
      </c>
      <c r="C348" s="1374" t="s">
        <v>54</v>
      </c>
      <c r="D348" s="1375"/>
      <c r="E348" s="1375"/>
      <c r="F348" s="1376" t="s">
        <v>162</v>
      </c>
      <c r="G348" s="1376"/>
      <c r="H348" s="1376"/>
      <c r="I348" s="1377" t="s">
        <v>49</v>
      </c>
      <c r="J348" s="1378" t="s">
        <v>60</v>
      </c>
      <c r="K348" s="1379">
        <f>IF(K324="","",VLOOKUP($A321,'Marks Entry'!$C$1:$GQ$109,153,0))</f>
        <v>0.0</v>
      </c>
      <c r="L348" s="1380" t="str">
        <f>IF(K324="","",VLOOKUP($A321,'Marks Entry'!$C$1:$GQ$109,154,0))</f>
        <v/>
      </c>
      <c r="M348" s="1381"/>
      <c r="N348" s="508"/>
    </row>
    <row r="349" spans="8:8" s="24" ht="17.25" customFormat="1" customHeight="1">
      <c r="A349" s="1236"/>
      <c r="B349" s="1262" t="s">
        <v>167</v>
      </c>
      <c r="C349" s="1374"/>
      <c r="D349" s="1375"/>
      <c r="E349" s="1375"/>
      <c r="F349" s="1376"/>
      <c r="G349" s="1376"/>
      <c r="H349" s="1376"/>
      <c r="I349" s="1382" t="s">
        <v>103</v>
      </c>
      <c r="J349" s="1383" t="s">
        <v>61</v>
      </c>
      <c r="K349" s="1383"/>
      <c r="L349" s="1384" t="str">
        <f>IF(K324="","",VLOOKUP($A321,'Marks Entry'!$C$1:$GQ$109,162,0))</f>
        <v>Need Improvement</v>
      </c>
      <c r="M349" s="1385"/>
      <c r="N349" s="508"/>
    </row>
    <row r="350" spans="8:8" s="24" ht="17.25" customFormat="1" customHeight="1">
      <c r="A350" s="1236"/>
      <c r="B350" s="1262" t="s">
        <v>167</v>
      </c>
      <c r="C350" s="1386" t="str">
        <f>'Marks Entry'!$CR$3</f>
        <v>Fou. Of Info. Tech.</v>
      </c>
      <c r="D350" s="1387"/>
      <c r="E350" s="1388"/>
      <c r="F350" s="1389" t="str">
        <f>IF(K324="","",VLOOKUP($A321,'Marks Entry'!$C$1:$GQ$109,180,0))</f>
        <v>52/200</v>
      </c>
      <c r="G350" s="1389"/>
      <c r="H350" s="1389"/>
      <c r="I350" s="1390" t="str">
        <f>IF(OR(K324="",F350=0/200),"",VLOOKUP($A321,'Marks Entry'!$C$1:$GQ$109,106,0))</f>
        <v/>
      </c>
      <c r="J350" s="1391" t="s">
        <v>68</v>
      </c>
      <c r="K350" s="1391"/>
      <c r="L350" s="1392">
        <f>Master!$E$20</f>
        <v>45048.0</v>
      </c>
      <c r="M350" s="1393"/>
      <c r="N350" s="508"/>
    </row>
    <row r="351" spans="8:8" s="24" ht="17.25" customFormat="1" customHeight="1">
      <c r="A351" s="1236"/>
      <c r="B351" s="1262" t="s">
        <v>167</v>
      </c>
      <c r="C351" s="1394" t="str">
        <f>'Marks Entry'!$DE$3</f>
        <v>Health &amp; Phy. Edu.</v>
      </c>
      <c r="D351" s="1395"/>
      <c r="E351" s="1395"/>
      <c r="F351" s="1396" t="str">
        <f>IF(K324="","",VLOOKUP($A321,'Marks Entry'!$C$1:$GQ$109,184,0))</f>
        <v>62/230</v>
      </c>
      <c r="G351" s="1397"/>
      <c r="H351" s="1398"/>
      <c r="I351" s="1390" t="str">
        <f>IF(OR(K324="",F351=0/200),"",VLOOKUP($A321,'Marks Entry'!$C$1:$GQ$109,129,0))</f>
        <v/>
      </c>
      <c r="J351" s="1399"/>
      <c r="K351" s="1399"/>
      <c r="L351" s="1399"/>
      <c r="M351" s="1400"/>
      <c r="N351" s="508"/>
    </row>
    <row r="352" spans="8:8" s="24" ht="17.25" customFormat="1" customHeight="1">
      <c r="A352" s="1236"/>
      <c r="B352" s="1262" t="s">
        <v>167</v>
      </c>
      <c r="C352" s="1394" t="str">
        <f>'Marks Entry'!$EB$3</f>
        <v>S.U.P.W.</v>
      </c>
      <c r="D352" s="1395"/>
      <c r="E352" s="1395"/>
      <c r="F352" s="1396" t="str">
        <f>IF(K324="","",VLOOKUP($A321,'Marks Entry'!$C$1:$GQ$109,188,0))</f>
        <v>0/100</v>
      </c>
      <c r="G352" s="1397"/>
      <c r="H352" s="1398"/>
      <c r="I352" s="1390" t="str">
        <f>IF(OR(K324="",F352=0/100),"",VLOOKUP($A321,'Marks Entry'!$C$1:$GQ$109,135,0))</f>
        <v/>
      </c>
      <c r="J352" s="1401"/>
      <c r="K352" s="1401"/>
      <c r="L352" s="1401"/>
      <c r="M352" s="1402"/>
      <c r="N352" s="508"/>
    </row>
    <row r="353" spans="8:8" s="24" ht="17.25" customFormat="1" customHeight="1">
      <c r="A353" s="1236"/>
      <c r="B353" s="1262" t="s">
        <v>167</v>
      </c>
      <c r="C353" s="1394" t="str">
        <f>'Marks Entry'!$EH$3</f>
        <v>Art Education</v>
      </c>
      <c r="D353" s="1395"/>
      <c r="E353" s="1395"/>
      <c r="F353" s="1396" t="str">
        <f>IF(K324="","",VLOOKUP($A321,'Marks Entry'!$C$1:$GQ$109,192,0))</f>
        <v>0/100</v>
      </c>
      <c r="G353" s="1397"/>
      <c r="H353" s="1398"/>
      <c r="I353" s="1390" t="str">
        <f>IF(OR(K324="",F353=0/100),"",VLOOKUP($A321,'Marks Entry'!$C$1:$GQ$109,141,0))</f>
        <v/>
      </c>
      <c r="J353" s="1403" t="s">
        <v>228</v>
      </c>
      <c r="K353" s="1403"/>
      <c r="L353" s="1403"/>
      <c r="M353" s="1404"/>
      <c r="N353" s="508"/>
    </row>
    <row r="354" spans="8:8" s="24" ht="17.25" customFormat="1" customHeight="1">
      <c r="A354" s="1236"/>
      <c r="B354" s="1262" t="s">
        <v>167</v>
      </c>
      <c r="C354" s="1394" t="str">
        <f>'Marks Entry'!$EN$3</f>
        <v>H &amp; C RAJ</v>
      </c>
      <c r="D354" s="1395"/>
      <c r="E354" s="1395"/>
      <c r="F354" s="1405" t="str">
        <f>IF(K324="","",VLOOKUP($A321,'Marks Entry'!$C$1:$GQ$109,196,0))</f>
        <v>51/200</v>
      </c>
      <c r="G354" s="1406"/>
      <c r="H354" s="1407"/>
      <c r="I354" s="1408" t="str">
        <f>IF(OR(K324="",F354=0/200),"",VLOOKUP($A321,'Marks Entry'!$C$1:$GQ$109,151,0))</f>
        <v/>
      </c>
      <c r="J354" s="1403" t="s">
        <v>229</v>
      </c>
      <c r="K354" s="1403"/>
      <c r="L354" s="1403"/>
      <c r="M354" s="1404"/>
      <c r="N354" s="508"/>
    </row>
    <row r="355" spans="8:8" s="24" ht="17.25" customFormat="1" customHeight="1">
      <c r="A355" s="1236"/>
      <c r="B355" s="1262" t="s">
        <v>167</v>
      </c>
      <c r="C355" s="1409" t="s">
        <v>171</v>
      </c>
      <c r="D355" s="1410"/>
      <c r="E355" s="1411"/>
      <c r="F355" s="1412" t="s">
        <v>172</v>
      </c>
      <c r="G355" s="1413"/>
      <c r="H355" s="1414"/>
      <c r="I355" s="1415" t="s">
        <v>31</v>
      </c>
      <c r="J355" s="1403" t="s">
        <v>230</v>
      </c>
      <c r="K355" s="1403"/>
      <c r="L355" s="1403"/>
      <c r="M355" s="1404"/>
      <c r="N355" s="508"/>
    </row>
    <row r="356" spans="8:8" s="24" ht="17.25" customFormat="1" customHeight="1">
      <c r="A356" s="1236"/>
      <c r="B356" s="1262" t="s">
        <v>167</v>
      </c>
      <c r="C356" s="1416"/>
      <c r="D356" s="1417"/>
      <c r="E356" s="1418"/>
      <c r="F356" s="1419" t="s">
        <v>224</v>
      </c>
      <c r="G356" s="1420"/>
      <c r="H356" s="1421"/>
      <c r="I356" s="1422" t="s">
        <v>62</v>
      </c>
      <c r="J356" s="1423" t="s">
        <v>232</v>
      </c>
      <c r="K356" s="1424"/>
      <c r="L356" s="1424"/>
      <c r="M356" s="1425"/>
      <c r="N356" s="508"/>
    </row>
    <row r="357" spans="8:8" s="24" ht="17.25" customFormat="1" customHeight="1">
      <c r="A357" s="1236"/>
      <c r="B357" s="1262" t="s">
        <v>167</v>
      </c>
      <c r="C357" s="1416"/>
      <c r="D357" s="1417"/>
      <c r="E357" s="1418"/>
      <c r="F357" s="1419" t="s">
        <v>225</v>
      </c>
      <c r="G357" s="1420"/>
      <c r="H357" s="1421"/>
      <c r="I357" s="1422" t="s">
        <v>63</v>
      </c>
      <c r="J357" s="1426"/>
      <c r="K357" s="1427"/>
      <c r="L357" s="1427"/>
      <c r="M357" s="1428"/>
      <c r="N357" s="508"/>
    </row>
    <row r="358" spans="8:8" s="24" ht="17.25" customFormat="1" customHeight="1">
      <c r="A358" s="1236"/>
      <c r="B358" s="1262" t="s">
        <v>167</v>
      </c>
      <c r="C358" s="1416"/>
      <c r="D358" s="1417"/>
      <c r="E358" s="1418"/>
      <c r="F358" s="1419" t="s">
        <v>226</v>
      </c>
      <c r="G358" s="1420"/>
      <c r="H358" s="1421"/>
      <c r="I358" s="1422" t="s">
        <v>65</v>
      </c>
      <c r="J358" s="1426"/>
      <c r="K358" s="1427"/>
      <c r="L358" s="1427"/>
      <c r="M358" s="1428"/>
      <c r="N358" s="508"/>
    </row>
    <row r="359" spans="8:8" s="24" ht="17.25" customFormat="1" customHeight="1">
      <c r="A359" s="1236"/>
      <c r="B359" s="1429" t="s">
        <v>167</v>
      </c>
      <c r="C359" s="1430"/>
      <c r="D359" s="1431"/>
      <c r="E359" s="1432"/>
      <c r="F359" s="1433" t="s">
        <v>227</v>
      </c>
      <c r="G359" s="1434"/>
      <c r="H359" s="1435"/>
      <c r="I359" s="1436" t="s">
        <v>64</v>
      </c>
      <c r="J359" s="1437" t="s">
        <v>231</v>
      </c>
      <c r="K359" s="1438"/>
      <c r="L359" s="1438"/>
      <c r="M359" s="1439"/>
      <c r="N359" s="508"/>
    </row>
    <row r="360" spans="8:8" s="24" ht="27.75" customFormat="1" customHeight="1">
      <c r="A360" s="1440" t="s">
        <v>161</v>
      </c>
      <c r="B360" s="1440"/>
      <c r="C360" s="1440"/>
      <c r="D360" s="1440"/>
      <c r="E360" s="1440"/>
      <c r="F360" s="1440"/>
      <c r="G360" s="1440"/>
      <c r="H360" s="1440"/>
      <c r="I360" s="1440"/>
      <c r="J360" s="1440"/>
      <c r="K360" s="1440"/>
      <c r="L360" s="1440"/>
      <c r="M360" s="1440"/>
      <c r="N360" s="1440"/>
    </row>
    <row r="361" spans="8:8" s="24" ht="19.5" customFormat="1" customHeight="1">
      <c r="A361" s="1223">
        <f>A321+1</f>
        <v>10.0</v>
      </c>
      <c r="B361" s="1441" t="str">
        <f>$B$1</f>
        <v>Department Of Sanskrit Education, Rajasthan</v>
      </c>
      <c r="C361" s="1441"/>
      <c r="D361" s="1441"/>
      <c r="E361" s="1441"/>
      <c r="F361" s="1441"/>
      <c r="G361" s="1441"/>
      <c r="H361" s="1441"/>
      <c r="I361" s="1441"/>
      <c r="J361" s="1441"/>
      <c r="K361" s="1441"/>
      <c r="L361" s="1441"/>
      <c r="M361" s="1441"/>
      <c r="N361" s="508" t="s">
        <v>161</v>
      </c>
    </row>
    <row r="362" spans="8:8" s="707" ht="36.0" customFormat="1" customHeight="1">
      <c r="A362" s="1225"/>
      <c r="B362" s="1226"/>
      <c r="C362" s="1227"/>
      <c r="D362" s="1228" t="str">
        <f>Master!$E$8</f>
        <v>GOVT VARISHTHA UPADHYAY SANSKRIT SCHOOL</v>
      </c>
      <c r="E362" s="1229"/>
      <c r="F362" s="1229"/>
      <c r="G362" s="1229"/>
      <c r="H362" s="1229"/>
      <c r="I362" s="1229"/>
      <c r="J362" s="1229"/>
      <c r="K362" s="1229"/>
      <c r="L362" s="1229"/>
      <c r="M362" s="1230"/>
      <c r="N362" s="508"/>
    </row>
    <row r="363" spans="8:8" s="24" ht="19.5" customFormat="1" customHeight="1">
      <c r="A363" s="1225"/>
      <c r="B363" s="1231"/>
      <c r="C363" s="1232"/>
      <c r="D363" s="1233">
        <f>Master!$E$11</f>
        <v>0.0</v>
      </c>
      <c r="E363" s="1233"/>
      <c r="F363" s="1233"/>
      <c r="G363" s="1233"/>
      <c r="H363" s="1233"/>
      <c r="I363" s="1233"/>
      <c r="J363" s="1233"/>
      <c r="K363" s="1233"/>
      <c r="L363" s="1233"/>
      <c r="M363" s="1234"/>
      <c r="N363" s="508"/>
    </row>
    <row r="364" spans="8:8" s="1235" ht="18.75" customFormat="1" customHeight="1">
      <c r="A364" s="1236"/>
      <c r="B364" s="1237"/>
      <c r="C364" s="1238" t="s">
        <v>154</v>
      </c>
      <c r="D364" s="1239"/>
      <c r="E364" s="1239"/>
      <c r="F364" s="1239"/>
      <c r="G364" s="1239"/>
      <c r="H364" s="1240"/>
      <c r="I364" s="1241" t="s">
        <v>135</v>
      </c>
      <c r="J364" s="1242"/>
      <c r="K364" s="1243">
        <f>VLOOKUP($A361,'Marks Entry'!$C$9:$K$108,5)</f>
        <v>910.0</v>
      </c>
      <c r="L364" s="1244" t="s">
        <v>221</v>
      </c>
      <c r="M364" s="1245"/>
      <c r="N364" s="508"/>
    </row>
    <row r="365" spans="8:8" s="1235" ht="18.75" customFormat="1" customHeight="1">
      <c r="A365" s="1236"/>
      <c r="B365" s="1237"/>
      <c r="C365" s="1246"/>
      <c r="D365" s="1247"/>
      <c r="E365" s="1247"/>
      <c r="F365" s="1247"/>
      <c r="G365" s="1247"/>
      <c r="H365" s="1248"/>
      <c r="I365" s="1241"/>
      <c r="J365" s="1242"/>
      <c r="K365" s="1243"/>
      <c r="L365" s="1249">
        <f>Master!$E$14</f>
        <v>8170.0</v>
      </c>
      <c r="M365" s="1250"/>
      <c r="N365" s="508"/>
    </row>
    <row r="366" spans="8:8" s="24" ht="15.75" customFormat="1" customHeight="1">
      <c r="A366" s="1236"/>
      <c r="B366" s="1251"/>
      <c r="C366" s="1246"/>
      <c r="D366" s="1247"/>
      <c r="E366" s="1247"/>
      <c r="F366" s="1247"/>
      <c r="G366" s="1247"/>
      <c r="H366" s="1248"/>
      <c r="I366" s="1241"/>
      <c r="J366" s="1242"/>
      <c r="K366" s="1243"/>
      <c r="L366" s="1252" t="s">
        <v>222</v>
      </c>
      <c r="M366" s="1253"/>
      <c r="N366" s="508"/>
    </row>
    <row r="367" spans="8:8" s="24" ht="18.0" customFormat="1" customHeight="1">
      <c r="A367" s="1236"/>
      <c r="B367" s="1251"/>
      <c r="C367" s="1254"/>
      <c r="D367" s="1255"/>
      <c r="E367" s="1255"/>
      <c r="F367" s="1255"/>
      <c r="G367" s="1255"/>
      <c r="H367" s="1256"/>
      <c r="I367" s="1257"/>
      <c r="J367" s="1258"/>
      <c r="K367" s="1259"/>
      <c r="L367" s="1260" t="str">
        <f>Master!$E$6</f>
        <v>2022-23</v>
      </c>
      <c r="M367" s="1261"/>
      <c r="N367" s="508"/>
    </row>
    <row r="368" spans="8:8" s="24" ht="17.25" customFormat="1" customHeight="1">
      <c r="A368" s="1236"/>
      <c r="B368" s="1262" t="s">
        <v>167</v>
      </c>
      <c r="C368" s="1263" t="s">
        <v>21</v>
      </c>
      <c r="D368" s="1264"/>
      <c r="E368" s="1264"/>
      <c r="F368" s="1264"/>
      <c r="G368" s="1265"/>
      <c r="H368" s="1266" t="s">
        <v>153</v>
      </c>
      <c r="I368" s="1267">
        <f>IF(K364="","",VLOOKUP($A361,'Marks Entry'!$C$9:$FA$108,3,0))</f>
        <v>403.0</v>
      </c>
      <c r="J368" s="1267"/>
      <c r="K368" s="1267"/>
      <c r="L368" s="1267"/>
      <c r="M368" s="1268"/>
      <c r="N368" s="508"/>
    </row>
    <row r="369" spans="8:8" s="24" ht="17.25" customFormat="1" customHeight="1">
      <c r="A369" s="1236"/>
      <c r="B369" s="1262" t="s">
        <v>167</v>
      </c>
      <c r="C369" s="1269" t="s">
        <v>23</v>
      </c>
      <c r="D369" s="1270"/>
      <c r="E369" s="1270"/>
      <c r="F369" s="1270"/>
      <c r="G369" s="1271"/>
      <c r="H369" s="1272" t="s">
        <v>153</v>
      </c>
      <c r="I369" s="1273" t="str">
        <f>IF(K364="","",VLOOKUP($A361,'Marks Entry'!$C$9:$FA$108,6,0))</f>
        <v>LALIT SINGH</v>
      </c>
      <c r="J369" s="1273"/>
      <c r="K369" s="1273"/>
      <c r="L369" s="1273"/>
      <c r="M369" s="1274"/>
      <c r="N369" s="508"/>
    </row>
    <row r="370" spans="8:8" s="24" ht="17.25" customFormat="1" customHeight="1">
      <c r="A370" s="1236"/>
      <c r="B370" s="1262" t="s">
        <v>167</v>
      </c>
      <c r="C370" s="1269" t="s">
        <v>24</v>
      </c>
      <c r="D370" s="1270"/>
      <c r="E370" s="1270"/>
      <c r="F370" s="1270"/>
      <c r="G370" s="1271"/>
      <c r="H370" s="1272" t="s">
        <v>153</v>
      </c>
      <c r="I370" s="1273" t="str">
        <f>IF(K364="","",VLOOKUP($A361,'Marks Entry'!$C$9:$FA$108,7,0))</f>
        <v>VIJAY SINGH</v>
      </c>
      <c r="J370" s="1273"/>
      <c r="K370" s="1273"/>
      <c r="L370" s="1273"/>
      <c r="M370" s="1274"/>
      <c r="N370" s="508"/>
    </row>
    <row r="371" spans="8:8" s="24" ht="17.25" customFormat="1" customHeight="1">
      <c r="A371" s="1236"/>
      <c r="B371" s="1262" t="s">
        <v>167</v>
      </c>
      <c r="C371" s="1269" t="s">
        <v>52</v>
      </c>
      <c r="D371" s="1270"/>
      <c r="E371" s="1270"/>
      <c r="F371" s="1270"/>
      <c r="G371" s="1271"/>
      <c r="H371" s="1272" t="s">
        <v>153</v>
      </c>
      <c r="I371" s="1273" t="str">
        <f>IF(K364="","",VLOOKUP($A361,'Marks Entry'!$C$9:$FA$108,8,0))</f>
        <v>LAXMI KANWAR</v>
      </c>
      <c r="J371" s="1273"/>
      <c r="K371" s="1273"/>
      <c r="L371" s="1273"/>
      <c r="M371" s="1274"/>
      <c r="N371" s="508"/>
    </row>
    <row r="372" spans="8:8" s="24" ht="17.25" customFormat="1" customHeight="1">
      <c r="A372" s="1236"/>
      <c r="B372" s="1262" t="s">
        <v>167</v>
      </c>
      <c r="C372" s="1269" t="s">
        <v>53</v>
      </c>
      <c r="D372" s="1270"/>
      <c r="E372" s="1270"/>
      <c r="F372" s="1270"/>
      <c r="G372" s="1271"/>
      <c r="H372" s="1272" t="s">
        <v>153</v>
      </c>
      <c r="I372" s="1275" t="str">
        <f>IF(K364="","",CONCATENATE('Marks Entry'!$G$4,'Marks Entry'!$J$4))</f>
        <v>9(A)</v>
      </c>
      <c r="J372" s="1273"/>
      <c r="K372" s="1273"/>
      <c r="L372" s="1273"/>
      <c r="M372" s="1274"/>
      <c r="N372" s="508"/>
    </row>
    <row r="373" spans="8:8" s="24" ht="17.25" customFormat="1" customHeight="1">
      <c r="A373" s="1236"/>
      <c r="B373" s="1262" t="s">
        <v>167</v>
      </c>
      <c r="C373" s="1276" t="s">
        <v>26</v>
      </c>
      <c r="D373" s="1277"/>
      <c r="E373" s="1277"/>
      <c r="F373" s="1277"/>
      <c r="G373" s="1278"/>
      <c r="H373" s="1279" t="s">
        <v>153</v>
      </c>
      <c r="I373" s="1280">
        <f>IF(K364="","",VLOOKUP($A361,'Marks Entry'!$C$9:$FA$108,9,0))</f>
        <v>39627.0</v>
      </c>
      <c r="J373" s="1280"/>
      <c r="K373" s="1280"/>
      <c r="L373" s="1280"/>
      <c r="M373" s="1281"/>
      <c r="N373" s="508"/>
    </row>
    <row r="374" spans="8:8" s="1235" ht="17.25" customFormat="1" customHeight="1">
      <c r="A374" s="1236"/>
      <c r="B374" s="1282" t="s">
        <v>167</v>
      </c>
      <c r="C374" s="1283" t="s">
        <v>54</v>
      </c>
      <c r="D374" s="1284"/>
      <c r="E374" s="1285" t="s">
        <v>69</v>
      </c>
      <c r="F374" s="1286" t="s">
        <v>70</v>
      </c>
      <c r="G374" s="1285" t="s">
        <v>200</v>
      </c>
      <c r="H374" s="1287" t="s">
        <v>30</v>
      </c>
      <c r="I374" s="1288" t="s">
        <v>55</v>
      </c>
      <c r="J374" s="1289" t="s">
        <v>223</v>
      </c>
      <c r="K374" s="1290" t="s">
        <v>83</v>
      </c>
      <c r="L374" s="1291" t="s">
        <v>76</v>
      </c>
      <c r="M374" s="1292" t="s">
        <v>102</v>
      </c>
      <c r="N374" s="508"/>
    </row>
    <row r="375" spans="8:8" s="1235" ht="17.25" customFormat="1" customHeight="1">
      <c r="A375" s="1236"/>
      <c r="B375" s="1282" t="s">
        <v>167</v>
      </c>
      <c r="C375" s="1293"/>
      <c r="D375" s="1294"/>
      <c r="E375" s="1295"/>
      <c r="F375" s="1296"/>
      <c r="G375" s="1295"/>
      <c r="H375" s="1297"/>
      <c r="I375" s="1298"/>
      <c r="J375" s="1299"/>
      <c r="K375" s="1300"/>
      <c r="L375" s="1301"/>
      <c r="M375" s="1302"/>
      <c r="N375" s="508"/>
    </row>
    <row r="376" spans="8:8" s="1235" ht="17.25" customFormat="1" customHeight="1">
      <c r="A376" s="1236"/>
      <c r="B376" s="1282" t="s">
        <v>167</v>
      </c>
      <c r="C376" s="1303" t="s">
        <v>56</v>
      </c>
      <c r="D376" s="1304"/>
      <c r="E376" s="1305">
        <f>'Marks Entry'!$L$7</f>
        <v>5.0</v>
      </c>
      <c r="F376" s="1305">
        <f>'Marks Entry'!$M$7</f>
        <v>5.0</v>
      </c>
      <c r="G376" s="1305">
        <f>'Marks Entry'!$M$7</f>
        <v>5.0</v>
      </c>
      <c r="H376" s="1306">
        <f>SUM(E376:G376)</f>
        <v>15.0</v>
      </c>
      <c r="I376" s="1305">
        <f>'Marks Entry'!$P$7</f>
        <v>35.0</v>
      </c>
      <c r="J376" s="1306">
        <f>SUM(H376,I376)</f>
        <v>50.0</v>
      </c>
      <c r="K376" s="1305">
        <f>'Marks Entry'!$R$7</f>
        <v>50.0</v>
      </c>
      <c r="L376" s="1307">
        <f>SUM(J376,K376)</f>
        <v>100.0</v>
      </c>
      <c r="M376" s="1308"/>
      <c r="N376" s="508"/>
    </row>
    <row r="377" spans="8:8" s="1235" ht="17.25" customFormat="1" customHeight="1">
      <c r="A377" s="1236"/>
      <c r="B377" s="1282" t="s">
        <v>167</v>
      </c>
      <c r="C377" s="1309" t="str">
        <f>'Marks Entry'!$L$3</f>
        <v>HINDI</v>
      </c>
      <c r="D377" s="1310"/>
      <c r="E377" s="1311">
        <f>IF(K364="","",VLOOKUP($A361,'Marks Entry'!$C$1:$GQ$109,10,0))</f>
        <v>2.0</v>
      </c>
      <c r="F377" s="1311">
        <f>IF(K364="","",VLOOKUP($A361,'Marks Entry'!$C$1:$GQ$109,11,0))</f>
        <v>1.0</v>
      </c>
      <c r="G377" s="1312">
        <f>IF(K364="","",VLOOKUP($A361,'Marks Entry'!$C$1:$GQ$109,12,0))</f>
        <v>0.0</v>
      </c>
      <c r="H377" s="1313">
        <f>SUM(E377:G377)</f>
        <v>3.0</v>
      </c>
      <c r="I377" s="1311">
        <f>IF(K364="","",VLOOKUP($A361,'Marks Entry'!$C$1:$GQ$109,14,0))</f>
        <v>9.0</v>
      </c>
      <c r="J377" s="1313">
        <f t="shared" si="27" ref="J377:J384">SUM(H377,I377)</f>
        <v>12.0</v>
      </c>
      <c r="K377" s="1311">
        <f>IF(K364="","",VLOOKUP($A361,'Marks Entry'!$C$1:$GQ$109,16,0))</f>
        <v>9.0</v>
      </c>
      <c r="L377" s="1314">
        <f t="shared" si="28" ref="L377:L384">SUM(J377,K377)</f>
        <v>21.0</v>
      </c>
      <c r="M377" s="1315" t="str">
        <f>IF(K364="","",VLOOKUP($A361,'Marks Entry'!$C$1:$GQ$109,21,0))</f>
        <v>F</v>
      </c>
      <c r="N377" s="508"/>
    </row>
    <row r="378" spans="8:8" s="1235" ht="17.25" customFormat="1" customHeight="1">
      <c r="A378" s="1236"/>
      <c r="B378" s="1282" t="s">
        <v>167</v>
      </c>
      <c r="C378" s="1316" t="str">
        <f>'Marks Entry'!$X$3</f>
        <v>ENGLISH</v>
      </c>
      <c r="D378" s="1317"/>
      <c r="E378" s="1318">
        <f>IF(K364="","",VLOOKUP($A361,'Marks Entry'!$C$1:$GQ$109,22,0))</f>
        <v>2.0</v>
      </c>
      <c r="F378" s="1318">
        <f>IF(K364="","",VLOOKUP($A361,'Marks Entry'!$C$1:$GQ$109,23,0))</f>
        <v>4.0</v>
      </c>
      <c r="G378" s="1319">
        <f>IF(K364="","",VLOOKUP($A361,'Marks Entry'!$C$1:$GQ$109,24,0))</f>
        <v>1.0</v>
      </c>
      <c r="H378" s="1320">
        <f t="shared" si="29" ref="H378:H384">SUM(E378:G378)</f>
        <v>7.0</v>
      </c>
      <c r="I378" s="1321">
        <f>IF(K364="","",VLOOKUP($A361,'Marks Entry'!$C$1:$GQ$109,26,0))</f>
        <v>12.0</v>
      </c>
      <c r="J378" s="1320">
        <f t="shared" si="27"/>
        <v>19.0</v>
      </c>
      <c r="K378" s="1318">
        <f>IF(K364="","",VLOOKUP($A361,'Marks Entry'!$C$1:$GQ$109,28,0))</f>
        <v>0.0</v>
      </c>
      <c r="L378" s="1322">
        <f t="shared" si="28"/>
        <v>19.0</v>
      </c>
      <c r="M378" s="1323" t="str">
        <f>IF(K364="","",VLOOKUP($A361,'Marks Entry'!$C$1:$GQ$109,33,0))</f>
        <v>F</v>
      </c>
      <c r="N378" s="508"/>
    </row>
    <row r="379" spans="8:8" s="1235" ht="17.25" customFormat="1" customHeight="1">
      <c r="A379" s="1236"/>
      <c r="B379" s="1282" t="s">
        <v>167</v>
      </c>
      <c r="C379" s="1324" t="s">
        <v>56</v>
      </c>
      <c r="D379" s="1325"/>
      <c r="E379" s="1326">
        <f>'Marks Entry'!$AJ$7</f>
        <v>10.0</v>
      </c>
      <c r="F379" s="1326">
        <f>'Marks Entry'!$AK$7</f>
        <v>10.0</v>
      </c>
      <c r="G379" s="1326">
        <f>'Marks Entry'!$AK$7</f>
        <v>10.0</v>
      </c>
      <c r="H379" s="1327">
        <f t="shared" si="29"/>
        <v>30.0</v>
      </c>
      <c r="I379" s="1326">
        <f>'Marks Entry'!$AN$7</f>
        <v>70.0</v>
      </c>
      <c r="J379" s="1327">
        <f t="shared" si="27"/>
        <v>100.0</v>
      </c>
      <c r="K379" s="1326">
        <f>'Marks Entry'!$AP$7</f>
        <v>100.0</v>
      </c>
      <c r="L379" s="1328">
        <f t="shared" si="28"/>
        <v>200.0</v>
      </c>
      <c r="M379" s="1329" t="s">
        <v>168</v>
      </c>
      <c r="N379" s="508"/>
    </row>
    <row r="380" spans="8:8" s="1235" ht="17.25" customFormat="1" customHeight="1">
      <c r="A380" s="1236"/>
      <c r="B380" s="1282" t="s">
        <v>167</v>
      </c>
      <c r="C380" s="1330" t="str">
        <f>'Marks Entry'!$AJ$3</f>
        <v>SANSKRIT-I</v>
      </c>
      <c r="D380" s="1331"/>
      <c r="E380" s="1311">
        <f>IF(K364="","",VLOOKUP($A361,'Marks Entry'!$C$1:$GQ$109,34,0))</f>
        <v>3.0</v>
      </c>
      <c r="F380" s="1311">
        <f>IF(K364="","",VLOOKUP($A361,'Marks Entry'!$C$1:$GQ$109,35,0))</f>
        <v>2.0</v>
      </c>
      <c r="G380" s="1312">
        <f>IF(K364="","",VLOOKUP($A361,'Marks Entry'!$C$1:$GQ$109,36,0))</f>
        <v>3.0</v>
      </c>
      <c r="H380" s="1332">
        <f t="shared" si="29"/>
        <v>8.0</v>
      </c>
      <c r="I380" s="1333">
        <f>IF(K364="","",VLOOKUP($A361,'Marks Entry'!$C$1:$GQ$109,38,0))</f>
        <v>10.0</v>
      </c>
      <c r="J380" s="1332">
        <f t="shared" si="27"/>
        <v>18.0</v>
      </c>
      <c r="K380" s="1311">
        <f>IF(K364="","",VLOOKUP($A361,'Marks Entry'!$C$1:$GQ$109,40,0))</f>
        <v>0.0</v>
      </c>
      <c r="L380" s="1314">
        <f t="shared" si="28"/>
        <v>18.0</v>
      </c>
      <c r="M380" s="1315" t="str">
        <f>IF(K364="","",VLOOKUP($A361,'Marks Entry'!$C$1:$GQ$109,45,0))</f>
        <v>F</v>
      </c>
      <c r="N380" s="508"/>
    </row>
    <row r="381" spans="8:8" s="1235" ht="17.25" customFormat="1" customHeight="1">
      <c r="A381" s="1236"/>
      <c r="B381" s="1282" t="s">
        <v>167</v>
      </c>
      <c r="C381" s="1334" t="str">
        <f>'Marks Entry'!$AV$3</f>
        <v>SANSKRIT-II</v>
      </c>
      <c r="D381" s="1335"/>
      <c r="E381" s="1311">
        <f>IF(K364="","",VLOOKUP($A361,'Marks Entry'!$C$1:$GQ$109,46,0))</f>
        <v>0.0</v>
      </c>
      <c r="F381" s="1311">
        <f>IF(K364="","",VLOOKUP($A361,'Marks Entry'!$C$1:$GQ$109,47,0))</f>
        <v>2.0</v>
      </c>
      <c r="G381" s="1312">
        <f>IF(K364="","",VLOOKUP($A361,'Marks Entry'!$C$1:$GQ$109,48,0))</f>
        <v>3.0</v>
      </c>
      <c r="H381" s="1336">
        <f t="shared" si="29"/>
        <v>5.0</v>
      </c>
      <c r="I381" s="1337">
        <f>IF(K364="","",VLOOKUP($A361,'Marks Entry'!$C$1:$GQ$109,50,0))</f>
        <v>18.0</v>
      </c>
      <c r="J381" s="1336">
        <f t="shared" si="27"/>
        <v>23.0</v>
      </c>
      <c r="K381" s="1311">
        <f>IF(K364="","",VLOOKUP($A361,'Marks Entry'!$C$1:$GQ$109,52,0))</f>
        <v>0.0</v>
      </c>
      <c r="L381" s="1314">
        <f t="shared" si="28"/>
        <v>23.0</v>
      </c>
      <c r="M381" s="1315" t="str">
        <f>IF(K364="","",VLOOKUP($A361,'Marks Entry'!$C$1:$GQ$109,57,0))</f>
        <v>F</v>
      </c>
      <c r="N381" s="508"/>
    </row>
    <row r="382" spans="8:8" s="1235" ht="17.25" customFormat="1" customHeight="1">
      <c r="A382" s="1236"/>
      <c r="B382" s="1282" t="s">
        <v>167</v>
      </c>
      <c r="C382" s="1334" t="str">
        <f>'Marks Entry'!$BH$3</f>
        <v>SCIENCE</v>
      </c>
      <c r="D382" s="1335"/>
      <c r="E382" s="1311">
        <f>IF(K364="","",VLOOKUP($A361,'Marks Entry'!$C$1:$GQ$109,58,0))</f>
        <v>1.0</v>
      </c>
      <c r="F382" s="1311">
        <f>IF(K364="","",VLOOKUP($A361,'Marks Entry'!$C$1:$GQ$109,59,0))</f>
        <v>0.0</v>
      </c>
      <c r="G382" s="1312">
        <f>IF(K364="","",VLOOKUP($A361,'Marks Entry'!$C$1:$GQ$109,60,0))</f>
        <v>0.0</v>
      </c>
      <c r="H382" s="1336">
        <f t="shared" si="29"/>
        <v>1.0</v>
      </c>
      <c r="I382" s="1337">
        <f>IF(K364="","",VLOOKUP($A361,'Marks Entry'!$C$1:$GQ$109,62,0))</f>
        <v>14.0</v>
      </c>
      <c r="J382" s="1336">
        <f t="shared" si="27"/>
        <v>15.0</v>
      </c>
      <c r="K382" s="1311">
        <f>IF(K364="","",VLOOKUP($A361,'Marks Entry'!$C$1:$GQ$109,64,0))</f>
        <v>0.0</v>
      </c>
      <c r="L382" s="1314">
        <f t="shared" si="28"/>
        <v>15.0</v>
      </c>
      <c r="M382" s="1315" t="str">
        <f>IF(K364="","",VLOOKUP($A361,'Marks Entry'!$C$1:$GQ$109,69,0))</f>
        <v>F</v>
      </c>
      <c r="N382" s="508"/>
    </row>
    <row r="383" spans="8:8" s="1235" ht="17.25" customFormat="1" customHeight="1">
      <c r="A383" s="1236"/>
      <c r="B383" s="1282" t="s">
        <v>167</v>
      </c>
      <c r="C383" s="1338" t="str">
        <f>'Marks Entry'!$BT$3</f>
        <v>MATHEMATICS</v>
      </c>
      <c r="D383" s="1339"/>
      <c r="E383" s="1340">
        <f>IF(K364="","",VLOOKUP($A361,'Marks Entry'!$C$1:$GQ$109,70,0))</f>
        <v>2.0</v>
      </c>
      <c r="F383" s="1340">
        <f>IF(K364="","",VLOOKUP($A361,'Marks Entry'!$C$1:$GQ$109,71,0))</f>
        <v>3.0</v>
      </c>
      <c r="G383" s="1341">
        <f>IF(K364="","",VLOOKUP($A361,'Marks Entry'!$C$1:$GQ$109,72,0))</f>
        <v>2.0</v>
      </c>
      <c r="H383" s="1342">
        <f t="shared" si="29"/>
        <v>7.0</v>
      </c>
      <c r="I383" s="1343">
        <f>IF(K364="","",VLOOKUP($A361,'Marks Entry'!$C$1:$GQ$109,74,0))</f>
        <v>17.0</v>
      </c>
      <c r="J383" s="1342">
        <f t="shared" si="27"/>
        <v>24.0</v>
      </c>
      <c r="K383" s="1340">
        <f>IF(K364="","",VLOOKUP($A361,'Marks Entry'!$C$1:$GQ$109,76,0))</f>
        <v>0.0</v>
      </c>
      <c r="L383" s="1344">
        <f t="shared" si="28"/>
        <v>24.0</v>
      </c>
      <c r="M383" s="1345" t="str">
        <f>IF(K364="","",VLOOKUP($A361,'Marks Entry'!$C$1:$GQ$109,81,0))</f>
        <v>F</v>
      </c>
      <c r="N383" s="508"/>
    </row>
    <row r="384" spans="8:8" s="1235" ht="17.25" customFormat="1" customHeight="1">
      <c r="A384" s="1236"/>
      <c r="B384" s="1282" t="s">
        <v>167</v>
      </c>
      <c r="C384" s="1338" t="str">
        <f>'Marks Entry'!$CF$3</f>
        <v>SOCIAL SCIENCE</v>
      </c>
      <c r="D384" s="1339"/>
      <c r="E384" s="1340">
        <f>IF(K364="","",VLOOKUP($A361,'Marks Entry'!$C$1:$GQ$109,82,0))</f>
        <v>4.0</v>
      </c>
      <c r="F384" s="1340">
        <f>IF(K364="","",VLOOKUP($A361,'Marks Entry'!$C$1:$GQ$109,83,0))</f>
        <v>2.0</v>
      </c>
      <c r="G384" s="1341">
        <f>IF(K364="","",VLOOKUP($A361,'Marks Entry'!$C$1:$GQ$109,84,0))</f>
        <v>1.0</v>
      </c>
      <c r="H384" s="1342">
        <f t="shared" si="29"/>
        <v>7.0</v>
      </c>
      <c r="I384" s="1343">
        <f>IF(K364="","",VLOOKUP($A361,'Marks Entry'!$C$1:$GQ$109,86,0))</f>
        <v>26.0</v>
      </c>
      <c r="J384" s="1342">
        <f t="shared" si="27"/>
        <v>33.0</v>
      </c>
      <c r="K384" s="1340">
        <f>IF(K364="","",VLOOKUP($A361,'Marks Entry'!$C$1:$GQ$109,88,0))</f>
        <v>0.0</v>
      </c>
      <c r="L384" s="1344">
        <f t="shared" si="28"/>
        <v>33.0</v>
      </c>
      <c r="M384" s="1345" t="str">
        <f>IF(K364="","",VLOOKUP($A361,'Marks Entry'!$C$1:$GQ$109,93,0))</f>
        <v>F</v>
      </c>
      <c r="N384" s="508"/>
    </row>
    <row r="385" spans="8:8" s="24" ht="17.25" customFormat="1" customHeight="1">
      <c r="A385" s="1236"/>
      <c r="B385" s="1262" t="s">
        <v>167</v>
      </c>
      <c r="C385" s="1346" t="s">
        <v>77</v>
      </c>
      <c r="D385" s="1347"/>
      <c r="E385" s="1348"/>
      <c r="F385" s="1349" t="s">
        <v>78</v>
      </c>
      <c r="G385" s="1350"/>
      <c r="H385" s="1351" t="s">
        <v>79</v>
      </c>
      <c r="I385" s="1352"/>
      <c r="J385" s="1353" t="s">
        <v>43</v>
      </c>
      <c r="K385" s="1354" t="s">
        <v>95</v>
      </c>
      <c r="L385" s="1355" t="s">
        <v>41</v>
      </c>
      <c r="M385" s="1356" t="s">
        <v>45</v>
      </c>
      <c r="N385" s="508"/>
    </row>
    <row r="386" spans="8:8" s="24" ht="20.25" customFormat="1" customHeight="1">
      <c r="A386" s="1236"/>
      <c r="B386" s="1262" t="s">
        <v>167</v>
      </c>
      <c r="C386" s="1357"/>
      <c r="D386" s="1358"/>
      <c r="E386" s="1359"/>
      <c r="F386" s="1360">
        <f>IF(K364="","",VLOOKUP($A361,'Marks Entry'!$C$1:$GQ$109,155,0))</f>
        <v>1200.0</v>
      </c>
      <c r="G386" s="1361"/>
      <c r="H386" s="1362">
        <f>IF(K364="","",VLOOKUP($A361,'Marks Entry'!$C$1:$GQ$109,156,0))</f>
        <v>153.0</v>
      </c>
      <c r="I386" s="1361"/>
      <c r="J386" s="1363">
        <f>IF(K364="","",VLOOKUP($A361,'Marks Entry'!$C$1:$GQ$109,157,0))</f>
        <v>12.75</v>
      </c>
      <c r="K386" s="1364" t="str">
        <f>IF(K364="","",VLOOKUP($A361,'Marks Entry'!$C$1:$GQ$109,158,0))</f>
        <v/>
      </c>
      <c r="L386" s="1365" t="str">
        <f>IF(K364="","",VLOOKUP($A361,'Marks Entry'!$C$1:$GQ$109,159,0))</f>
        <v>FAILED</v>
      </c>
      <c r="M386" s="1366" t="str">
        <f>IF(K364="","",VLOOKUP($A361,'Marks Entry'!$C$1:$GQ$109,161,0))</f>
        <v/>
      </c>
      <c r="N386" s="508"/>
    </row>
    <row r="387" spans="8:8" s="24" ht="17.25" customFormat="1" customHeight="1">
      <c r="A387" s="1236"/>
      <c r="B387" s="1262" t="s">
        <v>167</v>
      </c>
      <c r="C387" s="1367" t="s">
        <v>58</v>
      </c>
      <c r="D387" s="1368"/>
      <c r="E387" s="1368"/>
      <c r="F387" s="1368"/>
      <c r="G387" s="1368"/>
      <c r="H387" s="1368"/>
      <c r="I387" s="1369"/>
      <c r="J387" s="1370" t="s">
        <v>59</v>
      </c>
      <c r="K387" s="1371">
        <f>IF(K364="","",VLOOKUP($A361,'Marks Entry'!$C$1:$GQ$109,152,0))</f>
        <v>0.0</v>
      </c>
      <c r="L387" s="1372" t="s">
        <v>104</v>
      </c>
      <c r="M387" s="1373"/>
      <c r="N387" s="508"/>
    </row>
    <row r="388" spans="8:8" s="24" ht="17.25" customFormat="1" customHeight="1">
      <c r="A388" s="1236"/>
      <c r="B388" s="1262" t="s">
        <v>167</v>
      </c>
      <c r="C388" s="1374" t="s">
        <v>54</v>
      </c>
      <c r="D388" s="1375"/>
      <c r="E388" s="1375"/>
      <c r="F388" s="1376" t="s">
        <v>162</v>
      </c>
      <c r="G388" s="1376"/>
      <c r="H388" s="1376"/>
      <c r="I388" s="1377" t="s">
        <v>49</v>
      </c>
      <c r="J388" s="1378" t="s">
        <v>60</v>
      </c>
      <c r="K388" s="1379">
        <f>IF(K364="","",VLOOKUP($A361,'Marks Entry'!$C$1:$GQ$109,153,0))</f>
        <v>0.0</v>
      </c>
      <c r="L388" s="1380" t="str">
        <f>IF(K364="","",VLOOKUP($A361,'Marks Entry'!$C$1:$GQ$109,154,0))</f>
        <v/>
      </c>
      <c r="M388" s="1381"/>
      <c r="N388" s="508"/>
    </row>
    <row r="389" spans="8:8" s="24" ht="17.25" customFormat="1" customHeight="1">
      <c r="A389" s="1236"/>
      <c r="B389" s="1262" t="s">
        <v>167</v>
      </c>
      <c r="C389" s="1374"/>
      <c r="D389" s="1375"/>
      <c r="E389" s="1375"/>
      <c r="F389" s="1376"/>
      <c r="G389" s="1376"/>
      <c r="H389" s="1376"/>
      <c r="I389" s="1382" t="s">
        <v>103</v>
      </c>
      <c r="J389" s="1383" t="s">
        <v>61</v>
      </c>
      <c r="K389" s="1383"/>
      <c r="L389" s="1384" t="str">
        <f>IF(K364="","",VLOOKUP($A361,'Marks Entry'!$C$1:$GQ$109,162,0))</f>
        <v>Need Improvement</v>
      </c>
      <c r="M389" s="1385"/>
      <c r="N389" s="508"/>
    </row>
    <row r="390" spans="8:8" s="24" ht="17.25" customFormat="1" customHeight="1">
      <c r="A390" s="1236"/>
      <c r="B390" s="1262" t="s">
        <v>167</v>
      </c>
      <c r="C390" s="1386" t="str">
        <f>'Marks Entry'!$CR$3</f>
        <v>Fou. Of Info. Tech.</v>
      </c>
      <c r="D390" s="1387"/>
      <c r="E390" s="1388"/>
      <c r="F390" s="1389" t="str">
        <f>IF(K364="","",VLOOKUP($A361,'Marks Entry'!$C$1:$GQ$109,180,0))</f>
        <v>50/200</v>
      </c>
      <c r="G390" s="1389"/>
      <c r="H390" s="1389"/>
      <c r="I390" s="1390" t="str">
        <f>IF(OR(K364="",F390=0/200),"",VLOOKUP($A361,'Marks Entry'!$C$1:$GQ$109,106,0))</f>
        <v/>
      </c>
      <c r="J390" s="1391" t="s">
        <v>68</v>
      </c>
      <c r="K390" s="1391"/>
      <c r="L390" s="1392">
        <f>Master!$E$20</f>
        <v>45048.0</v>
      </c>
      <c r="M390" s="1393"/>
      <c r="N390" s="508"/>
    </row>
    <row r="391" spans="8:8" s="24" ht="17.25" customFormat="1" customHeight="1">
      <c r="A391" s="1236"/>
      <c r="B391" s="1262" t="s">
        <v>167</v>
      </c>
      <c r="C391" s="1394" t="str">
        <f>'Marks Entry'!$DE$3</f>
        <v>Health &amp; Phy. Edu.</v>
      </c>
      <c r="D391" s="1395"/>
      <c r="E391" s="1395"/>
      <c r="F391" s="1396" t="str">
        <f>IF(K364="","",VLOOKUP($A361,'Marks Entry'!$C$1:$GQ$109,184,0))</f>
        <v>65/230</v>
      </c>
      <c r="G391" s="1397"/>
      <c r="H391" s="1398"/>
      <c r="I391" s="1390" t="str">
        <f>IF(OR(K364="",F391=0/200),"",VLOOKUP($A361,'Marks Entry'!$C$1:$GQ$109,129,0))</f>
        <v/>
      </c>
      <c r="J391" s="1399"/>
      <c r="K391" s="1399"/>
      <c r="L391" s="1399"/>
      <c r="M391" s="1400"/>
      <c r="N391" s="508"/>
    </row>
    <row r="392" spans="8:8" s="24" ht="17.25" customFormat="1" customHeight="1">
      <c r="A392" s="1236"/>
      <c r="B392" s="1262" t="s">
        <v>167</v>
      </c>
      <c r="C392" s="1394" t="str">
        <f>'Marks Entry'!$EB$3</f>
        <v>S.U.P.W.</v>
      </c>
      <c r="D392" s="1395"/>
      <c r="E392" s="1395"/>
      <c r="F392" s="1396" t="str">
        <f>IF(K364="","",VLOOKUP($A361,'Marks Entry'!$C$1:$GQ$109,188,0))</f>
        <v>0/100</v>
      </c>
      <c r="G392" s="1397"/>
      <c r="H392" s="1398"/>
      <c r="I392" s="1390" t="str">
        <f>IF(OR(K364="",F392=0/100),"",VLOOKUP($A361,'Marks Entry'!$C$1:$GQ$109,135,0))</f>
        <v/>
      </c>
      <c r="J392" s="1401"/>
      <c r="K392" s="1401"/>
      <c r="L392" s="1401"/>
      <c r="M392" s="1402"/>
      <c r="N392" s="508"/>
    </row>
    <row r="393" spans="8:8" s="24" ht="17.25" customFormat="1" customHeight="1">
      <c r="A393" s="1236"/>
      <c r="B393" s="1262" t="s">
        <v>167</v>
      </c>
      <c r="C393" s="1394" t="str">
        <f>'Marks Entry'!$EH$3</f>
        <v>Art Education</v>
      </c>
      <c r="D393" s="1395"/>
      <c r="E393" s="1395"/>
      <c r="F393" s="1396" t="str">
        <f>IF(K364="","",VLOOKUP($A361,'Marks Entry'!$C$1:$GQ$109,192,0))</f>
        <v>0/100</v>
      </c>
      <c r="G393" s="1397"/>
      <c r="H393" s="1398"/>
      <c r="I393" s="1390" t="str">
        <f>IF(OR(K364="",F393=0/100),"",VLOOKUP($A361,'Marks Entry'!$C$1:$GQ$109,141,0))</f>
        <v/>
      </c>
      <c r="J393" s="1403" t="s">
        <v>228</v>
      </c>
      <c r="K393" s="1403"/>
      <c r="L393" s="1403"/>
      <c r="M393" s="1404"/>
      <c r="N393" s="508"/>
    </row>
    <row r="394" spans="8:8" s="24" ht="17.25" customFormat="1" customHeight="1">
      <c r="A394" s="1236"/>
      <c r="B394" s="1262" t="s">
        <v>167</v>
      </c>
      <c r="C394" s="1394" t="str">
        <f>'Marks Entry'!$EN$3</f>
        <v>H &amp; C RAJ</v>
      </c>
      <c r="D394" s="1395"/>
      <c r="E394" s="1395"/>
      <c r="F394" s="1405" t="str">
        <f>IF(K364="","",VLOOKUP($A361,'Marks Entry'!$C$1:$GQ$109,196,0))</f>
        <v>52/200</v>
      </c>
      <c r="G394" s="1406"/>
      <c r="H394" s="1407"/>
      <c r="I394" s="1408" t="str">
        <f>IF(OR(K364="",F394=0/200),"",VLOOKUP($A361,'Marks Entry'!$C$1:$GQ$109,151,0))</f>
        <v/>
      </c>
      <c r="J394" s="1403" t="s">
        <v>229</v>
      </c>
      <c r="K394" s="1403"/>
      <c r="L394" s="1403"/>
      <c r="M394" s="1404"/>
      <c r="N394" s="508"/>
    </row>
    <row r="395" spans="8:8" s="24" ht="17.25" customFormat="1" customHeight="1">
      <c r="A395" s="1236"/>
      <c r="B395" s="1262" t="s">
        <v>167</v>
      </c>
      <c r="C395" s="1409" t="s">
        <v>171</v>
      </c>
      <c r="D395" s="1410"/>
      <c r="E395" s="1411"/>
      <c r="F395" s="1412" t="s">
        <v>172</v>
      </c>
      <c r="G395" s="1413"/>
      <c r="H395" s="1414"/>
      <c r="I395" s="1415" t="s">
        <v>31</v>
      </c>
      <c r="J395" s="1403" t="s">
        <v>230</v>
      </c>
      <c r="K395" s="1403"/>
      <c r="L395" s="1403"/>
      <c r="M395" s="1404"/>
      <c r="N395" s="508"/>
    </row>
    <row r="396" spans="8:8" s="24" ht="17.25" customFormat="1" customHeight="1">
      <c r="A396" s="1236"/>
      <c r="B396" s="1262" t="s">
        <v>167</v>
      </c>
      <c r="C396" s="1416"/>
      <c r="D396" s="1417"/>
      <c r="E396" s="1418"/>
      <c r="F396" s="1419" t="s">
        <v>224</v>
      </c>
      <c r="G396" s="1420"/>
      <c r="H396" s="1421"/>
      <c r="I396" s="1422" t="s">
        <v>62</v>
      </c>
      <c r="J396" s="1423" t="s">
        <v>232</v>
      </c>
      <c r="K396" s="1424"/>
      <c r="L396" s="1424"/>
      <c r="M396" s="1425"/>
      <c r="N396" s="508"/>
    </row>
    <row r="397" spans="8:8" s="24" ht="17.25" customFormat="1" customHeight="1">
      <c r="A397" s="1236"/>
      <c r="B397" s="1262" t="s">
        <v>167</v>
      </c>
      <c r="C397" s="1416"/>
      <c r="D397" s="1417"/>
      <c r="E397" s="1418"/>
      <c r="F397" s="1419" t="s">
        <v>225</v>
      </c>
      <c r="G397" s="1420"/>
      <c r="H397" s="1421"/>
      <c r="I397" s="1422" t="s">
        <v>63</v>
      </c>
      <c r="J397" s="1426"/>
      <c r="K397" s="1427"/>
      <c r="L397" s="1427"/>
      <c r="M397" s="1428"/>
      <c r="N397" s="508"/>
    </row>
    <row r="398" spans="8:8" s="24" ht="17.25" customFormat="1" customHeight="1">
      <c r="A398" s="1236"/>
      <c r="B398" s="1262" t="s">
        <v>167</v>
      </c>
      <c r="C398" s="1416"/>
      <c r="D398" s="1417"/>
      <c r="E398" s="1418"/>
      <c r="F398" s="1419" t="s">
        <v>226</v>
      </c>
      <c r="G398" s="1420"/>
      <c r="H398" s="1421"/>
      <c r="I398" s="1422" t="s">
        <v>65</v>
      </c>
      <c r="J398" s="1426"/>
      <c r="K398" s="1427"/>
      <c r="L398" s="1427"/>
      <c r="M398" s="1428"/>
      <c r="N398" s="508"/>
    </row>
    <row r="399" spans="8:8" s="24" ht="17.25" customFormat="1" customHeight="1">
      <c r="A399" s="1236"/>
      <c r="B399" s="1429" t="s">
        <v>167</v>
      </c>
      <c r="C399" s="1430"/>
      <c r="D399" s="1431"/>
      <c r="E399" s="1432"/>
      <c r="F399" s="1433" t="s">
        <v>227</v>
      </c>
      <c r="G399" s="1434"/>
      <c r="H399" s="1435"/>
      <c r="I399" s="1436" t="s">
        <v>64</v>
      </c>
      <c r="J399" s="1437" t="s">
        <v>231</v>
      </c>
      <c r="K399" s="1438"/>
      <c r="L399" s="1438"/>
      <c r="M399" s="1439"/>
      <c r="N399" s="508"/>
    </row>
    <row r="400" spans="8:8" s="24" ht="27.75" customFormat="1" customHeight="1">
      <c r="A400" s="1440" t="s">
        <v>161</v>
      </c>
      <c r="B400" s="1440"/>
      <c r="C400" s="1440"/>
      <c r="D400" s="1440"/>
      <c r="E400" s="1440"/>
      <c r="F400" s="1440"/>
      <c r="G400" s="1440"/>
      <c r="H400" s="1440"/>
      <c r="I400" s="1440"/>
      <c r="J400" s="1440"/>
      <c r="K400" s="1440"/>
      <c r="L400" s="1440"/>
      <c r="M400" s="1440"/>
      <c r="N400" s="1440"/>
    </row>
    <row r="401" spans="8:8" s="24" ht="19.5" customFormat="1" customHeight="1">
      <c r="A401" s="1223">
        <f>A361+1</f>
        <v>11.0</v>
      </c>
      <c r="B401" s="1441" t="str">
        <f>$B$1</f>
        <v>Department Of Sanskrit Education, Rajasthan</v>
      </c>
      <c r="C401" s="1441"/>
      <c r="D401" s="1441"/>
      <c r="E401" s="1441"/>
      <c r="F401" s="1441"/>
      <c r="G401" s="1441"/>
      <c r="H401" s="1441"/>
      <c r="I401" s="1441"/>
      <c r="J401" s="1441"/>
      <c r="K401" s="1441"/>
      <c r="L401" s="1441"/>
      <c r="M401" s="1441"/>
      <c r="N401" s="508" t="s">
        <v>161</v>
      </c>
    </row>
    <row r="402" spans="8:8" s="707" ht="36.0" customFormat="1" customHeight="1">
      <c r="A402" s="1225"/>
      <c r="B402" s="1226"/>
      <c r="C402" s="1227"/>
      <c r="D402" s="1228" t="str">
        <f>Master!$E$8</f>
        <v>GOVT VARISHTHA UPADHYAY SANSKRIT SCHOOL</v>
      </c>
      <c r="E402" s="1229"/>
      <c r="F402" s="1229"/>
      <c r="G402" s="1229"/>
      <c r="H402" s="1229"/>
      <c r="I402" s="1229"/>
      <c r="J402" s="1229"/>
      <c r="K402" s="1229"/>
      <c r="L402" s="1229"/>
      <c r="M402" s="1230"/>
      <c r="N402" s="508"/>
    </row>
    <row r="403" spans="8:8" s="24" ht="19.5" customFormat="1" customHeight="1">
      <c r="A403" s="1225"/>
      <c r="B403" s="1231"/>
      <c r="C403" s="1232"/>
      <c r="D403" s="1233">
        <f>Master!$E$11</f>
        <v>0.0</v>
      </c>
      <c r="E403" s="1233"/>
      <c r="F403" s="1233"/>
      <c r="G403" s="1233"/>
      <c r="H403" s="1233"/>
      <c r="I403" s="1233"/>
      <c r="J403" s="1233"/>
      <c r="K403" s="1233"/>
      <c r="L403" s="1233"/>
      <c r="M403" s="1234"/>
      <c r="N403" s="508"/>
    </row>
    <row r="404" spans="8:8" s="1235" ht="18.75" customFormat="1" customHeight="1">
      <c r="A404" s="1236"/>
      <c r="B404" s="1237"/>
      <c r="C404" s="1238" t="s">
        <v>154</v>
      </c>
      <c r="D404" s="1239"/>
      <c r="E404" s="1239"/>
      <c r="F404" s="1239"/>
      <c r="G404" s="1239"/>
      <c r="H404" s="1240"/>
      <c r="I404" s="1241" t="s">
        <v>135</v>
      </c>
      <c r="J404" s="1242"/>
      <c r="K404" s="1243">
        <f>VLOOKUP($A401,'Marks Entry'!$C$9:$K$108,5)</f>
        <v>911.0</v>
      </c>
      <c r="L404" s="1244" t="s">
        <v>221</v>
      </c>
      <c r="M404" s="1245"/>
      <c r="N404" s="508"/>
    </row>
    <row r="405" spans="8:8" s="1235" ht="18.75" customFormat="1" customHeight="1">
      <c r="A405" s="1236"/>
      <c r="B405" s="1237"/>
      <c r="C405" s="1246"/>
      <c r="D405" s="1247"/>
      <c r="E405" s="1247"/>
      <c r="F405" s="1247"/>
      <c r="G405" s="1247"/>
      <c r="H405" s="1248"/>
      <c r="I405" s="1241"/>
      <c r="J405" s="1242"/>
      <c r="K405" s="1243"/>
      <c r="L405" s="1249">
        <f>Master!$E$14</f>
        <v>8170.0</v>
      </c>
      <c r="M405" s="1250"/>
      <c r="N405" s="508"/>
    </row>
    <row r="406" spans="8:8" s="24" ht="15.75" customFormat="1" customHeight="1">
      <c r="A406" s="1236"/>
      <c r="B406" s="1251"/>
      <c r="C406" s="1246"/>
      <c r="D406" s="1247"/>
      <c r="E406" s="1247"/>
      <c r="F406" s="1247"/>
      <c r="G406" s="1247"/>
      <c r="H406" s="1248"/>
      <c r="I406" s="1241"/>
      <c r="J406" s="1242"/>
      <c r="K406" s="1243"/>
      <c r="L406" s="1252" t="s">
        <v>222</v>
      </c>
      <c r="M406" s="1253"/>
      <c r="N406" s="508"/>
    </row>
    <row r="407" spans="8:8" s="24" ht="18.0" customFormat="1" customHeight="1">
      <c r="A407" s="1236"/>
      <c r="B407" s="1251"/>
      <c r="C407" s="1254"/>
      <c r="D407" s="1255"/>
      <c r="E407" s="1255"/>
      <c r="F407" s="1255"/>
      <c r="G407" s="1255"/>
      <c r="H407" s="1256"/>
      <c r="I407" s="1257"/>
      <c r="J407" s="1258"/>
      <c r="K407" s="1259"/>
      <c r="L407" s="1260" t="str">
        <f>Master!$E$6</f>
        <v>2022-23</v>
      </c>
      <c r="M407" s="1261"/>
      <c r="N407" s="508"/>
    </row>
    <row r="408" spans="8:8" s="24" ht="17.25" customFormat="1" customHeight="1">
      <c r="A408" s="1236"/>
      <c r="B408" s="1262" t="s">
        <v>167</v>
      </c>
      <c r="C408" s="1263" t="s">
        <v>21</v>
      </c>
      <c r="D408" s="1264"/>
      <c r="E408" s="1264"/>
      <c r="F408" s="1264"/>
      <c r="G408" s="1265"/>
      <c r="H408" s="1266" t="s">
        <v>153</v>
      </c>
      <c r="I408" s="1267">
        <f>IF(K404="","",VLOOKUP($A401,'Marks Entry'!$C$9:$FA$108,3,0))</f>
        <v>245.0</v>
      </c>
      <c r="J408" s="1267"/>
      <c r="K408" s="1267"/>
      <c r="L408" s="1267"/>
      <c r="M408" s="1268"/>
      <c r="N408" s="508"/>
    </row>
    <row r="409" spans="8:8" s="24" ht="17.25" customFormat="1" customHeight="1">
      <c r="A409" s="1236"/>
      <c r="B409" s="1262" t="s">
        <v>167</v>
      </c>
      <c r="C409" s="1269" t="s">
        <v>23</v>
      </c>
      <c r="D409" s="1270"/>
      <c r="E409" s="1270"/>
      <c r="F409" s="1270"/>
      <c r="G409" s="1271"/>
      <c r="H409" s="1272" t="s">
        <v>153</v>
      </c>
      <c r="I409" s="1273" t="str">
        <f>IF(K404="","",VLOOKUP($A401,'Marks Entry'!$C$9:$FA$108,6,0))</f>
        <v>LALU SINGH BHATI</v>
      </c>
      <c r="J409" s="1273"/>
      <c r="K409" s="1273"/>
      <c r="L409" s="1273"/>
      <c r="M409" s="1274"/>
      <c r="N409" s="508"/>
    </row>
    <row r="410" spans="8:8" s="24" ht="17.25" customFormat="1" customHeight="1">
      <c r="A410" s="1236"/>
      <c r="B410" s="1262" t="s">
        <v>167</v>
      </c>
      <c r="C410" s="1269" t="s">
        <v>24</v>
      </c>
      <c r="D410" s="1270"/>
      <c r="E410" s="1270"/>
      <c r="F410" s="1270"/>
      <c r="G410" s="1271"/>
      <c r="H410" s="1272" t="s">
        <v>153</v>
      </c>
      <c r="I410" s="1273" t="str">
        <f>IF(K404="","",VLOOKUP($A401,'Marks Entry'!$C$9:$FA$108,7,0))</f>
        <v>OM SINGH</v>
      </c>
      <c r="J410" s="1273"/>
      <c r="K410" s="1273"/>
      <c r="L410" s="1273"/>
      <c r="M410" s="1274"/>
      <c r="N410" s="508"/>
    </row>
    <row r="411" spans="8:8" s="24" ht="17.25" customFormat="1" customHeight="1">
      <c r="A411" s="1236"/>
      <c r="B411" s="1262" t="s">
        <v>167</v>
      </c>
      <c r="C411" s="1269" t="s">
        <v>52</v>
      </c>
      <c r="D411" s="1270"/>
      <c r="E411" s="1270"/>
      <c r="F411" s="1270"/>
      <c r="G411" s="1271"/>
      <c r="H411" s="1272" t="s">
        <v>153</v>
      </c>
      <c r="I411" s="1273" t="str">
        <f>IF(K404="","",VLOOKUP($A401,'Marks Entry'!$C$9:$FA$108,8,0))</f>
        <v>UGAM</v>
      </c>
      <c r="J411" s="1273"/>
      <c r="K411" s="1273"/>
      <c r="L411" s="1273"/>
      <c r="M411" s="1274"/>
      <c r="N411" s="508"/>
    </row>
    <row r="412" spans="8:8" s="24" ht="17.25" customFormat="1" customHeight="1">
      <c r="A412" s="1236"/>
      <c r="B412" s="1262" t="s">
        <v>167</v>
      </c>
      <c r="C412" s="1269" t="s">
        <v>53</v>
      </c>
      <c r="D412" s="1270"/>
      <c r="E412" s="1270"/>
      <c r="F412" s="1270"/>
      <c r="G412" s="1271"/>
      <c r="H412" s="1272" t="s">
        <v>153</v>
      </c>
      <c r="I412" s="1275" t="str">
        <f>IF(K404="","",CONCATENATE('Marks Entry'!$G$4,'Marks Entry'!$J$4))</f>
        <v>9(A)</v>
      </c>
      <c r="J412" s="1273"/>
      <c r="K412" s="1273"/>
      <c r="L412" s="1273"/>
      <c r="M412" s="1274"/>
      <c r="N412" s="508"/>
    </row>
    <row r="413" spans="8:8" s="24" ht="17.25" customFormat="1" customHeight="1">
      <c r="A413" s="1236"/>
      <c r="B413" s="1262" t="s">
        <v>167</v>
      </c>
      <c r="C413" s="1276" t="s">
        <v>26</v>
      </c>
      <c r="D413" s="1277"/>
      <c r="E413" s="1277"/>
      <c r="F413" s="1277"/>
      <c r="G413" s="1278"/>
      <c r="H413" s="1279" t="s">
        <v>153</v>
      </c>
      <c r="I413" s="1280">
        <f>IF(K404="","",VLOOKUP($A401,'Marks Entry'!$C$9:$FA$108,9,0))</f>
        <v>39550.0</v>
      </c>
      <c r="J413" s="1280"/>
      <c r="K413" s="1280"/>
      <c r="L413" s="1280"/>
      <c r="M413" s="1281"/>
      <c r="N413" s="508"/>
    </row>
    <row r="414" spans="8:8" s="1235" ht="17.25" customFormat="1" customHeight="1">
      <c r="A414" s="1236"/>
      <c r="B414" s="1282" t="s">
        <v>167</v>
      </c>
      <c r="C414" s="1283" t="s">
        <v>54</v>
      </c>
      <c r="D414" s="1284"/>
      <c r="E414" s="1285" t="s">
        <v>69</v>
      </c>
      <c r="F414" s="1286" t="s">
        <v>70</v>
      </c>
      <c r="G414" s="1285" t="s">
        <v>200</v>
      </c>
      <c r="H414" s="1287" t="s">
        <v>30</v>
      </c>
      <c r="I414" s="1288" t="s">
        <v>55</v>
      </c>
      <c r="J414" s="1289" t="s">
        <v>223</v>
      </c>
      <c r="K414" s="1290" t="s">
        <v>83</v>
      </c>
      <c r="L414" s="1291" t="s">
        <v>76</v>
      </c>
      <c r="M414" s="1292" t="s">
        <v>102</v>
      </c>
      <c r="N414" s="508"/>
    </row>
    <row r="415" spans="8:8" s="1235" ht="17.25" customFormat="1" customHeight="1">
      <c r="A415" s="1236"/>
      <c r="B415" s="1282" t="s">
        <v>167</v>
      </c>
      <c r="C415" s="1293"/>
      <c r="D415" s="1294"/>
      <c r="E415" s="1295"/>
      <c r="F415" s="1296"/>
      <c r="G415" s="1295"/>
      <c r="H415" s="1297"/>
      <c r="I415" s="1298"/>
      <c r="J415" s="1299"/>
      <c r="K415" s="1300"/>
      <c r="L415" s="1301"/>
      <c r="M415" s="1302"/>
      <c r="N415" s="508"/>
    </row>
    <row r="416" spans="8:8" s="1235" ht="17.25" customFormat="1" customHeight="1">
      <c r="A416" s="1236"/>
      <c r="B416" s="1282" t="s">
        <v>167</v>
      </c>
      <c r="C416" s="1303" t="s">
        <v>56</v>
      </c>
      <c r="D416" s="1304"/>
      <c r="E416" s="1305">
        <f>'Marks Entry'!$L$7</f>
        <v>5.0</v>
      </c>
      <c r="F416" s="1305">
        <f>'Marks Entry'!$M$7</f>
        <v>5.0</v>
      </c>
      <c r="G416" s="1305">
        <f>'Marks Entry'!$M$7</f>
        <v>5.0</v>
      </c>
      <c r="H416" s="1306">
        <f>SUM(E416:G416)</f>
        <v>15.0</v>
      </c>
      <c r="I416" s="1305">
        <f>'Marks Entry'!$P$7</f>
        <v>35.0</v>
      </c>
      <c r="J416" s="1306">
        <f>SUM(H416,I416)</f>
        <v>50.0</v>
      </c>
      <c r="K416" s="1305">
        <f>'Marks Entry'!$R$7</f>
        <v>50.0</v>
      </c>
      <c r="L416" s="1307">
        <f>SUM(J416,K416)</f>
        <v>100.0</v>
      </c>
      <c r="M416" s="1308"/>
      <c r="N416" s="508"/>
    </row>
    <row r="417" spans="8:8" s="1235" ht="17.25" customFormat="1" customHeight="1">
      <c r="A417" s="1236"/>
      <c r="B417" s="1282" t="s">
        <v>167</v>
      </c>
      <c r="C417" s="1309" t="str">
        <f>'Marks Entry'!$L$3</f>
        <v>HINDI</v>
      </c>
      <c r="D417" s="1310"/>
      <c r="E417" s="1311">
        <f>IF(K404="","",VLOOKUP($A401,'Marks Entry'!$C$1:$GQ$109,10,0))</f>
        <v>1.0</v>
      </c>
      <c r="F417" s="1311">
        <f>IF(K404="","",VLOOKUP($A401,'Marks Entry'!$C$1:$GQ$109,11,0))</f>
        <v>1.0</v>
      </c>
      <c r="G417" s="1312">
        <f>IF(K404="","",VLOOKUP($A401,'Marks Entry'!$C$1:$GQ$109,12,0))</f>
        <v>1.0</v>
      </c>
      <c r="H417" s="1313">
        <f>SUM(E417:G417)</f>
        <v>3.0</v>
      </c>
      <c r="I417" s="1311">
        <f>IF(K404="","",VLOOKUP($A401,'Marks Entry'!$C$1:$GQ$109,14,0))</f>
        <v>10.0</v>
      </c>
      <c r="J417" s="1313">
        <f t="shared" si="30" ref="J417:J424">SUM(H417,I417)</f>
        <v>13.0</v>
      </c>
      <c r="K417" s="1311">
        <f>IF(K404="","",VLOOKUP($A401,'Marks Entry'!$C$1:$GQ$109,16,0))</f>
        <v>10.0</v>
      </c>
      <c r="L417" s="1314">
        <f t="shared" si="31" ref="L417:L424">SUM(J417,K417)</f>
        <v>23.0</v>
      </c>
      <c r="M417" s="1315" t="str">
        <f>IF(K404="","",VLOOKUP($A401,'Marks Entry'!$C$1:$GQ$109,21,0))</f>
        <v>F</v>
      </c>
      <c r="N417" s="508"/>
    </row>
    <row r="418" spans="8:8" s="1235" ht="17.25" customFormat="1" customHeight="1">
      <c r="A418" s="1236"/>
      <c r="B418" s="1282" t="s">
        <v>167</v>
      </c>
      <c r="C418" s="1316" t="str">
        <f>'Marks Entry'!$X$3</f>
        <v>ENGLISH</v>
      </c>
      <c r="D418" s="1317"/>
      <c r="E418" s="1318">
        <f>IF(K404="","",VLOOKUP($A401,'Marks Entry'!$C$1:$GQ$109,22,0))</f>
        <v>2.0</v>
      </c>
      <c r="F418" s="1318">
        <f>IF(K404="","",VLOOKUP($A401,'Marks Entry'!$C$1:$GQ$109,23,0))</f>
        <v>4.0</v>
      </c>
      <c r="G418" s="1319">
        <f>IF(K404="","",VLOOKUP($A401,'Marks Entry'!$C$1:$GQ$109,24,0))</f>
        <v>3.0</v>
      </c>
      <c r="H418" s="1320">
        <f t="shared" si="32" ref="H418:H424">SUM(E418:G418)</f>
        <v>9.0</v>
      </c>
      <c r="I418" s="1321">
        <f>IF(K404="","",VLOOKUP($A401,'Marks Entry'!$C$1:$GQ$109,26,0))</f>
        <v>12.0</v>
      </c>
      <c r="J418" s="1320">
        <f t="shared" si="30"/>
        <v>21.0</v>
      </c>
      <c r="K418" s="1318">
        <f>IF(K404="","",VLOOKUP($A401,'Marks Entry'!$C$1:$GQ$109,28,0))</f>
        <v>0.0</v>
      </c>
      <c r="L418" s="1322">
        <f t="shared" si="31"/>
        <v>21.0</v>
      </c>
      <c r="M418" s="1323" t="str">
        <f>IF(K404="","",VLOOKUP($A401,'Marks Entry'!$C$1:$GQ$109,33,0))</f>
        <v>F</v>
      </c>
      <c r="N418" s="508"/>
    </row>
    <row r="419" spans="8:8" s="1235" ht="17.25" customFormat="1" customHeight="1">
      <c r="A419" s="1236"/>
      <c r="B419" s="1282" t="s">
        <v>167</v>
      </c>
      <c r="C419" s="1324" t="s">
        <v>56</v>
      </c>
      <c r="D419" s="1325"/>
      <c r="E419" s="1326">
        <f>'Marks Entry'!$AJ$7</f>
        <v>10.0</v>
      </c>
      <c r="F419" s="1326">
        <f>'Marks Entry'!$AK$7</f>
        <v>10.0</v>
      </c>
      <c r="G419" s="1326">
        <f>'Marks Entry'!$AK$7</f>
        <v>10.0</v>
      </c>
      <c r="H419" s="1327">
        <f t="shared" si="32"/>
        <v>30.0</v>
      </c>
      <c r="I419" s="1326">
        <f>'Marks Entry'!$AN$7</f>
        <v>70.0</v>
      </c>
      <c r="J419" s="1327">
        <f t="shared" si="30"/>
        <v>100.0</v>
      </c>
      <c r="K419" s="1326">
        <f>'Marks Entry'!$AP$7</f>
        <v>100.0</v>
      </c>
      <c r="L419" s="1328">
        <f t="shared" si="31"/>
        <v>200.0</v>
      </c>
      <c r="M419" s="1329" t="s">
        <v>168</v>
      </c>
      <c r="N419" s="508"/>
    </row>
    <row r="420" spans="8:8" s="1235" ht="17.25" customFormat="1" customHeight="1">
      <c r="A420" s="1236"/>
      <c r="B420" s="1282" t="s">
        <v>167</v>
      </c>
      <c r="C420" s="1330" t="str">
        <f>'Marks Entry'!$AJ$3</f>
        <v>SANSKRIT-I</v>
      </c>
      <c r="D420" s="1331"/>
      <c r="E420" s="1311">
        <f>IF(K404="","",VLOOKUP($A401,'Marks Entry'!$C$1:$GQ$109,34,0))</f>
        <v>3.0</v>
      </c>
      <c r="F420" s="1311">
        <f>IF(K404="","",VLOOKUP($A401,'Marks Entry'!$C$1:$GQ$109,35,0))</f>
        <v>5.0</v>
      </c>
      <c r="G420" s="1312">
        <f>IF(K404="","",VLOOKUP($A401,'Marks Entry'!$C$1:$GQ$109,36,0))</f>
        <v>2.0</v>
      </c>
      <c r="H420" s="1332">
        <f t="shared" si="32"/>
        <v>10.0</v>
      </c>
      <c r="I420" s="1333">
        <f>IF(K404="","",VLOOKUP($A401,'Marks Entry'!$C$1:$GQ$109,38,0))</f>
        <v>20.0</v>
      </c>
      <c r="J420" s="1332">
        <f t="shared" si="30"/>
        <v>30.0</v>
      </c>
      <c r="K420" s="1311">
        <f>IF(K404="","",VLOOKUP($A401,'Marks Entry'!$C$1:$GQ$109,40,0))</f>
        <v>0.0</v>
      </c>
      <c r="L420" s="1314">
        <f t="shared" si="31"/>
        <v>30.0</v>
      </c>
      <c r="M420" s="1315" t="str">
        <f>IF(K404="","",VLOOKUP($A401,'Marks Entry'!$C$1:$GQ$109,45,0))</f>
        <v>F</v>
      </c>
      <c r="N420" s="508"/>
    </row>
    <row r="421" spans="8:8" s="1235" ht="17.25" customFormat="1" customHeight="1">
      <c r="A421" s="1236"/>
      <c r="B421" s="1282" t="s">
        <v>167</v>
      </c>
      <c r="C421" s="1334" t="str">
        <f>'Marks Entry'!$AV$3</f>
        <v>SANSKRIT-II</v>
      </c>
      <c r="D421" s="1335"/>
      <c r="E421" s="1311">
        <f>IF(K404="","",VLOOKUP($A401,'Marks Entry'!$C$1:$GQ$109,46,0))</f>
        <v>1.0</v>
      </c>
      <c r="F421" s="1311">
        <f>IF(K404="","",VLOOKUP($A401,'Marks Entry'!$C$1:$GQ$109,47,0))</f>
        <v>5.0</v>
      </c>
      <c r="G421" s="1312">
        <f>IF(K404="","",VLOOKUP($A401,'Marks Entry'!$C$1:$GQ$109,48,0))</f>
        <v>3.0</v>
      </c>
      <c r="H421" s="1336">
        <f t="shared" si="32"/>
        <v>9.0</v>
      </c>
      <c r="I421" s="1337">
        <f>IF(K404="","",VLOOKUP($A401,'Marks Entry'!$C$1:$GQ$109,50,0))</f>
        <v>24.0</v>
      </c>
      <c r="J421" s="1336">
        <f t="shared" si="30"/>
        <v>33.0</v>
      </c>
      <c r="K421" s="1311">
        <f>IF(K404="","",VLOOKUP($A401,'Marks Entry'!$C$1:$GQ$109,52,0))</f>
        <v>0.0</v>
      </c>
      <c r="L421" s="1314">
        <f t="shared" si="31"/>
        <v>33.0</v>
      </c>
      <c r="M421" s="1315" t="str">
        <f>IF(K404="","",VLOOKUP($A401,'Marks Entry'!$C$1:$GQ$109,57,0))</f>
        <v>F</v>
      </c>
      <c r="N421" s="508"/>
    </row>
    <row r="422" spans="8:8" s="1235" ht="17.25" customFormat="1" customHeight="1">
      <c r="A422" s="1236"/>
      <c r="B422" s="1282" t="s">
        <v>167</v>
      </c>
      <c r="C422" s="1334" t="str">
        <f>'Marks Entry'!$BH$3</f>
        <v>SCIENCE</v>
      </c>
      <c r="D422" s="1335"/>
      <c r="E422" s="1311">
        <f>IF(K404="","",VLOOKUP($A401,'Marks Entry'!$C$1:$GQ$109,58,0))</f>
        <v>1.0</v>
      </c>
      <c r="F422" s="1311">
        <f>IF(K404="","",VLOOKUP($A401,'Marks Entry'!$C$1:$GQ$109,59,0))</f>
        <v>1.0</v>
      </c>
      <c r="G422" s="1312">
        <f>IF(K404="","",VLOOKUP($A401,'Marks Entry'!$C$1:$GQ$109,60,0))</f>
        <v>1.0</v>
      </c>
      <c r="H422" s="1336">
        <f t="shared" si="32"/>
        <v>3.0</v>
      </c>
      <c r="I422" s="1337">
        <f>IF(K404="","",VLOOKUP($A401,'Marks Entry'!$C$1:$GQ$109,62,0))</f>
        <v>27.0</v>
      </c>
      <c r="J422" s="1336">
        <f t="shared" si="30"/>
        <v>30.0</v>
      </c>
      <c r="K422" s="1311">
        <f>IF(K404="","",VLOOKUP($A401,'Marks Entry'!$C$1:$GQ$109,64,0))</f>
        <v>0.0</v>
      </c>
      <c r="L422" s="1314">
        <f t="shared" si="31"/>
        <v>30.0</v>
      </c>
      <c r="M422" s="1315" t="str">
        <f>IF(K404="","",VLOOKUP($A401,'Marks Entry'!$C$1:$GQ$109,69,0))</f>
        <v>F</v>
      </c>
      <c r="N422" s="508"/>
    </row>
    <row r="423" spans="8:8" s="1235" ht="17.25" customFormat="1" customHeight="1">
      <c r="A423" s="1236"/>
      <c r="B423" s="1282" t="s">
        <v>167</v>
      </c>
      <c r="C423" s="1338" t="str">
        <f>'Marks Entry'!$BT$3</f>
        <v>MATHEMATICS</v>
      </c>
      <c r="D423" s="1339"/>
      <c r="E423" s="1340">
        <f>IF(K404="","",VLOOKUP($A401,'Marks Entry'!$C$1:$GQ$109,70,0))</f>
        <v>2.0</v>
      </c>
      <c r="F423" s="1340">
        <f>IF(K404="","",VLOOKUP($A401,'Marks Entry'!$C$1:$GQ$109,71,0))</f>
        <v>3.0</v>
      </c>
      <c r="G423" s="1341">
        <f>IF(K404="","",VLOOKUP($A401,'Marks Entry'!$C$1:$GQ$109,72,0))</f>
        <v>3.0</v>
      </c>
      <c r="H423" s="1342">
        <f t="shared" si="32"/>
        <v>8.0</v>
      </c>
      <c r="I423" s="1343">
        <f>IF(K404="","",VLOOKUP($A401,'Marks Entry'!$C$1:$GQ$109,74,0))</f>
        <v>19.0</v>
      </c>
      <c r="J423" s="1342">
        <f t="shared" si="30"/>
        <v>27.0</v>
      </c>
      <c r="K423" s="1340">
        <f>IF(K404="","",VLOOKUP($A401,'Marks Entry'!$C$1:$GQ$109,76,0))</f>
        <v>0.0</v>
      </c>
      <c r="L423" s="1344">
        <f t="shared" si="31"/>
        <v>27.0</v>
      </c>
      <c r="M423" s="1345" t="str">
        <f>IF(K404="","",VLOOKUP($A401,'Marks Entry'!$C$1:$GQ$109,81,0))</f>
        <v>F</v>
      </c>
      <c r="N423" s="508"/>
    </row>
    <row r="424" spans="8:8" s="1235" ht="17.25" customFormat="1" customHeight="1">
      <c r="A424" s="1236"/>
      <c r="B424" s="1282" t="s">
        <v>167</v>
      </c>
      <c r="C424" s="1338" t="str">
        <f>'Marks Entry'!$CF$3</f>
        <v>SOCIAL SCIENCE</v>
      </c>
      <c r="D424" s="1339"/>
      <c r="E424" s="1340">
        <f>IF(K404="","",VLOOKUP($A401,'Marks Entry'!$C$1:$GQ$109,82,0))</f>
        <v>4.0</v>
      </c>
      <c r="F424" s="1340">
        <f>IF(K404="","",VLOOKUP($A401,'Marks Entry'!$C$1:$GQ$109,83,0))</f>
        <v>3.0</v>
      </c>
      <c r="G424" s="1341">
        <f>IF(K404="","",VLOOKUP($A401,'Marks Entry'!$C$1:$GQ$109,84,0))</f>
        <v>1.0</v>
      </c>
      <c r="H424" s="1342">
        <f t="shared" si="32"/>
        <v>8.0</v>
      </c>
      <c r="I424" s="1343">
        <f>IF(K404="","",VLOOKUP($A401,'Marks Entry'!$C$1:$GQ$109,86,0))</f>
        <v>28.0</v>
      </c>
      <c r="J424" s="1342">
        <f t="shared" si="30"/>
        <v>36.0</v>
      </c>
      <c r="K424" s="1340">
        <f>IF(K404="","",VLOOKUP($A401,'Marks Entry'!$C$1:$GQ$109,88,0))</f>
        <v>0.0</v>
      </c>
      <c r="L424" s="1344">
        <f t="shared" si="31"/>
        <v>36.0</v>
      </c>
      <c r="M424" s="1345" t="str">
        <f>IF(K404="","",VLOOKUP($A401,'Marks Entry'!$C$1:$GQ$109,93,0))</f>
        <v>F</v>
      </c>
      <c r="N424" s="508"/>
    </row>
    <row r="425" spans="8:8" s="24" ht="17.25" customFormat="1" customHeight="1">
      <c r="A425" s="1236"/>
      <c r="B425" s="1262" t="s">
        <v>167</v>
      </c>
      <c r="C425" s="1346" t="s">
        <v>77</v>
      </c>
      <c r="D425" s="1347"/>
      <c r="E425" s="1348"/>
      <c r="F425" s="1349" t="s">
        <v>78</v>
      </c>
      <c r="G425" s="1350"/>
      <c r="H425" s="1351" t="s">
        <v>79</v>
      </c>
      <c r="I425" s="1352"/>
      <c r="J425" s="1353" t="s">
        <v>43</v>
      </c>
      <c r="K425" s="1354" t="s">
        <v>95</v>
      </c>
      <c r="L425" s="1355" t="s">
        <v>41</v>
      </c>
      <c r="M425" s="1356" t="s">
        <v>45</v>
      </c>
      <c r="N425" s="508"/>
    </row>
    <row r="426" spans="8:8" s="24" ht="20.25" customFormat="1" customHeight="1">
      <c r="A426" s="1236"/>
      <c r="B426" s="1262" t="s">
        <v>167</v>
      </c>
      <c r="C426" s="1357"/>
      <c r="D426" s="1358"/>
      <c r="E426" s="1359"/>
      <c r="F426" s="1360">
        <f>IF(K404="","",VLOOKUP($A401,'Marks Entry'!$C$1:$GQ$109,155,0))</f>
        <v>1200.0</v>
      </c>
      <c r="G426" s="1361"/>
      <c r="H426" s="1362">
        <f>IF(K404="","",VLOOKUP($A401,'Marks Entry'!$C$1:$GQ$109,156,0))</f>
        <v>200.0</v>
      </c>
      <c r="I426" s="1361"/>
      <c r="J426" s="1363">
        <f>IF(K404="","",VLOOKUP($A401,'Marks Entry'!$C$1:$GQ$109,157,0))</f>
        <v>16.666666666666664</v>
      </c>
      <c r="K426" s="1364" t="str">
        <f>IF(K404="","",VLOOKUP($A401,'Marks Entry'!$C$1:$GQ$109,158,0))</f>
        <v/>
      </c>
      <c r="L426" s="1365" t="str">
        <f>IF(K404="","",VLOOKUP($A401,'Marks Entry'!$C$1:$GQ$109,159,0))</f>
        <v>FAILED</v>
      </c>
      <c r="M426" s="1366" t="str">
        <f>IF(K404="","",VLOOKUP($A401,'Marks Entry'!$C$1:$GQ$109,161,0))</f>
        <v/>
      </c>
      <c r="N426" s="508"/>
    </row>
    <row r="427" spans="8:8" s="24" ht="17.25" customFormat="1" customHeight="1">
      <c r="A427" s="1236"/>
      <c r="B427" s="1262" t="s">
        <v>167</v>
      </c>
      <c r="C427" s="1367" t="s">
        <v>58</v>
      </c>
      <c r="D427" s="1368"/>
      <c r="E427" s="1368"/>
      <c r="F427" s="1368"/>
      <c r="G427" s="1368"/>
      <c r="H427" s="1368"/>
      <c r="I427" s="1369"/>
      <c r="J427" s="1370" t="s">
        <v>59</v>
      </c>
      <c r="K427" s="1371">
        <f>IF(K404="","",VLOOKUP($A401,'Marks Entry'!$C$1:$GQ$109,152,0))</f>
        <v>0.0</v>
      </c>
      <c r="L427" s="1372" t="s">
        <v>104</v>
      </c>
      <c r="M427" s="1373"/>
      <c r="N427" s="508"/>
    </row>
    <row r="428" spans="8:8" s="24" ht="17.25" customFormat="1" customHeight="1">
      <c r="A428" s="1236"/>
      <c r="B428" s="1262" t="s">
        <v>167</v>
      </c>
      <c r="C428" s="1374" t="s">
        <v>54</v>
      </c>
      <c r="D428" s="1375"/>
      <c r="E428" s="1375"/>
      <c r="F428" s="1376" t="s">
        <v>162</v>
      </c>
      <c r="G428" s="1376"/>
      <c r="H428" s="1376"/>
      <c r="I428" s="1377" t="s">
        <v>49</v>
      </c>
      <c r="J428" s="1378" t="s">
        <v>60</v>
      </c>
      <c r="K428" s="1379">
        <f>IF(K404="","",VLOOKUP($A401,'Marks Entry'!$C$1:$GQ$109,153,0))</f>
        <v>0.0</v>
      </c>
      <c r="L428" s="1380" t="str">
        <f>IF(K404="","",VLOOKUP($A401,'Marks Entry'!$C$1:$GQ$109,154,0))</f>
        <v/>
      </c>
      <c r="M428" s="1381"/>
      <c r="N428" s="508"/>
    </row>
    <row r="429" spans="8:8" s="24" ht="17.25" customFormat="1" customHeight="1">
      <c r="A429" s="1236"/>
      <c r="B429" s="1262" t="s">
        <v>167</v>
      </c>
      <c r="C429" s="1374"/>
      <c r="D429" s="1375"/>
      <c r="E429" s="1375"/>
      <c r="F429" s="1376"/>
      <c r="G429" s="1376"/>
      <c r="H429" s="1376"/>
      <c r="I429" s="1382" t="s">
        <v>103</v>
      </c>
      <c r="J429" s="1383" t="s">
        <v>61</v>
      </c>
      <c r="K429" s="1383"/>
      <c r="L429" s="1384" t="str">
        <f>IF(K404="","",VLOOKUP($A401,'Marks Entry'!$C$1:$GQ$109,162,0))</f>
        <v>Need Improvement</v>
      </c>
      <c r="M429" s="1385"/>
      <c r="N429" s="508"/>
    </row>
    <row r="430" spans="8:8" s="24" ht="17.25" customFormat="1" customHeight="1">
      <c r="A430" s="1236"/>
      <c r="B430" s="1262" t="s">
        <v>167</v>
      </c>
      <c r="C430" s="1386" t="str">
        <f>'Marks Entry'!$CR$3</f>
        <v>Fou. Of Info. Tech.</v>
      </c>
      <c r="D430" s="1387"/>
      <c r="E430" s="1388"/>
      <c r="F430" s="1389" t="str">
        <f>IF(K404="","",VLOOKUP($A401,'Marks Entry'!$C$1:$GQ$109,180,0))</f>
        <v>52/200</v>
      </c>
      <c r="G430" s="1389"/>
      <c r="H430" s="1389"/>
      <c r="I430" s="1390" t="str">
        <f>IF(OR(K404="",F430=0/200),"",VLOOKUP($A401,'Marks Entry'!$C$1:$GQ$109,106,0))</f>
        <v/>
      </c>
      <c r="J430" s="1391" t="s">
        <v>68</v>
      </c>
      <c r="K430" s="1391"/>
      <c r="L430" s="1392">
        <f>Master!$E$20</f>
        <v>45048.0</v>
      </c>
      <c r="M430" s="1393"/>
      <c r="N430" s="508"/>
    </row>
    <row r="431" spans="8:8" s="24" ht="17.25" customFormat="1" customHeight="1">
      <c r="A431" s="1236"/>
      <c r="B431" s="1262" t="s">
        <v>167</v>
      </c>
      <c r="C431" s="1394" t="str">
        <f>'Marks Entry'!$DE$3</f>
        <v>Health &amp; Phy. Edu.</v>
      </c>
      <c r="D431" s="1395"/>
      <c r="E431" s="1395"/>
      <c r="F431" s="1396" t="str">
        <f>IF(K404="","",VLOOKUP($A401,'Marks Entry'!$C$1:$GQ$109,184,0))</f>
        <v>70/230</v>
      </c>
      <c r="G431" s="1397"/>
      <c r="H431" s="1398"/>
      <c r="I431" s="1390" t="str">
        <f>IF(OR(K404="",F431=0/200),"",VLOOKUP($A401,'Marks Entry'!$C$1:$GQ$109,129,0))</f>
        <v/>
      </c>
      <c r="J431" s="1399"/>
      <c r="K431" s="1399"/>
      <c r="L431" s="1399"/>
      <c r="M431" s="1400"/>
      <c r="N431" s="508"/>
    </row>
    <row r="432" spans="8:8" s="24" ht="17.25" customFormat="1" customHeight="1">
      <c r="A432" s="1236"/>
      <c r="B432" s="1262" t="s">
        <v>167</v>
      </c>
      <c r="C432" s="1394" t="str">
        <f>'Marks Entry'!$EB$3</f>
        <v>S.U.P.W.</v>
      </c>
      <c r="D432" s="1395"/>
      <c r="E432" s="1395"/>
      <c r="F432" s="1396" t="str">
        <f>IF(K404="","",VLOOKUP($A401,'Marks Entry'!$C$1:$GQ$109,188,0))</f>
        <v>0/100</v>
      </c>
      <c r="G432" s="1397"/>
      <c r="H432" s="1398"/>
      <c r="I432" s="1390" t="str">
        <f>IF(OR(K404="",F432=0/100),"",VLOOKUP($A401,'Marks Entry'!$C$1:$GQ$109,135,0))</f>
        <v/>
      </c>
      <c r="J432" s="1401"/>
      <c r="K432" s="1401"/>
      <c r="L432" s="1401"/>
      <c r="M432" s="1402"/>
      <c r="N432" s="508"/>
    </row>
    <row r="433" spans="8:8" s="24" ht="17.25" customFormat="1" customHeight="1">
      <c r="A433" s="1236"/>
      <c r="B433" s="1262" t="s">
        <v>167</v>
      </c>
      <c r="C433" s="1394" t="str">
        <f>'Marks Entry'!$EH$3</f>
        <v>Art Education</v>
      </c>
      <c r="D433" s="1395"/>
      <c r="E433" s="1395"/>
      <c r="F433" s="1396" t="str">
        <f>IF(K404="","",VLOOKUP($A401,'Marks Entry'!$C$1:$GQ$109,192,0))</f>
        <v>0/100</v>
      </c>
      <c r="G433" s="1397"/>
      <c r="H433" s="1398"/>
      <c r="I433" s="1390" t="str">
        <f>IF(OR(K404="",F433=0/100),"",VLOOKUP($A401,'Marks Entry'!$C$1:$GQ$109,141,0))</f>
        <v/>
      </c>
      <c r="J433" s="1403" t="s">
        <v>228</v>
      </c>
      <c r="K433" s="1403"/>
      <c r="L433" s="1403"/>
      <c r="M433" s="1404"/>
      <c r="N433" s="508"/>
    </row>
    <row r="434" spans="8:8" s="24" ht="17.25" customFormat="1" customHeight="1">
      <c r="A434" s="1236"/>
      <c r="B434" s="1262" t="s">
        <v>167</v>
      </c>
      <c r="C434" s="1394" t="str">
        <f>'Marks Entry'!$EN$3</f>
        <v>H &amp; C RAJ</v>
      </c>
      <c r="D434" s="1395"/>
      <c r="E434" s="1395"/>
      <c r="F434" s="1405" t="str">
        <f>IF(K404="","",VLOOKUP($A401,'Marks Entry'!$C$1:$GQ$109,196,0))</f>
        <v>69/200</v>
      </c>
      <c r="G434" s="1406"/>
      <c r="H434" s="1407"/>
      <c r="I434" s="1408" t="str">
        <f>IF(OR(K404="",F434=0/200),"",VLOOKUP($A401,'Marks Entry'!$C$1:$GQ$109,151,0))</f>
        <v/>
      </c>
      <c r="J434" s="1403" t="s">
        <v>229</v>
      </c>
      <c r="K434" s="1403"/>
      <c r="L434" s="1403"/>
      <c r="M434" s="1404"/>
      <c r="N434" s="508"/>
    </row>
    <row r="435" spans="8:8" s="24" ht="17.25" customFormat="1" customHeight="1">
      <c r="A435" s="1236"/>
      <c r="B435" s="1262" t="s">
        <v>167</v>
      </c>
      <c r="C435" s="1409" t="s">
        <v>171</v>
      </c>
      <c r="D435" s="1410"/>
      <c r="E435" s="1411"/>
      <c r="F435" s="1412" t="s">
        <v>172</v>
      </c>
      <c r="G435" s="1413"/>
      <c r="H435" s="1414"/>
      <c r="I435" s="1415" t="s">
        <v>31</v>
      </c>
      <c r="J435" s="1403" t="s">
        <v>230</v>
      </c>
      <c r="K435" s="1403"/>
      <c r="L435" s="1403"/>
      <c r="M435" s="1404"/>
      <c r="N435" s="508"/>
    </row>
    <row r="436" spans="8:8" s="24" ht="17.25" customFormat="1" customHeight="1">
      <c r="A436" s="1236"/>
      <c r="B436" s="1262" t="s">
        <v>167</v>
      </c>
      <c r="C436" s="1416"/>
      <c r="D436" s="1417"/>
      <c r="E436" s="1418"/>
      <c r="F436" s="1419" t="s">
        <v>224</v>
      </c>
      <c r="G436" s="1420"/>
      <c r="H436" s="1421"/>
      <c r="I436" s="1422" t="s">
        <v>62</v>
      </c>
      <c r="J436" s="1423" t="s">
        <v>232</v>
      </c>
      <c r="K436" s="1424"/>
      <c r="L436" s="1424"/>
      <c r="M436" s="1425"/>
      <c r="N436" s="508"/>
    </row>
    <row r="437" spans="8:8" s="24" ht="17.25" customFormat="1" customHeight="1">
      <c r="A437" s="1236"/>
      <c r="B437" s="1262" t="s">
        <v>167</v>
      </c>
      <c r="C437" s="1416"/>
      <c r="D437" s="1417"/>
      <c r="E437" s="1418"/>
      <c r="F437" s="1419" t="s">
        <v>225</v>
      </c>
      <c r="G437" s="1420"/>
      <c r="H437" s="1421"/>
      <c r="I437" s="1422" t="s">
        <v>63</v>
      </c>
      <c r="J437" s="1426"/>
      <c r="K437" s="1427"/>
      <c r="L437" s="1427"/>
      <c r="M437" s="1428"/>
      <c r="N437" s="508"/>
    </row>
    <row r="438" spans="8:8" s="24" ht="17.25" customFormat="1" customHeight="1">
      <c r="A438" s="1236"/>
      <c r="B438" s="1262" t="s">
        <v>167</v>
      </c>
      <c r="C438" s="1416"/>
      <c r="D438" s="1417"/>
      <c r="E438" s="1418"/>
      <c r="F438" s="1419" t="s">
        <v>226</v>
      </c>
      <c r="G438" s="1420"/>
      <c r="H438" s="1421"/>
      <c r="I438" s="1422" t="s">
        <v>65</v>
      </c>
      <c r="J438" s="1426"/>
      <c r="K438" s="1427"/>
      <c r="L438" s="1427"/>
      <c r="M438" s="1428"/>
      <c r="N438" s="508"/>
    </row>
    <row r="439" spans="8:8" s="24" ht="17.25" customFormat="1" customHeight="1">
      <c r="A439" s="1236"/>
      <c r="B439" s="1429" t="s">
        <v>167</v>
      </c>
      <c r="C439" s="1430"/>
      <c r="D439" s="1431"/>
      <c r="E439" s="1432"/>
      <c r="F439" s="1433" t="s">
        <v>227</v>
      </c>
      <c r="G439" s="1434"/>
      <c r="H439" s="1435"/>
      <c r="I439" s="1436" t="s">
        <v>64</v>
      </c>
      <c r="J439" s="1437" t="s">
        <v>231</v>
      </c>
      <c r="K439" s="1438"/>
      <c r="L439" s="1438"/>
      <c r="M439" s="1439"/>
      <c r="N439" s="508"/>
    </row>
    <row r="440" spans="8:8" s="24" ht="27.75" customFormat="1" customHeight="1">
      <c r="A440" s="1440" t="s">
        <v>161</v>
      </c>
      <c r="B440" s="1440"/>
      <c r="C440" s="1440"/>
      <c r="D440" s="1440"/>
      <c r="E440" s="1440"/>
      <c r="F440" s="1440"/>
      <c r="G440" s="1440"/>
      <c r="H440" s="1440"/>
      <c r="I440" s="1440"/>
      <c r="J440" s="1440"/>
      <c r="K440" s="1440"/>
      <c r="L440" s="1440"/>
      <c r="M440" s="1440"/>
      <c r="N440" s="1440"/>
    </row>
    <row r="441" spans="8:8" s="24" ht="19.5" customFormat="1" customHeight="1">
      <c r="A441" s="1223">
        <f>A401+1</f>
        <v>12.0</v>
      </c>
      <c r="B441" s="1441" t="str">
        <f>$B$1</f>
        <v>Department Of Sanskrit Education, Rajasthan</v>
      </c>
      <c r="C441" s="1441"/>
      <c r="D441" s="1441"/>
      <c r="E441" s="1441"/>
      <c r="F441" s="1441"/>
      <c r="G441" s="1441"/>
      <c r="H441" s="1441"/>
      <c r="I441" s="1441"/>
      <c r="J441" s="1441"/>
      <c r="K441" s="1441"/>
      <c r="L441" s="1441"/>
      <c r="M441" s="1441"/>
      <c r="N441" s="508" t="s">
        <v>161</v>
      </c>
    </row>
    <row r="442" spans="8:8" s="707" ht="36.0" customFormat="1" customHeight="1">
      <c r="A442" s="1225"/>
      <c r="B442" s="1226"/>
      <c r="C442" s="1227"/>
      <c r="D442" s="1228" t="str">
        <f>Master!$E$8</f>
        <v>GOVT VARISHTHA UPADHYAY SANSKRIT SCHOOL</v>
      </c>
      <c r="E442" s="1229"/>
      <c r="F442" s="1229"/>
      <c r="G442" s="1229"/>
      <c r="H442" s="1229"/>
      <c r="I442" s="1229"/>
      <c r="J442" s="1229"/>
      <c r="K442" s="1229"/>
      <c r="L442" s="1229"/>
      <c r="M442" s="1230"/>
      <c r="N442" s="508"/>
    </row>
    <row r="443" spans="8:8" s="24" ht="19.5" customFormat="1" customHeight="1">
      <c r="A443" s="1225"/>
      <c r="B443" s="1231"/>
      <c r="C443" s="1232"/>
      <c r="D443" s="1233">
        <f>Master!$E$11</f>
        <v>0.0</v>
      </c>
      <c r="E443" s="1233"/>
      <c r="F443" s="1233"/>
      <c r="G443" s="1233"/>
      <c r="H443" s="1233"/>
      <c r="I443" s="1233"/>
      <c r="J443" s="1233"/>
      <c r="K443" s="1233"/>
      <c r="L443" s="1233"/>
      <c r="M443" s="1234"/>
      <c r="N443" s="508"/>
    </row>
    <row r="444" spans="8:8" s="1235" ht="18.75" customFormat="1" customHeight="1">
      <c r="A444" s="1236"/>
      <c r="B444" s="1237"/>
      <c r="C444" s="1238" t="s">
        <v>154</v>
      </c>
      <c r="D444" s="1239"/>
      <c r="E444" s="1239"/>
      <c r="F444" s="1239"/>
      <c r="G444" s="1239"/>
      <c r="H444" s="1240"/>
      <c r="I444" s="1241" t="s">
        <v>135</v>
      </c>
      <c r="J444" s="1242"/>
      <c r="K444" s="1243">
        <f>VLOOKUP($A441,'Marks Entry'!$C$9:$K$108,5)</f>
        <v>912.0</v>
      </c>
      <c r="L444" s="1244" t="s">
        <v>221</v>
      </c>
      <c r="M444" s="1245"/>
      <c r="N444" s="508"/>
    </row>
    <row r="445" spans="8:8" s="1235" ht="18.75" customFormat="1" customHeight="1">
      <c r="A445" s="1236"/>
      <c r="B445" s="1237"/>
      <c r="C445" s="1246"/>
      <c r="D445" s="1247"/>
      <c r="E445" s="1247"/>
      <c r="F445" s="1247"/>
      <c r="G445" s="1247"/>
      <c r="H445" s="1248"/>
      <c r="I445" s="1241"/>
      <c r="J445" s="1242"/>
      <c r="K445" s="1243"/>
      <c r="L445" s="1249">
        <f>Master!$E$14</f>
        <v>8170.0</v>
      </c>
      <c r="M445" s="1250"/>
      <c r="N445" s="508"/>
    </row>
    <row r="446" spans="8:8" s="24" ht="15.75" customFormat="1" customHeight="1">
      <c r="A446" s="1236"/>
      <c r="B446" s="1251"/>
      <c r="C446" s="1246"/>
      <c r="D446" s="1247"/>
      <c r="E446" s="1247"/>
      <c r="F446" s="1247"/>
      <c r="G446" s="1247"/>
      <c r="H446" s="1248"/>
      <c r="I446" s="1241"/>
      <c r="J446" s="1242"/>
      <c r="K446" s="1243"/>
      <c r="L446" s="1252" t="s">
        <v>222</v>
      </c>
      <c r="M446" s="1253"/>
      <c r="N446" s="508"/>
    </row>
    <row r="447" spans="8:8" s="24" ht="18.0" customFormat="1" customHeight="1">
      <c r="A447" s="1236"/>
      <c r="B447" s="1251"/>
      <c r="C447" s="1254"/>
      <c r="D447" s="1255"/>
      <c r="E447" s="1255"/>
      <c r="F447" s="1255"/>
      <c r="G447" s="1255"/>
      <c r="H447" s="1256"/>
      <c r="I447" s="1257"/>
      <c r="J447" s="1258"/>
      <c r="K447" s="1259"/>
      <c r="L447" s="1260" t="str">
        <f>Master!$E$6</f>
        <v>2022-23</v>
      </c>
      <c r="M447" s="1261"/>
      <c r="N447" s="508"/>
    </row>
    <row r="448" spans="8:8" s="24" ht="17.25" customFormat="1" customHeight="1">
      <c r="A448" s="1236"/>
      <c r="B448" s="1262" t="s">
        <v>167</v>
      </c>
      <c r="C448" s="1263" t="s">
        <v>21</v>
      </c>
      <c r="D448" s="1264"/>
      <c r="E448" s="1264"/>
      <c r="F448" s="1264"/>
      <c r="G448" s="1265"/>
      <c r="H448" s="1266" t="s">
        <v>153</v>
      </c>
      <c r="I448" s="1267">
        <f>IF(K444="","",VLOOKUP($A441,'Marks Entry'!$C$9:$FA$108,3,0))</f>
        <v>225.0</v>
      </c>
      <c r="J448" s="1267"/>
      <c r="K448" s="1267"/>
      <c r="L448" s="1267"/>
      <c r="M448" s="1268"/>
      <c r="N448" s="508"/>
    </row>
    <row r="449" spans="8:8" s="24" ht="17.25" customFormat="1" customHeight="1">
      <c r="A449" s="1236"/>
      <c r="B449" s="1262" t="s">
        <v>167</v>
      </c>
      <c r="C449" s="1269" t="s">
        <v>23</v>
      </c>
      <c r="D449" s="1270"/>
      <c r="E449" s="1270"/>
      <c r="F449" s="1270"/>
      <c r="G449" s="1271"/>
      <c r="H449" s="1272" t="s">
        <v>153</v>
      </c>
      <c r="I449" s="1273" t="str">
        <f>IF(K444="","",VLOOKUP($A441,'Marks Entry'!$C$9:$FA$108,6,0))</f>
        <v>MAHENDRA KUMAR</v>
      </c>
      <c r="J449" s="1273"/>
      <c r="K449" s="1273"/>
      <c r="L449" s="1273"/>
      <c r="M449" s="1274"/>
      <c r="N449" s="508"/>
    </row>
    <row r="450" spans="8:8" s="24" ht="17.25" customFormat="1" customHeight="1">
      <c r="A450" s="1236"/>
      <c r="B450" s="1262" t="s">
        <v>167</v>
      </c>
      <c r="C450" s="1269" t="s">
        <v>24</v>
      </c>
      <c r="D450" s="1270"/>
      <c r="E450" s="1270"/>
      <c r="F450" s="1270"/>
      <c r="G450" s="1271"/>
      <c r="H450" s="1272" t="s">
        <v>153</v>
      </c>
      <c r="I450" s="1273" t="str">
        <f>IF(K444="","",VLOOKUP($A441,'Marks Entry'!$C$9:$FA$108,7,0))</f>
        <v>BASTA RAM</v>
      </c>
      <c r="J450" s="1273"/>
      <c r="K450" s="1273"/>
      <c r="L450" s="1273"/>
      <c r="M450" s="1274"/>
      <c r="N450" s="508"/>
    </row>
    <row r="451" spans="8:8" s="24" ht="17.25" customFormat="1" customHeight="1">
      <c r="A451" s="1236"/>
      <c r="B451" s="1262" t="s">
        <v>167</v>
      </c>
      <c r="C451" s="1269" t="s">
        <v>52</v>
      </c>
      <c r="D451" s="1270"/>
      <c r="E451" s="1270"/>
      <c r="F451" s="1270"/>
      <c r="G451" s="1271"/>
      <c r="H451" s="1272" t="s">
        <v>153</v>
      </c>
      <c r="I451" s="1273" t="str">
        <f>IF(K444="","",VLOOKUP($A441,'Marks Entry'!$C$9:$FA$108,8,0))</f>
        <v>GEEGO DEVI</v>
      </c>
      <c r="J451" s="1273"/>
      <c r="K451" s="1273"/>
      <c r="L451" s="1273"/>
      <c r="M451" s="1274"/>
      <c r="N451" s="508"/>
    </row>
    <row r="452" spans="8:8" s="24" ht="17.25" customFormat="1" customHeight="1">
      <c r="A452" s="1236"/>
      <c r="B452" s="1262" t="s">
        <v>167</v>
      </c>
      <c r="C452" s="1269" t="s">
        <v>53</v>
      </c>
      <c r="D452" s="1270"/>
      <c r="E452" s="1270"/>
      <c r="F452" s="1270"/>
      <c r="G452" s="1271"/>
      <c r="H452" s="1272" t="s">
        <v>153</v>
      </c>
      <c r="I452" s="1275" t="str">
        <f>IF(K444="","",CONCATENATE('Marks Entry'!$G$4,'Marks Entry'!$J$4))</f>
        <v>9(A)</v>
      </c>
      <c r="J452" s="1273"/>
      <c r="K452" s="1273"/>
      <c r="L452" s="1273"/>
      <c r="M452" s="1274"/>
      <c r="N452" s="508"/>
    </row>
    <row r="453" spans="8:8" s="24" ht="17.25" customFormat="1" customHeight="1">
      <c r="A453" s="1236"/>
      <c r="B453" s="1262" t="s">
        <v>167</v>
      </c>
      <c r="C453" s="1276" t="s">
        <v>26</v>
      </c>
      <c r="D453" s="1277"/>
      <c r="E453" s="1277"/>
      <c r="F453" s="1277"/>
      <c r="G453" s="1278"/>
      <c r="H453" s="1279" t="s">
        <v>153</v>
      </c>
      <c r="I453" s="1280">
        <f>IF(K444="","",VLOOKUP($A441,'Marks Entry'!$C$9:$FA$108,9,0))</f>
        <v>39641.0</v>
      </c>
      <c r="J453" s="1280"/>
      <c r="K453" s="1280"/>
      <c r="L453" s="1280"/>
      <c r="M453" s="1281"/>
      <c r="N453" s="508"/>
    </row>
    <row r="454" spans="8:8" s="1235" ht="17.25" customFormat="1" customHeight="1">
      <c r="A454" s="1236"/>
      <c r="B454" s="1282" t="s">
        <v>167</v>
      </c>
      <c r="C454" s="1283" t="s">
        <v>54</v>
      </c>
      <c r="D454" s="1284"/>
      <c r="E454" s="1285" t="s">
        <v>69</v>
      </c>
      <c r="F454" s="1286" t="s">
        <v>70</v>
      </c>
      <c r="G454" s="1285" t="s">
        <v>200</v>
      </c>
      <c r="H454" s="1287" t="s">
        <v>30</v>
      </c>
      <c r="I454" s="1288" t="s">
        <v>55</v>
      </c>
      <c r="J454" s="1289" t="s">
        <v>223</v>
      </c>
      <c r="K454" s="1290" t="s">
        <v>83</v>
      </c>
      <c r="L454" s="1291" t="s">
        <v>76</v>
      </c>
      <c r="M454" s="1292" t="s">
        <v>102</v>
      </c>
      <c r="N454" s="508"/>
    </row>
    <row r="455" spans="8:8" s="1235" ht="17.25" customFormat="1" customHeight="1">
      <c r="A455" s="1236"/>
      <c r="B455" s="1282" t="s">
        <v>167</v>
      </c>
      <c r="C455" s="1293"/>
      <c r="D455" s="1294"/>
      <c r="E455" s="1295"/>
      <c r="F455" s="1296"/>
      <c r="G455" s="1295"/>
      <c r="H455" s="1297"/>
      <c r="I455" s="1298"/>
      <c r="J455" s="1299"/>
      <c r="K455" s="1300"/>
      <c r="L455" s="1301"/>
      <c r="M455" s="1302"/>
      <c r="N455" s="508"/>
    </row>
    <row r="456" spans="8:8" s="1235" ht="17.25" customFormat="1" customHeight="1">
      <c r="A456" s="1236"/>
      <c r="B456" s="1282" t="s">
        <v>167</v>
      </c>
      <c r="C456" s="1303" t="s">
        <v>56</v>
      </c>
      <c r="D456" s="1304"/>
      <c r="E456" s="1305">
        <f>'Marks Entry'!$L$7</f>
        <v>5.0</v>
      </c>
      <c r="F456" s="1305">
        <f>'Marks Entry'!$M$7</f>
        <v>5.0</v>
      </c>
      <c r="G456" s="1305">
        <f>'Marks Entry'!$M$7</f>
        <v>5.0</v>
      </c>
      <c r="H456" s="1306">
        <f>SUM(E456:G456)</f>
        <v>15.0</v>
      </c>
      <c r="I456" s="1305">
        <f>'Marks Entry'!$P$7</f>
        <v>35.0</v>
      </c>
      <c r="J456" s="1306">
        <f>SUM(H456,I456)</f>
        <v>50.0</v>
      </c>
      <c r="K456" s="1305">
        <f>'Marks Entry'!$R$7</f>
        <v>50.0</v>
      </c>
      <c r="L456" s="1307">
        <f>SUM(J456,K456)</f>
        <v>100.0</v>
      </c>
      <c r="M456" s="1308"/>
      <c r="N456" s="508"/>
    </row>
    <row r="457" spans="8:8" s="1235" ht="17.25" customFormat="1" customHeight="1">
      <c r="A457" s="1236"/>
      <c r="B457" s="1282" t="s">
        <v>167</v>
      </c>
      <c r="C457" s="1309" t="str">
        <f>'Marks Entry'!$L$3</f>
        <v>HINDI</v>
      </c>
      <c r="D457" s="1310"/>
      <c r="E457" s="1311">
        <f>IF(K444="","",VLOOKUP($A441,'Marks Entry'!$C$1:$GQ$109,10,0))</f>
        <v>2.0</v>
      </c>
      <c r="F457" s="1311">
        <f>IF(K444="","",VLOOKUP($A441,'Marks Entry'!$C$1:$GQ$109,11,0))</f>
        <v>2.0</v>
      </c>
      <c r="G457" s="1312">
        <f>IF(K444="","",VLOOKUP($A441,'Marks Entry'!$C$1:$GQ$109,12,0))</f>
        <v>2.0</v>
      </c>
      <c r="H457" s="1313">
        <f>SUM(E457:G457)</f>
        <v>6.0</v>
      </c>
      <c r="I457" s="1311">
        <f>IF(K444="","",VLOOKUP($A441,'Marks Entry'!$C$1:$GQ$109,14,0))</f>
        <v>10.0</v>
      </c>
      <c r="J457" s="1313">
        <f t="shared" si="33" ref="J457:J464">SUM(H457,I457)</f>
        <v>16.0</v>
      </c>
      <c r="K457" s="1311">
        <f>IF(K444="","",VLOOKUP($A441,'Marks Entry'!$C$1:$GQ$109,16,0))</f>
        <v>10.0</v>
      </c>
      <c r="L457" s="1314">
        <f t="shared" si="34" ref="L457:L464">SUM(J457,K457)</f>
        <v>26.0</v>
      </c>
      <c r="M457" s="1315" t="str">
        <f>IF(K444="","",VLOOKUP($A441,'Marks Entry'!$C$1:$GQ$109,21,0))</f>
        <v>S</v>
      </c>
      <c r="N457" s="508"/>
    </row>
    <row r="458" spans="8:8" s="1235" ht="17.25" customFormat="1" customHeight="1">
      <c r="A458" s="1236"/>
      <c r="B458" s="1282" t="s">
        <v>167</v>
      </c>
      <c r="C458" s="1316" t="str">
        <f>'Marks Entry'!$X$3</f>
        <v>ENGLISH</v>
      </c>
      <c r="D458" s="1317"/>
      <c r="E458" s="1318">
        <f>IF(K444="","",VLOOKUP($A441,'Marks Entry'!$C$1:$GQ$109,22,0))</f>
        <v>2.0</v>
      </c>
      <c r="F458" s="1318">
        <f>IF(K444="","",VLOOKUP($A441,'Marks Entry'!$C$1:$GQ$109,23,0))</f>
        <v>4.0</v>
      </c>
      <c r="G458" s="1319">
        <f>IF(K444="","",VLOOKUP($A441,'Marks Entry'!$C$1:$GQ$109,24,0))</f>
        <v>3.0</v>
      </c>
      <c r="H458" s="1320">
        <f t="shared" si="35" ref="H458:H464">SUM(E458:G458)</f>
        <v>9.0</v>
      </c>
      <c r="I458" s="1321">
        <f>IF(K444="","",VLOOKUP($A441,'Marks Entry'!$C$1:$GQ$109,26,0))</f>
        <v>15.0</v>
      </c>
      <c r="J458" s="1320">
        <f t="shared" si="33"/>
        <v>24.0</v>
      </c>
      <c r="K458" s="1318">
        <f>IF(K444="","",VLOOKUP($A441,'Marks Entry'!$C$1:$GQ$109,28,0))</f>
        <v>0.0</v>
      </c>
      <c r="L458" s="1322">
        <f t="shared" si="34"/>
        <v>24.0</v>
      </c>
      <c r="M458" s="1323" t="str">
        <f>IF(K444="","",VLOOKUP($A441,'Marks Entry'!$C$1:$GQ$109,33,0))</f>
        <v>F</v>
      </c>
      <c r="N458" s="508"/>
    </row>
    <row r="459" spans="8:8" s="1235" ht="17.25" customFormat="1" customHeight="1">
      <c r="A459" s="1236"/>
      <c r="B459" s="1282" t="s">
        <v>167</v>
      </c>
      <c r="C459" s="1324" t="s">
        <v>56</v>
      </c>
      <c r="D459" s="1325"/>
      <c r="E459" s="1326">
        <f>'Marks Entry'!$AJ$7</f>
        <v>10.0</v>
      </c>
      <c r="F459" s="1326">
        <f>'Marks Entry'!$AK$7</f>
        <v>10.0</v>
      </c>
      <c r="G459" s="1326">
        <f>'Marks Entry'!$AK$7</f>
        <v>10.0</v>
      </c>
      <c r="H459" s="1327">
        <f t="shared" si="35"/>
        <v>30.0</v>
      </c>
      <c r="I459" s="1326">
        <f>'Marks Entry'!$AN$7</f>
        <v>70.0</v>
      </c>
      <c r="J459" s="1327">
        <f t="shared" si="33"/>
        <v>100.0</v>
      </c>
      <c r="K459" s="1326">
        <f>'Marks Entry'!$AP$7</f>
        <v>100.0</v>
      </c>
      <c r="L459" s="1328">
        <f t="shared" si="34"/>
        <v>200.0</v>
      </c>
      <c r="M459" s="1329" t="s">
        <v>168</v>
      </c>
      <c r="N459" s="508"/>
    </row>
    <row r="460" spans="8:8" s="1235" ht="17.25" customFormat="1" customHeight="1">
      <c r="A460" s="1236"/>
      <c r="B460" s="1282" t="s">
        <v>167</v>
      </c>
      <c r="C460" s="1330" t="str">
        <f>'Marks Entry'!$AJ$3</f>
        <v>SANSKRIT-I</v>
      </c>
      <c r="D460" s="1331"/>
      <c r="E460" s="1311">
        <f>IF(K444="","",VLOOKUP($A441,'Marks Entry'!$C$1:$GQ$109,34,0))</f>
        <v>5.0</v>
      </c>
      <c r="F460" s="1311">
        <f>IF(K444="","",VLOOKUP($A441,'Marks Entry'!$C$1:$GQ$109,35,0))</f>
        <v>4.0</v>
      </c>
      <c r="G460" s="1312">
        <f>IF(K444="","",VLOOKUP($A441,'Marks Entry'!$C$1:$GQ$109,36,0))</f>
        <v>3.0</v>
      </c>
      <c r="H460" s="1332">
        <f t="shared" si="35"/>
        <v>12.0</v>
      </c>
      <c r="I460" s="1333">
        <f>IF(K444="","",VLOOKUP($A441,'Marks Entry'!$C$1:$GQ$109,38,0))</f>
        <v>26.0</v>
      </c>
      <c r="J460" s="1332">
        <f t="shared" si="33"/>
        <v>38.0</v>
      </c>
      <c r="K460" s="1311">
        <f>IF(K444="","",VLOOKUP($A441,'Marks Entry'!$C$1:$GQ$109,40,0))</f>
        <v>0.0</v>
      </c>
      <c r="L460" s="1314">
        <f t="shared" si="34"/>
        <v>38.0</v>
      </c>
      <c r="M460" s="1315" t="str">
        <f>IF(K444="","",VLOOKUP($A441,'Marks Entry'!$C$1:$GQ$109,45,0))</f>
        <v>F</v>
      </c>
      <c r="N460" s="508"/>
    </row>
    <row r="461" spans="8:8" s="1235" ht="17.25" customFormat="1" customHeight="1">
      <c r="A461" s="1236"/>
      <c r="B461" s="1282" t="s">
        <v>167</v>
      </c>
      <c r="C461" s="1334" t="str">
        <f>'Marks Entry'!$AV$3</f>
        <v>SANSKRIT-II</v>
      </c>
      <c r="D461" s="1335"/>
      <c r="E461" s="1311">
        <f>IF(K444="","",VLOOKUP($A441,'Marks Entry'!$C$1:$GQ$109,46,0))</f>
        <v>2.0</v>
      </c>
      <c r="F461" s="1311">
        <f>IF(K444="","",VLOOKUP($A441,'Marks Entry'!$C$1:$GQ$109,47,0))</f>
        <v>5.0</v>
      </c>
      <c r="G461" s="1312">
        <f>IF(K444="","",VLOOKUP($A441,'Marks Entry'!$C$1:$GQ$109,48,0))</f>
        <v>5.0</v>
      </c>
      <c r="H461" s="1336">
        <f t="shared" si="35"/>
        <v>12.0</v>
      </c>
      <c r="I461" s="1337">
        <f>IF(K444="","",VLOOKUP($A441,'Marks Entry'!$C$1:$GQ$109,50,0))</f>
        <v>20.0</v>
      </c>
      <c r="J461" s="1336">
        <f t="shared" si="33"/>
        <v>32.0</v>
      </c>
      <c r="K461" s="1311">
        <f>IF(K444="","",VLOOKUP($A441,'Marks Entry'!$C$1:$GQ$109,52,0))</f>
        <v>0.0</v>
      </c>
      <c r="L461" s="1314">
        <f t="shared" si="34"/>
        <v>32.0</v>
      </c>
      <c r="M461" s="1315" t="str">
        <f>IF(K444="","",VLOOKUP($A441,'Marks Entry'!$C$1:$GQ$109,57,0))</f>
        <v>F</v>
      </c>
      <c r="N461" s="508"/>
    </row>
    <row r="462" spans="8:8" s="1235" ht="17.25" customFormat="1" customHeight="1">
      <c r="A462" s="1236"/>
      <c r="B462" s="1282" t="s">
        <v>167</v>
      </c>
      <c r="C462" s="1334" t="str">
        <f>'Marks Entry'!$BH$3</f>
        <v>SCIENCE</v>
      </c>
      <c r="D462" s="1335"/>
      <c r="E462" s="1311">
        <f>IF(K444="","",VLOOKUP($A441,'Marks Entry'!$C$1:$GQ$109,58,0))</f>
        <v>3.0</v>
      </c>
      <c r="F462" s="1311">
        <f>IF(K444="","",VLOOKUP($A441,'Marks Entry'!$C$1:$GQ$109,59,0))</f>
        <v>1.0</v>
      </c>
      <c r="G462" s="1312">
        <f>IF(K444="","",VLOOKUP($A441,'Marks Entry'!$C$1:$GQ$109,60,0))</f>
        <v>1.0</v>
      </c>
      <c r="H462" s="1336">
        <f t="shared" si="35"/>
        <v>5.0</v>
      </c>
      <c r="I462" s="1337">
        <f>IF(K444="","",VLOOKUP($A441,'Marks Entry'!$C$1:$GQ$109,62,0))</f>
        <v>24.0</v>
      </c>
      <c r="J462" s="1336">
        <f t="shared" si="33"/>
        <v>29.0</v>
      </c>
      <c r="K462" s="1311">
        <f>IF(K444="","",VLOOKUP($A441,'Marks Entry'!$C$1:$GQ$109,64,0))</f>
        <v>0.0</v>
      </c>
      <c r="L462" s="1314">
        <f t="shared" si="34"/>
        <v>29.0</v>
      </c>
      <c r="M462" s="1315" t="str">
        <f>IF(K444="","",VLOOKUP($A441,'Marks Entry'!$C$1:$GQ$109,69,0))</f>
        <v>F</v>
      </c>
      <c r="N462" s="508"/>
    </row>
    <row r="463" spans="8:8" s="1235" ht="17.25" customFormat="1" customHeight="1">
      <c r="A463" s="1236"/>
      <c r="B463" s="1282" t="s">
        <v>167</v>
      </c>
      <c r="C463" s="1338" t="str">
        <f>'Marks Entry'!$BT$3</f>
        <v>MATHEMATICS</v>
      </c>
      <c r="D463" s="1339"/>
      <c r="E463" s="1340">
        <f>IF(K444="","",VLOOKUP($A441,'Marks Entry'!$C$1:$GQ$109,70,0))</f>
        <v>3.0</v>
      </c>
      <c r="F463" s="1340">
        <f>IF(K444="","",VLOOKUP($A441,'Marks Entry'!$C$1:$GQ$109,71,0))</f>
        <v>5.0</v>
      </c>
      <c r="G463" s="1341">
        <f>IF(K444="","",VLOOKUP($A441,'Marks Entry'!$C$1:$GQ$109,72,0))</f>
        <v>3.0</v>
      </c>
      <c r="H463" s="1342">
        <f t="shared" si="35"/>
        <v>11.0</v>
      </c>
      <c r="I463" s="1343">
        <f>IF(K444="","",VLOOKUP($A441,'Marks Entry'!$C$1:$GQ$109,74,0))</f>
        <v>22.0</v>
      </c>
      <c r="J463" s="1342">
        <f t="shared" si="33"/>
        <v>33.0</v>
      </c>
      <c r="K463" s="1340">
        <f>IF(K444="","",VLOOKUP($A441,'Marks Entry'!$C$1:$GQ$109,76,0))</f>
        <v>0.0</v>
      </c>
      <c r="L463" s="1344">
        <f t="shared" si="34"/>
        <v>33.0</v>
      </c>
      <c r="M463" s="1345" t="str">
        <f>IF(K444="","",VLOOKUP($A441,'Marks Entry'!$C$1:$GQ$109,81,0))</f>
        <v>F</v>
      </c>
      <c r="N463" s="508"/>
    </row>
    <row r="464" spans="8:8" s="1235" ht="17.25" customFormat="1" customHeight="1">
      <c r="A464" s="1236"/>
      <c r="B464" s="1282" t="s">
        <v>167</v>
      </c>
      <c r="C464" s="1338" t="str">
        <f>'Marks Entry'!$CF$3</f>
        <v>SOCIAL SCIENCE</v>
      </c>
      <c r="D464" s="1339"/>
      <c r="E464" s="1340">
        <f>IF(K444="","",VLOOKUP($A441,'Marks Entry'!$C$1:$GQ$109,82,0))</f>
        <v>6.0</v>
      </c>
      <c r="F464" s="1340">
        <f>IF(K444="","",VLOOKUP($A441,'Marks Entry'!$C$1:$GQ$109,83,0))</f>
        <v>6.0</v>
      </c>
      <c r="G464" s="1341">
        <f>IF(K444="","",VLOOKUP($A441,'Marks Entry'!$C$1:$GQ$109,84,0))</f>
        <v>6.0</v>
      </c>
      <c r="H464" s="1342">
        <f t="shared" si="35"/>
        <v>18.0</v>
      </c>
      <c r="I464" s="1343">
        <f>IF(K444="","",VLOOKUP($A441,'Marks Entry'!$C$1:$GQ$109,86,0))</f>
        <v>35.0</v>
      </c>
      <c r="J464" s="1342">
        <f t="shared" si="33"/>
        <v>53.0</v>
      </c>
      <c r="K464" s="1340">
        <f>IF(K444="","",VLOOKUP($A441,'Marks Entry'!$C$1:$GQ$109,88,0))</f>
        <v>0.0</v>
      </c>
      <c r="L464" s="1344">
        <f t="shared" si="34"/>
        <v>53.0</v>
      </c>
      <c r="M464" s="1345" t="str">
        <f>IF(K444="","",VLOOKUP($A441,'Marks Entry'!$C$1:$GQ$109,93,0))</f>
        <v>S</v>
      </c>
      <c r="N464" s="508"/>
    </row>
    <row r="465" spans="8:8" s="24" ht="17.25" customFormat="1" customHeight="1">
      <c r="A465" s="1236"/>
      <c r="B465" s="1262" t="s">
        <v>167</v>
      </c>
      <c r="C465" s="1346" t="s">
        <v>77</v>
      </c>
      <c r="D465" s="1347"/>
      <c r="E465" s="1348"/>
      <c r="F465" s="1349" t="s">
        <v>78</v>
      </c>
      <c r="G465" s="1350"/>
      <c r="H465" s="1351" t="s">
        <v>79</v>
      </c>
      <c r="I465" s="1352"/>
      <c r="J465" s="1353" t="s">
        <v>43</v>
      </c>
      <c r="K465" s="1354" t="s">
        <v>95</v>
      </c>
      <c r="L465" s="1355" t="s">
        <v>41</v>
      </c>
      <c r="M465" s="1356" t="s">
        <v>45</v>
      </c>
      <c r="N465" s="508"/>
    </row>
    <row r="466" spans="8:8" s="24" ht="20.25" customFormat="1" customHeight="1">
      <c r="A466" s="1236"/>
      <c r="B466" s="1262" t="s">
        <v>167</v>
      </c>
      <c r="C466" s="1357"/>
      <c r="D466" s="1358"/>
      <c r="E466" s="1359"/>
      <c r="F466" s="1360">
        <f>IF(K444="","",VLOOKUP($A441,'Marks Entry'!$C$1:$GQ$109,155,0))</f>
        <v>1200.0</v>
      </c>
      <c r="G466" s="1361"/>
      <c r="H466" s="1362">
        <f>IF(K444="","",VLOOKUP($A441,'Marks Entry'!$C$1:$GQ$109,156,0))</f>
        <v>235.0</v>
      </c>
      <c r="I466" s="1361"/>
      <c r="J466" s="1363">
        <f>IF(K444="","",VLOOKUP($A441,'Marks Entry'!$C$1:$GQ$109,157,0))</f>
        <v>19.583333333333332</v>
      </c>
      <c r="K466" s="1364" t="str">
        <f>IF(K444="","",VLOOKUP($A441,'Marks Entry'!$C$1:$GQ$109,158,0))</f>
        <v/>
      </c>
      <c r="L466" s="1365" t="str">
        <f>IF(K444="","",VLOOKUP($A441,'Marks Entry'!$C$1:$GQ$109,159,0))</f>
        <v>FAILED</v>
      </c>
      <c r="M466" s="1366" t="str">
        <f>IF(K444="","",VLOOKUP($A441,'Marks Entry'!$C$1:$GQ$109,161,0))</f>
        <v/>
      </c>
      <c r="N466" s="508"/>
    </row>
    <row r="467" spans="8:8" s="24" ht="17.25" customFormat="1" customHeight="1">
      <c r="A467" s="1236"/>
      <c r="B467" s="1262" t="s">
        <v>167</v>
      </c>
      <c r="C467" s="1367" t="s">
        <v>58</v>
      </c>
      <c r="D467" s="1368"/>
      <c r="E467" s="1368"/>
      <c r="F467" s="1368"/>
      <c r="G467" s="1368"/>
      <c r="H467" s="1368"/>
      <c r="I467" s="1369"/>
      <c r="J467" s="1370" t="s">
        <v>59</v>
      </c>
      <c r="K467" s="1371">
        <f>IF(K444="","",VLOOKUP($A441,'Marks Entry'!$C$1:$GQ$109,152,0))</f>
        <v>0.0</v>
      </c>
      <c r="L467" s="1372" t="s">
        <v>104</v>
      </c>
      <c r="M467" s="1373"/>
      <c r="N467" s="508"/>
    </row>
    <row r="468" spans="8:8" s="24" ht="17.25" customFormat="1" customHeight="1">
      <c r="A468" s="1236"/>
      <c r="B468" s="1262" t="s">
        <v>167</v>
      </c>
      <c r="C468" s="1374" t="s">
        <v>54</v>
      </c>
      <c r="D468" s="1375"/>
      <c r="E468" s="1375"/>
      <c r="F468" s="1376" t="s">
        <v>162</v>
      </c>
      <c r="G468" s="1376"/>
      <c r="H468" s="1376"/>
      <c r="I468" s="1377" t="s">
        <v>49</v>
      </c>
      <c r="J468" s="1378" t="s">
        <v>60</v>
      </c>
      <c r="K468" s="1379">
        <f>IF(K444="","",VLOOKUP($A441,'Marks Entry'!$C$1:$GQ$109,153,0))</f>
        <v>0.0</v>
      </c>
      <c r="L468" s="1380" t="str">
        <f>IF(K444="","",VLOOKUP($A441,'Marks Entry'!$C$1:$GQ$109,154,0))</f>
        <v/>
      </c>
      <c r="M468" s="1381"/>
      <c r="N468" s="508"/>
    </row>
    <row r="469" spans="8:8" s="24" ht="17.25" customFormat="1" customHeight="1">
      <c r="A469" s="1236"/>
      <c r="B469" s="1262" t="s">
        <v>167</v>
      </c>
      <c r="C469" s="1374"/>
      <c r="D469" s="1375"/>
      <c r="E469" s="1375"/>
      <c r="F469" s="1376"/>
      <c r="G469" s="1376"/>
      <c r="H469" s="1376"/>
      <c r="I469" s="1382" t="s">
        <v>103</v>
      </c>
      <c r="J469" s="1383" t="s">
        <v>61</v>
      </c>
      <c r="K469" s="1383"/>
      <c r="L469" s="1384" t="str">
        <f>IF(K444="","",VLOOKUP($A441,'Marks Entry'!$C$1:$GQ$109,162,0))</f>
        <v>Need Improvement</v>
      </c>
      <c r="M469" s="1385"/>
      <c r="N469" s="508"/>
    </row>
    <row r="470" spans="8:8" s="24" ht="17.25" customFormat="1" customHeight="1">
      <c r="A470" s="1236"/>
      <c r="B470" s="1262" t="s">
        <v>167</v>
      </c>
      <c r="C470" s="1386" t="str">
        <f>'Marks Entry'!$CR$3</f>
        <v>Fou. Of Info. Tech.</v>
      </c>
      <c r="D470" s="1387"/>
      <c r="E470" s="1388"/>
      <c r="F470" s="1389" t="str">
        <f>IF(K444="","",VLOOKUP($A441,'Marks Entry'!$C$1:$GQ$109,180,0))</f>
        <v>63/200</v>
      </c>
      <c r="G470" s="1389"/>
      <c r="H470" s="1389"/>
      <c r="I470" s="1390" t="str">
        <f>IF(OR(K444="",F470=0/200),"",VLOOKUP($A441,'Marks Entry'!$C$1:$GQ$109,106,0))</f>
        <v/>
      </c>
      <c r="J470" s="1391" t="s">
        <v>68</v>
      </c>
      <c r="K470" s="1391"/>
      <c r="L470" s="1392">
        <f>Master!$E$20</f>
        <v>45048.0</v>
      </c>
      <c r="M470" s="1393"/>
      <c r="N470" s="508"/>
    </row>
    <row r="471" spans="8:8" s="24" ht="17.25" customFormat="1" customHeight="1">
      <c r="A471" s="1236"/>
      <c r="B471" s="1262" t="s">
        <v>167</v>
      </c>
      <c r="C471" s="1394" t="str">
        <f>'Marks Entry'!$DE$3</f>
        <v>Health &amp; Phy. Edu.</v>
      </c>
      <c r="D471" s="1395"/>
      <c r="E471" s="1395"/>
      <c r="F471" s="1396" t="str">
        <f>IF(K444="","",VLOOKUP($A441,'Marks Entry'!$C$1:$GQ$109,184,0))</f>
        <v>71/230</v>
      </c>
      <c r="G471" s="1397"/>
      <c r="H471" s="1398"/>
      <c r="I471" s="1390" t="str">
        <f>IF(OR(K444="",F471=0/200),"",VLOOKUP($A441,'Marks Entry'!$C$1:$GQ$109,129,0))</f>
        <v/>
      </c>
      <c r="J471" s="1399"/>
      <c r="K471" s="1399"/>
      <c r="L471" s="1399"/>
      <c r="M471" s="1400"/>
      <c r="N471" s="508"/>
    </row>
    <row r="472" spans="8:8" s="24" ht="17.25" customFormat="1" customHeight="1">
      <c r="A472" s="1236"/>
      <c r="B472" s="1262" t="s">
        <v>167</v>
      </c>
      <c r="C472" s="1394" t="str">
        <f>'Marks Entry'!$EB$3</f>
        <v>S.U.P.W.</v>
      </c>
      <c r="D472" s="1395"/>
      <c r="E472" s="1395"/>
      <c r="F472" s="1396" t="str">
        <f>IF(K444="","",VLOOKUP($A441,'Marks Entry'!$C$1:$GQ$109,188,0))</f>
        <v>0/100</v>
      </c>
      <c r="G472" s="1397"/>
      <c r="H472" s="1398"/>
      <c r="I472" s="1390" t="str">
        <f>IF(OR(K444="",F472=0/100),"",VLOOKUP($A441,'Marks Entry'!$C$1:$GQ$109,135,0))</f>
        <v/>
      </c>
      <c r="J472" s="1401"/>
      <c r="K472" s="1401"/>
      <c r="L472" s="1401"/>
      <c r="M472" s="1402"/>
      <c r="N472" s="508"/>
    </row>
    <row r="473" spans="8:8" s="24" ht="17.25" customFormat="1" customHeight="1">
      <c r="A473" s="1236"/>
      <c r="B473" s="1262" t="s">
        <v>167</v>
      </c>
      <c r="C473" s="1394" t="str">
        <f>'Marks Entry'!$EH$3</f>
        <v>Art Education</v>
      </c>
      <c r="D473" s="1395"/>
      <c r="E473" s="1395"/>
      <c r="F473" s="1396" t="str">
        <f>IF(K444="","",VLOOKUP($A441,'Marks Entry'!$C$1:$GQ$109,192,0))</f>
        <v>0/100</v>
      </c>
      <c r="G473" s="1397"/>
      <c r="H473" s="1398"/>
      <c r="I473" s="1390" t="str">
        <f>IF(OR(K444="",F473=0/100),"",VLOOKUP($A441,'Marks Entry'!$C$1:$GQ$109,141,0))</f>
        <v/>
      </c>
      <c r="J473" s="1403" t="s">
        <v>228</v>
      </c>
      <c r="K473" s="1403"/>
      <c r="L473" s="1403"/>
      <c r="M473" s="1404"/>
      <c r="N473" s="508"/>
    </row>
    <row r="474" spans="8:8" s="24" ht="17.25" customFormat="1" customHeight="1">
      <c r="A474" s="1236"/>
      <c r="B474" s="1262" t="s">
        <v>167</v>
      </c>
      <c r="C474" s="1394" t="str">
        <f>'Marks Entry'!$EN$3</f>
        <v>H &amp; C RAJ</v>
      </c>
      <c r="D474" s="1395"/>
      <c r="E474" s="1395"/>
      <c r="F474" s="1405" t="str">
        <f>IF(K444="","",VLOOKUP($A441,'Marks Entry'!$C$1:$GQ$109,196,0))</f>
        <v>73/200</v>
      </c>
      <c r="G474" s="1406"/>
      <c r="H474" s="1407"/>
      <c r="I474" s="1408" t="str">
        <f>IF(OR(K444="",F474=0/200),"",VLOOKUP($A441,'Marks Entry'!$C$1:$GQ$109,151,0))</f>
        <v>D</v>
      </c>
      <c r="J474" s="1403" t="s">
        <v>229</v>
      </c>
      <c r="K474" s="1403"/>
      <c r="L474" s="1403"/>
      <c r="M474" s="1404"/>
      <c r="N474" s="508"/>
    </row>
    <row r="475" spans="8:8" s="24" ht="17.25" customFormat="1" customHeight="1">
      <c r="A475" s="1236"/>
      <c r="B475" s="1262" t="s">
        <v>167</v>
      </c>
      <c r="C475" s="1409" t="s">
        <v>171</v>
      </c>
      <c r="D475" s="1410"/>
      <c r="E475" s="1411"/>
      <c r="F475" s="1412" t="s">
        <v>172</v>
      </c>
      <c r="G475" s="1413"/>
      <c r="H475" s="1414"/>
      <c r="I475" s="1415" t="s">
        <v>31</v>
      </c>
      <c r="J475" s="1403" t="s">
        <v>230</v>
      </c>
      <c r="K475" s="1403"/>
      <c r="L475" s="1403"/>
      <c r="M475" s="1404"/>
      <c r="N475" s="508"/>
    </row>
    <row r="476" spans="8:8" s="24" ht="17.25" customFormat="1" customHeight="1">
      <c r="A476" s="1236"/>
      <c r="B476" s="1262" t="s">
        <v>167</v>
      </c>
      <c r="C476" s="1416"/>
      <c r="D476" s="1417"/>
      <c r="E476" s="1418"/>
      <c r="F476" s="1419" t="s">
        <v>224</v>
      </c>
      <c r="G476" s="1420"/>
      <c r="H476" s="1421"/>
      <c r="I476" s="1422" t="s">
        <v>62</v>
      </c>
      <c r="J476" s="1423" t="s">
        <v>232</v>
      </c>
      <c r="K476" s="1424"/>
      <c r="L476" s="1424"/>
      <c r="M476" s="1425"/>
      <c r="N476" s="508"/>
    </row>
    <row r="477" spans="8:8" s="24" ht="17.25" customFormat="1" customHeight="1">
      <c r="A477" s="1236"/>
      <c r="B477" s="1262" t="s">
        <v>167</v>
      </c>
      <c r="C477" s="1416"/>
      <c r="D477" s="1417"/>
      <c r="E477" s="1418"/>
      <c r="F477" s="1419" t="s">
        <v>225</v>
      </c>
      <c r="G477" s="1420"/>
      <c r="H477" s="1421"/>
      <c r="I477" s="1422" t="s">
        <v>63</v>
      </c>
      <c r="J477" s="1426"/>
      <c r="K477" s="1427"/>
      <c r="L477" s="1427"/>
      <c r="M477" s="1428"/>
      <c r="N477" s="508"/>
    </row>
    <row r="478" spans="8:8" s="24" ht="17.25" customFormat="1" customHeight="1">
      <c r="A478" s="1236"/>
      <c r="B478" s="1262" t="s">
        <v>167</v>
      </c>
      <c r="C478" s="1416"/>
      <c r="D478" s="1417"/>
      <c r="E478" s="1418"/>
      <c r="F478" s="1419" t="s">
        <v>226</v>
      </c>
      <c r="G478" s="1420"/>
      <c r="H478" s="1421"/>
      <c r="I478" s="1422" t="s">
        <v>65</v>
      </c>
      <c r="J478" s="1426"/>
      <c r="K478" s="1427"/>
      <c r="L478" s="1427"/>
      <c r="M478" s="1428"/>
      <c r="N478" s="508"/>
    </row>
    <row r="479" spans="8:8" s="24" ht="17.25" customFormat="1" customHeight="1">
      <c r="A479" s="1236"/>
      <c r="B479" s="1429" t="s">
        <v>167</v>
      </c>
      <c r="C479" s="1430"/>
      <c r="D479" s="1431"/>
      <c r="E479" s="1432"/>
      <c r="F479" s="1433" t="s">
        <v>227</v>
      </c>
      <c r="G479" s="1434"/>
      <c r="H479" s="1435"/>
      <c r="I479" s="1436" t="s">
        <v>64</v>
      </c>
      <c r="J479" s="1437" t="s">
        <v>231</v>
      </c>
      <c r="K479" s="1438"/>
      <c r="L479" s="1438"/>
      <c r="M479" s="1439"/>
      <c r="N479" s="508"/>
    </row>
    <row r="480" spans="8:8" s="24" ht="27.75" customFormat="1" customHeight="1">
      <c r="A480" s="1440" t="s">
        <v>161</v>
      </c>
      <c r="B480" s="1440"/>
      <c r="C480" s="1440"/>
      <c r="D480" s="1440"/>
      <c r="E480" s="1440"/>
      <c r="F480" s="1440"/>
      <c r="G480" s="1440"/>
      <c r="H480" s="1440"/>
      <c r="I480" s="1440"/>
      <c r="J480" s="1440"/>
      <c r="K480" s="1440"/>
      <c r="L480" s="1440"/>
      <c r="M480" s="1440"/>
      <c r="N480" s="1440"/>
    </row>
    <row r="481" spans="8:8" s="24" ht="19.5" customFormat="1" customHeight="1">
      <c r="A481" s="1223">
        <f>A441+1</f>
        <v>13.0</v>
      </c>
      <c r="B481" s="1441" t="str">
        <f>$B$1</f>
        <v>Department Of Sanskrit Education, Rajasthan</v>
      </c>
      <c r="C481" s="1441"/>
      <c r="D481" s="1441"/>
      <c r="E481" s="1441"/>
      <c r="F481" s="1441"/>
      <c r="G481" s="1441"/>
      <c r="H481" s="1441"/>
      <c r="I481" s="1441"/>
      <c r="J481" s="1441"/>
      <c r="K481" s="1441"/>
      <c r="L481" s="1441"/>
      <c r="M481" s="1441"/>
      <c r="N481" s="508" t="s">
        <v>161</v>
      </c>
    </row>
    <row r="482" spans="8:8" s="707" ht="36.0" customFormat="1" customHeight="1">
      <c r="A482" s="1225"/>
      <c r="B482" s="1226"/>
      <c r="C482" s="1227"/>
      <c r="D482" s="1228" t="str">
        <f>Master!$E$8</f>
        <v>GOVT VARISHTHA UPADHYAY SANSKRIT SCHOOL</v>
      </c>
      <c r="E482" s="1229"/>
      <c r="F482" s="1229"/>
      <c r="G482" s="1229"/>
      <c r="H482" s="1229"/>
      <c r="I482" s="1229"/>
      <c r="J482" s="1229"/>
      <c r="K482" s="1229"/>
      <c r="L482" s="1229"/>
      <c r="M482" s="1230"/>
      <c r="N482" s="508"/>
    </row>
    <row r="483" spans="8:8" s="24" ht="19.5" customFormat="1" customHeight="1">
      <c r="A483" s="1225"/>
      <c r="B483" s="1231"/>
      <c r="C483" s="1232"/>
      <c r="D483" s="1233">
        <f>Master!$E$11</f>
        <v>0.0</v>
      </c>
      <c r="E483" s="1233"/>
      <c r="F483" s="1233"/>
      <c r="G483" s="1233"/>
      <c r="H483" s="1233"/>
      <c r="I483" s="1233"/>
      <c r="J483" s="1233"/>
      <c r="K483" s="1233"/>
      <c r="L483" s="1233"/>
      <c r="M483" s="1234"/>
      <c r="N483" s="508"/>
    </row>
    <row r="484" spans="8:8" s="1235" ht="18.75" customFormat="1" customHeight="1">
      <c r="A484" s="1236"/>
      <c r="B484" s="1237"/>
      <c r="C484" s="1238" t="s">
        <v>154</v>
      </c>
      <c r="D484" s="1239"/>
      <c r="E484" s="1239"/>
      <c r="F484" s="1239"/>
      <c r="G484" s="1239"/>
      <c r="H484" s="1240"/>
      <c r="I484" s="1241" t="s">
        <v>135</v>
      </c>
      <c r="J484" s="1242"/>
      <c r="K484" s="1243">
        <f>VLOOKUP($A481,'Marks Entry'!$C$9:$K$108,5)</f>
        <v>913.0</v>
      </c>
      <c r="L484" s="1244" t="s">
        <v>221</v>
      </c>
      <c r="M484" s="1245"/>
      <c r="N484" s="508"/>
    </row>
    <row r="485" spans="8:8" s="1235" ht="18.75" customFormat="1" customHeight="1">
      <c r="A485" s="1236"/>
      <c r="B485" s="1237"/>
      <c r="C485" s="1246"/>
      <c r="D485" s="1247"/>
      <c r="E485" s="1247"/>
      <c r="F485" s="1247"/>
      <c r="G485" s="1247"/>
      <c r="H485" s="1248"/>
      <c r="I485" s="1241"/>
      <c r="J485" s="1242"/>
      <c r="K485" s="1243"/>
      <c r="L485" s="1249">
        <f>Master!$E$14</f>
        <v>8170.0</v>
      </c>
      <c r="M485" s="1250"/>
      <c r="N485" s="508"/>
    </row>
    <row r="486" spans="8:8" s="24" ht="15.75" customFormat="1" customHeight="1">
      <c r="A486" s="1236"/>
      <c r="B486" s="1251"/>
      <c r="C486" s="1246"/>
      <c r="D486" s="1247"/>
      <c r="E486" s="1247"/>
      <c r="F486" s="1247"/>
      <c r="G486" s="1247"/>
      <c r="H486" s="1248"/>
      <c r="I486" s="1241"/>
      <c r="J486" s="1242"/>
      <c r="K486" s="1243"/>
      <c r="L486" s="1252" t="s">
        <v>222</v>
      </c>
      <c r="M486" s="1253"/>
      <c r="N486" s="508"/>
    </row>
    <row r="487" spans="8:8" s="24" ht="18.0" customFormat="1" customHeight="1">
      <c r="A487" s="1236"/>
      <c r="B487" s="1251"/>
      <c r="C487" s="1254"/>
      <c r="D487" s="1255"/>
      <c r="E487" s="1255"/>
      <c r="F487" s="1255"/>
      <c r="G487" s="1255"/>
      <c r="H487" s="1256"/>
      <c r="I487" s="1257"/>
      <c r="J487" s="1258"/>
      <c r="K487" s="1259"/>
      <c r="L487" s="1260" t="str">
        <f>Master!$E$6</f>
        <v>2022-23</v>
      </c>
      <c r="M487" s="1261"/>
      <c r="N487" s="508"/>
    </row>
    <row r="488" spans="8:8" s="24" ht="17.25" customFormat="1" customHeight="1">
      <c r="A488" s="1236"/>
      <c r="B488" s="1262" t="s">
        <v>167</v>
      </c>
      <c r="C488" s="1263" t="s">
        <v>21</v>
      </c>
      <c r="D488" s="1264"/>
      <c r="E488" s="1264"/>
      <c r="F488" s="1264"/>
      <c r="G488" s="1265"/>
      <c r="H488" s="1266" t="s">
        <v>153</v>
      </c>
      <c r="I488" s="1267">
        <f>IF(K484="","",VLOOKUP($A481,'Marks Entry'!$C$9:$FA$108,3,0))</f>
        <v>227.0</v>
      </c>
      <c r="J488" s="1267"/>
      <c r="K488" s="1267"/>
      <c r="L488" s="1267"/>
      <c r="M488" s="1268"/>
      <c r="N488" s="508"/>
    </row>
    <row r="489" spans="8:8" s="24" ht="17.25" customFormat="1" customHeight="1">
      <c r="A489" s="1236"/>
      <c r="B489" s="1262" t="s">
        <v>167</v>
      </c>
      <c r="C489" s="1269" t="s">
        <v>23</v>
      </c>
      <c r="D489" s="1270"/>
      <c r="E489" s="1270"/>
      <c r="F489" s="1270"/>
      <c r="G489" s="1271"/>
      <c r="H489" s="1272" t="s">
        <v>153</v>
      </c>
      <c r="I489" s="1273" t="str">
        <f>IF(K484="","",VLOOKUP($A481,'Marks Entry'!$C$9:$FA$108,6,0))</f>
        <v>MAYAWATI</v>
      </c>
      <c r="J489" s="1273"/>
      <c r="K489" s="1273"/>
      <c r="L489" s="1273"/>
      <c r="M489" s="1274"/>
      <c r="N489" s="508"/>
    </row>
    <row r="490" spans="8:8" s="24" ht="17.25" customFormat="1" customHeight="1">
      <c r="A490" s="1236"/>
      <c r="B490" s="1262" t="s">
        <v>167</v>
      </c>
      <c r="C490" s="1269" t="s">
        <v>24</v>
      </c>
      <c r="D490" s="1270"/>
      <c r="E490" s="1270"/>
      <c r="F490" s="1270"/>
      <c r="G490" s="1271"/>
      <c r="H490" s="1272" t="s">
        <v>153</v>
      </c>
      <c r="I490" s="1273" t="str">
        <f>IF(K484="","",VLOOKUP($A481,'Marks Entry'!$C$9:$FA$108,7,0))</f>
        <v>KISTURA RAM</v>
      </c>
      <c r="J490" s="1273"/>
      <c r="K490" s="1273"/>
      <c r="L490" s="1273"/>
      <c r="M490" s="1274"/>
      <c r="N490" s="508"/>
    </row>
    <row r="491" spans="8:8" s="24" ht="17.25" customFormat="1" customHeight="1">
      <c r="A491" s="1236"/>
      <c r="B491" s="1262" t="s">
        <v>167</v>
      </c>
      <c r="C491" s="1269" t="s">
        <v>52</v>
      </c>
      <c r="D491" s="1270"/>
      <c r="E491" s="1270"/>
      <c r="F491" s="1270"/>
      <c r="G491" s="1271"/>
      <c r="H491" s="1272" t="s">
        <v>153</v>
      </c>
      <c r="I491" s="1273" t="str">
        <f>IF(K484="","",VLOOKUP($A481,'Marks Entry'!$C$9:$FA$108,8,0))</f>
        <v>NARAYANI</v>
      </c>
      <c r="J491" s="1273"/>
      <c r="K491" s="1273"/>
      <c r="L491" s="1273"/>
      <c r="M491" s="1274"/>
      <c r="N491" s="508"/>
    </row>
    <row r="492" spans="8:8" s="24" ht="17.25" customFormat="1" customHeight="1">
      <c r="A492" s="1236"/>
      <c r="B492" s="1262" t="s">
        <v>167</v>
      </c>
      <c r="C492" s="1269" t="s">
        <v>53</v>
      </c>
      <c r="D492" s="1270"/>
      <c r="E492" s="1270"/>
      <c r="F492" s="1270"/>
      <c r="G492" s="1271"/>
      <c r="H492" s="1272" t="s">
        <v>153</v>
      </c>
      <c r="I492" s="1275" t="str">
        <f>IF(K484="","",CONCATENATE('Marks Entry'!$G$4,'Marks Entry'!$J$4))</f>
        <v>9(A)</v>
      </c>
      <c r="J492" s="1273"/>
      <c r="K492" s="1273"/>
      <c r="L492" s="1273"/>
      <c r="M492" s="1274"/>
      <c r="N492" s="508"/>
    </row>
    <row r="493" spans="8:8" s="24" ht="17.25" customFormat="1" customHeight="1">
      <c r="A493" s="1236"/>
      <c r="B493" s="1262" t="s">
        <v>167</v>
      </c>
      <c r="C493" s="1276" t="s">
        <v>26</v>
      </c>
      <c r="D493" s="1277"/>
      <c r="E493" s="1277"/>
      <c r="F493" s="1277"/>
      <c r="G493" s="1278"/>
      <c r="H493" s="1279" t="s">
        <v>153</v>
      </c>
      <c r="I493" s="1280">
        <f>IF(K484="","",VLOOKUP($A481,'Marks Entry'!$C$9:$FA$108,9,0))</f>
        <v>39550.0</v>
      </c>
      <c r="J493" s="1280"/>
      <c r="K493" s="1280"/>
      <c r="L493" s="1280"/>
      <c r="M493" s="1281"/>
      <c r="N493" s="508"/>
    </row>
    <row r="494" spans="8:8" s="1235" ht="17.25" customFormat="1" customHeight="1">
      <c r="A494" s="1236"/>
      <c r="B494" s="1282" t="s">
        <v>167</v>
      </c>
      <c r="C494" s="1283" t="s">
        <v>54</v>
      </c>
      <c r="D494" s="1284"/>
      <c r="E494" s="1285" t="s">
        <v>69</v>
      </c>
      <c r="F494" s="1286" t="s">
        <v>70</v>
      </c>
      <c r="G494" s="1285" t="s">
        <v>200</v>
      </c>
      <c r="H494" s="1287" t="s">
        <v>30</v>
      </c>
      <c r="I494" s="1288" t="s">
        <v>55</v>
      </c>
      <c r="J494" s="1289" t="s">
        <v>223</v>
      </c>
      <c r="K494" s="1290" t="s">
        <v>83</v>
      </c>
      <c r="L494" s="1291" t="s">
        <v>76</v>
      </c>
      <c r="M494" s="1292" t="s">
        <v>102</v>
      </c>
      <c r="N494" s="508"/>
    </row>
    <row r="495" spans="8:8" s="1235" ht="17.25" customFormat="1" customHeight="1">
      <c r="A495" s="1236"/>
      <c r="B495" s="1282" t="s">
        <v>167</v>
      </c>
      <c r="C495" s="1293"/>
      <c r="D495" s="1294"/>
      <c r="E495" s="1295"/>
      <c r="F495" s="1296"/>
      <c r="G495" s="1295"/>
      <c r="H495" s="1297"/>
      <c r="I495" s="1298"/>
      <c r="J495" s="1299"/>
      <c r="K495" s="1300"/>
      <c r="L495" s="1301"/>
      <c r="M495" s="1302"/>
      <c r="N495" s="508"/>
    </row>
    <row r="496" spans="8:8" s="1235" ht="17.25" customFormat="1" customHeight="1">
      <c r="A496" s="1236"/>
      <c r="B496" s="1282" t="s">
        <v>167</v>
      </c>
      <c r="C496" s="1303" t="s">
        <v>56</v>
      </c>
      <c r="D496" s="1304"/>
      <c r="E496" s="1305">
        <f>'Marks Entry'!$L$7</f>
        <v>5.0</v>
      </c>
      <c r="F496" s="1305">
        <f>'Marks Entry'!$M$7</f>
        <v>5.0</v>
      </c>
      <c r="G496" s="1305">
        <f>'Marks Entry'!$M$7</f>
        <v>5.0</v>
      </c>
      <c r="H496" s="1306">
        <f>SUM(E496:G496)</f>
        <v>15.0</v>
      </c>
      <c r="I496" s="1305">
        <f>'Marks Entry'!$P$7</f>
        <v>35.0</v>
      </c>
      <c r="J496" s="1306">
        <f>SUM(H496,I496)</f>
        <v>50.0</v>
      </c>
      <c r="K496" s="1305">
        <f>'Marks Entry'!$R$7</f>
        <v>50.0</v>
      </c>
      <c r="L496" s="1307">
        <f>SUM(J496,K496)</f>
        <v>100.0</v>
      </c>
      <c r="M496" s="1308"/>
      <c r="N496" s="508"/>
    </row>
    <row r="497" spans="8:8" s="1235" ht="17.25" customFormat="1" customHeight="1">
      <c r="A497" s="1236"/>
      <c r="B497" s="1282" t="s">
        <v>167</v>
      </c>
      <c r="C497" s="1309" t="str">
        <f>'Marks Entry'!$L$3</f>
        <v>HINDI</v>
      </c>
      <c r="D497" s="1310"/>
      <c r="E497" s="1311">
        <f>IF(K484="","",VLOOKUP($A481,'Marks Entry'!$C$1:$GQ$109,10,0))</f>
        <v>2.0</v>
      </c>
      <c r="F497" s="1311">
        <f>IF(K484="","",VLOOKUP($A481,'Marks Entry'!$C$1:$GQ$109,11,0))</f>
        <v>1.0</v>
      </c>
      <c r="G497" s="1312">
        <f>IF(K484="","",VLOOKUP($A481,'Marks Entry'!$C$1:$GQ$109,12,0))</f>
        <v>0.0</v>
      </c>
      <c r="H497" s="1313">
        <f>SUM(E497:G497)</f>
        <v>3.0</v>
      </c>
      <c r="I497" s="1311">
        <f>IF(K484="","",VLOOKUP($A481,'Marks Entry'!$C$1:$GQ$109,14,0))</f>
        <v>6.0</v>
      </c>
      <c r="J497" s="1313">
        <f t="shared" si="36" ref="J497:J504">SUM(H497,I497)</f>
        <v>9.0</v>
      </c>
      <c r="K497" s="1311">
        <f>IF(K484="","",VLOOKUP($A481,'Marks Entry'!$C$1:$GQ$109,16,0))</f>
        <v>6.0</v>
      </c>
      <c r="L497" s="1314">
        <f t="shared" si="37" ref="L497:L504">SUM(J497,K497)</f>
        <v>15.0</v>
      </c>
      <c r="M497" s="1315" t="str">
        <f>IF(K484="","",VLOOKUP($A481,'Marks Entry'!$C$1:$GQ$109,21,0))</f>
        <v>F</v>
      </c>
      <c r="N497" s="508"/>
    </row>
    <row r="498" spans="8:8" s="1235" ht="17.25" customFormat="1" customHeight="1">
      <c r="A498" s="1236"/>
      <c r="B498" s="1282" t="s">
        <v>167</v>
      </c>
      <c r="C498" s="1316" t="str">
        <f>'Marks Entry'!$X$3</f>
        <v>ENGLISH</v>
      </c>
      <c r="D498" s="1317"/>
      <c r="E498" s="1318">
        <f>IF(K484="","",VLOOKUP($A481,'Marks Entry'!$C$1:$GQ$109,22,0))</f>
        <v>4.0</v>
      </c>
      <c r="F498" s="1318">
        <f>IF(K484="","",VLOOKUP($A481,'Marks Entry'!$C$1:$GQ$109,23,0))</f>
        <v>3.0</v>
      </c>
      <c r="G498" s="1319">
        <f>IF(K484="","",VLOOKUP($A481,'Marks Entry'!$C$1:$GQ$109,24,0))</f>
        <v>3.0</v>
      </c>
      <c r="H498" s="1320">
        <f t="shared" si="38" ref="H498:H504">SUM(E498:G498)</f>
        <v>10.0</v>
      </c>
      <c r="I498" s="1321">
        <f>IF(K484="","",VLOOKUP($A481,'Marks Entry'!$C$1:$GQ$109,26,0))</f>
        <v>16.0</v>
      </c>
      <c r="J498" s="1320">
        <f t="shared" si="36"/>
        <v>26.0</v>
      </c>
      <c r="K498" s="1318">
        <f>IF(K484="","",VLOOKUP($A481,'Marks Entry'!$C$1:$GQ$109,28,0))</f>
        <v>0.0</v>
      </c>
      <c r="L498" s="1322">
        <f t="shared" si="37"/>
        <v>26.0</v>
      </c>
      <c r="M498" s="1323" t="str">
        <f>IF(K484="","",VLOOKUP($A481,'Marks Entry'!$C$1:$GQ$109,33,0))</f>
        <v>S</v>
      </c>
      <c r="N498" s="508"/>
    </row>
    <row r="499" spans="8:8" s="1235" ht="17.25" customFormat="1" customHeight="1">
      <c r="A499" s="1236"/>
      <c r="B499" s="1282" t="s">
        <v>167</v>
      </c>
      <c r="C499" s="1324" t="s">
        <v>56</v>
      </c>
      <c r="D499" s="1325"/>
      <c r="E499" s="1326">
        <f>'Marks Entry'!$AJ$7</f>
        <v>10.0</v>
      </c>
      <c r="F499" s="1326">
        <f>'Marks Entry'!$AK$7</f>
        <v>10.0</v>
      </c>
      <c r="G499" s="1326">
        <f>'Marks Entry'!$AK$7</f>
        <v>10.0</v>
      </c>
      <c r="H499" s="1327">
        <f t="shared" si="38"/>
        <v>30.0</v>
      </c>
      <c r="I499" s="1326">
        <f>'Marks Entry'!$AN$7</f>
        <v>70.0</v>
      </c>
      <c r="J499" s="1327">
        <f t="shared" si="36"/>
        <v>100.0</v>
      </c>
      <c r="K499" s="1326">
        <f>'Marks Entry'!$AP$7</f>
        <v>100.0</v>
      </c>
      <c r="L499" s="1328">
        <f t="shared" si="37"/>
        <v>200.0</v>
      </c>
      <c r="M499" s="1329" t="s">
        <v>168</v>
      </c>
      <c r="N499" s="508"/>
    </row>
    <row r="500" spans="8:8" s="1235" ht="17.25" customFormat="1" customHeight="1">
      <c r="A500" s="1236"/>
      <c r="B500" s="1282" t="s">
        <v>167</v>
      </c>
      <c r="C500" s="1330" t="str">
        <f>'Marks Entry'!$AJ$3</f>
        <v>SANSKRIT-I</v>
      </c>
      <c r="D500" s="1331"/>
      <c r="E500" s="1311">
        <f>IF(K484="","",VLOOKUP($A481,'Marks Entry'!$C$1:$GQ$109,34,0))</f>
        <v>4.0</v>
      </c>
      <c r="F500" s="1311">
        <f>IF(K484="","",VLOOKUP($A481,'Marks Entry'!$C$1:$GQ$109,35,0))</f>
        <v>4.0</v>
      </c>
      <c r="G500" s="1312">
        <f>IF(K484="","",VLOOKUP($A481,'Marks Entry'!$C$1:$GQ$109,36,0))</f>
        <v>5.0</v>
      </c>
      <c r="H500" s="1332">
        <f t="shared" si="38"/>
        <v>13.0</v>
      </c>
      <c r="I500" s="1333">
        <f>IF(K484="","",VLOOKUP($A481,'Marks Entry'!$C$1:$GQ$109,38,0))</f>
        <v>12.0</v>
      </c>
      <c r="J500" s="1332">
        <f t="shared" si="36"/>
        <v>25.0</v>
      </c>
      <c r="K500" s="1311">
        <f>IF(K484="","",VLOOKUP($A481,'Marks Entry'!$C$1:$GQ$109,40,0))</f>
        <v>0.0</v>
      </c>
      <c r="L500" s="1314">
        <f t="shared" si="37"/>
        <v>25.0</v>
      </c>
      <c r="M500" s="1315" t="str">
        <f>IF(K484="","",VLOOKUP($A481,'Marks Entry'!$C$1:$GQ$109,45,0))</f>
        <v>F</v>
      </c>
      <c r="N500" s="508"/>
    </row>
    <row r="501" spans="8:8" s="1235" ht="17.25" customFormat="1" customHeight="1">
      <c r="A501" s="1236"/>
      <c r="B501" s="1282" t="s">
        <v>167</v>
      </c>
      <c r="C501" s="1334" t="str">
        <f>'Marks Entry'!$AV$3</f>
        <v>SANSKRIT-II</v>
      </c>
      <c r="D501" s="1335"/>
      <c r="E501" s="1311">
        <f>IF(K484="","",VLOOKUP($A481,'Marks Entry'!$C$1:$GQ$109,46,0))</f>
        <v>1.0</v>
      </c>
      <c r="F501" s="1311">
        <f>IF(K484="","",VLOOKUP($A481,'Marks Entry'!$C$1:$GQ$109,47,0))</f>
        <v>4.0</v>
      </c>
      <c r="G501" s="1312">
        <f>IF(K484="","",VLOOKUP($A481,'Marks Entry'!$C$1:$GQ$109,48,0))</f>
        <v>3.0</v>
      </c>
      <c r="H501" s="1336">
        <f t="shared" si="38"/>
        <v>8.0</v>
      </c>
      <c r="I501" s="1337">
        <f>IF(K484="","",VLOOKUP($A481,'Marks Entry'!$C$1:$GQ$109,50,0))</f>
        <v>12.0</v>
      </c>
      <c r="J501" s="1336">
        <f t="shared" si="36"/>
        <v>20.0</v>
      </c>
      <c r="K501" s="1311">
        <f>IF(K484="","",VLOOKUP($A481,'Marks Entry'!$C$1:$GQ$109,52,0))</f>
        <v>0.0</v>
      </c>
      <c r="L501" s="1314">
        <f t="shared" si="37"/>
        <v>20.0</v>
      </c>
      <c r="M501" s="1315" t="str">
        <f>IF(K484="","",VLOOKUP($A481,'Marks Entry'!$C$1:$GQ$109,57,0))</f>
        <v>F</v>
      </c>
      <c r="N501" s="508"/>
    </row>
    <row r="502" spans="8:8" s="1235" ht="17.25" customFormat="1" customHeight="1">
      <c r="A502" s="1236"/>
      <c r="B502" s="1282" t="s">
        <v>167</v>
      </c>
      <c r="C502" s="1334" t="str">
        <f>'Marks Entry'!$BH$3</f>
        <v>SCIENCE</v>
      </c>
      <c r="D502" s="1335"/>
      <c r="E502" s="1311">
        <f>IF(K484="","",VLOOKUP($A481,'Marks Entry'!$C$1:$GQ$109,58,0))</f>
        <v>2.0</v>
      </c>
      <c r="F502" s="1311">
        <f>IF(K484="","",VLOOKUP($A481,'Marks Entry'!$C$1:$GQ$109,59,0))</f>
        <v>0.0</v>
      </c>
      <c r="G502" s="1312">
        <f>IF(K484="","",VLOOKUP($A481,'Marks Entry'!$C$1:$GQ$109,60,0))</f>
        <v>0.0</v>
      </c>
      <c r="H502" s="1336">
        <f t="shared" si="38"/>
        <v>2.0</v>
      </c>
      <c r="I502" s="1337">
        <f>IF(K484="","",VLOOKUP($A481,'Marks Entry'!$C$1:$GQ$109,62,0))</f>
        <v>20.0</v>
      </c>
      <c r="J502" s="1336">
        <f t="shared" si="36"/>
        <v>22.0</v>
      </c>
      <c r="K502" s="1311">
        <f>IF(K484="","",VLOOKUP($A481,'Marks Entry'!$C$1:$GQ$109,64,0))</f>
        <v>0.0</v>
      </c>
      <c r="L502" s="1314">
        <f t="shared" si="37"/>
        <v>22.0</v>
      </c>
      <c r="M502" s="1315" t="str">
        <f>IF(K484="","",VLOOKUP($A481,'Marks Entry'!$C$1:$GQ$109,69,0))</f>
        <v>F</v>
      </c>
      <c r="N502" s="508"/>
    </row>
    <row r="503" spans="8:8" s="1235" ht="17.25" customFormat="1" customHeight="1">
      <c r="A503" s="1236"/>
      <c r="B503" s="1282" t="s">
        <v>167</v>
      </c>
      <c r="C503" s="1338" t="str">
        <f>'Marks Entry'!$BT$3</f>
        <v>MATHEMATICS</v>
      </c>
      <c r="D503" s="1339"/>
      <c r="E503" s="1340">
        <f>IF(K484="","",VLOOKUP($A481,'Marks Entry'!$C$1:$GQ$109,70,0))</f>
        <v>2.0</v>
      </c>
      <c r="F503" s="1340">
        <f>IF(K484="","",VLOOKUP($A481,'Marks Entry'!$C$1:$GQ$109,71,0))</f>
        <v>4.0</v>
      </c>
      <c r="G503" s="1341">
        <f>IF(K484="","",VLOOKUP($A481,'Marks Entry'!$C$1:$GQ$109,72,0))</f>
        <v>2.0</v>
      </c>
      <c r="H503" s="1342">
        <f t="shared" si="38"/>
        <v>8.0</v>
      </c>
      <c r="I503" s="1343">
        <f>IF(K484="","",VLOOKUP($A481,'Marks Entry'!$C$1:$GQ$109,74,0))</f>
        <v>22.0</v>
      </c>
      <c r="J503" s="1342">
        <f t="shared" si="36"/>
        <v>30.0</v>
      </c>
      <c r="K503" s="1340">
        <f>IF(K484="","",VLOOKUP($A481,'Marks Entry'!$C$1:$GQ$109,76,0))</f>
        <v>0.0</v>
      </c>
      <c r="L503" s="1344">
        <f t="shared" si="37"/>
        <v>30.0</v>
      </c>
      <c r="M503" s="1345" t="str">
        <f>IF(K484="","",VLOOKUP($A481,'Marks Entry'!$C$1:$GQ$109,81,0))</f>
        <v>F</v>
      </c>
      <c r="N503" s="508"/>
    </row>
    <row r="504" spans="8:8" s="1235" ht="17.25" customFormat="1" customHeight="1">
      <c r="A504" s="1236"/>
      <c r="B504" s="1282" t="s">
        <v>167</v>
      </c>
      <c r="C504" s="1338" t="str">
        <f>'Marks Entry'!$CF$3</f>
        <v>SOCIAL SCIENCE</v>
      </c>
      <c r="D504" s="1339"/>
      <c r="E504" s="1340">
        <f>IF(K484="","",VLOOKUP($A481,'Marks Entry'!$C$1:$GQ$109,82,0))</f>
        <v>5.0</v>
      </c>
      <c r="F504" s="1340">
        <f>IF(K484="","",VLOOKUP($A481,'Marks Entry'!$C$1:$GQ$109,83,0))</f>
        <v>3.0</v>
      </c>
      <c r="G504" s="1341">
        <f>IF(K484="","",VLOOKUP($A481,'Marks Entry'!$C$1:$GQ$109,84,0))</f>
        <v>2.0</v>
      </c>
      <c r="H504" s="1342">
        <f t="shared" si="38"/>
        <v>10.0</v>
      </c>
      <c r="I504" s="1343">
        <f>IF(K484="","",VLOOKUP($A481,'Marks Entry'!$C$1:$GQ$109,86,0))</f>
        <v>24.0</v>
      </c>
      <c r="J504" s="1342">
        <f t="shared" si="36"/>
        <v>34.0</v>
      </c>
      <c r="K504" s="1340">
        <f>IF(K484="","",VLOOKUP($A481,'Marks Entry'!$C$1:$GQ$109,88,0))</f>
        <v>0.0</v>
      </c>
      <c r="L504" s="1344">
        <f t="shared" si="37"/>
        <v>34.0</v>
      </c>
      <c r="M504" s="1345" t="str">
        <f>IF(K484="","",VLOOKUP($A481,'Marks Entry'!$C$1:$GQ$109,93,0))</f>
        <v>F</v>
      </c>
      <c r="N504" s="508"/>
    </row>
    <row r="505" spans="8:8" s="24" ht="17.25" customFormat="1" customHeight="1">
      <c r="A505" s="1236"/>
      <c r="B505" s="1262" t="s">
        <v>167</v>
      </c>
      <c r="C505" s="1346" t="s">
        <v>77</v>
      </c>
      <c r="D505" s="1347"/>
      <c r="E505" s="1348"/>
      <c r="F505" s="1349" t="s">
        <v>78</v>
      </c>
      <c r="G505" s="1350"/>
      <c r="H505" s="1351" t="s">
        <v>79</v>
      </c>
      <c r="I505" s="1352"/>
      <c r="J505" s="1353" t="s">
        <v>43</v>
      </c>
      <c r="K505" s="1354" t="s">
        <v>95</v>
      </c>
      <c r="L505" s="1355" t="s">
        <v>41</v>
      </c>
      <c r="M505" s="1356" t="s">
        <v>45</v>
      </c>
      <c r="N505" s="508"/>
    </row>
    <row r="506" spans="8:8" s="24" ht="20.25" customFormat="1" customHeight="1">
      <c r="A506" s="1236"/>
      <c r="B506" s="1262" t="s">
        <v>167</v>
      </c>
      <c r="C506" s="1357"/>
      <c r="D506" s="1358"/>
      <c r="E506" s="1359"/>
      <c r="F506" s="1360">
        <f>IF(K484="","",VLOOKUP($A481,'Marks Entry'!$C$1:$GQ$109,155,0))</f>
        <v>1200.0</v>
      </c>
      <c r="G506" s="1361"/>
      <c r="H506" s="1362">
        <f>IF(K484="","",VLOOKUP($A481,'Marks Entry'!$C$1:$GQ$109,156,0))</f>
        <v>172.0</v>
      </c>
      <c r="I506" s="1361"/>
      <c r="J506" s="1363">
        <f>IF(K484="","",VLOOKUP($A481,'Marks Entry'!$C$1:$GQ$109,157,0))</f>
        <v>14.333333333333334</v>
      </c>
      <c r="K506" s="1364" t="str">
        <f>IF(K484="","",VLOOKUP($A481,'Marks Entry'!$C$1:$GQ$109,158,0))</f>
        <v/>
      </c>
      <c r="L506" s="1365" t="str">
        <f>IF(K484="","",VLOOKUP($A481,'Marks Entry'!$C$1:$GQ$109,159,0))</f>
        <v>FAILED</v>
      </c>
      <c r="M506" s="1366" t="str">
        <f>IF(K484="","",VLOOKUP($A481,'Marks Entry'!$C$1:$GQ$109,161,0))</f>
        <v/>
      </c>
      <c r="N506" s="508"/>
    </row>
    <row r="507" spans="8:8" s="24" ht="17.25" customFormat="1" customHeight="1">
      <c r="A507" s="1236"/>
      <c r="B507" s="1262" t="s">
        <v>167</v>
      </c>
      <c r="C507" s="1367" t="s">
        <v>58</v>
      </c>
      <c r="D507" s="1368"/>
      <c r="E507" s="1368"/>
      <c r="F507" s="1368"/>
      <c r="G507" s="1368"/>
      <c r="H507" s="1368"/>
      <c r="I507" s="1369"/>
      <c r="J507" s="1370" t="s">
        <v>59</v>
      </c>
      <c r="K507" s="1371">
        <f>IF(K484="","",VLOOKUP($A481,'Marks Entry'!$C$1:$GQ$109,152,0))</f>
        <v>0.0</v>
      </c>
      <c r="L507" s="1372" t="s">
        <v>104</v>
      </c>
      <c r="M507" s="1373"/>
      <c r="N507" s="508"/>
    </row>
    <row r="508" spans="8:8" s="24" ht="17.25" customFormat="1" customHeight="1">
      <c r="A508" s="1236"/>
      <c r="B508" s="1262" t="s">
        <v>167</v>
      </c>
      <c r="C508" s="1374" t="s">
        <v>54</v>
      </c>
      <c r="D508" s="1375"/>
      <c r="E508" s="1375"/>
      <c r="F508" s="1376" t="s">
        <v>162</v>
      </c>
      <c r="G508" s="1376"/>
      <c r="H508" s="1376"/>
      <c r="I508" s="1377" t="s">
        <v>49</v>
      </c>
      <c r="J508" s="1378" t="s">
        <v>60</v>
      </c>
      <c r="K508" s="1379">
        <f>IF(K484="","",VLOOKUP($A481,'Marks Entry'!$C$1:$GQ$109,153,0))</f>
        <v>0.0</v>
      </c>
      <c r="L508" s="1380" t="str">
        <f>IF(K484="","",VLOOKUP($A481,'Marks Entry'!$C$1:$GQ$109,154,0))</f>
        <v/>
      </c>
      <c r="M508" s="1381"/>
      <c r="N508" s="508"/>
    </row>
    <row r="509" spans="8:8" s="24" ht="17.25" customFormat="1" customHeight="1">
      <c r="A509" s="1236"/>
      <c r="B509" s="1262" t="s">
        <v>167</v>
      </c>
      <c r="C509" s="1374"/>
      <c r="D509" s="1375"/>
      <c r="E509" s="1375"/>
      <c r="F509" s="1376"/>
      <c r="G509" s="1376"/>
      <c r="H509" s="1376"/>
      <c r="I509" s="1382" t="s">
        <v>103</v>
      </c>
      <c r="J509" s="1383" t="s">
        <v>61</v>
      </c>
      <c r="K509" s="1383"/>
      <c r="L509" s="1384" t="str">
        <f>IF(K484="","",VLOOKUP($A481,'Marks Entry'!$C$1:$GQ$109,162,0))</f>
        <v>Need Improvement</v>
      </c>
      <c r="M509" s="1385"/>
      <c r="N509" s="508"/>
    </row>
    <row r="510" spans="8:8" s="24" ht="17.25" customFormat="1" customHeight="1">
      <c r="A510" s="1236"/>
      <c r="B510" s="1262" t="s">
        <v>167</v>
      </c>
      <c r="C510" s="1386" t="str">
        <f>'Marks Entry'!$CR$3</f>
        <v>Fou. Of Info. Tech.</v>
      </c>
      <c r="D510" s="1387"/>
      <c r="E510" s="1388"/>
      <c r="F510" s="1389" t="str">
        <f>IF(K484="","",VLOOKUP($A481,'Marks Entry'!$C$1:$GQ$109,180,0))</f>
        <v>63/200</v>
      </c>
      <c r="G510" s="1389"/>
      <c r="H510" s="1389"/>
      <c r="I510" s="1390" t="str">
        <f>IF(OR(K484="",F510=0/200),"",VLOOKUP($A481,'Marks Entry'!$C$1:$GQ$109,106,0))</f>
        <v/>
      </c>
      <c r="J510" s="1391" t="s">
        <v>68</v>
      </c>
      <c r="K510" s="1391"/>
      <c r="L510" s="1392">
        <f>Master!$E$20</f>
        <v>45048.0</v>
      </c>
      <c r="M510" s="1393"/>
      <c r="N510" s="508"/>
    </row>
    <row r="511" spans="8:8" s="24" ht="17.25" customFormat="1" customHeight="1">
      <c r="A511" s="1236"/>
      <c r="B511" s="1262" t="s">
        <v>167</v>
      </c>
      <c r="C511" s="1394" t="str">
        <f>'Marks Entry'!$DE$3</f>
        <v>Health &amp; Phy. Edu.</v>
      </c>
      <c r="D511" s="1395"/>
      <c r="E511" s="1395"/>
      <c r="F511" s="1396" t="str">
        <f>IF(K484="","",VLOOKUP($A481,'Marks Entry'!$C$1:$GQ$109,184,0))</f>
        <v>65/230</v>
      </c>
      <c r="G511" s="1397"/>
      <c r="H511" s="1398"/>
      <c r="I511" s="1390" t="str">
        <f>IF(OR(K484="",F511=0/200),"",VLOOKUP($A481,'Marks Entry'!$C$1:$GQ$109,129,0))</f>
        <v/>
      </c>
      <c r="J511" s="1399"/>
      <c r="K511" s="1399"/>
      <c r="L511" s="1399"/>
      <c r="M511" s="1400"/>
      <c r="N511" s="508"/>
    </row>
    <row r="512" spans="8:8" s="24" ht="17.25" customFormat="1" customHeight="1">
      <c r="A512" s="1236"/>
      <c r="B512" s="1262" t="s">
        <v>167</v>
      </c>
      <c r="C512" s="1394" t="str">
        <f>'Marks Entry'!$EB$3</f>
        <v>S.U.P.W.</v>
      </c>
      <c r="D512" s="1395"/>
      <c r="E512" s="1395"/>
      <c r="F512" s="1396" t="str">
        <f>IF(K484="","",VLOOKUP($A481,'Marks Entry'!$C$1:$GQ$109,188,0))</f>
        <v>0/100</v>
      </c>
      <c r="G512" s="1397"/>
      <c r="H512" s="1398"/>
      <c r="I512" s="1390" t="str">
        <f>IF(OR(K484="",F512=0/100),"",VLOOKUP($A481,'Marks Entry'!$C$1:$GQ$109,135,0))</f>
        <v/>
      </c>
      <c r="J512" s="1401"/>
      <c r="K512" s="1401"/>
      <c r="L512" s="1401"/>
      <c r="M512" s="1402"/>
      <c r="N512" s="508"/>
    </row>
    <row r="513" spans="8:8" s="24" ht="17.25" customFormat="1" customHeight="1">
      <c r="A513" s="1236"/>
      <c r="B513" s="1262" t="s">
        <v>167</v>
      </c>
      <c r="C513" s="1394" t="str">
        <f>'Marks Entry'!$EH$3</f>
        <v>Art Education</v>
      </c>
      <c r="D513" s="1395"/>
      <c r="E513" s="1395"/>
      <c r="F513" s="1396" t="str">
        <f>IF(K484="","",VLOOKUP($A481,'Marks Entry'!$C$1:$GQ$109,192,0))</f>
        <v>0/100</v>
      </c>
      <c r="G513" s="1397"/>
      <c r="H513" s="1398"/>
      <c r="I513" s="1390" t="str">
        <f>IF(OR(K484="",F513=0/100),"",VLOOKUP($A481,'Marks Entry'!$C$1:$GQ$109,141,0))</f>
        <v/>
      </c>
      <c r="J513" s="1403" t="s">
        <v>228</v>
      </c>
      <c r="K513" s="1403"/>
      <c r="L513" s="1403"/>
      <c r="M513" s="1404"/>
      <c r="N513" s="508"/>
    </row>
    <row r="514" spans="8:8" s="24" ht="17.25" customFormat="1" customHeight="1">
      <c r="A514" s="1236"/>
      <c r="B514" s="1262" t="s">
        <v>167</v>
      </c>
      <c r="C514" s="1394" t="str">
        <f>'Marks Entry'!$EN$3</f>
        <v>H &amp; C RAJ</v>
      </c>
      <c r="D514" s="1395"/>
      <c r="E514" s="1395"/>
      <c r="F514" s="1405" t="str">
        <f>IF(K484="","",VLOOKUP($A481,'Marks Entry'!$C$1:$GQ$109,196,0))</f>
        <v>69/200</v>
      </c>
      <c r="G514" s="1406"/>
      <c r="H514" s="1407"/>
      <c r="I514" s="1408" t="str">
        <f>IF(OR(K484="",F514=0/200),"",VLOOKUP($A481,'Marks Entry'!$C$1:$GQ$109,151,0))</f>
        <v/>
      </c>
      <c r="J514" s="1403" t="s">
        <v>229</v>
      </c>
      <c r="K514" s="1403"/>
      <c r="L514" s="1403"/>
      <c r="M514" s="1404"/>
      <c r="N514" s="508"/>
    </row>
    <row r="515" spans="8:8" s="24" ht="17.25" customFormat="1" customHeight="1">
      <c r="A515" s="1236"/>
      <c r="B515" s="1262" t="s">
        <v>167</v>
      </c>
      <c r="C515" s="1409" t="s">
        <v>171</v>
      </c>
      <c r="D515" s="1410"/>
      <c r="E515" s="1411"/>
      <c r="F515" s="1412" t="s">
        <v>172</v>
      </c>
      <c r="G515" s="1413"/>
      <c r="H515" s="1414"/>
      <c r="I515" s="1415" t="s">
        <v>31</v>
      </c>
      <c r="J515" s="1403" t="s">
        <v>230</v>
      </c>
      <c r="K515" s="1403"/>
      <c r="L515" s="1403"/>
      <c r="M515" s="1404"/>
      <c r="N515" s="508"/>
    </row>
    <row r="516" spans="8:8" s="24" ht="17.25" customFormat="1" customHeight="1">
      <c r="A516" s="1236"/>
      <c r="B516" s="1262" t="s">
        <v>167</v>
      </c>
      <c r="C516" s="1416"/>
      <c r="D516" s="1417"/>
      <c r="E516" s="1418"/>
      <c r="F516" s="1419" t="s">
        <v>224</v>
      </c>
      <c r="G516" s="1420"/>
      <c r="H516" s="1421"/>
      <c r="I516" s="1422" t="s">
        <v>62</v>
      </c>
      <c r="J516" s="1423" t="s">
        <v>232</v>
      </c>
      <c r="K516" s="1424"/>
      <c r="L516" s="1424"/>
      <c r="M516" s="1425"/>
      <c r="N516" s="508"/>
    </row>
    <row r="517" spans="8:8" s="24" ht="17.25" customFormat="1" customHeight="1">
      <c r="A517" s="1236"/>
      <c r="B517" s="1262" t="s">
        <v>167</v>
      </c>
      <c r="C517" s="1416"/>
      <c r="D517" s="1417"/>
      <c r="E517" s="1418"/>
      <c r="F517" s="1419" t="s">
        <v>225</v>
      </c>
      <c r="G517" s="1420"/>
      <c r="H517" s="1421"/>
      <c r="I517" s="1422" t="s">
        <v>63</v>
      </c>
      <c r="J517" s="1426"/>
      <c r="K517" s="1427"/>
      <c r="L517" s="1427"/>
      <c r="M517" s="1428"/>
      <c r="N517" s="508"/>
    </row>
    <row r="518" spans="8:8" s="24" ht="17.25" customFormat="1" customHeight="1">
      <c r="A518" s="1236"/>
      <c r="B518" s="1262" t="s">
        <v>167</v>
      </c>
      <c r="C518" s="1416"/>
      <c r="D518" s="1417"/>
      <c r="E518" s="1418"/>
      <c r="F518" s="1419" t="s">
        <v>226</v>
      </c>
      <c r="G518" s="1420"/>
      <c r="H518" s="1421"/>
      <c r="I518" s="1422" t="s">
        <v>65</v>
      </c>
      <c r="J518" s="1426"/>
      <c r="K518" s="1427"/>
      <c r="L518" s="1427"/>
      <c r="M518" s="1428"/>
      <c r="N518" s="508"/>
    </row>
    <row r="519" spans="8:8" s="24" ht="17.25" customFormat="1" customHeight="1">
      <c r="A519" s="1236"/>
      <c r="B519" s="1429" t="s">
        <v>167</v>
      </c>
      <c r="C519" s="1430"/>
      <c r="D519" s="1431"/>
      <c r="E519" s="1432"/>
      <c r="F519" s="1433" t="s">
        <v>227</v>
      </c>
      <c r="G519" s="1434"/>
      <c r="H519" s="1435"/>
      <c r="I519" s="1436" t="s">
        <v>64</v>
      </c>
      <c r="J519" s="1437" t="s">
        <v>231</v>
      </c>
      <c r="K519" s="1438"/>
      <c r="L519" s="1438"/>
      <c r="M519" s="1439"/>
      <c r="N519" s="508"/>
    </row>
    <row r="520" spans="8:8" s="24" ht="27.75" customFormat="1" customHeight="1">
      <c r="A520" s="1440" t="s">
        <v>161</v>
      </c>
      <c r="B520" s="1440"/>
      <c r="C520" s="1440"/>
      <c r="D520" s="1440"/>
      <c r="E520" s="1440"/>
      <c r="F520" s="1440"/>
      <c r="G520" s="1440"/>
      <c r="H520" s="1440"/>
      <c r="I520" s="1440"/>
      <c r="J520" s="1440"/>
      <c r="K520" s="1440"/>
      <c r="L520" s="1440"/>
      <c r="M520" s="1440"/>
      <c r="N520" s="1440"/>
    </row>
    <row r="521" spans="8:8" s="24" ht="19.5" customFormat="1" customHeight="1">
      <c r="A521" s="1223">
        <f>A481+1</f>
        <v>14.0</v>
      </c>
      <c r="B521" s="1441" t="str">
        <f>$B$1</f>
        <v>Department Of Sanskrit Education, Rajasthan</v>
      </c>
      <c r="C521" s="1441"/>
      <c r="D521" s="1441"/>
      <c r="E521" s="1441"/>
      <c r="F521" s="1441"/>
      <c r="G521" s="1441"/>
      <c r="H521" s="1441"/>
      <c r="I521" s="1441"/>
      <c r="J521" s="1441"/>
      <c r="K521" s="1441"/>
      <c r="L521" s="1441"/>
      <c r="M521" s="1441"/>
      <c r="N521" s="508" t="s">
        <v>161</v>
      </c>
    </row>
    <row r="522" spans="8:8" s="707" ht="36.0" customFormat="1" customHeight="1">
      <c r="A522" s="1225"/>
      <c r="B522" s="1226"/>
      <c r="C522" s="1227"/>
      <c r="D522" s="1228" t="str">
        <f>Master!$E$8</f>
        <v>GOVT VARISHTHA UPADHYAY SANSKRIT SCHOOL</v>
      </c>
      <c r="E522" s="1229"/>
      <c r="F522" s="1229"/>
      <c r="G522" s="1229"/>
      <c r="H522" s="1229"/>
      <c r="I522" s="1229"/>
      <c r="J522" s="1229"/>
      <c r="K522" s="1229"/>
      <c r="L522" s="1229"/>
      <c r="M522" s="1230"/>
      <c r="N522" s="508"/>
    </row>
    <row r="523" spans="8:8" s="24" ht="19.5" customFormat="1" customHeight="1">
      <c r="A523" s="1225"/>
      <c r="B523" s="1231"/>
      <c r="C523" s="1232"/>
      <c r="D523" s="1233">
        <f>Master!$E$11</f>
        <v>0.0</v>
      </c>
      <c r="E523" s="1233"/>
      <c r="F523" s="1233"/>
      <c r="G523" s="1233"/>
      <c r="H523" s="1233"/>
      <c r="I523" s="1233"/>
      <c r="J523" s="1233"/>
      <c r="K523" s="1233"/>
      <c r="L523" s="1233"/>
      <c r="M523" s="1234"/>
      <c r="N523" s="508"/>
    </row>
    <row r="524" spans="8:8" s="1235" ht="18.75" customFormat="1" customHeight="1">
      <c r="A524" s="1236"/>
      <c r="B524" s="1237"/>
      <c r="C524" s="1238" t="s">
        <v>154</v>
      </c>
      <c r="D524" s="1239"/>
      <c r="E524" s="1239"/>
      <c r="F524" s="1239"/>
      <c r="G524" s="1239"/>
      <c r="H524" s="1240"/>
      <c r="I524" s="1241" t="s">
        <v>135</v>
      </c>
      <c r="J524" s="1242"/>
      <c r="K524" s="1243">
        <f>VLOOKUP($A521,'Marks Entry'!$C$9:$K$108,5)</f>
        <v>914.0</v>
      </c>
      <c r="L524" s="1244" t="s">
        <v>221</v>
      </c>
      <c r="M524" s="1245"/>
      <c r="N524" s="508"/>
    </row>
    <row r="525" spans="8:8" s="1235" ht="18.75" customFormat="1" customHeight="1">
      <c r="A525" s="1236"/>
      <c r="B525" s="1237"/>
      <c r="C525" s="1246"/>
      <c r="D525" s="1247"/>
      <c r="E525" s="1247"/>
      <c r="F525" s="1247"/>
      <c r="G525" s="1247"/>
      <c r="H525" s="1248"/>
      <c r="I525" s="1241"/>
      <c r="J525" s="1242"/>
      <c r="K525" s="1243"/>
      <c r="L525" s="1249">
        <f>Master!$E$14</f>
        <v>8170.0</v>
      </c>
      <c r="M525" s="1250"/>
      <c r="N525" s="508"/>
    </row>
    <row r="526" spans="8:8" s="24" ht="15.75" customFormat="1" customHeight="1">
      <c r="A526" s="1236"/>
      <c r="B526" s="1251"/>
      <c r="C526" s="1246"/>
      <c r="D526" s="1247"/>
      <c r="E526" s="1247"/>
      <c r="F526" s="1247"/>
      <c r="G526" s="1247"/>
      <c r="H526" s="1248"/>
      <c r="I526" s="1241"/>
      <c r="J526" s="1242"/>
      <c r="K526" s="1243"/>
      <c r="L526" s="1252" t="s">
        <v>222</v>
      </c>
      <c r="M526" s="1253"/>
      <c r="N526" s="508"/>
    </row>
    <row r="527" spans="8:8" s="24" ht="18.0" customFormat="1" customHeight="1">
      <c r="A527" s="1236"/>
      <c r="B527" s="1251"/>
      <c r="C527" s="1254"/>
      <c r="D527" s="1255"/>
      <c r="E527" s="1255"/>
      <c r="F527" s="1255"/>
      <c r="G527" s="1255"/>
      <c r="H527" s="1256"/>
      <c r="I527" s="1257"/>
      <c r="J527" s="1258"/>
      <c r="K527" s="1259"/>
      <c r="L527" s="1260" t="str">
        <f>Master!$E$6</f>
        <v>2022-23</v>
      </c>
      <c r="M527" s="1261"/>
      <c r="N527" s="508"/>
    </row>
    <row r="528" spans="8:8" s="24" ht="17.25" customFormat="1" customHeight="1">
      <c r="A528" s="1236"/>
      <c r="B528" s="1262" t="s">
        <v>167</v>
      </c>
      <c r="C528" s="1263" t="s">
        <v>21</v>
      </c>
      <c r="D528" s="1264"/>
      <c r="E528" s="1264"/>
      <c r="F528" s="1264"/>
      <c r="G528" s="1265"/>
      <c r="H528" s="1266" t="s">
        <v>153</v>
      </c>
      <c r="I528" s="1267">
        <f>IF(K524="","",VLOOKUP($A521,'Marks Entry'!$C$9:$FA$108,3,0))</f>
        <v>228.0</v>
      </c>
      <c r="J528" s="1267"/>
      <c r="K528" s="1267"/>
      <c r="L528" s="1267"/>
      <c r="M528" s="1268"/>
      <c r="N528" s="508"/>
    </row>
    <row r="529" spans="8:8" s="24" ht="17.25" customFormat="1" customHeight="1">
      <c r="A529" s="1236"/>
      <c r="B529" s="1262" t="s">
        <v>167</v>
      </c>
      <c r="C529" s="1269" t="s">
        <v>23</v>
      </c>
      <c r="D529" s="1270"/>
      <c r="E529" s="1270"/>
      <c r="F529" s="1270"/>
      <c r="G529" s="1271"/>
      <c r="H529" s="1272" t="s">
        <v>153</v>
      </c>
      <c r="I529" s="1273" t="str">
        <f>IF(K524="","",VLOOKUP($A521,'Marks Entry'!$C$9:$FA$108,6,0))</f>
        <v>MOHAN SINGH</v>
      </c>
      <c r="J529" s="1273"/>
      <c r="K529" s="1273"/>
      <c r="L529" s="1273"/>
      <c r="M529" s="1274"/>
      <c r="N529" s="508"/>
    </row>
    <row r="530" spans="8:8" s="24" ht="17.25" customFormat="1" customHeight="1">
      <c r="A530" s="1236"/>
      <c r="B530" s="1262" t="s">
        <v>167</v>
      </c>
      <c r="C530" s="1269" t="s">
        <v>24</v>
      </c>
      <c r="D530" s="1270"/>
      <c r="E530" s="1270"/>
      <c r="F530" s="1270"/>
      <c r="G530" s="1271"/>
      <c r="H530" s="1272" t="s">
        <v>153</v>
      </c>
      <c r="I530" s="1273" t="str">
        <f>IF(K524="","",VLOOKUP($A521,'Marks Entry'!$C$9:$FA$108,7,0))</f>
        <v>SHAITAN SINGH</v>
      </c>
      <c r="J530" s="1273"/>
      <c r="K530" s="1273"/>
      <c r="L530" s="1273"/>
      <c r="M530" s="1274"/>
      <c r="N530" s="508"/>
    </row>
    <row r="531" spans="8:8" s="24" ht="17.25" customFormat="1" customHeight="1">
      <c r="A531" s="1236"/>
      <c r="B531" s="1262" t="s">
        <v>167</v>
      </c>
      <c r="C531" s="1269" t="s">
        <v>52</v>
      </c>
      <c r="D531" s="1270"/>
      <c r="E531" s="1270"/>
      <c r="F531" s="1270"/>
      <c r="G531" s="1271"/>
      <c r="H531" s="1272" t="s">
        <v>153</v>
      </c>
      <c r="I531" s="1273" t="str">
        <f>IF(K524="","",VLOOKUP($A521,'Marks Entry'!$C$9:$FA$108,8,0))</f>
        <v>UGAM KANWAR</v>
      </c>
      <c r="J531" s="1273"/>
      <c r="K531" s="1273"/>
      <c r="L531" s="1273"/>
      <c r="M531" s="1274"/>
      <c r="N531" s="508"/>
    </row>
    <row r="532" spans="8:8" s="24" ht="17.25" customFormat="1" customHeight="1">
      <c r="A532" s="1236"/>
      <c r="B532" s="1262" t="s">
        <v>167</v>
      </c>
      <c r="C532" s="1269" t="s">
        <v>53</v>
      </c>
      <c r="D532" s="1270"/>
      <c r="E532" s="1270"/>
      <c r="F532" s="1270"/>
      <c r="G532" s="1271"/>
      <c r="H532" s="1272" t="s">
        <v>153</v>
      </c>
      <c r="I532" s="1275" t="str">
        <f>IF(K524="","",CONCATENATE('Marks Entry'!$G$4,'Marks Entry'!$J$4))</f>
        <v>9(A)</v>
      </c>
      <c r="J532" s="1273"/>
      <c r="K532" s="1273"/>
      <c r="L532" s="1273"/>
      <c r="M532" s="1274"/>
      <c r="N532" s="508"/>
    </row>
    <row r="533" spans="8:8" s="24" ht="17.25" customFormat="1" customHeight="1">
      <c r="A533" s="1236"/>
      <c r="B533" s="1262" t="s">
        <v>167</v>
      </c>
      <c r="C533" s="1276" t="s">
        <v>26</v>
      </c>
      <c r="D533" s="1277"/>
      <c r="E533" s="1277"/>
      <c r="F533" s="1277"/>
      <c r="G533" s="1278"/>
      <c r="H533" s="1279" t="s">
        <v>153</v>
      </c>
      <c r="I533" s="1280">
        <f>IF(K524="","",VLOOKUP($A521,'Marks Entry'!$C$9:$FA$108,9,0))</f>
        <v>39634.0</v>
      </c>
      <c r="J533" s="1280"/>
      <c r="K533" s="1280"/>
      <c r="L533" s="1280"/>
      <c r="M533" s="1281"/>
      <c r="N533" s="508"/>
    </row>
    <row r="534" spans="8:8" s="1235" ht="17.25" customFormat="1" customHeight="1">
      <c r="A534" s="1236"/>
      <c r="B534" s="1282" t="s">
        <v>167</v>
      </c>
      <c r="C534" s="1283" t="s">
        <v>54</v>
      </c>
      <c r="D534" s="1284"/>
      <c r="E534" s="1285" t="s">
        <v>69</v>
      </c>
      <c r="F534" s="1286" t="s">
        <v>70</v>
      </c>
      <c r="G534" s="1285" t="s">
        <v>200</v>
      </c>
      <c r="H534" s="1287" t="s">
        <v>30</v>
      </c>
      <c r="I534" s="1288" t="s">
        <v>55</v>
      </c>
      <c r="J534" s="1289" t="s">
        <v>223</v>
      </c>
      <c r="K534" s="1290" t="s">
        <v>83</v>
      </c>
      <c r="L534" s="1291" t="s">
        <v>76</v>
      </c>
      <c r="M534" s="1292" t="s">
        <v>102</v>
      </c>
      <c r="N534" s="508"/>
    </row>
    <row r="535" spans="8:8" s="1235" ht="17.25" customFormat="1" customHeight="1">
      <c r="A535" s="1236"/>
      <c r="B535" s="1282" t="s">
        <v>167</v>
      </c>
      <c r="C535" s="1293"/>
      <c r="D535" s="1294"/>
      <c r="E535" s="1295"/>
      <c r="F535" s="1296"/>
      <c r="G535" s="1295"/>
      <c r="H535" s="1297"/>
      <c r="I535" s="1298"/>
      <c r="J535" s="1299"/>
      <c r="K535" s="1300"/>
      <c r="L535" s="1301"/>
      <c r="M535" s="1302"/>
      <c r="N535" s="508"/>
    </row>
    <row r="536" spans="8:8" s="1235" ht="17.25" customFormat="1" customHeight="1">
      <c r="A536" s="1236"/>
      <c r="B536" s="1282" t="s">
        <v>167</v>
      </c>
      <c r="C536" s="1303" t="s">
        <v>56</v>
      </c>
      <c r="D536" s="1304"/>
      <c r="E536" s="1305">
        <f>'Marks Entry'!$L$7</f>
        <v>5.0</v>
      </c>
      <c r="F536" s="1305">
        <f>'Marks Entry'!$M$7</f>
        <v>5.0</v>
      </c>
      <c r="G536" s="1305">
        <f>'Marks Entry'!$M$7</f>
        <v>5.0</v>
      </c>
      <c r="H536" s="1306">
        <f>SUM(E536:G536)</f>
        <v>15.0</v>
      </c>
      <c r="I536" s="1305">
        <f>'Marks Entry'!$P$7</f>
        <v>35.0</v>
      </c>
      <c r="J536" s="1306">
        <f>SUM(H536,I536)</f>
        <v>50.0</v>
      </c>
      <c r="K536" s="1305">
        <f>'Marks Entry'!$R$7</f>
        <v>50.0</v>
      </c>
      <c r="L536" s="1307">
        <f>SUM(J536,K536)</f>
        <v>100.0</v>
      </c>
      <c r="M536" s="1308"/>
      <c r="N536" s="508"/>
    </row>
    <row r="537" spans="8:8" s="1235" ht="17.25" customFormat="1" customHeight="1">
      <c r="A537" s="1236"/>
      <c r="B537" s="1282" t="s">
        <v>167</v>
      </c>
      <c r="C537" s="1309" t="str">
        <f>'Marks Entry'!$L$3</f>
        <v>HINDI</v>
      </c>
      <c r="D537" s="1310"/>
      <c r="E537" s="1311">
        <f>IF(K524="","",VLOOKUP($A521,'Marks Entry'!$C$1:$GQ$109,10,0))</f>
        <v>1.0</v>
      </c>
      <c r="F537" s="1311">
        <f>IF(K524="","",VLOOKUP($A521,'Marks Entry'!$C$1:$GQ$109,11,0))</f>
        <v>2.0</v>
      </c>
      <c r="G537" s="1312">
        <f>IF(K524="","",VLOOKUP($A521,'Marks Entry'!$C$1:$GQ$109,12,0))</f>
        <v>1.0</v>
      </c>
      <c r="H537" s="1313">
        <f>SUM(E537:G537)</f>
        <v>4.0</v>
      </c>
      <c r="I537" s="1311">
        <f>IF(K524="","",VLOOKUP($A521,'Marks Entry'!$C$1:$GQ$109,14,0))</f>
        <v>7.0</v>
      </c>
      <c r="J537" s="1313">
        <f t="shared" si="39" ref="J537:J544">SUM(H537,I537)</f>
        <v>11.0</v>
      </c>
      <c r="K537" s="1311">
        <f>IF(K524="","",VLOOKUP($A521,'Marks Entry'!$C$1:$GQ$109,16,0))</f>
        <v>7.0</v>
      </c>
      <c r="L537" s="1314">
        <f t="shared" si="40" ref="L537:L544">SUM(J537,K537)</f>
        <v>18.0</v>
      </c>
      <c r="M537" s="1315" t="str">
        <f>IF(K524="","",VLOOKUP($A521,'Marks Entry'!$C$1:$GQ$109,21,0))</f>
        <v>F</v>
      </c>
      <c r="N537" s="508"/>
    </row>
    <row r="538" spans="8:8" s="1235" ht="17.25" customFormat="1" customHeight="1">
      <c r="A538" s="1236"/>
      <c r="B538" s="1282" t="s">
        <v>167</v>
      </c>
      <c r="C538" s="1316" t="str">
        <f>'Marks Entry'!$X$3</f>
        <v>ENGLISH</v>
      </c>
      <c r="D538" s="1317"/>
      <c r="E538" s="1318">
        <f>IF(K524="","",VLOOKUP($A521,'Marks Entry'!$C$1:$GQ$109,22,0))</f>
        <v>4.0</v>
      </c>
      <c r="F538" s="1318">
        <f>IF(K524="","",VLOOKUP($A521,'Marks Entry'!$C$1:$GQ$109,23,0))</f>
        <v>2.0</v>
      </c>
      <c r="G538" s="1319">
        <f>IF(K524="","",VLOOKUP($A521,'Marks Entry'!$C$1:$GQ$109,24,0))</f>
        <v>2.0</v>
      </c>
      <c r="H538" s="1320">
        <f t="shared" si="41" ref="H538:H544">SUM(E538:G538)</f>
        <v>8.0</v>
      </c>
      <c r="I538" s="1321">
        <f>IF(K524="","",VLOOKUP($A521,'Marks Entry'!$C$1:$GQ$109,26,0))</f>
        <v>12.0</v>
      </c>
      <c r="J538" s="1320">
        <f t="shared" si="39"/>
        <v>20.0</v>
      </c>
      <c r="K538" s="1318">
        <f>IF(K524="","",VLOOKUP($A521,'Marks Entry'!$C$1:$GQ$109,28,0))</f>
        <v>0.0</v>
      </c>
      <c r="L538" s="1322">
        <f t="shared" si="40"/>
        <v>20.0</v>
      </c>
      <c r="M538" s="1323" t="str">
        <f>IF(K524="","",VLOOKUP($A521,'Marks Entry'!$C$1:$GQ$109,33,0))</f>
        <v>F</v>
      </c>
      <c r="N538" s="508"/>
    </row>
    <row r="539" spans="8:8" s="1235" ht="17.25" customFormat="1" customHeight="1">
      <c r="A539" s="1236"/>
      <c r="B539" s="1282" t="s">
        <v>167</v>
      </c>
      <c r="C539" s="1324" t="s">
        <v>56</v>
      </c>
      <c r="D539" s="1325"/>
      <c r="E539" s="1326">
        <f>'Marks Entry'!$AJ$7</f>
        <v>10.0</v>
      </c>
      <c r="F539" s="1326">
        <f>'Marks Entry'!$AK$7</f>
        <v>10.0</v>
      </c>
      <c r="G539" s="1326">
        <f>'Marks Entry'!$AK$7</f>
        <v>10.0</v>
      </c>
      <c r="H539" s="1327">
        <f t="shared" si="41"/>
        <v>30.0</v>
      </c>
      <c r="I539" s="1326">
        <f>'Marks Entry'!$AN$7</f>
        <v>70.0</v>
      </c>
      <c r="J539" s="1327">
        <f t="shared" si="39"/>
        <v>100.0</v>
      </c>
      <c r="K539" s="1326">
        <f>'Marks Entry'!$AP$7</f>
        <v>100.0</v>
      </c>
      <c r="L539" s="1328">
        <f t="shared" si="40"/>
        <v>200.0</v>
      </c>
      <c r="M539" s="1329" t="s">
        <v>168</v>
      </c>
      <c r="N539" s="508"/>
    </row>
    <row r="540" spans="8:8" s="1235" ht="17.25" customFormat="1" customHeight="1">
      <c r="A540" s="1236"/>
      <c r="B540" s="1282" t="s">
        <v>167</v>
      </c>
      <c r="C540" s="1330" t="str">
        <f>'Marks Entry'!$AJ$3</f>
        <v>SANSKRIT-I</v>
      </c>
      <c r="D540" s="1331"/>
      <c r="E540" s="1311">
        <f>IF(K524="","",VLOOKUP($A521,'Marks Entry'!$C$1:$GQ$109,34,0))</f>
        <v>4.0</v>
      </c>
      <c r="F540" s="1311">
        <f>IF(K524="","",VLOOKUP($A521,'Marks Entry'!$C$1:$GQ$109,35,0))</f>
        <v>7.0</v>
      </c>
      <c r="G540" s="1312">
        <f>IF(K524="","",VLOOKUP($A521,'Marks Entry'!$C$1:$GQ$109,36,0))</f>
        <v>5.0</v>
      </c>
      <c r="H540" s="1332">
        <f t="shared" si="41"/>
        <v>16.0</v>
      </c>
      <c r="I540" s="1333">
        <f>IF(K524="","",VLOOKUP($A521,'Marks Entry'!$C$1:$GQ$109,38,0))</f>
        <v>13.0</v>
      </c>
      <c r="J540" s="1332">
        <f t="shared" si="39"/>
        <v>29.0</v>
      </c>
      <c r="K540" s="1311">
        <f>IF(K524="","",VLOOKUP($A521,'Marks Entry'!$C$1:$GQ$109,40,0))</f>
        <v>0.0</v>
      </c>
      <c r="L540" s="1314">
        <f t="shared" si="40"/>
        <v>29.0</v>
      </c>
      <c r="M540" s="1315" t="str">
        <f>IF(K524="","",VLOOKUP($A521,'Marks Entry'!$C$1:$GQ$109,45,0))</f>
        <v>F</v>
      </c>
      <c r="N540" s="508"/>
    </row>
    <row r="541" spans="8:8" s="1235" ht="17.25" customFormat="1" customHeight="1">
      <c r="A541" s="1236"/>
      <c r="B541" s="1282" t="s">
        <v>167</v>
      </c>
      <c r="C541" s="1334" t="str">
        <f>'Marks Entry'!$AV$3</f>
        <v>SANSKRIT-II</v>
      </c>
      <c r="D541" s="1335"/>
      <c r="E541" s="1311">
        <f>IF(K524="","",VLOOKUP($A521,'Marks Entry'!$C$1:$GQ$109,46,0))</f>
        <v>0.0</v>
      </c>
      <c r="F541" s="1311">
        <f>IF(K524="","",VLOOKUP($A521,'Marks Entry'!$C$1:$GQ$109,47,0))</f>
        <v>0.0</v>
      </c>
      <c r="G541" s="1312">
        <f>IF(K524="","",VLOOKUP($A521,'Marks Entry'!$C$1:$GQ$109,48,0))</f>
        <v>2.0</v>
      </c>
      <c r="H541" s="1336">
        <f t="shared" si="41"/>
        <v>2.0</v>
      </c>
      <c r="I541" s="1337">
        <f>IF(K524="","",VLOOKUP($A521,'Marks Entry'!$C$1:$GQ$109,50,0))</f>
        <v>12.0</v>
      </c>
      <c r="J541" s="1336">
        <f t="shared" si="39"/>
        <v>14.0</v>
      </c>
      <c r="K541" s="1311">
        <f>IF(K524="","",VLOOKUP($A521,'Marks Entry'!$C$1:$GQ$109,52,0))</f>
        <v>0.0</v>
      </c>
      <c r="L541" s="1314">
        <f t="shared" si="40"/>
        <v>14.0</v>
      </c>
      <c r="M541" s="1315" t="str">
        <f>IF(K524="","",VLOOKUP($A521,'Marks Entry'!$C$1:$GQ$109,57,0))</f>
        <v>F</v>
      </c>
      <c r="N541" s="508"/>
    </row>
    <row r="542" spans="8:8" s="1235" ht="17.25" customFormat="1" customHeight="1">
      <c r="A542" s="1236"/>
      <c r="B542" s="1282" t="s">
        <v>167</v>
      </c>
      <c r="C542" s="1334" t="str">
        <f>'Marks Entry'!$BH$3</f>
        <v>SCIENCE</v>
      </c>
      <c r="D542" s="1335"/>
      <c r="E542" s="1311">
        <f>IF(K524="","",VLOOKUP($A521,'Marks Entry'!$C$1:$GQ$109,58,0))</f>
        <v>1.0</v>
      </c>
      <c r="F542" s="1311">
        <f>IF(K524="","",VLOOKUP($A521,'Marks Entry'!$C$1:$GQ$109,59,0))</f>
        <v>0.0</v>
      </c>
      <c r="G542" s="1312">
        <f>IF(K524="","",VLOOKUP($A521,'Marks Entry'!$C$1:$GQ$109,60,0))</f>
        <v>0.0</v>
      </c>
      <c r="H542" s="1336">
        <f t="shared" si="41"/>
        <v>1.0</v>
      </c>
      <c r="I542" s="1337">
        <f>IF(K524="","",VLOOKUP($A521,'Marks Entry'!$C$1:$GQ$109,62,0))</f>
        <v>23.0</v>
      </c>
      <c r="J542" s="1336">
        <f t="shared" si="39"/>
        <v>24.0</v>
      </c>
      <c r="K542" s="1311">
        <f>IF(K524="","",VLOOKUP($A521,'Marks Entry'!$C$1:$GQ$109,64,0))</f>
        <v>0.0</v>
      </c>
      <c r="L542" s="1314">
        <f t="shared" si="40"/>
        <v>24.0</v>
      </c>
      <c r="M542" s="1315" t="str">
        <f>IF(K524="","",VLOOKUP($A521,'Marks Entry'!$C$1:$GQ$109,69,0))</f>
        <v>F</v>
      </c>
      <c r="N542" s="508"/>
    </row>
    <row r="543" spans="8:8" s="1235" ht="17.25" customFormat="1" customHeight="1">
      <c r="A543" s="1236"/>
      <c r="B543" s="1282" t="s">
        <v>167</v>
      </c>
      <c r="C543" s="1338" t="str">
        <f>'Marks Entry'!$BT$3</f>
        <v>MATHEMATICS</v>
      </c>
      <c r="D543" s="1339"/>
      <c r="E543" s="1340">
        <f>IF(K524="","",VLOOKUP($A521,'Marks Entry'!$C$1:$GQ$109,70,0))</f>
        <v>3.0</v>
      </c>
      <c r="F543" s="1340">
        <f>IF(K524="","",VLOOKUP($A521,'Marks Entry'!$C$1:$GQ$109,71,0))</f>
        <v>3.0</v>
      </c>
      <c r="G543" s="1341">
        <f>IF(K524="","",VLOOKUP($A521,'Marks Entry'!$C$1:$GQ$109,72,0))</f>
        <v>2.0</v>
      </c>
      <c r="H543" s="1342">
        <f t="shared" si="41"/>
        <v>8.0</v>
      </c>
      <c r="I543" s="1343">
        <f>IF(K524="","",VLOOKUP($A521,'Marks Entry'!$C$1:$GQ$109,74,0))</f>
        <v>23.0</v>
      </c>
      <c r="J543" s="1342">
        <f t="shared" si="39"/>
        <v>31.0</v>
      </c>
      <c r="K543" s="1340">
        <f>IF(K524="","",VLOOKUP($A521,'Marks Entry'!$C$1:$GQ$109,76,0))</f>
        <v>0.0</v>
      </c>
      <c r="L543" s="1344">
        <f t="shared" si="40"/>
        <v>31.0</v>
      </c>
      <c r="M543" s="1345" t="str">
        <f>IF(K524="","",VLOOKUP($A521,'Marks Entry'!$C$1:$GQ$109,81,0))</f>
        <v>F</v>
      </c>
      <c r="N543" s="508"/>
    </row>
    <row r="544" spans="8:8" s="1235" ht="17.25" customFormat="1" customHeight="1">
      <c r="A544" s="1236"/>
      <c r="B544" s="1282" t="s">
        <v>167</v>
      </c>
      <c r="C544" s="1338" t="str">
        <f>'Marks Entry'!$CF$3</f>
        <v>SOCIAL SCIENCE</v>
      </c>
      <c r="D544" s="1339"/>
      <c r="E544" s="1340">
        <f>IF(K524="","",VLOOKUP($A521,'Marks Entry'!$C$1:$GQ$109,82,0))</f>
        <v>5.0</v>
      </c>
      <c r="F544" s="1340">
        <f>IF(K524="","",VLOOKUP($A521,'Marks Entry'!$C$1:$GQ$109,83,0))</f>
        <v>3.0</v>
      </c>
      <c r="G544" s="1341">
        <f>IF(K524="","",VLOOKUP($A521,'Marks Entry'!$C$1:$GQ$109,84,0))</f>
        <v>2.0</v>
      </c>
      <c r="H544" s="1342">
        <f t="shared" si="41"/>
        <v>10.0</v>
      </c>
      <c r="I544" s="1343">
        <f>IF(K524="","",VLOOKUP($A521,'Marks Entry'!$C$1:$GQ$109,86,0))</f>
        <v>24.0</v>
      </c>
      <c r="J544" s="1342">
        <f t="shared" si="39"/>
        <v>34.0</v>
      </c>
      <c r="K544" s="1340">
        <f>IF(K524="","",VLOOKUP($A521,'Marks Entry'!$C$1:$GQ$109,88,0))</f>
        <v>0.0</v>
      </c>
      <c r="L544" s="1344">
        <f t="shared" si="40"/>
        <v>34.0</v>
      </c>
      <c r="M544" s="1345" t="str">
        <f>IF(K524="","",VLOOKUP($A521,'Marks Entry'!$C$1:$GQ$109,93,0))</f>
        <v>F</v>
      </c>
      <c r="N544" s="508"/>
    </row>
    <row r="545" spans="8:8" s="24" ht="17.25" customFormat="1" customHeight="1">
      <c r="A545" s="1236"/>
      <c r="B545" s="1262" t="s">
        <v>167</v>
      </c>
      <c r="C545" s="1346" t="s">
        <v>77</v>
      </c>
      <c r="D545" s="1347"/>
      <c r="E545" s="1348"/>
      <c r="F545" s="1349" t="s">
        <v>78</v>
      </c>
      <c r="G545" s="1350"/>
      <c r="H545" s="1351" t="s">
        <v>79</v>
      </c>
      <c r="I545" s="1352"/>
      <c r="J545" s="1353" t="s">
        <v>43</v>
      </c>
      <c r="K545" s="1354" t="s">
        <v>95</v>
      </c>
      <c r="L545" s="1355" t="s">
        <v>41</v>
      </c>
      <c r="M545" s="1356" t="s">
        <v>45</v>
      </c>
      <c r="N545" s="508"/>
    </row>
    <row r="546" spans="8:8" s="24" ht="20.25" customFormat="1" customHeight="1">
      <c r="A546" s="1236"/>
      <c r="B546" s="1262" t="s">
        <v>167</v>
      </c>
      <c r="C546" s="1357"/>
      <c r="D546" s="1358"/>
      <c r="E546" s="1359"/>
      <c r="F546" s="1360">
        <f>IF(K524="","",VLOOKUP($A521,'Marks Entry'!$C$1:$GQ$109,155,0))</f>
        <v>1200.0</v>
      </c>
      <c r="G546" s="1361"/>
      <c r="H546" s="1362">
        <f>IF(K524="","",VLOOKUP($A521,'Marks Entry'!$C$1:$GQ$109,156,0))</f>
        <v>170.0</v>
      </c>
      <c r="I546" s="1361"/>
      <c r="J546" s="1363">
        <f>IF(K524="","",VLOOKUP($A521,'Marks Entry'!$C$1:$GQ$109,157,0))</f>
        <v>14.166666666666666</v>
      </c>
      <c r="K546" s="1364" t="str">
        <f>IF(K524="","",VLOOKUP($A521,'Marks Entry'!$C$1:$GQ$109,158,0))</f>
        <v/>
      </c>
      <c r="L546" s="1365" t="str">
        <f>IF(K524="","",VLOOKUP($A521,'Marks Entry'!$C$1:$GQ$109,159,0))</f>
        <v>FAILED</v>
      </c>
      <c r="M546" s="1366" t="str">
        <f>IF(K524="","",VLOOKUP($A521,'Marks Entry'!$C$1:$GQ$109,161,0))</f>
        <v/>
      </c>
      <c r="N546" s="508"/>
    </row>
    <row r="547" spans="8:8" s="24" ht="17.25" customFormat="1" customHeight="1">
      <c r="A547" s="1236"/>
      <c r="B547" s="1262" t="s">
        <v>167</v>
      </c>
      <c r="C547" s="1367" t="s">
        <v>58</v>
      </c>
      <c r="D547" s="1368"/>
      <c r="E547" s="1368"/>
      <c r="F547" s="1368"/>
      <c r="G547" s="1368"/>
      <c r="H547" s="1368"/>
      <c r="I547" s="1369"/>
      <c r="J547" s="1370" t="s">
        <v>59</v>
      </c>
      <c r="K547" s="1371">
        <f>IF(K524="","",VLOOKUP($A521,'Marks Entry'!$C$1:$GQ$109,152,0))</f>
        <v>0.0</v>
      </c>
      <c r="L547" s="1372" t="s">
        <v>104</v>
      </c>
      <c r="M547" s="1373"/>
      <c r="N547" s="508"/>
    </row>
    <row r="548" spans="8:8" s="24" ht="17.25" customFormat="1" customHeight="1">
      <c r="A548" s="1236"/>
      <c r="B548" s="1262" t="s">
        <v>167</v>
      </c>
      <c r="C548" s="1374" t="s">
        <v>54</v>
      </c>
      <c r="D548" s="1375"/>
      <c r="E548" s="1375"/>
      <c r="F548" s="1376" t="s">
        <v>162</v>
      </c>
      <c r="G548" s="1376"/>
      <c r="H548" s="1376"/>
      <c r="I548" s="1377" t="s">
        <v>49</v>
      </c>
      <c r="J548" s="1378" t="s">
        <v>60</v>
      </c>
      <c r="K548" s="1379">
        <f>IF(K524="","",VLOOKUP($A521,'Marks Entry'!$C$1:$GQ$109,153,0))</f>
        <v>0.0</v>
      </c>
      <c r="L548" s="1380" t="str">
        <f>IF(K524="","",VLOOKUP($A521,'Marks Entry'!$C$1:$GQ$109,154,0))</f>
        <v/>
      </c>
      <c r="M548" s="1381"/>
      <c r="N548" s="508"/>
    </row>
    <row r="549" spans="8:8" s="24" ht="17.25" customFormat="1" customHeight="1">
      <c r="A549" s="1236"/>
      <c r="B549" s="1262" t="s">
        <v>167</v>
      </c>
      <c r="C549" s="1374"/>
      <c r="D549" s="1375"/>
      <c r="E549" s="1375"/>
      <c r="F549" s="1376"/>
      <c r="G549" s="1376"/>
      <c r="H549" s="1376"/>
      <c r="I549" s="1382" t="s">
        <v>103</v>
      </c>
      <c r="J549" s="1383" t="s">
        <v>61</v>
      </c>
      <c r="K549" s="1383"/>
      <c r="L549" s="1384" t="str">
        <f>IF(K524="","",VLOOKUP($A521,'Marks Entry'!$C$1:$GQ$109,162,0))</f>
        <v>Need Improvement</v>
      </c>
      <c r="M549" s="1385"/>
      <c r="N549" s="508"/>
    </row>
    <row r="550" spans="8:8" s="24" ht="17.25" customFormat="1" customHeight="1">
      <c r="A550" s="1236"/>
      <c r="B550" s="1262" t="s">
        <v>167</v>
      </c>
      <c r="C550" s="1386" t="str">
        <f>'Marks Entry'!$CR$3</f>
        <v>Fou. Of Info. Tech.</v>
      </c>
      <c r="D550" s="1387"/>
      <c r="E550" s="1388"/>
      <c r="F550" s="1389" t="str">
        <f>IF(K524="","",VLOOKUP($A521,'Marks Entry'!$C$1:$GQ$109,180,0))</f>
        <v>64/200</v>
      </c>
      <c r="G550" s="1389"/>
      <c r="H550" s="1389"/>
      <c r="I550" s="1390" t="str">
        <f>IF(OR(K524="",F550=0/200),"",VLOOKUP($A521,'Marks Entry'!$C$1:$GQ$109,106,0))</f>
        <v/>
      </c>
      <c r="J550" s="1391" t="s">
        <v>68</v>
      </c>
      <c r="K550" s="1391"/>
      <c r="L550" s="1392">
        <f>Master!$E$20</f>
        <v>45048.0</v>
      </c>
      <c r="M550" s="1393"/>
      <c r="N550" s="508"/>
    </row>
    <row r="551" spans="8:8" s="24" ht="17.25" customFormat="1" customHeight="1">
      <c r="A551" s="1236"/>
      <c r="B551" s="1262" t="s">
        <v>167</v>
      </c>
      <c r="C551" s="1394" t="str">
        <f>'Marks Entry'!$DE$3</f>
        <v>Health &amp; Phy. Edu.</v>
      </c>
      <c r="D551" s="1395"/>
      <c r="E551" s="1395"/>
      <c r="F551" s="1396" t="str">
        <f>IF(K524="","",VLOOKUP($A521,'Marks Entry'!$C$1:$GQ$109,184,0))</f>
        <v>66/230</v>
      </c>
      <c r="G551" s="1397"/>
      <c r="H551" s="1398"/>
      <c r="I551" s="1390" t="str">
        <f>IF(OR(K524="",F551=0/200),"",VLOOKUP($A521,'Marks Entry'!$C$1:$GQ$109,129,0))</f>
        <v/>
      </c>
      <c r="J551" s="1399"/>
      <c r="K551" s="1399"/>
      <c r="L551" s="1399"/>
      <c r="M551" s="1400"/>
      <c r="N551" s="508"/>
    </row>
    <row r="552" spans="8:8" s="24" ht="17.25" customFormat="1" customHeight="1">
      <c r="A552" s="1236"/>
      <c r="B552" s="1262" t="s">
        <v>167</v>
      </c>
      <c r="C552" s="1394" t="str">
        <f>'Marks Entry'!$EB$3</f>
        <v>S.U.P.W.</v>
      </c>
      <c r="D552" s="1395"/>
      <c r="E552" s="1395"/>
      <c r="F552" s="1396" t="str">
        <f>IF(K524="","",VLOOKUP($A521,'Marks Entry'!$C$1:$GQ$109,188,0))</f>
        <v>0/100</v>
      </c>
      <c r="G552" s="1397"/>
      <c r="H552" s="1398"/>
      <c r="I552" s="1390" t="str">
        <f>IF(OR(K524="",F552=0/100),"",VLOOKUP($A521,'Marks Entry'!$C$1:$GQ$109,135,0))</f>
        <v/>
      </c>
      <c r="J552" s="1401"/>
      <c r="K552" s="1401"/>
      <c r="L552" s="1401"/>
      <c r="M552" s="1402"/>
      <c r="N552" s="508"/>
    </row>
    <row r="553" spans="8:8" s="24" ht="17.25" customFormat="1" customHeight="1">
      <c r="A553" s="1236"/>
      <c r="B553" s="1262" t="s">
        <v>167</v>
      </c>
      <c r="C553" s="1394" t="str">
        <f>'Marks Entry'!$EH$3</f>
        <v>Art Education</v>
      </c>
      <c r="D553" s="1395"/>
      <c r="E553" s="1395"/>
      <c r="F553" s="1396" t="str">
        <f>IF(K524="","",VLOOKUP($A521,'Marks Entry'!$C$1:$GQ$109,192,0))</f>
        <v>0/100</v>
      </c>
      <c r="G553" s="1397"/>
      <c r="H553" s="1398"/>
      <c r="I553" s="1390" t="str">
        <f>IF(OR(K524="",F553=0/100),"",VLOOKUP($A521,'Marks Entry'!$C$1:$GQ$109,141,0))</f>
        <v/>
      </c>
      <c r="J553" s="1403" t="s">
        <v>228</v>
      </c>
      <c r="K553" s="1403"/>
      <c r="L553" s="1403"/>
      <c r="M553" s="1404"/>
      <c r="N553" s="508"/>
    </row>
    <row r="554" spans="8:8" s="24" ht="17.25" customFormat="1" customHeight="1">
      <c r="A554" s="1236"/>
      <c r="B554" s="1262" t="s">
        <v>167</v>
      </c>
      <c r="C554" s="1394" t="str">
        <f>'Marks Entry'!$EN$3</f>
        <v>H &amp; C RAJ</v>
      </c>
      <c r="D554" s="1395"/>
      <c r="E554" s="1395"/>
      <c r="F554" s="1405" t="str">
        <f>IF(K524="","",VLOOKUP($A521,'Marks Entry'!$C$1:$GQ$109,196,0))</f>
        <v>63/200</v>
      </c>
      <c r="G554" s="1406"/>
      <c r="H554" s="1407"/>
      <c r="I554" s="1408" t="str">
        <f>IF(OR(K524="",F554=0/200),"",VLOOKUP($A521,'Marks Entry'!$C$1:$GQ$109,151,0))</f>
        <v/>
      </c>
      <c r="J554" s="1403" t="s">
        <v>229</v>
      </c>
      <c r="K554" s="1403"/>
      <c r="L554" s="1403"/>
      <c r="M554" s="1404"/>
      <c r="N554" s="508"/>
    </row>
    <row r="555" spans="8:8" s="24" ht="17.25" customFormat="1" customHeight="1">
      <c r="A555" s="1236"/>
      <c r="B555" s="1262" t="s">
        <v>167</v>
      </c>
      <c r="C555" s="1409" t="s">
        <v>171</v>
      </c>
      <c r="D555" s="1410"/>
      <c r="E555" s="1411"/>
      <c r="F555" s="1412" t="s">
        <v>172</v>
      </c>
      <c r="G555" s="1413"/>
      <c r="H555" s="1414"/>
      <c r="I555" s="1415" t="s">
        <v>31</v>
      </c>
      <c r="J555" s="1403" t="s">
        <v>230</v>
      </c>
      <c r="K555" s="1403"/>
      <c r="L555" s="1403"/>
      <c r="M555" s="1404"/>
      <c r="N555" s="508"/>
    </row>
    <row r="556" spans="8:8" s="24" ht="17.25" customFormat="1" customHeight="1">
      <c r="A556" s="1236"/>
      <c r="B556" s="1262" t="s">
        <v>167</v>
      </c>
      <c r="C556" s="1416"/>
      <c r="D556" s="1417"/>
      <c r="E556" s="1418"/>
      <c r="F556" s="1419" t="s">
        <v>224</v>
      </c>
      <c r="G556" s="1420"/>
      <c r="H556" s="1421"/>
      <c r="I556" s="1422" t="s">
        <v>62</v>
      </c>
      <c r="J556" s="1423" t="s">
        <v>232</v>
      </c>
      <c r="K556" s="1424"/>
      <c r="L556" s="1424"/>
      <c r="M556" s="1425"/>
      <c r="N556" s="508"/>
    </row>
    <row r="557" spans="8:8" s="24" ht="17.25" customFormat="1" customHeight="1">
      <c r="A557" s="1236"/>
      <c r="B557" s="1262" t="s">
        <v>167</v>
      </c>
      <c r="C557" s="1416"/>
      <c r="D557" s="1417"/>
      <c r="E557" s="1418"/>
      <c r="F557" s="1419" t="s">
        <v>225</v>
      </c>
      <c r="G557" s="1420"/>
      <c r="H557" s="1421"/>
      <c r="I557" s="1422" t="s">
        <v>63</v>
      </c>
      <c r="J557" s="1426"/>
      <c r="K557" s="1427"/>
      <c r="L557" s="1427"/>
      <c r="M557" s="1428"/>
      <c r="N557" s="508"/>
    </row>
    <row r="558" spans="8:8" s="24" ht="17.25" customFormat="1" customHeight="1">
      <c r="A558" s="1236"/>
      <c r="B558" s="1262" t="s">
        <v>167</v>
      </c>
      <c r="C558" s="1416"/>
      <c r="D558" s="1417"/>
      <c r="E558" s="1418"/>
      <c r="F558" s="1419" t="s">
        <v>226</v>
      </c>
      <c r="G558" s="1420"/>
      <c r="H558" s="1421"/>
      <c r="I558" s="1422" t="s">
        <v>65</v>
      </c>
      <c r="J558" s="1426"/>
      <c r="K558" s="1427"/>
      <c r="L558" s="1427"/>
      <c r="M558" s="1428"/>
      <c r="N558" s="508"/>
    </row>
    <row r="559" spans="8:8" s="24" ht="17.25" customFormat="1" customHeight="1">
      <c r="A559" s="1236"/>
      <c r="B559" s="1429" t="s">
        <v>167</v>
      </c>
      <c r="C559" s="1430"/>
      <c r="D559" s="1431"/>
      <c r="E559" s="1432"/>
      <c r="F559" s="1433" t="s">
        <v>227</v>
      </c>
      <c r="G559" s="1434"/>
      <c r="H559" s="1435"/>
      <c r="I559" s="1436" t="s">
        <v>64</v>
      </c>
      <c r="J559" s="1437" t="s">
        <v>231</v>
      </c>
      <c r="K559" s="1438"/>
      <c r="L559" s="1438"/>
      <c r="M559" s="1439"/>
      <c r="N559" s="508"/>
    </row>
    <row r="560" spans="8:8" s="24" ht="27.75" customFormat="1" customHeight="1">
      <c r="A560" s="1440" t="s">
        <v>161</v>
      </c>
      <c r="B560" s="1440"/>
      <c r="C560" s="1440"/>
      <c r="D560" s="1440"/>
      <c r="E560" s="1440"/>
      <c r="F560" s="1440"/>
      <c r="G560" s="1440"/>
      <c r="H560" s="1440"/>
      <c r="I560" s="1440"/>
      <c r="J560" s="1440"/>
      <c r="K560" s="1440"/>
      <c r="L560" s="1440"/>
      <c r="M560" s="1440"/>
      <c r="N560" s="1440"/>
    </row>
    <row r="561" spans="8:8" s="24" ht="19.5" customFormat="1" customHeight="1">
      <c r="A561" s="1223">
        <f>A521+1</f>
        <v>15.0</v>
      </c>
      <c r="B561" s="1441" t="str">
        <f>$B$1</f>
        <v>Department Of Sanskrit Education, Rajasthan</v>
      </c>
      <c r="C561" s="1441"/>
      <c r="D561" s="1441"/>
      <c r="E561" s="1441"/>
      <c r="F561" s="1441"/>
      <c r="G561" s="1441"/>
      <c r="H561" s="1441"/>
      <c r="I561" s="1441"/>
      <c r="J561" s="1441"/>
      <c r="K561" s="1441"/>
      <c r="L561" s="1441"/>
      <c r="M561" s="1441"/>
      <c r="N561" s="508" t="s">
        <v>161</v>
      </c>
    </row>
    <row r="562" spans="8:8" s="707" ht="36.0" customFormat="1" customHeight="1">
      <c r="A562" s="1225"/>
      <c r="B562" s="1226"/>
      <c r="C562" s="1227"/>
      <c r="D562" s="1228" t="str">
        <f>Master!$E$8</f>
        <v>GOVT VARISHTHA UPADHYAY SANSKRIT SCHOOL</v>
      </c>
      <c r="E562" s="1229"/>
      <c r="F562" s="1229"/>
      <c r="G562" s="1229"/>
      <c r="H562" s="1229"/>
      <c r="I562" s="1229"/>
      <c r="J562" s="1229"/>
      <c r="K562" s="1229"/>
      <c r="L562" s="1229"/>
      <c r="M562" s="1230"/>
      <c r="N562" s="508"/>
    </row>
    <row r="563" spans="8:8" s="24" ht="19.5" customFormat="1" customHeight="1">
      <c r="A563" s="1225"/>
      <c r="B563" s="1231"/>
      <c r="C563" s="1232"/>
      <c r="D563" s="1233">
        <f>Master!$E$11</f>
        <v>0.0</v>
      </c>
      <c r="E563" s="1233"/>
      <c r="F563" s="1233"/>
      <c r="G563" s="1233"/>
      <c r="H563" s="1233"/>
      <c r="I563" s="1233"/>
      <c r="J563" s="1233"/>
      <c r="K563" s="1233"/>
      <c r="L563" s="1233"/>
      <c r="M563" s="1234"/>
      <c r="N563" s="508"/>
    </row>
    <row r="564" spans="8:8" s="1235" ht="18.75" customFormat="1" customHeight="1">
      <c r="A564" s="1236"/>
      <c r="B564" s="1237"/>
      <c r="C564" s="1238" t="s">
        <v>154</v>
      </c>
      <c r="D564" s="1239"/>
      <c r="E564" s="1239"/>
      <c r="F564" s="1239"/>
      <c r="G564" s="1239"/>
      <c r="H564" s="1240"/>
      <c r="I564" s="1241" t="s">
        <v>135</v>
      </c>
      <c r="J564" s="1242"/>
      <c r="K564" s="1243">
        <f>VLOOKUP($A561,'Marks Entry'!$C$9:$K$108,5)</f>
        <v>915.0</v>
      </c>
      <c r="L564" s="1244" t="s">
        <v>221</v>
      </c>
      <c r="M564" s="1245"/>
      <c r="N564" s="508"/>
    </row>
    <row r="565" spans="8:8" s="1235" ht="18.75" customFormat="1" customHeight="1">
      <c r="A565" s="1236"/>
      <c r="B565" s="1237"/>
      <c r="C565" s="1246"/>
      <c r="D565" s="1247"/>
      <c r="E565" s="1247"/>
      <c r="F565" s="1247"/>
      <c r="G565" s="1247"/>
      <c r="H565" s="1248"/>
      <c r="I565" s="1241"/>
      <c r="J565" s="1242"/>
      <c r="K565" s="1243"/>
      <c r="L565" s="1249">
        <f>Master!$E$14</f>
        <v>8170.0</v>
      </c>
      <c r="M565" s="1250"/>
      <c r="N565" s="508"/>
    </row>
    <row r="566" spans="8:8" s="24" ht="15.75" customFormat="1" customHeight="1">
      <c r="A566" s="1236"/>
      <c r="B566" s="1251"/>
      <c r="C566" s="1246"/>
      <c r="D566" s="1247"/>
      <c r="E566" s="1247"/>
      <c r="F566" s="1247"/>
      <c r="G566" s="1247"/>
      <c r="H566" s="1248"/>
      <c r="I566" s="1241"/>
      <c r="J566" s="1242"/>
      <c r="K566" s="1243"/>
      <c r="L566" s="1252" t="s">
        <v>222</v>
      </c>
      <c r="M566" s="1253"/>
      <c r="N566" s="508"/>
    </row>
    <row r="567" spans="8:8" s="24" ht="18.0" customFormat="1" customHeight="1">
      <c r="A567" s="1236"/>
      <c r="B567" s="1251"/>
      <c r="C567" s="1254"/>
      <c r="D567" s="1255"/>
      <c r="E567" s="1255"/>
      <c r="F567" s="1255"/>
      <c r="G567" s="1255"/>
      <c r="H567" s="1256"/>
      <c r="I567" s="1257"/>
      <c r="J567" s="1258"/>
      <c r="K567" s="1259"/>
      <c r="L567" s="1260" t="str">
        <f>Master!$E$6</f>
        <v>2022-23</v>
      </c>
      <c r="M567" s="1261"/>
      <c r="N567" s="508"/>
    </row>
    <row r="568" spans="8:8" s="24" ht="17.25" customFormat="1" customHeight="1">
      <c r="A568" s="1236"/>
      <c r="B568" s="1262" t="s">
        <v>167</v>
      </c>
      <c r="C568" s="1263" t="s">
        <v>21</v>
      </c>
      <c r="D568" s="1264"/>
      <c r="E568" s="1264"/>
      <c r="F568" s="1264"/>
      <c r="G568" s="1265"/>
      <c r="H568" s="1266" t="s">
        <v>153</v>
      </c>
      <c r="I568" s="1267">
        <f>IF(K564="","",VLOOKUP($A561,'Marks Entry'!$C$9:$FA$108,3,0))</f>
        <v>229.0</v>
      </c>
      <c r="J568" s="1267"/>
      <c r="K568" s="1267"/>
      <c r="L568" s="1267"/>
      <c r="M568" s="1268"/>
      <c r="N568" s="508"/>
    </row>
    <row r="569" spans="8:8" s="24" ht="17.25" customFormat="1" customHeight="1">
      <c r="A569" s="1236"/>
      <c r="B569" s="1262" t="s">
        <v>167</v>
      </c>
      <c r="C569" s="1269" t="s">
        <v>23</v>
      </c>
      <c r="D569" s="1270"/>
      <c r="E569" s="1270"/>
      <c r="F569" s="1270"/>
      <c r="G569" s="1271"/>
      <c r="H569" s="1272" t="s">
        <v>153</v>
      </c>
      <c r="I569" s="1273" t="str">
        <f>IF(K564="","",VLOOKUP($A561,'Marks Entry'!$C$9:$FA$108,6,0))</f>
        <v>MONIKA</v>
      </c>
      <c r="J569" s="1273"/>
      <c r="K569" s="1273"/>
      <c r="L569" s="1273"/>
      <c r="M569" s="1274"/>
      <c r="N569" s="508"/>
    </row>
    <row r="570" spans="8:8" s="24" ht="17.25" customFormat="1" customHeight="1">
      <c r="A570" s="1236"/>
      <c r="B570" s="1262" t="s">
        <v>167</v>
      </c>
      <c r="C570" s="1269" t="s">
        <v>24</v>
      </c>
      <c r="D570" s="1270"/>
      <c r="E570" s="1270"/>
      <c r="F570" s="1270"/>
      <c r="G570" s="1271"/>
      <c r="H570" s="1272" t="s">
        <v>153</v>
      </c>
      <c r="I570" s="1273" t="str">
        <f>IF(K564="","",VLOOKUP($A561,'Marks Entry'!$C$9:$FA$108,7,0))</f>
        <v>CHOUTHA RAM</v>
      </c>
      <c r="J570" s="1273"/>
      <c r="K570" s="1273"/>
      <c r="L570" s="1273"/>
      <c r="M570" s="1274"/>
      <c r="N570" s="508"/>
    </row>
    <row r="571" spans="8:8" s="24" ht="17.25" customFormat="1" customHeight="1">
      <c r="A571" s="1236"/>
      <c r="B571" s="1262" t="s">
        <v>167</v>
      </c>
      <c r="C571" s="1269" t="s">
        <v>52</v>
      </c>
      <c r="D571" s="1270"/>
      <c r="E571" s="1270"/>
      <c r="F571" s="1270"/>
      <c r="G571" s="1271"/>
      <c r="H571" s="1272" t="s">
        <v>153</v>
      </c>
      <c r="I571" s="1273" t="str">
        <f>IF(K564="","",VLOOKUP($A561,'Marks Entry'!$C$9:$FA$108,8,0))</f>
        <v>MANJU DEVI</v>
      </c>
      <c r="J571" s="1273"/>
      <c r="K571" s="1273"/>
      <c r="L571" s="1273"/>
      <c r="M571" s="1274"/>
      <c r="N571" s="508"/>
    </row>
    <row r="572" spans="8:8" s="24" ht="17.25" customFormat="1" customHeight="1">
      <c r="A572" s="1236"/>
      <c r="B572" s="1262" t="s">
        <v>167</v>
      </c>
      <c r="C572" s="1269" t="s">
        <v>53</v>
      </c>
      <c r="D572" s="1270"/>
      <c r="E572" s="1270"/>
      <c r="F572" s="1270"/>
      <c r="G572" s="1271"/>
      <c r="H572" s="1272" t="s">
        <v>153</v>
      </c>
      <c r="I572" s="1275" t="str">
        <f>IF(K564="","",CONCATENATE('Marks Entry'!$G$4,'Marks Entry'!$J$4))</f>
        <v>9(A)</v>
      </c>
      <c r="J572" s="1273"/>
      <c r="K572" s="1273"/>
      <c r="L572" s="1273"/>
      <c r="M572" s="1274"/>
      <c r="N572" s="508"/>
    </row>
    <row r="573" spans="8:8" s="24" ht="17.25" customFormat="1" customHeight="1">
      <c r="A573" s="1236"/>
      <c r="B573" s="1262" t="s">
        <v>167</v>
      </c>
      <c r="C573" s="1276" t="s">
        <v>26</v>
      </c>
      <c r="D573" s="1277"/>
      <c r="E573" s="1277"/>
      <c r="F573" s="1277"/>
      <c r="G573" s="1278"/>
      <c r="H573" s="1279" t="s">
        <v>153</v>
      </c>
      <c r="I573" s="1280">
        <f>IF(K564="","",VLOOKUP($A561,'Marks Entry'!$C$9:$FA$108,9,0))</f>
        <v>39597.0</v>
      </c>
      <c r="J573" s="1280"/>
      <c r="K573" s="1280"/>
      <c r="L573" s="1280"/>
      <c r="M573" s="1281"/>
      <c r="N573" s="508"/>
    </row>
    <row r="574" spans="8:8" s="1235" ht="17.25" customFormat="1" customHeight="1">
      <c r="A574" s="1236"/>
      <c r="B574" s="1282" t="s">
        <v>167</v>
      </c>
      <c r="C574" s="1283" t="s">
        <v>54</v>
      </c>
      <c r="D574" s="1284"/>
      <c r="E574" s="1285" t="s">
        <v>69</v>
      </c>
      <c r="F574" s="1286" t="s">
        <v>70</v>
      </c>
      <c r="G574" s="1285" t="s">
        <v>200</v>
      </c>
      <c r="H574" s="1287" t="s">
        <v>30</v>
      </c>
      <c r="I574" s="1288" t="s">
        <v>55</v>
      </c>
      <c r="J574" s="1289" t="s">
        <v>223</v>
      </c>
      <c r="K574" s="1290" t="s">
        <v>83</v>
      </c>
      <c r="L574" s="1291" t="s">
        <v>76</v>
      </c>
      <c r="M574" s="1292" t="s">
        <v>102</v>
      </c>
      <c r="N574" s="508"/>
    </row>
    <row r="575" spans="8:8" s="1235" ht="17.25" customFormat="1" customHeight="1">
      <c r="A575" s="1236"/>
      <c r="B575" s="1282" t="s">
        <v>167</v>
      </c>
      <c r="C575" s="1293"/>
      <c r="D575" s="1294"/>
      <c r="E575" s="1295"/>
      <c r="F575" s="1296"/>
      <c r="G575" s="1295"/>
      <c r="H575" s="1297"/>
      <c r="I575" s="1298"/>
      <c r="J575" s="1299"/>
      <c r="K575" s="1300"/>
      <c r="L575" s="1301"/>
      <c r="M575" s="1302"/>
      <c r="N575" s="508"/>
    </row>
    <row r="576" spans="8:8" s="1235" ht="17.25" customFormat="1" customHeight="1">
      <c r="A576" s="1236"/>
      <c r="B576" s="1282" t="s">
        <v>167</v>
      </c>
      <c r="C576" s="1303" t="s">
        <v>56</v>
      </c>
      <c r="D576" s="1304"/>
      <c r="E576" s="1305">
        <f>'Marks Entry'!$L$7</f>
        <v>5.0</v>
      </c>
      <c r="F576" s="1305">
        <f>'Marks Entry'!$M$7</f>
        <v>5.0</v>
      </c>
      <c r="G576" s="1305">
        <f>'Marks Entry'!$M$7</f>
        <v>5.0</v>
      </c>
      <c r="H576" s="1306">
        <f>SUM(E576:G576)</f>
        <v>15.0</v>
      </c>
      <c r="I576" s="1305">
        <f>'Marks Entry'!$P$7</f>
        <v>35.0</v>
      </c>
      <c r="J576" s="1306">
        <f>SUM(H576,I576)</f>
        <v>50.0</v>
      </c>
      <c r="K576" s="1305">
        <f>'Marks Entry'!$R$7</f>
        <v>50.0</v>
      </c>
      <c r="L576" s="1307">
        <f>SUM(J576,K576)</f>
        <v>100.0</v>
      </c>
      <c r="M576" s="1308"/>
      <c r="N576" s="508"/>
    </row>
    <row r="577" spans="8:8" s="1235" ht="17.25" customFormat="1" customHeight="1">
      <c r="A577" s="1236"/>
      <c r="B577" s="1282" t="s">
        <v>167</v>
      </c>
      <c r="C577" s="1309" t="str">
        <f>'Marks Entry'!$L$3</f>
        <v>HINDI</v>
      </c>
      <c r="D577" s="1310"/>
      <c r="E577" s="1311">
        <f>IF(K564="","",VLOOKUP($A561,'Marks Entry'!$C$1:$GQ$109,10,0))</f>
        <v>5.0</v>
      </c>
      <c r="F577" s="1311">
        <f>IF(K564="","",VLOOKUP($A561,'Marks Entry'!$C$1:$GQ$109,11,0))</f>
        <v>5.0</v>
      </c>
      <c r="G577" s="1312">
        <f>IF(K564="","",VLOOKUP($A561,'Marks Entry'!$C$1:$GQ$109,12,0))</f>
        <v>4.0</v>
      </c>
      <c r="H577" s="1313">
        <f>SUM(E577:G577)</f>
        <v>14.0</v>
      </c>
      <c r="I577" s="1311">
        <f>IF(K564="","",VLOOKUP($A561,'Marks Entry'!$C$1:$GQ$109,14,0))</f>
        <v>24.0</v>
      </c>
      <c r="J577" s="1313">
        <f t="shared" si="42" ref="J577:J584">SUM(H577,I577)</f>
        <v>38.0</v>
      </c>
      <c r="K577" s="1311">
        <f>IF(K564="","",VLOOKUP($A561,'Marks Entry'!$C$1:$GQ$109,16,0))</f>
        <v>24.0</v>
      </c>
      <c r="L577" s="1314">
        <f t="shared" si="43" ref="L577:L584">SUM(J577,K577)</f>
        <v>62.0</v>
      </c>
      <c r="M577" s="1315" t="str">
        <f>IF(K564="","",VLOOKUP($A561,'Marks Entry'!$C$1:$GQ$109,21,0))</f>
        <v>I</v>
      </c>
      <c r="N577" s="508"/>
    </row>
    <row r="578" spans="8:8" s="1235" ht="17.25" customFormat="1" customHeight="1">
      <c r="A578" s="1236"/>
      <c r="B578" s="1282" t="s">
        <v>167</v>
      </c>
      <c r="C578" s="1316" t="str">
        <f>'Marks Entry'!$X$3</f>
        <v>ENGLISH</v>
      </c>
      <c r="D578" s="1317"/>
      <c r="E578" s="1318">
        <f>IF(K564="","",VLOOKUP($A561,'Marks Entry'!$C$1:$GQ$109,22,0))</f>
        <v>5.0</v>
      </c>
      <c r="F578" s="1318">
        <f>IF(K564="","",VLOOKUP($A561,'Marks Entry'!$C$1:$GQ$109,23,0))</f>
        <v>4.0</v>
      </c>
      <c r="G578" s="1319">
        <f>IF(K564="","",VLOOKUP($A561,'Marks Entry'!$C$1:$GQ$109,24,0))</f>
        <v>5.0</v>
      </c>
      <c r="H578" s="1320">
        <f t="shared" si="44" ref="H578:H584">SUM(E578:G578)</f>
        <v>14.0</v>
      </c>
      <c r="I578" s="1321">
        <f>IF(K564="","",VLOOKUP($A561,'Marks Entry'!$C$1:$GQ$109,26,0))</f>
        <v>20.0</v>
      </c>
      <c r="J578" s="1320">
        <f t="shared" si="42"/>
        <v>34.0</v>
      </c>
      <c r="K578" s="1318">
        <f>IF(K564="","",VLOOKUP($A561,'Marks Entry'!$C$1:$GQ$109,28,0))</f>
        <v>0.0</v>
      </c>
      <c r="L578" s="1322">
        <f t="shared" si="43"/>
        <v>34.0</v>
      </c>
      <c r="M578" s="1323" t="str">
        <f>IF(K564="","",VLOOKUP($A561,'Marks Entry'!$C$1:$GQ$109,33,0))</f>
        <v>S</v>
      </c>
      <c r="N578" s="508"/>
    </row>
    <row r="579" spans="8:8" s="1235" ht="17.25" customFormat="1" customHeight="1">
      <c r="A579" s="1236"/>
      <c r="B579" s="1282" t="s">
        <v>167</v>
      </c>
      <c r="C579" s="1324" t="s">
        <v>56</v>
      </c>
      <c r="D579" s="1325"/>
      <c r="E579" s="1326">
        <f>'Marks Entry'!$AJ$7</f>
        <v>10.0</v>
      </c>
      <c r="F579" s="1326">
        <f>'Marks Entry'!$AK$7</f>
        <v>10.0</v>
      </c>
      <c r="G579" s="1326">
        <f>'Marks Entry'!$AK$7</f>
        <v>10.0</v>
      </c>
      <c r="H579" s="1327">
        <f t="shared" si="44"/>
        <v>30.0</v>
      </c>
      <c r="I579" s="1326">
        <f>'Marks Entry'!$AN$7</f>
        <v>70.0</v>
      </c>
      <c r="J579" s="1327">
        <f t="shared" si="42"/>
        <v>100.0</v>
      </c>
      <c r="K579" s="1326">
        <f>'Marks Entry'!$AP$7</f>
        <v>100.0</v>
      </c>
      <c r="L579" s="1328">
        <f t="shared" si="43"/>
        <v>200.0</v>
      </c>
      <c r="M579" s="1329" t="s">
        <v>168</v>
      </c>
      <c r="N579" s="508"/>
    </row>
    <row r="580" spans="8:8" s="1235" ht="17.25" customFormat="1" customHeight="1">
      <c r="A580" s="1236"/>
      <c r="B580" s="1282" t="s">
        <v>167</v>
      </c>
      <c r="C580" s="1330" t="str">
        <f>'Marks Entry'!$AJ$3</f>
        <v>SANSKRIT-I</v>
      </c>
      <c r="D580" s="1331"/>
      <c r="E580" s="1311">
        <f>IF(K564="","",VLOOKUP($A561,'Marks Entry'!$C$1:$GQ$109,34,0))</f>
        <v>6.0</v>
      </c>
      <c r="F580" s="1311">
        <f>IF(K564="","",VLOOKUP($A561,'Marks Entry'!$C$1:$GQ$109,35,0))</f>
        <v>6.0</v>
      </c>
      <c r="G580" s="1312">
        <f>IF(K564="","",VLOOKUP($A561,'Marks Entry'!$C$1:$GQ$109,36,0))</f>
        <v>8.0</v>
      </c>
      <c r="H580" s="1332">
        <f t="shared" si="44"/>
        <v>20.0</v>
      </c>
      <c r="I580" s="1333">
        <f>IF(K564="","",VLOOKUP($A561,'Marks Entry'!$C$1:$GQ$109,38,0))</f>
        <v>35.0</v>
      </c>
      <c r="J580" s="1332">
        <f t="shared" si="42"/>
        <v>55.0</v>
      </c>
      <c r="K580" s="1311">
        <f>IF(K564="","",VLOOKUP($A561,'Marks Entry'!$C$1:$GQ$109,40,0))</f>
        <v>0.0</v>
      </c>
      <c r="L580" s="1314">
        <f t="shared" si="43"/>
        <v>55.0</v>
      </c>
      <c r="M580" s="1315" t="str">
        <f>IF(K564="","",VLOOKUP($A561,'Marks Entry'!$C$1:$GQ$109,45,0))</f>
        <v>S</v>
      </c>
      <c r="N580" s="508"/>
    </row>
    <row r="581" spans="8:8" s="1235" ht="17.25" customFormat="1" customHeight="1">
      <c r="A581" s="1236"/>
      <c r="B581" s="1282" t="s">
        <v>167</v>
      </c>
      <c r="C581" s="1334" t="str">
        <f>'Marks Entry'!$AV$3</f>
        <v>SANSKRIT-II</v>
      </c>
      <c r="D581" s="1335"/>
      <c r="E581" s="1311">
        <f>IF(K564="","",VLOOKUP($A561,'Marks Entry'!$C$1:$GQ$109,46,0))</f>
        <v>8.0</v>
      </c>
      <c r="F581" s="1311">
        <f>IF(K564="","",VLOOKUP($A561,'Marks Entry'!$C$1:$GQ$109,47,0))</f>
        <v>9.0</v>
      </c>
      <c r="G581" s="1312">
        <f>IF(K564="","",VLOOKUP($A561,'Marks Entry'!$C$1:$GQ$109,48,0))</f>
        <v>5.0</v>
      </c>
      <c r="H581" s="1336">
        <f t="shared" si="44"/>
        <v>22.0</v>
      </c>
      <c r="I581" s="1337">
        <f>IF(K564="","",VLOOKUP($A561,'Marks Entry'!$C$1:$GQ$109,50,0))</f>
        <v>35.0</v>
      </c>
      <c r="J581" s="1336">
        <f t="shared" si="42"/>
        <v>57.0</v>
      </c>
      <c r="K581" s="1311">
        <f>IF(K564="","",VLOOKUP($A561,'Marks Entry'!$C$1:$GQ$109,52,0))</f>
        <v>0.0</v>
      </c>
      <c r="L581" s="1314">
        <f t="shared" si="43"/>
        <v>57.0</v>
      </c>
      <c r="M581" s="1315" t="str">
        <f>IF(K564="","",VLOOKUP($A561,'Marks Entry'!$C$1:$GQ$109,57,0))</f>
        <v>S</v>
      </c>
      <c r="N581" s="508"/>
    </row>
    <row r="582" spans="8:8" s="1235" ht="17.25" customFormat="1" customHeight="1">
      <c r="A582" s="1236"/>
      <c r="B582" s="1282" t="s">
        <v>167</v>
      </c>
      <c r="C582" s="1334" t="str">
        <f>'Marks Entry'!$BH$3</f>
        <v>SCIENCE</v>
      </c>
      <c r="D582" s="1335"/>
      <c r="E582" s="1311">
        <f>IF(K564="","",VLOOKUP($A561,'Marks Entry'!$C$1:$GQ$109,58,0))</f>
        <v>10.0</v>
      </c>
      <c r="F582" s="1311">
        <f>IF(K564="","",VLOOKUP($A561,'Marks Entry'!$C$1:$GQ$109,59,0))</f>
        <v>1.0</v>
      </c>
      <c r="G582" s="1312">
        <f>IF(K564="","",VLOOKUP($A561,'Marks Entry'!$C$1:$GQ$109,60,0))</f>
        <v>1.0</v>
      </c>
      <c r="H582" s="1336">
        <f t="shared" si="44"/>
        <v>12.0</v>
      </c>
      <c r="I582" s="1337">
        <f>IF(K564="","",VLOOKUP($A561,'Marks Entry'!$C$1:$GQ$109,62,0))</f>
        <v>44.0</v>
      </c>
      <c r="J582" s="1336">
        <f t="shared" si="42"/>
        <v>56.0</v>
      </c>
      <c r="K582" s="1311">
        <f>IF(K564="","",VLOOKUP($A561,'Marks Entry'!$C$1:$GQ$109,64,0))</f>
        <v>0.0</v>
      </c>
      <c r="L582" s="1314">
        <f t="shared" si="43"/>
        <v>56.0</v>
      </c>
      <c r="M582" s="1315" t="str">
        <f>IF(K564="","",VLOOKUP($A561,'Marks Entry'!$C$1:$GQ$109,69,0))</f>
        <v>S</v>
      </c>
      <c r="N582" s="508"/>
    </row>
    <row r="583" spans="8:8" s="1235" ht="17.25" customFormat="1" customHeight="1">
      <c r="A583" s="1236"/>
      <c r="B583" s="1282" t="s">
        <v>167</v>
      </c>
      <c r="C583" s="1338" t="str">
        <f>'Marks Entry'!$BT$3</f>
        <v>MATHEMATICS</v>
      </c>
      <c r="D583" s="1339"/>
      <c r="E583" s="1340">
        <f>IF(K564="","",VLOOKUP($A561,'Marks Entry'!$C$1:$GQ$109,70,0))</f>
        <v>2.0</v>
      </c>
      <c r="F583" s="1340">
        <f>IF(K564="","",VLOOKUP($A561,'Marks Entry'!$C$1:$GQ$109,71,0))</f>
        <v>4.0</v>
      </c>
      <c r="G583" s="1341">
        <f>IF(K564="","",VLOOKUP($A561,'Marks Entry'!$C$1:$GQ$109,72,0))</f>
        <v>3.0</v>
      </c>
      <c r="H583" s="1342">
        <f t="shared" si="44"/>
        <v>9.0</v>
      </c>
      <c r="I583" s="1343">
        <f>IF(K564="","",VLOOKUP($A561,'Marks Entry'!$C$1:$GQ$109,74,0))</f>
        <v>40.0</v>
      </c>
      <c r="J583" s="1342">
        <f t="shared" si="42"/>
        <v>49.0</v>
      </c>
      <c r="K583" s="1340">
        <f>IF(K564="","",VLOOKUP($A561,'Marks Entry'!$C$1:$GQ$109,76,0))</f>
        <v>0.0</v>
      </c>
      <c r="L583" s="1344">
        <f t="shared" si="43"/>
        <v>49.0</v>
      </c>
      <c r="M583" s="1345" t="str">
        <f>IF(K564="","",VLOOKUP($A561,'Marks Entry'!$C$1:$GQ$109,81,0))</f>
        <v>F</v>
      </c>
      <c r="N583" s="508"/>
    </row>
    <row r="584" spans="8:8" s="1235" ht="17.25" customFormat="1" customHeight="1">
      <c r="A584" s="1236"/>
      <c r="B584" s="1282" t="s">
        <v>167</v>
      </c>
      <c r="C584" s="1338" t="str">
        <f>'Marks Entry'!$CF$3</f>
        <v>SOCIAL SCIENCE</v>
      </c>
      <c r="D584" s="1339"/>
      <c r="E584" s="1340">
        <f>IF(K564="","",VLOOKUP($A561,'Marks Entry'!$C$1:$GQ$109,82,0))</f>
        <v>9.0</v>
      </c>
      <c r="F584" s="1340">
        <f>IF(K564="","",VLOOKUP($A561,'Marks Entry'!$C$1:$GQ$109,83,0))</f>
        <v>9.0</v>
      </c>
      <c r="G584" s="1341">
        <f>IF(K564="","",VLOOKUP($A561,'Marks Entry'!$C$1:$GQ$109,84,0))</f>
        <v>8.0</v>
      </c>
      <c r="H584" s="1342">
        <f t="shared" si="44"/>
        <v>26.0</v>
      </c>
      <c r="I584" s="1343">
        <f>IF(K564="","",VLOOKUP($A561,'Marks Entry'!$C$1:$GQ$109,86,0))</f>
        <v>53.0</v>
      </c>
      <c r="J584" s="1342">
        <f t="shared" si="42"/>
        <v>79.0</v>
      </c>
      <c r="K584" s="1340">
        <f>IF(K564="","",VLOOKUP($A561,'Marks Entry'!$C$1:$GQ$109,88,0))</f>
        <v>0.0</v>
      </c>
      <c r="L584" s="1344">
        <f t="shared" si="43"/>
        <v>79.0</v>
      </c>
      <c r="M584" s="1345" t="str">
        <f>IF(K564="","",VLOOKUP($A561,'Marks Entry'!$C$1:$GQ$109,93,0))</f>
        <v>S</v>
      </c>
      <c r="N584" s="508"/>
    </row>
    <row r="585" spans="8:8" s="24" ht="17.25" customFormat="1" customHeight="1">
      <c r="A585" s="1236"/>
      <c r="B585" s="1262" t="s">
        <v>167</v>
      </c>
      <c r="C585" s="1346" t="s">
        <v>77</v>
      </c>
      <c r="D585" s="1347"/>
      <c r="E585" s="1348"/>
      <c r="F585" s="1349" t="s">
        <v>78</v>
      </c>
      <c r="G585" s="1350"/>
      <c r="H585" s="1351" t="s">
        <v>79</v>
      </c>
      <c r="I585" s="1352"/>
      <c r="J585" s="1353" t="s">
        <v>43</v>
      </c>
      <c r="K585" s="1354" t="s">
        <v>95</v>
      </c>
      <c r="L585" s="1355" t="s">
        <v>41</v>
      </c>
      <c r="M585" s="1356" t="s">
        <v>45</v>
      </c>
      <c r="N585" s="508"/>
    </row>
    <row r="586" spans="8:8" s="24" ht="20.25" customFormat="1" customHeight="1">
      <c r="A586" s="1236"/>
      <c r="B586" s="1262" t="s">
        <v>167</v>
      </c>
      <c r="C586" s="1357"/>
      <c r="D586" s="1358"/>
      <c r="E586" s="1359"/>
      <c r="F586" s="1360">
        <f>IF(K564="","",VLOOKUP($A561,'Marks Entry'!$C$1:$GQ$109,155,0))</f>
        <v>1200.0</v>
      </c>
      <c r="G586" s="1361"/>
      <c r="H586" s="1362">
        <f>IF(K564="","",VLOOKUP($A561,'Marks Entry'!$C$1:$GQ$109,156,0))</f>
        <v>392.0</v>
      </c>
      <c r="I586" s="1361"/>
      <c r="J586" s="1363">
        <f>IF(K564="","",VLOOKUP($A561,'Marks Entry'!$C$1:$GQ$109,157,0))</f>
        <v>32.666666666666664</v>
      </c>
      <c r="K586" s="1364" t="str">
        <f>IF(K564="","",VLOOKUP($A561,'Marks Entry'!$C$1:$GQ$109,158,0))</f>
        <v/>
      </c>
      <c r="L586" s="1365" t="str">
        <f>IF(K564="","",VLOOKUP($A561,'Marks Entry'!$C$1:$GQ$109,159,0))</f>
        <v>FAILED</v>
      </c>
      <c r="M586" s="1366" t="str">
        <f>IF(K564="","",VLOOKUP($A561,'Marks Entry'!$C$1:$GQ$109,161,0))</f>
        <v/>
      </c>
      <c r="N586" s="508"/>
    </row>
    <row r="587" spans="8:8" s="24" ht="17.25" customFormat="1" customHeight="1">
      <c r="A587" s="1236"/>
      <c r="B587" s="1262" t="s">
        <v>167</v>
      </c>
      <c r="C587" s="1367" t="s">
        <v>58</v>
      </c>
      <c r="D587" s="1368"/>
      <c r="E587" s="1368"/>
      <c r="F587" s="1368"/>
      <c r="G587" s="1368"/>
      <c r="H587" s="1368"/>
      <c r="I587" s="1369"/>
      <c r="J587" s="1370" t="s">
        <v>59</v>
      </c>
      <c r="K587" s="1371">
        <f>IF(K564="","",VLOOKUP($A561,'Marks Entry'!$C$1:$GQ$109,152,0))</f>
        <v>0.0</v>
      </c>
      <c r="L587" s="1372" t="s">
        <v>104</v>
      </c>
      <c r="M587" s="1373"/>
      <c r="N587" s="508"/>
    </row>
    <row r="588" spans="8:8" s="24" ht="17.25" customFormat="1" customHeight="1">
      <c r="A588" s="1236"/>
      <c r="B588" s="1262" t="s">
        <v>167</v>
      </c>
      <c r="C588" s="1374" t="s">
        <v>54</v>
      </c>
      <c r="D588" s="1375"/>
      <c r="E588" s="1375"/>
      <c r="F588" s="1376" t="s">
        <v>162</v>
      </c>
      <c r="G588" s="1376"/>
      <c r="H588" s="1376"/>
      <c r="I588" s="1377" t="s">
        <v>49</v>
      </c>
      <c r="J588" s="1378" t="s">
        <v>60</v>
      </c>
      <c r="K588" s="1379">
        <f>IF(K564="","",VLOOKUP($A561,'Marks Entry'!$C$1:$GQ$109,153,0))</f>
        <v>0.0</v>
      </c>
      <c r="L588" s="1380" t="str">
        <f>IF(K564="","",VLOOKUP($A561,'Marks Entry'!$C$1:$GQ$109,154,0))</f>
        <v/>
      </c>
      <c r="M588" s="1381"/>
      <c r="N588" s="508"/>
    </row>
    <row r="589" spans="8:8" s="24" ht="17.25" customFormat="1" customHeight="1">
      <c r="A589" s="1236"/>
      <c r="B589" s="1262" t="s">
        <v>167</v>
      </c>
      <c r="C589" s="1374"/>
      <c r="D589" s="1375"/>
      <c r="E589" s="1375"/>
      <c r="F589" s="1376"/>
      <c r="G589" s="1376"/>
      <c r="H589" s="1376"/>
      <c r="I589" s="1382" t="s">
        <v>103</v>
      </c>
      <c r="J589" s="1383" t="s">
        <v>61</v>
      </c>
      <c r="K589" s="1383"/>
      <c r="L589" s="1384" t="str">
        <f>IF(K564="","",VLOOKUP($A561,'Marks Entry'!$C$1:$GQ$109,162,0))</f>
        <v>Need Improvement</v>
      </c>
      <c r="M589" s="1385"/>
      <c r="N589" s="508"/>
    </row>
    <row r="590" spans="8:8" s="24" ht="17.25" customFormat="1" customHeight="1">
      <c r="A590" s="1236"/>
      <c r="B590" s="1262" t="s">
        <v>167</v>
      </c>
      <c r="C590" s="1386" t="str">
        <f>'Marks Entry'!$CR$3</f>
        <v>Fou. Of Info. Tech.</v>
      </c>
      <c r="D590" s="1387"/>
      <c r="E590" s="1388"/>
      <c r="F590" s="1389" t="str">
        <f>IF(K564="","",VLOOKUP($A561,'Marks Entry'!$C$1:$GQ$109,180,0))</f>
        <v>83/200</v>
      </c>
      <c r="G590" s="1389"/>
      <c r="H590" s="1389"/>
      <c r="I590" s="1390" t="str">
        <f>IF(OR(K564="",F590=0/200),"",VLOOKUP($A561,'Marks Entry'!$C$1:$GQ$109,106,0))</f>
        <v>C</v>
      </c>
      <c r="J590" s="1391" t="s">
        <v>68</v>
      </c>
      <c r="K590" s="1391"/>
      <c r="L590" s="1392">
        <f>Master!$E$20</f>
        <v>45048.0</v>
      </c>
      <c r="M590" s="1393"/>
      <c r="N590" s="508"/>
    </row>
    <row r="591" spans="8:8" s="24" ht="17.25" customFormat="1" customHeight="1">
      <c r="A591" s="1236"/>
      <c r="B591" s="1262" t="s">
        <v>167</v>
      </c>
      <c r="C591" s="1394" t="str">
        <f>'Marks Entry'!$DE$3</f>
        <v>Health &amp; Phy. Edu.</v>
      </c>
      <c r="D591" s="1395"/>
      <c r="E591" s="1395"/>
      <c r="F591" s="1396" t="str">
        <f>IF(K564="","",VLOOKUP($A561,'Marks Entry'!$C$1:$GQ$109,184,0))</f>
        <v>86/230</v>
      </c>
      <c r="G591" s="1397"/>
      <c r="H591" s="1398"/>
      <c r="I591" s="1390" t="str">
        <f>IF(OR(K564="",F591=0/200),"",VLOOKUP($A561,'Marks Entry'!$C$1:$GQ$109,129,0))</f>
        <v>D</v>
      </c>
      <c r="J591" s="1399"/>
      <c r="K591" s="1399"/>
      <c r="L591" s="1399"/>
      <c r="M591" s="1400"/>
      <c r="N591" s="508"/>
    </row>
    <row r="592" spans="8:8" s="24" ht="17.25" customFormat="1" customHeight="1">
      <c r="A592" s="1236"/>
      <c r="B592" s="1262" t="s">
        <v>167</v>
      </c>
      <c r="C592" s="1394" t="str">
        <f>'Marks Entry'!$EB$3</f>
        <v>S.U.P.W.</v>
      </c>
      <c r="D592" s="1395"/>
      <c r="E592" s="1395"/>
      <c r="F592" s="1396" t="str">
        <f>IF(K564="","",VLOOKUP($A561,'Marks Entry'!$C$1:$GQ$109,188,0))</f>
        <v>0/100</v>
      </c>
      <c r="G592" s="1397"/>
      <c r="H592" s="1398"/>
      <c r="I592" s="1390" t="str">
        <f>IF(OR(K564="",F592=0/100),"",VLOOKUP($A561,'Marks Entry'!$C$1:$GQ$109,135,0))</f>
        <v/>
      </c>
      <c r="J592" s="1401"/>
      <c r="K592" s="1401"/>
      <c r="L592" s="1401"/>
      <c r="M592" s="1402"/>
      <c r="N592" s="508"/>
    </row>
    <row r="593" spans="8:8" s="24" ht="17.25" customFormat="1" customHeight="1">
      <c r="A593" s="1236"/>
      <c r="B593" s="1262" t="s">
        <v>167</v>
      </c>
      <c r="C593" s="1394" t="str">
        <f>'Marks Entry'!$EH$3</f>
        <v>Art Education</v>
      </c>
      <c r="D593" s="1395"/>
      <c r="E593" s="1395"/>
      <c r="F593" s="1396" t="str">
        <f>IF(K564="","",VLOOKUP($A561,'Marks Entry'!$C$1:$GQ$109,192,0))</f>
        <v>0/100</v>
      </c>
      <c r="G593" s="1397"/>
      <c r="H593" s="1398"/>
      <c r="I593" s="1390" t="str">
        <f>IF(OR(K564="",F593=0/100),"",VLOOKUP($A561,'Marks Entry'!$C$1:$GQ$109,141,0))</f>
        <v/>
      </c>
      <c r="J593" s="1403" t="s">
        <v>228</v>
      </c>
      <c r="K593" s="1403"/>
      <c r="L593" s="1403"/>
      <c r="M593" s="1404"/>
      <c r="N593" s="508"/>
    </row>
    <row r="594" spans="8:8" s="24" ht="17.25" customFormat="1" customHeight="1">
      <c r="A594" s="1236"/>
      <c r="B594" s="1262" t="s">
        <v>167</v>
      </c>
      <c r="C594" s="1394" t="str">
        <f>'Marks Entry'!$EN$3</f>
        <v>H &amp; C RAJ</v>
      </c>
      <c r="D594" s="1395"/>
      <c r="E594" s="1395"/>
      <c r="F594" s="1405" t="str">
        <f>IF(K564="","",VLOOKUP($A561,'Marks Entry'!$C$1:$GQ$109,196,0))</f>
        <v>78/200</v>
      </c>
      <c r="G594" s="1406"/>
      <c r="H594" s="1407"/>
      <c r="I594" s="1408" t="str">
        <f>IF(OR(K564="",F594=0/200),"",VLOOKUP($A561,'Marks Entry'!$C$1:$GQ$109,151,0))</f>
        <v>D</v>
      </c>
      <c r="J594" s="1403" t="s">
        <v>229</v>
      </c>
      <c r="K594" s="1403"/>
      <c r="L594" s="1403"/>
      <c r="M594" s="1404"/>
      <c r="N594" s="508"/>
    </row>
    <row r="595" spans="8:8" s="24" ht="17.25" customFormat="1" customHeight="1">
      <c r="A595" s="1236"/>
      <c r="B595" s="1262" t="s">
        <v>167</v>
      </c>
      <c r="C595" s="1409" t="s">
        <v>171</v>
      </c>
      <c r="D595" s="1410"/>
      <c r="E595" s="1411"/>
      <c r="F595" s="1412" t="s">
        <v>172</v>
      </c>
      <c r="G595" s="1413"/>
      <c r="H595" s="1414"/>
      <c r="I595" s="1415" t="s">
        <v>31</v>
      </c>
      <c r="J595" s="1403" t="s">
        <v>230</v>
      </c>
      <c r="K595" s="1403"/>
      <c r="L595" s="1403"/>
      <c r="M595" s="1404"/>
      <c r="N595" s="508"/>
    </row>
    <row r="596" spans="8:8" s="24" ht="17.25" customFormat="1" customHeight="1">
      <c r="A596" s="1236"/>
      <c r="B596" s="1262" t="s">
        <v>167</v>
      </c>
      <c r="C596" s="1416"/>
      <c r="D596" s="1417"/>
      <c r="E596" s="1418"/>
      <c r="F596" s="1419" t="s">
        <v>224</v>
      </c>
      <c r="G596" s="1420"/>
      <c r="H596" s="1421"/>
      <c r="I596" s="1422" t="s">
        <v>62</v>
      </c>
      <c r="J596" s="1423" t="s">
        <v>232</v>
      </c>
      <c r="K596" s="1424"/>
      <c r="L596" s="1424"/>
      <c r="M596" s="1425"/>
      <c r="N596" s="508"/>
    </row>
    <row r="597" spans="8:8" s="24" ht="17.25" customFormat="1" customHeight="1">
      <c r="A597" s="1236"/>
      <c r="B597" s="1262" t="s">
        <v>167</v>
      </c>
      <c r="C597" s="1416"/>
      <c r="D597" s="1417"/>
      <c r="E597" s="1418"/>
      <c r="F597" s="1419" t="s">
        <v>225</v>
      </c>
      <c r="G597" s="1420"/>
      <c r="H597" s="1421"/>
      <c r="I597" s="1422" t="s">
        <v>63</v>
      </c>
      <c r="J597" s="1426"/>
      <c r="K597" s="1427"/>
      <c r="L597" s="1427"/>
      <c r="M597" s="1428"/>
      <c r="N597" s="508"/>
    </row>
    <row r="598" spans="8:8" s="24" ht="17.25" customFormat="1" customHeight="1">
      <c r="A598" s="1236"/>
      <c r="B598" s="1262" t="s">
        <v>167</v>
      </c>
      <c r="C598" s="1416"/>
      <c r="D598" s="1417"/>
      <c r="E598" s="1418"/>
      <c r="F598" s="1419" t="s">
        <v>226</v>
      </c>
      <c r="G598" s="1420"/>
      <c r="H598" s="1421"/>
      <c r="I598" s="1422" t="s">
        <v>65</v>
      </c>
      <c r="J598" s="1426"/>
      <c r="K598" s="1427"/>
      <c r="L598" s="1427"/>
      <c r="M598" s="1428"/>
      <c r="N598" s="508"/>
    </row>
    <row r="599" spans="8:8" s="24" ht="17.25" customFormat="1" customHeight="1">
      <c r="A599" s="1236"/>
      <c r="B599" s="1429" t="s">
        <v>167</v>
      </c>
      <c r="C599" s="1430"/>
      <c r="D599" s="1431"/>
      <c r="E599" s="1432"/>
      <c r="F599" s="1433" t="s">
        <v>227</v>
      </c>
      <c r="G599" s="1434"/>
      <c r="H599" s="1435"/>
      <c r="I599" s="1436" t="s">
        <v>64</v>
      </c>
      <c r="J599" s="1437" t="s">
        <v>231</v>
      </c>
      <c r="K599" s="1438"/>
      <c r="L599" s="1438"/>
      <c r="M599" s="1439"/>
      <c r="N599" s="508"/>
    </row>
    <row r="600" spans="8:8" s="24" ht="27.75" customFormat="1" customHeight="1">
      <c r="A600" s="1440" t="s">
        <v>161</v>
      </c>
      <c r="B600" s="1440"/>
      <c r="C600" s="1440"/>
      <c r="D600" s="1440"/>
      <c r="E600" s="1440"/>
      <c r="F600" s="1440"/>
      <c r="G600" s="1440"/>
      <c r="H600" s="1440"/>
      <c r="I600" s="1440"/>
      <c r="J600" s="1440"/>
      <c r="K600" s="1440"/>
      <c r="L600" s="1440"/>
      <c r="M600" s="1440"/>
      <c r="N600" s="1440"/>
    </row>
    <row r="601" spans="8:8" s="24" ht="19.5" customFormat="1" customHeight="1">
      <c r="A601" s="1223">
        <f>A561+1</f>
        <v>16.0</v>
      </c>
      <c r="B601" s="1441" t="str">
        <f>$B$1</f>
        <v>Department Of Sanskrit Education, Rajasthan</v>
      </c>
      <c r="C601" s="1441"/>
      <c r="D601" s="1441"/>
      <c r="E601" s="1441"/>
      <c r="F601" s="1441"/>
      <c r="G601" s="1441"/>
      <c r="H601" s="1441"/>
      <c r="I601" s="1441"/>
      <c r="J601" s="1441"/>
      <c r="K601" s="1441"/>
      <c r="L601" s="1441"/>
      <c r="M601" s="1441"/>
      <c r="N601" s="508" t="s">
        <v>161</v>
      </c>
    </row>
    <row r="602" spans="8:8" s="707" ht="36.0" customFormat="1" customHeight="1">
      <c r="A602" s="1225"/>
      <c r="B602" s="1226"/>
      <c r="C602" s="1227"/>
      <c r="D602" s="1228" t="str">
        <f>Master!$E$8</f>
        <v>GOVT VARISHTHA UPADHYAY SANSKRIT SCHOOL</v>
      </c>
      <c r="E602" s="1229"/>
      <c r="F602" s="1229"/>
      <c r="G602" s="1229"/>
      <c r="H602" s="1229"/>
      <c r="I602" s="1229"/>
      <c r="J602" s="1229"/>
      <c r="K602" s="1229"/>
      <c r="L602" s="1229"/>
      <c r="M602" s="1230"/>
      <c r="N602" s="508"/>
    </row>
    <row r="603" spans="8:8" s="24" ht="19.5" customFormat="1" customHeight="1">
      <c r="A603" s="1225"/>
      <c r="B603" s="1231"/>
      <c r="C603" s="1232"/>
      <c r="D603" s="1233">
        <f>Master!$E$11</f>
        <v>0.0</v>
      </c>
      <c r="E603" s="1233"/>
      <c r="F603" s="1233"/>
      <c r="G603" s="1233"/>
      <c r="H603" s="1233"/>
      <c r="I603" s="1233"/>
      <c r="J603" s="1233"/>
      <c r="K603" s="1233"/>
      <c r="L603" s="1233"/>
      <c r="M603" s="1234"/>
      <c r="N603" s="508"/>
    </row>
    <row r="604" spans="8:8" s="1235" ht="18.75" customFormat="1" customHeight="1">
      <c r="A604" s="1236"/>
      <c r="B604" s="1237"/>
      <c r="C604" s="1238" t="s">
        <v>154</v>
      </c>
      <c r="D604" s="1239"/>
      <c r="E604" s="1239"/>
      <c r="F604" s="1239"/>
      <c r="G604" s="1239"/>
      <c r="H604" s="1240"/>
      <c r="I604" s="1241" t="s">
        <v>135</v>
      </c>
      <c r="J604" s="1242"/>
      <c r="K604" s="1243">
        <f>VLOOKUP($A601,'Marks Entry'!$C$9:$K$108,5)</f>
        <v>916.0</v>
      </c>
      <c r="L604" s="1244" t="s">
        <v>221</v>
      </c>
      <c r="M604" s="1245"/>
      <c r="N604" s="508"/>
    </row>
    <row r="605" spans="8:8" s="1235" ht="18.75" customFormat="1" customHeight="1">
      <c r="A605" s="1236"/>
      <c r="B605" s="1237"/>
      <c r="C605" s="1246"/>
      <c r="D605" s="1247"/>
      <c r="E605" s="1247"/>
      <c r="F605" s="1247"/>
      <c r="G605" s="1247"/>
      <c r="H605" s="1248"/>
      <c r="I605" s="1241"/>
      <c r="J605" s="1242"/>
      <c r="K605" s="1243"/>
      <c r="L605" s="1249">
        <f>Master!$E$14</f>
        <v>8170.0</v>
      </c>
      <c r="M605" s="1250"/>
      <c r="N605" s="508"/>
    </row>
    <row r="606" spans="8:8" s="24" ht="15.75" customFormat="1" customHeight="1">
      <c r="A606" s="1236"/>
      <c r="B606" s="1251"/>
      <c r="C606" s="1246"/>
      <c r="D606" s="1247"/>
      <c r="E606" s="1247"/>
      <c r="F606" s="1247"/>
      <c r="G606" s="1247"/>
      <c r="H606" s="1248"/>
      <c r="I606" s="1241"/>
      <c r="J606" s="1242"/>
      <c r="K606" s="1243"/>
      <c r="L606" s="1252" t="s">
        <v>222</v>
      </c>
      <c r="M606" s="1253"/>
      <c r="N606" s="508"/>
    </row>
    <row r="607" spans="8:8" s="24" ht="18.0" customFormat="1" customHeight="1">
      <c r="A607" s="1236"/>
      <c r="B607" s="1251"/>
      <c r="C607" s="1254"/>
      <c r="D607" s="1255"/>
      <c r="E607" s="1255"/>
      <c r="F607" s="1255"/>
      <c r="G607" s="1255"/>
      <c r="H607" s="1256"/>
      <c r="I607" s="1257"/>
      <c r="J607" s="1258"/>
      <c r="K607" s="1259"/>
      <c r="L607" s="1260" t="str">
        <f>Master!$E$6</f>
        <v>2022-23</v>
      </c>
      <c r="M607" s="1261"/>
      <c r="N607" s="508"/>
    </row>
    <row r="608" spans="8:8" s="24" ht="17.25" customFormat="1" customHeight="1">
      <c r="A608" s="1236"/>
      <c r="B608" s="1262" t="s">
        <v>167</v>
      </c>
      <c r="C608" s="1263" t="s">
        <v>21</v>
      </c>
      <c r="D608" s="1264"/>
      <c r="E608" s="1264"/>
      <c r="F608" s="1264"/>
      <c r="G608" s="1265"/>
      <c r="H608" s="1266" t="s">
        <v>153</v>
      </c>
      <c r="I608" s="1267">
        <f>IF(K604="","",VLOOKUP($A601,'Marks Entry'!$C$9:$FA$108,3,0))</f>
        <v>516.0</v>
      </c>
      <c r="J608" s="1267"/>
      <c r="K608" s="1267"/>
      <c r="L608" s="1267"/>
      <c r="M608" s="1268"/>
      <c r="N608" s="508"/>
    </row>
    <row r="609" spans="8:8" s="24" ht="17.25" customFormat="1" customHeight="1">
      <c r="A609" s="1236"/>
      <c r="B609" s="1262" t="s">
        <v>167</v>
      </c>
      <c r="C609" s="1269" t="s">
        <v>23</v>
      </c>
      <c r="D609" s="1270"/>
      <c r="E609" s="1270"/>
      <c r="F609" s="1270"/>
      <c r="G609" s="1271"/>
      <c r="H609" s="1272" t="s">
        <v>153</v>
      </c>
      <c r="I609" s="1273" t="str">
        <f>IF(K604="","",VLOOKUP($A601,'Marks Entry'!$C$9:$FA$108,6,0))</f>
        <v>Nikita</v>
      </c>
      <c r="J609" s="1273"/>
      <c r="K609" s="1273"/>
      <c r="L609" s="1273"/>
      <c r="M609" s="1274"/>
      <c r="N609" s="508"/>
    </row>
    <row r="610" spans="8:8" s="24" ht="17.25" customFormat="1" customHeight="1">
      <c r="A610" s="1236"/>
      <c r="B610" s="1262" t="s">
        <v>167</v>
      </c>
      <c r="C610" s="1269" t="s">
        <v>24</v>
      </c>
      <c r="D610" s="1270"/>
      <c r="E610" s="1270"/>
      <c r="F610" s="1270"/>
      <c r="G610" s="1271"/>
      <c r="H610" s="1272" t="s">
        <v>153</v>
      </c>
      <c r="I610" s="1273" t="str">
        <f>IF(K604="","",VLOOKUP($A601,'Marks Entry'!$C$9:$FA$108,7,0))</f>
        <v>Sanwal Chand</v>
      </c>
      <c r="J610" s="1273"/>
      <c r="K610" s="1273"/>
      <c r="L610" s="1273"/>
      <c r="M610" s="1274"/>
      <c r="N610" s="508"/>
    </row>
    <row r="611" spans="8:8" s="24" ht="17.25" customFormat="1" customHeight="1">
      <c r="A611" s="1236"/>
      <c r="B611" s="1262" t="s">
        <v>167</v>
      </c>
      <c r="C611" s="1269" t="s">
        <v>52</v>
      </c>
      <c r="D611" s="1270"/>
      <c r="E611" s="1270"/>
      <c r="F611" s="1270"/>
      <c r="G611" s="1271"/>
      <c r="H611" s="1272" t="s">
        <v>153</v>
      </c>
      <c r="I611" s="1273" t="str">
        <f>IF(K604="","",VLOOKUP($A601,'Marks Entry'!$C$9:$FA$108,8,0))</f>
        <v>Praveena Devi</v>
      </c>
      <c r="J611" s="1273"/>
      <c r="K611" s="1273"/>
      <c r="L611" s="1273"/>
      <c r="M611" s="1274"/>
      <c r="N611" s="508"/>
    </row>
    <row r="612" spans="8:8" s="24" ht="17.25" customFormat="1" customHeight="1">
      <c r="A612" s="1236"/>
      <c r="B612" s="1262" t="s">
        <v>167</v>
      </c>
      <c r="C612" s="1269" t="s">
        <v>53</v>
      </c>
      <c r="D612" s="1270"/>
      <c r="E612" s="1270"/>
      <c r="F612" s="1270"/>
      <c r="G612" s="1271"/>
      <c r="H612" s="1272" t="s">
        <v>153</v>
      </c>
      <c r="I612" s="1275" t="str">
        <f>IF(K604="","",CONCATENATE('Marks Entry'!$G$4,'Marks Entry'!$J$4))</f>
        <v>9(A)</v>
      </c>
      <c r="J612" s="1273"/>
      <c r="K612" s="1273"/>
      <c r="L612" s="1273"/>
      <c r="M612" s="1274"/>
      <c r="N612" s="508"/>
    </row>
    <row r="613" spans="8:8" s="24" ht="17.25" customFormat="1" customHeight="1">
      <c r="A613" s="1236"/>
      <c r="B613" s="1262" t="s">
        <v>167</v>
      </c>
      <c r="C613" s="1276" t="s">
        <v>26</v>
      </c>
      <c r="D613" s="1277"/>
      <c r="E613" s="1277"/>
      <c r="F613" s="1277"/>
      <c r="G613" s="1278"/>
      <c r="H613" s="1279" t="s">
        <v>153</v>
      </c>
      <c r="I613" s="1280">
        <f>IF(K604="","",VLOOKUP($A601,'Marks Entry'!$C$9:$FA$108,9,0))</f>
        <v>39629.0</v>
      </c>
      <c r="J613" s="1280"/>
      <c r="K613" s="1280"/>
      <c r="L613" s="1280"/>
      <c r="M613" s="1281"/>
      <c r="N613" s="508"/>
    </row>
    <row r="614" spans="8:8" s="1235" ht="17.25" customFormat="1" customHeight="1">
      <c r="A614" s="1236"/>
      <c r="B614" s="1282" t="s">
        <v>167</v>
      </c>
      <c r="C614" s="1283" t="s">
        <v>54</v>
      </c>
      <c r="D614" s="1284"/>
      <c r="E614" s="1285" t="s">
        <v>69</v>
      </c>
      <c r="F614" s="1286" t="s">
        <v>70</v>
      </c>
      <c r="G614" s="1285" t="s">
        <v>200</v>
      </c>
      <c r="H614" s="1287" t="s">
        <v>30</v>
      </c>
      <c r="I614" s="1288" t="s">
        <v>55</v>
      </c>
      <c r="J614" s="1289" t="s">
        <v>223</v>
      </c>
      <c r="K614" s="1290" t="s">
        <v>83</v>
      </c>
      <c r="L614" s="1291" t="s">
        <v>76</v>
      </c>
      <c r="M614" s="1292" t="s">
        <v>102</v>
      </c>
      <c r="N614" s="508"/>
    </row>
    <row r="615" spans="8:8" s="1235" ht="17.25" customFormat="1" customHeight="1">
      <c r="A615" s="1236"/>
      <c r="B615" s="1282" t="s">
        <v>167</v>
      </c>
      <c r="C615" s="1293"/>
      <c r="D615" s="1294"/>
      <c r="E615" s="1295"/>
      <c r="F615" s="1296"/>
      <c r="G615" s="1295"/>
      <c r="H615" s="1297"/>
      <c r="I615" s="1298"/>
      <c r="J615" s="1299"/>
      <c r="K615" s="1300"/>
      <c r="L615" s="1301"/>
      <c r="M615" s="1302"/>
      <c r="N615" s="508"/>
    </row>
    <row r="616" spans="8:8" s="1235" ht="17.25" customFormat="1" customHeight="1">
      <c r="A616" s="1236"/>
      <c r="B616" s="1282" t="s">
        <v>167</v>
      </c>
      <c r="C616" s="1303" t="s">
        <v>56</v>
      </c>
      <c r="D616" s="1304"/>
      <c r="E616" s="1305">
        <f>'Marks Entry'!$L$7</f>
        <v>5.0</v>
      </c>
      <c r="F616" s="1305">
        <f>'Marks Entry'!$M$7</f>
        <v>5.0</v>
      </c>
      <c r="G616" s="1305">
        <f>'Marks Entry'!$M$7</f>
        <v>5.0</v>
      </c>
      <c r="H616" s="1306">
        <f>SUM(E616:G616)</f>
        <v>15.0</v>
      </c>
      <c r="I616" s="1305">
        <f>'Marks Entry'!$P$7</f>
        <v>35.0</v>
      </c>
      <c r="J616" s="1306">
        <f>SUM(H616,I616)</f>
        <v>50.0</v>
      </c>
      <c r="K616" s="1305">
        <f>'Marks Entry'!$R$7</f>
        <v>50.0</v>
      </c>
      <c r="L616" s="1307">
        <f>SUM(J616,K616)</f>
        <v>100.0</v>
      </c>
      <c r="M616" s="1308"/>
      <c r="N616" s="508"/>
    </row>
    <row r="617" spans="8:8" s="1235" ht="17.25" customFormat="1" customHeight="1">
      <c r="A617" s="1236"/>
      <c r="B617" s="1282" t="s">
        <v>167</v>
      </c>
      <c r="C617" s="1309" t="str">
        <f>'Marks Entry'!$L$3</f>
        <v>HINDI</v>
      </c>
      <c r="D617" s="1310"/>
      <c r="E617" s="1311">
        <f>IF(K604="","",VLOOKUP($A601,'Marks Entry'!$C$1:$GQ$109,10,0))</f>
        <v>3.0</v>
      </c>
      <c r="F617" s="1311">
        <f>IF(K604="","",VLOOKUP($A601,'Marks Entry'!$C$1:$GQ$109,11,0))</f>
        <v>3.0</v>
      </c>
      <c r="G617" s="1312">
        <f>IF(K604="","",VLOOKUP($A601,'Marks Entry'!$C$1:$GQ$109,12,0))</f>
        <v>4.0</v>
      </c>
      <c r="H617" s="1313">
        <f>SUM(E617:G617)</f>
        <v>10.0</v>
      </c>
      <c r="I617" s="1311">
        <f>IF(K604="","",VLOOKUP($A601,'Marks Entry'!$C$1:$GQ$109,14,0))</f>
        <v>20.0</v>
      </c>
      <c r="J617" s="1313">
        <f t="shared" si="45" ref="J617:J624">SUM(H617,I617)</f>
        <v>30.0</v>
      </c>
      <c r="K617" s="1311">
        <f>IF(K604="","",VLOOKUP($A601,'Marks Entry'!$C$1:$GQ$109,16,0))</f>
        <v>20.0</v>
      </c>
      <c r="L617" s="1314">
        <f t="shared" si="46" ref="L617:L624">SUM(J617,K617)</f>
        <v>50.0</v>
      </c>
      <c r="M617" s="1315" t="str">
        <f>IF(K604="","",VLOOKUP($A601,'Marks Entry'!$C$1:$GQ$109,21,0))</f>
        <v>II</v>
      </c>
      <c r="N617" s="508"/>
    </row>
    <row r="618" spans="8:8" s="1235" ht="17.25" customFormat="1" customHeight="1">
      <c r="A618" s="1236"/>
      <c r="B618" s="1282" t="s">
        <v>167</v>
      </c>
      <c r="C618" s="1316" t="str">
        <f>'Marks Entry'!$X$3</f>
        <v>ENGLISH</v>
      </c>
      <c r="D618" s="1317"/>
      <c r="E618" s="1318">
        <f>IF(K604="","",VLOOKUP($A601,'Marks Entry'!$C$1:$GQ$109,22,0))</f>
        <v>4.0</v>
      </c>
      <c r="F618" s="1318">
        <f>IF(K604="","",VLOOKUP($A601,'Marks Entry'!$C$1:$GQ$109,23,0))</f>
        <v>5.0</v>
      </c>
      <c r="G618" s="1319">
        <f>IF(K604="","",VLOOKUP($A601,'Marks Entry'!$C$1:$GQ$109,24,0))</f>
        <v>5.0</v>
      </c>
      <c r="H618" s="1320">
        <f t="shared" si="47" ref="H618:H624">SUM(E618:G618)</f>
        <v>14.0</v>
      </c>
      <c r="I618" s="1321">
        <f>IF(K604="","",VLOOKUP($A601,'Marks Entry'!$C$1:$GQ$109,26,0))</f>
        <v>23.0</v>
      </c>
      <c r="J618" s="1320">
        <f t="shared" si="45"/>
        <v>37.0</v>
      </c>
      <c r="K618" s="1318">
        <f>IF(K604="","",VLOOKUP($A601,'Marks Entry'!$C$1:$GQ$109,28,0))</f>
        <v>0.0</v>
      </c>
      <c r="L618" s="1322">
        <f t="shared" si="46"/>
        <v>37.0</v>
      </c>
      <c r="M618" s="1323" t="str">
        <f>IF(K604="","",VLOOKUP($A601,'Marks Entry'!$C$1:$GQ$109,33,0))</f>
        <v>S</v>
      </c>
      <c r="N618" s="508"/>
    </row>
    <row r="619" spans="8:8" s="1235" ht="17.25" customFormat="1" customHeight="1">
      <c r="A619" s="1236"/>
      <c r="B619" s="1282" t="s">
        <v>167</v>
      </c>
      <c r="C619" s="1324" t="s">
        <v>56</v>
      </c>
      <c r="D619" s="1325"/>
      <c r="E619" s="1326">
        <f>'Marks Entry'!$AJ$7</f>
        <v>10.0</v>
      </c>
      <c r="F619" s="1326">
        <f>'Marks Entry'!$AK$7</f>
        <v>10.0</v>
      </c>
      <c r="G619" s="1326">
        <f>'Marks Entry'!$AK$7</f>
        <v>10.0</v>
      </c>
      <c r="H619" s="1327">
        <f t="shared" si="47"/>
        <v>30.0</v>
      </c>
      <c r="I619" s="1326">
        <f>'Marks Entry'!$AN$7</f>
        <v>70.0</v>
      </c>
      <c r="J619" s="1327">
        <f t="shared" si="45"/>
        <v>100.0</v>
      </c>
      <c r="K619" s="1326">
        <f>'Marks Entry'!$AP$7</f>
        <v>100.0</v>
      </c>
      <c r="L619" s="1328">
        <f t="shared" si="46"/>
        <v>200.0</v>
      </c>
      <c r="M619" s="1329" t="s">
        <v>168</v>
      </c>
      <c r="N619" s="508"/>
    </row>
    <row r="620" spans="8:8" s="1235" ht="17.25" customFormat="1" customHeight="1">
      <c r="A620" s="1236"/>
      <c r="B620" s="1282" t="s">
        <v>167</v>
      </c>
      <c r="C620" s="1330" t="str">
        <f>'Marks Entry'!$AJ$3</f>
        <v>SANSKRIT-I</v>
      </c>
      <c r="D620" s="1331"/>
      <c r="E620" s="1311">
        <f>IF(K604="","",VLOOKUP($A601,'Marks Entry'!$C$1:$GQ$109,34,0))</f>
        <v>5.0</v>
      </c>
      <c r="F620" s="1311">
        <f>IF(K604="","",VLOOKUP($A601,'Marks Entry'!$C$1:$GQ$109,35,0))</f>
        <v>8.0</v>
      </c>
      <c r="G620" s="1312">
        <f>IF(K604="","",VLOOKUP($A601,'Marks Entry'!$C$1:$GQ$109,36,0))</f>
        <v>8.0</v>
      </c>
      <c r="H620" s="1332">
        <f t="shared" si="47"/>
        <v>21.0</v>
      </c>
      <c r="I620" s="1333">
        <f>IF(K604="","",VLOOKUP($A601,'Marks Entry'!$C$1:$GQ$109,38,0))</f>
        <v>39.0</v>
      </c>
      <c r="J620" s="1332">
        <f t="shared" si="45"/>
        <v>60.0</v>
      </c>
      <c r="K620" s="1311">
        <f>IF(K604="","",VLOOKUP($A601,'Marks Entry'!$C$1:$GQ$109,40,0))</f>
        <v>0.0</v>
      </c>
      <c r="L620" s="1314">
        <f t="shared" si="46"/>
        <v>60.0</v>
      </c>
      <c r="M620" s="1315" t="str">
        <f>IF(K604="","",VLOOKUP($A601,'Marks Entry'!$C$1:$GQ$109,45,0))</f>
        <v>S</v>
      </c>
      <c r="N620" s="508"/>
    </row>
    <row r="621" spans="8:8" s="1235" ht="17.25" customFormat="1" customHeight="1">
      <c r="A621" s="1236"/>
      <c r="B621" s="1282" t="s">
        <v>167</v>
      </c>
      <c r="C621" s="1334" t="str">
        <f>'Marks Entry'!$AV$3</f>
        <v>SANSKRIT-II</v>
      </c>
      <c r="D621" s="1335"/>
      <c r="E621" s="1311">
        <f>IF(K604="","",VLOOKUP($A601,'Marks Entry'!$C$1:$GQ$109,46,0))</f>
        <v>3.0</v>
      </c>
      <c r="F621" s="1311">
        <f>IF(K604="","",VLOOKUP($A601,'Marks Entry'!$C$1:$GQ$109,47,0))</f>
        <v>8.0</v>
      </c>
      <c r="G621" s="1312">
        <f>IF(K604="","",VLOOKUP($A601,'Marks Entry'!$C$1:$GQ$109,48,0))</f>
        <v>5.0</v>
      </c>
      <c r="H621" s="1336">
        <f t="shared" si="47"/>
        <v>16.0</v>
      </c>
      <c r="I621" s="1337">
        <f>IF(K604="","",VLOOKUP($A601,'Marks Entry'!$C$1:$GQ$109,50,0))</f>
        <v>35.0</v>
      </c>
      <c r="J621" s="1336">
        <f t="shared" si="45"/>
        <v>51.0</v>
      </c>
      <c r="K621" s="1311">
        <f>IF(K604="","",VLOOKUP($A601,'Marks Entry'!$C$1:$GQ$109,52,0))</f>
        <v>0.0</v>
      </c>
      <c r="L621" s="1314">
        <f t="shared" si="46"/>
        <v>51.0</v>
      </c>
      <c r="M621" s="1315" t="str">
        <f>IF(K604="","",VLOOKUP($A601,'Marks Entry'!$C$1:$GQ$109,57,0))</f>
        <v>S</v>
      </c>
      <c r="N621" s="508"/>
    </row>
    <row r="622" spans="8:8" s="1235" ht="17.25" customFormat="1" customHeight="1">
      <c r="A622" s="1236"/>
      <c r="B622" s="1282" t="s">
        <v>167</v>
      </c>
      <c r="C622" s="1334" t="str">
        <f>'Marks Entry'!$BH$3</f>
        <v>SCIENCE</v>
      </c>
      <c r="D622" s="1335"/>
      <c r="E622" s="1311">
        <f>IF(K604="","",VLOOKUP($A601,'Marks Entry'!$C$1:$GQ$109,58,0))</f>
        <v>5.0</v>
      </c>
      <c r="F622" s="1311">
        <f>IF(K604="","",VLOOKUP($A601,'Marks Entry'!$C$1:$GQ$109,59,0))</f>
        <v>3.0</v>
      </c>
      <c r="G622" s="1312">
        <f>IF(K604="","",VLOOKUP($A601,'Marks Entry'!$C$1:$GQ$109,60,0))</f>
        <v>3.0</v>
      </c>
      <c r="H622" s="1336">
        <f t="shared" si="47"/>
        <v>11.0</v>
      </c>
      <c r="I622" s="1337">
        <f>IF(K604="","",VLOOKUP($A601,'Marks Entry'!$C$1:$GQ$109,62,0))</f>
        <v>47.0</v>
      </c>
      <c r="J622" s="1336">
        <f t="shared" si="45"/>
        <v>58.0</v>
      </c>
      <c r="K622" s="1311">
        <f>IF(K604="","",VLOOKUP($A601,'Marks Entry'!$C$1:$GQ$109,64,0))</f>
        <v>0.0</v>
      </c>
      <c r="L622" s="1314">
        <f t="shared" si="46"/>
        <v>58.0</v>
      </c>
      <c r="M622" s="1315" t="str">
        <f>IF(K604="","",VLOOKUP($A601,'Marks Entry'!$C$1:$GQ$109,69,0))</f>
        <v>S</v>
      </c>
      <c r="N622" s="508"/>
    </row>
    <row r="623" spans="8:8" s="1235" ht="17.25" customFormat="1" customHeight="1">
      <c r="A623" s="1236"/>
      <c r="B623" s="1282" t="s">
        <v>167</v>
      </c>
      <c r="C623" s="1338" t="str">
        <f>'Marks Entry'!$BT$3</f>
        <v>MATHEMATICS</v>
      </c>
      <c r="D623" s="1339"/>
      <c r="E623" s="1340">
        <f>IF(K604="","",VLOOKUP($A601,'Marks Entry'!$C$1:$GQ$109,70,0))</f>
        <v>4.0</v>
      </c>
      <c r="F623" s="1340">
        <f>IF(K604="","",VLOOKUP($A601,'Marks Entry'!$C$1:$GQ$109,71,0))</f>
        <v>6.0</v>
      </c>
      <c r="G623" s="1341">
        <f>IF(K604="","",VLOOKUP($A601,'Marks Entry'!$C$1:$GQ$109,72,0))</f>
        <v>5.0</v>
      </c>
      <c r="H623" s="1342">
        <f t="shared" si="47"/>
        <v>15.0</v>
      </c>
      <c r="I623" s="1343">
        <f>IF(K604="","",VLOOKUP($A601,'Marks Entry'!$C$1:$GQ$109,74,0))</f>
        <v>40.0</v>
      </c>
      <c r="J623" s="1342">
        <f t="shared" si="45"/>
        <v>55.0</v>
      </c>
      <c r="K623" s="1340">
        <f>IF(K604="","",VLOOKUP($A601,'Marks Entry'!$C$1:$GQ$109,76,0))</f>
        <v>0.0</v>
      </c>
      <c r="L623" s="1344">
        <f t="shared" si="46"/>
        <v>55.0</v>
      </c>
      <c r="M623" s="1345" t="str">
        <f>IF(K604="","",VLOOKUP($A601,'Marks Entry'!$C$1:$GQ$109,81,0))</f>
        <v>S</v>
      </c>
      <c r="N623" s="508"/>
    </row>
    <row r="624" spans="8:8" s="1235" ht="17.25" customFormat="1" customHeight="1">
      <c r="A624" s="1236"/>
      <c r="B624" s="1282" t="s">
        <v>167</v>
      </c>
      <c r="C624" s="1338" t="str">
        <f>'Marks Entry'!$CF$3</f>
        <v>SOCIAL SCIENCE</v>
      </c>
      <c r="D624" s="1339"/>
      <c r="E624" s="1340">
        <f>IF(K604="","",VLOOKUP($A601,'Marks Entry'!$C$1:$GQ$109,82,0))</f>
        <v>10.0</v>
      </c>
      <c r="F624" s="1340">
        <f>IF(K604="","",VLOOKUP($A601,'Marks Entry'!$C$1:$GQ$109,83,0))</f>
        <v>9.0</v>
      </c>
      <c r="G624" s="1341">
        <f>IF(K604="","",VLOOKUP($A601,'Marks Entry'!$C$1:$GQ$109,84,0))</f>
        <v>10.0</v>
      </c>
      <c r="H624" s="1342">
        <f t="shared" si="47"/>
        <v>29.0</v>
      </c>
      <c r="I624" s="1343">
        <f>IF(K604="","",VLOOKUP($A601,'Marks Entry'!$C$1:$GQ$109,86,0))</f>
        <v>56.0</v>
      </c>
      <c r="J624" s="1342">
        <f t="shared" si="45"/>
        <v>85.0</v>
      </c>
      <c r="K624" s="1340">
        <f>IF(K604="","",VLOOKUP($A601,'Marks Entry'!$C$1:$GQ$109,88,0))</f>
        <v>0.0</v>
      </c>
      <c r="L624" s="1344">
        <f t="shared" si="46"/>
        <v>85.0</v>
      </c>
      <c r="M624" s="1345" t="str">
        <f>IF(K604="","",VLOOKUP($A601,'Marks Entry'!$C$1:$GQ$109,93,0))</f>
        <v>S</v>
      </c>
      <c r="N624" s="508"/>
    </row>
    <row r="625" spans="8:8" s="24" ht="17.25" customFormat="1" customHeight="1">
      <c r="A625" s="1236"/>
      <c r="B625" s="1262" t="s">
        <v>167</v>
      </c>
      <c r="C625" s="1346" t="s">
        <v>77</v>
      </c>
      <c r="D625" s="1347"/>
      <c r="E625" s="1348"/>
      <c r="F625" s="1349" t="s">
        <v>78</v>
      </c>
      <c r="G625" s="1350"/>
      <c r="H625" s="1351" t="s">
        <v>79</v>
      </c>
      <c r="I625" s="1352"/>
      <c r="J625" s="1353" t="s">
        <v>43</v>
      </c>
      <c r="K625" s="1354" t="s">
        <v>95</v>
      </c>
      <c r="L625" s="1355" t="s">
        <v>41</v>
      </c>
      <c r="M625" s="1356" t="s">
        <v>45</v>
      </c>
      <c r="N625" s="508"/>
    </row>
    <row r="626" spans="8:8" s="24" ht="20.25" customFormat="1" customHeight="1">
      <c r="A626" s="1236"/>
      <c r="B626" s="1262" t="s">
        <v>167</v>
      </c>
      <c r="C626" s="1357"/>
      <c r="D626" s="1358"/>
      <c r="E626" s="1359"/>
      <c r="F626" s="1360">
        <f>IF(K604="","",VLOOKUP($A601,'Marks Entry'!$C$1:$GQ$109,155,0))</f>
        <v>1200.0</v>
      </c>
      <c r="G626" s="1361"/>
      <c r="H626" s="1362">
        <f>IF(K604="","",VLOOKUP($A601,'Marks Entry'!$C$1:$GQ$109,156,0))</f>
        <v>396.0</v>
      </c>
      <c r="I626" s="1361"/>
      <c r="J626" s="1363">
        <f>IF(K604="","",VLOOKUP($A601,'Marks Entry'!$C$1:$GQ$109,157,0))</f>
        <v>33.0</v>
      </c>
      <c r="K626" s="1364" t="str">
        <f>IF(K604="","",VLOOKUP($A601,'Marks Entry'!$C$1:$GQ$109,158,0))</f>
        <v/>
      </c>
      <c r="L626" s="1365" t="str">
        <f>IF(K604="","",VLOOKUP($A601,'Marks Entry'!$C$1:$GQ$109,159,0))</f>
        <v>FAILED</v>
      </c>
      <c r="M626" s="1366" t="str">
        <f>IF(K604="","",VLOOKUP($A601,'Marks Entry'!$C$1:$GQ$109,161,0))</f>
        <v/>
      </c>
      <c r="N626" s="508"/>
    </row>
    <row r="627" spans="8:8" s="24" ht="17.25" customFormat="1" customHeight="1">
      <c r="A627" s="1236"/>
      <c r="B627" s="1262" t="s">
        <v>167</v>
      </c>
      <c r="C627" s="1367" t="s">
        <v>58</v>
      </c>
      <c r="D627" s="1368"/>
      <c r="E627" s="1368"/>
      <c r="F627" s="1368"/>
      <c r="G627" s="1368"/>
      <c r="H627" s="1368"/>
      <c r="I627" s="1369"/>
      <c r="J627" s="1370" t="s">
        <v>59</v>
      </c>
      <c r="K627" s="1371">
        <f>IF(K604="","",VLOOKUP($A601,'Marks Entry'!$C$1:$GQ$109,152,0))</f>
        <v>0.0</v>
      </c>
      <c r="L627" s="1372" t="s">
        <v>104</v>
      </c>
      <c r="M627" s="1373"/>
      <c r="N627" s="508"/>
    </row>
    <row r="628" spans="8:8" s="24" ht="17.25" customFormat="1" customHeight="1">
      <c r="A628" s="1236"/>
      <c r="B628" s="1262" t="s">
        <v>167</v>
      </c>
      <c r="C628" s="1374" t="s">
        <v>54</v>
      </c>
      <c r="D628" s="1375"/>
      <c r="E628" s="1375"/>
      <c r="F628" s="1376" t="s">
        <v>162</v>
      </c>
      <c r="G628" s="1376"/>
      <c r="H628" s="1376"/>
      <c r="I628" s="1377" t="s">
        <v>49</v>
      </c>
      <c r="J628" s="1378" t="s">
        <v>60</v>
      </c>
      <c r="K628" s="1379">
        <f>IF(K604="","",VLOOKUP($A601,'Marks Entry'!$C$1:$GQ$109,153,0))</f>
        <v>0.0</v>
      </c>
      <c r="L628" s="1380" t="str">
        <f>IF(K604="","",VLOOKUP($A601,'Marks Entry'!$C$1:$GQ$109,154,0))</f>
        <v/>
      </c>
      <c r="M628" s="1381"/>
      <c r="N628" s="508"/>
    </row>
    <row r="629" spans="8:8" s="24" ht="17.25" customFormat="1" customHeight="1">
      <c r="A629" s="1236"/>
      <c r="B629" s="1262" t="s">
        <v>167</v>
      </c>
      <c r="C629" s="1374"/>
      <c r="D629" s="1375"/>
      <c r="E629" s="1375"/>
      <c r="F629" s="1376"/>
      <c r="G629" s="1376"/>
      <c r="H629" s="1376"/>
      <c r="I629" s="1382" t="s">
        <v>103</v>
      </c>
      <c r="J629" s="1383" t="s">
        <v>61</v>
      </c>
      <c r="K629" s="1383"/>
      <c r="L629" s="1384" t="str">
        <f>IF(K604="","",VLOOKUP($A601,'Marks Entry'!$C$1:$GQ$109,162,0))</f>
        <v>Need Improvement</v>
      </c>
      <c r="M629" s="1385"/>
      <c r="N629" s="508"/>
    </row>
    <row r="630" spans="8:8" s="24" ht="17.25" customFormat="1" customHeight="1">
      <c r="A630" s="1236"/>
      <c r="B630" s="1262" t="s">
        <v>167</v>
      </c>
      <c r="C630" s="1386" t="str">
        <f>'Marks Entry'!$CR$3</f>
        <v>Fou. Of Info. Tech.</v>
      </c>
      <c r="D630" s="1387"/>
      <c r="E630" s="1388"/>
      <c r="F630" s="1389" t="str">
        <f>IF(K604="","",VLOOKUP($A601,'Marks Entry'!$C$1:$GQ$109,180,0))</f>
        <v>79/200</v>
      </c>
      <c r="G630" s="1389"/>
      <c r="H630" s="1389"/>
      <c r="I630" s="1390" t="str">
        <f>IF(OR(K604="",F630=0/200),"",VLOOKUP($A601,'Marks Entry'!$C$1:$GQ$109,106,0))</f>
        <v>D</v>
      </c>
      <c r="J630" s="1391" t="s">
        <v>68</v>
      </c>
      <c r="K630" s="1391"/>
      <c r="L630" s="1392">
        <f>Master!$E$20</f>
        <v>45048.0</v>
      </c>
      <c r="M630" s="1393"/>
      <c r="N630" s="508"/>
    </row>
    <row r="631" spans="8:8" s="24" ht="17.25" customFormat="1" customHeight="1">
      <c r="A631" s="1236"/>
      <c r="B631" s="1262" t="s">
        <v>167</v>
      </c>
      <c r="C631" s="1394" t="str">
        <f>'Marks Entry'!$DE$3</f>
        <v>Health &amp; Phy. Edu.</v>
      </c>
      <c r="D631" s="1395"/>
      <c r="E631" s="1395"/>
      <c r="F631" s="1396" t="str">
        <f>IF(K604="","",VLOOKUP($A601,'Marks Entry'!$C$1:$GQ$109,184,0))</f>
        <v>86/230</v>
      </c>
      <c r="G631" s="1397"/>
      <c r="H631" s="1398"/>
      <c r="I631" s="1390" t="str">
        <f>IF(OR(K604="",F631=0/200),"",VLOOKUP($A601,'Marks Entry'!$C$1:$GQ$109,129,0))</f>
        <v>D</v>
      </c>
      <c r="J631" s="1399"/>
      <c r="K631" s="1399"/>
      <c r="L631" s="1399"/>
      <c r="M631" s="1400"/>
      <c r="N631" s="508"/>
    </row>
    <row r="632" spans="8:8" s="24" ht="17.25" customFormat="1" customHeight="1">
      <c r="A632" s="1236"/>
      <c r="B632" s="1262" t="s">
        <v>167</v>
      </c>
      <c r="C632" s="1394" t="str">
        <f>'Marks Entry'!$EB$3</f>
        <v>S.U.P.W.</v>
      </c>
      <c r="D632" s="1395"/>
      <c r="E632" s="1395"/>
      <c r="F632" s="1396" t="str">
        <f>IF(K604="","",VLOOKUP($A601,'Marks Entry'!$C$1:$GQ$109,188,0))</f>
        <v>0/100</v>
      </c>
      <c r="G632" s="1397"/>
      <c r="H632" s="1398"/>
      <c r="I632" s="1390" t="str">
        <f>IF(OR(K604="",F632=0/100),"",VLOOKUP($A601,'Marks Entry'!$C$1:$GQ$109,135,0))</f>
        <v/>
      </c>
      <c r="J632" s="1401"/>
      <c r="K632" s="1401"/>
      <c r="L632" s="1401"/>
      <c r="M632" s="1402"/>
      <c r="N632" s="508"/>
    </row>
    <row r="633" spans="8:8" s="24" ht="17.25" customFormat="1" customHeight="1">
      <c r="A633" s="1236"/>
      <c r="B633" s="1262" t="s">
        <v>167</v>
      </c>
      <c r="C633" s="1394" t="str">
        <f>'Marks Entry'!$EH$3</f>
        <v>Art Education</v>
      </c>
      <c r="D633" s="1395"/>
      <c r="E633" s="1395"/>
      <c r="F633" s="1396" t="str">
        <f>IF(K604="","",VLOOKUP($A601,'Marks Entry'!$C$1:$GQ$109,192,0))</f>
        <v>0/100</v>
      </c>
      <c r="G633" s="1397"/>
      <c r="H633" s="1398"/>
      <c r="I633" s="1390" t="str">
        <f>IF(OR(K604="",F633=0/100),"",VLOOKUP($A601,'Marks Entry'!$C$1:$GQ$109,141,0))</f>
        <v/>
      </c>
      <c r="J633" s="1403" t="s">
        <v>228</v>
      </c>
      <c r="K633" s="1403"/>
      <c r="L633" s="1403"/>
      <c r="M633" s="1404"/>
      <c r="N633" s="508"/>
    </row>
    <row r="634" spans="8:8" s="24" ht="17.25" customFormat="1" customHeight="1">
      <c r="A634" s="1236"/>
      <c r="B634" s="1262" t="s">
        <v>167</v>
      </c>
      <c r="C634" s="1394" t="str">
        <f>'Marks Entry'!$EN$3</f>
        <v>H &amp; C RAJ</v>
      </c>
      <c r="D634" s="1395"/>
      <c r="E634" s="1395"/>
      <c r="F634" s="1405" t="str">
        <f>IF(K604="","",VLOOKUP($A601,'Marks Entry'!$C$1:$GQ$109,196,0))</f>
        <v>71/200</v>
      </c>
      <c r="G634" s="1406"/>
      <c r="H634" s="1407"/>
      <c r="I634" s="1408" t="str">
        <f>IF(OR(K604="",F634=0/200),"",VLOOKUP($A601,'Marks Entry'!$C$1:$GQ$109,151,0))</f>
        <v/>
      </c>
      <c r="J634" s="1403" t="s">
        <v>229</v>
      </c>
      <c r="K634" s="1403"/>
      <c r="L634" s="1403"/>
      <c r="M634" s="1404"/>
      <c r="N634" s="508"/>
    </row>
    <row r="635" spans="8:8" s="24" ht="17.25" customFormat="1" customHeight="1">
      <c r="A635" s="1236"/>
      <c r="B635" s="1262" t="s">
        <v>167</v>
      </c>
      <c r="C635" s="1409" t="s">
        <v>171</v>
      </c>
      <c r="D635" s="1410"/>
      <c r="E635" s="1411"/>
      <c r="F635" s="1412" t="s">
        <v>172</v>
      </c>
      <c r="G635" s="1413"/>
      <c r="H635" s="1414"/>
      <c r="I635" s="1415" t="s">
        <v>31</v>
      </c>
      <c r="J635" s="1403" t="s">
        <v>230</v>
      </c>
      <c r="K635" s="1403"/>
      <c r="L635" s="1403"/>
      <c r="M635" s="1404"/>
      <c r="N635" s="508"/>
    </row>
    <row r="636" spans="8:8" s="24" ht="17.25" customFormat="1" customHeight="1">
      <c r="A636" s="1236"/>
      <c r="B636" s="1262" t="s">
        <v>167</v>
      </c>
      <c r="C636" s="1416"/>
      <c r="D636" s="1417"/>
      <c r="E636" s="1418"/>
      <c r="F636" s="1419" t="s">
        <v>224</v>
      </c>
      <c r="G636" s="1420"/>
      <c r="H636" s="1421"/>
      <c r="I636" s="1422" t="s">
        <v>62</v>
      </c>
      <c r="J636" s="1423" t="s">
        <v>232</v>
      </c>
      <c r="K636" s="1424"/>
      <c r="L636" s="1424"/>
      <c r="M636" s="1425"/>
      <c r="N636" s="508"/>
    </row>
    <row r="637" spans="8:8" s="24" ht="17.25" customFormat="1" customHeight="1">
      <c r="A637" s="1236"/>
      <c r="B637" s="1262" t="s">
        <v>167</v>
      </c>
      <c r="C637" s="1416"/>
      <c r="D637" s="1417"/>
      <c r="E637" s="1418"/>
      <c r="F637" s="1419" t="s">
        <v>225</v>
      </c>
      <c r="G637" s="1420"/>
      <c r="H637" s="1421"/>
      <c r="I637" s="1422" t="s">
        <v>63</v>
      </c>
      <c r="J637" s="1426"/>
      <c r="K637" s="1427"/>
      <c r="L637" s="1427"/>
      <c r="M637" s="1428"/>
      <c r="N637" s="508"/>
    </row>
    <row r="638" spans="8:8" s="24" ht="17.25" customFormat="1" customHeight="1">
      <c r="A638" s="1236"/>
      <c r="B638" s="1262" t="s">
        <v>167</v>
      </c>
      <c r="C638" s="1416"/>
      <c r="D638" s="1417"/>
      <c r="E638" s="1418"/>
      <c r="F638" s="1419" t="s">
        <v>226</v>
      </c>
      <c r="G638" s="1420"/>
      <c r="H638" s="1421"/>
      <c r="I638" s="1422" t="s">
        <v>65</v>
      </c>
      <c r="J638" s="1426"/>
      <c r="K638" s="1427"/>
      <c r="L638" s="1427"/>
      <c r="M638" s="1428"/>
      <c r="N638" s="508"/>
    </row>
    <row r="639" spans="8:8" s="24" ht="17.25" customFormat="1" customHeight="1">
      <c r="A639" s="1236"/>
      <c r="B639" s="1429" t="s">
        <v>167</v>
      </c>
      <c r="C639" s="1430"/>
      <c r="D639" s="1431"/>
      <c r="E639" s="1432"/>
      <c r="F639" s="1433" t="s">
        <v>227</v>
      </c>
      <c r="G639" s="1434"/>
      <c r="H639" s="1435"/>
      <c r="I639" s="1436" t="s">
        <v>64</v>
      </c>
      <c r="J639" s="1437" t="s">
        <v>231</v>
      </c>
      <c r="K639" s="1438"/>
      <c r="L639" s="1438"/>
      <c r="M639" s="1439"/>
      <c r="N639" s="508"/>
    </row>
    <row r="640" spans="8:8" s="24" ht="27.75" customFormat="1" customHeight="1">
      <c r="A640" s="1440" t="s">
        <v>161</v>
      </c>
      <c r="B640" s="1440"/>
      <c r="C640" s="1440"/>
      <c r="D640" s="1440"/>
      <c r="E640" s="1440"/>
      <c r="F640" s="1440"/>
      <c r="G640" s="1440"/>
      <c r="H640" s="1440"/>
      <c r="I640" s="1440"/>
      <c r="J640" s="1440"/>
      <c r="K640" s="1440"/>
      <c r="L640" s="1440"/>
      <c r="M640" s="1440"/>
      <c r="N640" s="1440"/>
    </row>
    <row r="641" spans="8:8" s="24" ht="19.5" customFormat="1" customHeight="1">
      <c r="A641" s="1223">
        <f>A601+1</f>
        <v>17.0</v>
      </c>
      <c r="B641" s="1441" t="str">
        <f>$B$1</f>
        <v>Department Of Sanskrit Education, Rajasthan</v>
      </c>
      <c r="C641" s="1441"/>
      <c r="D641" s="1441"/>
      <c r="E641" s="1441"/>
      <c r="F641" s="1441"/>
      <c r="G641" s="1441"/>
      <c r="H641" s="1441"/>
      <c r="I641" s="1441"/>
      <c r="J641" s="1441"/>
      <c r="K641" s="1441"/>
      <c r="L641" s="1441"/>
      <c r="M641" s="1441"/>
      <c r="N641" s="508" t="s">
        <v>161</v>
      </c>
    </row>
    <row r="642" spans="8:8" s="707" ht="36.0" customFormat="1" customHeight="1">
      <c r="A642" s="1225"/>
      <c r="B642" s="1226"/>
      <c r="C642" s="1227"/>
      <c r="D642" s="1228" t="str">
        <f>Master!$E$8</f>
        <v>GOVT VARISHTHA UPADHYAY SANSKRIT SCHOOL</v>
      </c>
      <c r="E642" s="1229"/>
      <c r="F642" s="1229"/>
      <c r="G642" s="1229"/>
      <c r="H642" s="1229"/>
      <c r="I642" s="1229"/>
      <c r="J642" s="1229"/>
      <c r="K642" s="1229"/>
      <c r="L642" s="1229"/>
      <c r="M642" s="1230"/>
      <c r="N642" s="508"/>
    </row>
    <row r="643" spans="8:8" s="24" ht="19.5" customFormat="1" customHeight="1">
      <c r="A643" s="1225"/>
      <c r="B643" s="1231"/>
      <c r="C643" s="1232"/>
      <c r="D643" s="1233">
        <f>Master!$E$11</f>
        <v>0.0</v>
      </c>
      <c r="E643" s="1233"/>
      <c r="F643" s="1233"/>
      <c r="G643" s="1233"/>
      <c r="H643" s="1233"/>
      <c r="I643" s="1233"/>
      <c r="J643" s="1233"/>
      <c r="K643" s="1233"/>
      <c r="L643" s="1233"/>
      <c r="M643" s="1234"/>
      <c r="N643" s="508"/>
    </row>
    <row r="644" spans="8:8" s="1235" ht="18.75" customFormat="1" customHeight="1">
      <c r="A644" s="1236"/>
      <c r="B644" s="1237"/>
      <c r="C644" s="1238" t="s">
        <v>154</v>
      </c>
      <c r="D644" s="1239"/>
      <c r="E644" s="1239"/>
      <c r="F644" s="1239"/>
      <c r="G644" s="1239"/>
      <c r="H644" s="1240"/>
      <c r="I644" s="1241" t="s">
        <v>135</v>
      </c>
      <c r="J644" s="1242"/>
      <c r="K644" s="1243">
        <f>VLOOKUP($A641,'Marks Entry'!$C$9:$K$108,5)</f>
        <v>917.0</v>
      </c>
      <c r="L644" s="1244" t="s">
        <v>221</v>
      </c>
      <c r="M644" s="1245"/>
      <c r="N644" s="508"/>
    </row>
    <row r="645" spans="8:8" s="1235" ht="18.75" customFormat="1" customHeight="1">
      <c r="A645" s="1236"/>
      <c r="B645" s="1237"/>
      <c r="C645" s="1246"/>
      <c r="D645" s="1247"/>
      <c r="E645" s="1247"/>
      <c r="F645" s="1247"/>
      <c r="G645" s="1247"/>
      <c r="H645" s="1248"/>
      <c r="I645" s="1241"/>
      <c r="J645" s="1242"/>
      <c r="K645" s="1243"/>
      <c r="L645" s="1249">
        <f>Master!$E$14</f>
        <v>8170.0</v>
      </c>
      <c r="M645" s="1250"/>
      <c r="N645" s="508"/>
    </row>
    <row r="646" spans="8:8" s="24" ht="15.75" customFormat="1" customHeight="1">
      <c r="A646" s="1236"/>
      <c r="B646" s="1251"/>
      <c r="C646" s="1246"/>
      <c r="D646" s="1247"/>
      <c r="E646" s="1247"/>
      <c r="F646" s="1247"/>
      <c r="G646" s="1247"/>
      <c r="H646" s="1248"/>
      <c r="I646" s="1241"/>
      <c r="J646" s="1242"/>
      <c r="K646" s="1243"/>
      <c r="L646" s="1252" t="s">
        <v>222</v>
      </c>
      <c r="M646" s="1253"/>
      <c r="N646" s="508"/>
    </row>
    <row r="647" spans="8:8" s="24" ht="18.0" customFormat="1" customHeight="1">
      <c r="A647" s="1236"/>
      <c r="B647" s="1251"/>
      <c r="C647" s="1254"/>
      <c r="D647" s="1255"/>
      <c r="E647" s="1255"/>
      <c r="F647" s="1255"/>
      <c r="G647" s="1255"/>
      <c r="H647" s="1256"/>
      <c r="I647" s="1257"/>
      <c r="J647" s="1258"/>
      <c r="K647" s="1259"/>
      <c r="L647" s="1260" t="str">
        <f>Master!$E$6</f>
        <v>2022-23</v>
      </c>
      <c r="M647" s="1261"/>
      <c r="N647" s="508"/>
    </row>
    <row r="648" spans="8:8" s="24" ht="17.25" customFormat="1" customHeight="1">
      <c r="A648" s="1236"/>
      <c r="B648" s="1262" t="s">
        <v>167</v>
      </c>
      <c r="C648" s="1263" t="s">
        <v>21</v>
      </c>
      <c r="D648" s="1264"/>
      <c r="E648" s="1264"/>
      <c r="F648" s="1264"/>
      <c r="G648" s="1265"/>
      <c r="H648" s="1266" t="s">
        <v>153</v>
      </c>
      <c r="I648" s="1267">
        <f>IF(K644="","",VLOOKUP($A641,'Marks Entry'!$C$9:$FA$108,3,0))</f>
        <v>231.0</v>
      </c>
      <c r="J648" s="1267"/>
      <c r="K648" s="1267"/>
      <c r="L648" s="1267"/>
      <c r="M648" s="1268"/>
      <c r="N648" s="508"/>
    </row>
    <row r="649" spans="8:8" s="24" ht="17.25" customFormat="1" customHeight="1">
      <c r="A649" s="1236"/>
      <c r="B649" s="1262" t="s">
        <v>167</v>
      </c>
      <c r="C649" s="1269" t="s">
        <v>23</v>
      </c>
      <c r="D649" s="1270"/>
      <c r="E649" s="1270"/>
      <c r="F649" s="1270"/>
      <c r="G649" s="1271"/>
      <c r="H649" s="1272" t="s">
        <v>153</v>
      </c>
      <c r="I649" s="1273" t="str">
        <f>IF(K644="","",VLOOKUP($A641,'Marks Entry'!$C$9:$FA$108,6,0))</f>
        <v>NIRMA</v>
      </c>
      <c r="J649" s="1273"/>
      <c r="K649" s="1273"/>
      <c r="L649" s="1273"/>
      <c r="M649" s="1274"/>
      <c r="N649" s="508"/>
    </row>
    <row r="650" spans="8:8" s="24" ht="17.25" customFormat="1" customHeight="1">
      <c r="A650" s="1236"/>
      <c r="B650" s="1262" t="s">
        <v>167</v>
      </c>
      <c r="C650" s="1269" t="s">
        <v>24</v>
      </c>
      <c r="D650" s="1270"/>
      <c r="E650" s="1270"/>
      <c r="F650" s="1270"/>
      <c r="G650" s="1271"/>
      <c r="H650" s="1272" t="s">
        <v>153</v>
      </c>
      <c r="I650" s="1273" t="str">
        <f>IF(K644="","",VLOOKUP($A641,'Marks Entry'!$C$9:$FA$108,7,0))</f>
        <v>MANA RAM</v>
      </c>
      <c r="J650" s="1273"/>
      <c r="K650" s="1273"/>
      <c r="L650" s="1273"/>
      <c r="M650" s="1274"/>
      <c r="N650" s="508"/>
    </row>
    <row r="651" spans="8:8" s="24" ht="17.25" customFormat="1" customHeight="1">
      <c r="A651" s="1236"/>
      <c r="B651" s="1262" t="s">
        <v>167</v>
      </c>
      <c r="C651" s="1269" t="s">
        <v>52</v>
      </c>
      <c r="D651" s="1270"/>
      <c r="E651" s="1270"/>
      <c r="F651" s="1270"/>
      <c r="G651" s="1271"/>
      <c r="H651" s="1272" t="s">
        <v>153</v>
      </c>
      <c r="I651" s="1273" t="str">
        <f>IF(K644="","",VLOOKUP($A641,'Marks Entry'!$C$9:$FA$108,8,0))</f>
        <v>POONI DEVI</v>
      </c>
      <c r="J651" s="1273"/>
      <c r="K651" s="1273"/>
      <c r="L651" s="1273"/>
      <c r="M651" s="1274"/>
      <c r="N651" s="508"/>
    </row>
    <row r="652" spans="8:8" s="24" ht="17.25" customFormat="1" customHeight="1">
      <c r="A652" s="1236"/>
      <c r="B652" s="1262" t="s">
        <v>167</v>
      </c>
      <c r="C652" s="1269" t="s">
        <v>53</v>
      </c>
      <c r="D652" s="1270"/>
      <c r="E652" s="1270"/>
      <c r="F652" s="1270"/>
      <c r="G652" s="1271"/>
      <c r="H652" s="1272" t="s">
        <v>153</v>
      </c>
      <c r="I652" s="1275" t="str">
        <f>IF(K644="","",CONCATENATE('Marks Entry'!$G$4,'Marks Entry'!$J$4))</f>
        <v>9(A)</v>
      </c>
      <c r="J652" s="1273"/>
      <c r="K652" s="1273"/>
      <c r="L652" s="1273"/>
      <c r="M652" s="1274"/>
      <c r="N652" s="508"/>
    </row>
    <row r="653" spans="8:8" s="24" ht="17.25" customFormat="1" customHeight="1">
      <c r="A653" s="1236"/>
      <c r="B653" s="1262" t="s">
        <v>167</v>
      </c>
      <c r="C653" s="1276" t="s">
        <v>26</v>
      </c>
      <c r="D653" s="1277"/>
      <c r="E653" s="1277"/>
      <c r="F653" s="1277"/>
      <c r="G653" s="1278"/>
      <c r="H653" s="1279" t="s">
        <v>153</v>
      </c>
      <c r="I653" s="1280">
        <f>IF(K644="","",VLOOKUP($A641,'Marks Entry'!$C$9:$FA$108,9,0))</f>
        <v>39729.0</v>
      </c>
      <c r="J653" s="1280"/>
      <c r="K653" s="1280"/>
      <c r="L653" s="1280"/>
      <c r="M653" s="1281"/>
      <c r="N653" s="508"/>
    </row>
    <row r="654" spans="8:8" s="1235" ht="17.25" customFormat="1" customHeight="1">
      <c r="A654" s="1236"/>
      <c r="B654" s="1282" t="s">
        <v>167</v>
      </c>
      <c r="C654" s="1283" t="s">
        <v>54</v>
      </c>
      <c r="D654" s="1284"/>
      <c r="E654" s="1285" t="s">
        <v>69</v>
      </c>
      <c r="F654" s="1286" t="s">
        <v>70</v>
      </c>
      <c r="G654" s="1285" t="s">
        <v>200</v>
      </c>
      <c r="H654" s="1287" t="s">
        <v>30</v>
      </c>
      <c r="I654" s="1288" t="s">
        <v>55</v>
      </c>
      <c r="J654" s="1289" t="s">
        <v>223</v>
      </c>
      <c r="K654" s="1290" t="s">
        <v>83</v>
      </c>
      <c r="L654" s="1291" t="s">
        <v>76</v>
      </c>
      <c r="M654" s="1292" t="s">
        <v>102</v>
      </c>
      <c r="N654" s="508"/>
    </row>
    <row r="655" spans="8:8" s="1235" ht="17.25" customFormat="1" customHeight="1">
      <c r="A655" s="1236"/>
      <c r="B655" s="1282" t="s">
        <v>167</v>
      </c>
      <c r="C655" s="1293"/>
      <c r="D655" s="1294"/>
      <c r="E655" s="1295"/>
      <c r="F655" s="1296"/>
      <c r="G655" s="1295"/>
      <c r="H655" s="1297"/>
      <c r="I655" s="1298"/>
      <c r="J655" s="1299"/>
      <c r="K655" s="1300"/>
      <c r="L655" s="1301"/>
      <c r="M655" s="1302"/>
      <c r="N655" s="508"/>
    </row>
    <row r="656" spans="8:8" s="1235" ht="17.25" customFormat="1" customHeight="1">
      <c r="A656" s="1236"/>
      <c r="B656" s="1282" t="s">
        <v>167</v>
      </c>
      <c r="C656" s="1303" t="s">
        <v>56</v>
      </c>
      <c r="D656" s="1304"/>
      <c r="E656" s="1305">
        <f>'Marks Entry'!$L$7</f>
        <v>5.0</v>
      </c>
      <c r="F656" s="1305">
        <f>'Marks Entry'!$M$7</f>
        <v>5.0</v>
      </c>
      <c r="G656" s="1305">
        <f>'Marks Entry'!$M$7</f>
        <v>5.0</v>
      </c>
      <c r="H656" s="1306">
        <f>SUM(E656:G656)</f>
        <v>15.0</v>
      </c>
      <c r="I656" s="1305">
        <f>'Marks Entry'!$P$7</f>
        <v>35.0</v>
      </c>
      <c r="J656" s="1306">
        <f>SUM(H656,I656)</f>
        <v>50.0</v>
      </c>
      <c r="K656" s="1305">
        <f>'Marks Entry'!$R$7</f>
        <v>50.0</v>
      </c>
      <c r="L656" s="1307">
        <f>SUM(J656,K656)</f>
        <v>100.0</v>
      </c>
      <c r="M656" s="1308"/>
      <c r="N656" s="508"/>
    </row>
    <row r="657" spans="8:8" s="1235" ht="17.25" customFormat="1" customHeight="1">
      <c r="A657" s="1236"/>
      <c r="B657" s="1282" t="s">
        <v>167</v>
      </c>
      <c r="C657" s="1309" t="str">
        <f>'Marks Entry'!$L$3</f>
        <v>HINDI</v>
      </c>
      <c r="D657" s="1310"/>
      <c r="E657" s="1311">
        <f>IF(K644="","",VLOOKUP($A641,'Marks Entry'!$C$1:$GQ$109,10,0))</f>
        <v>2.0</v>
      </c>
      <c r="F657" s="1311">
        <f>IF(K644="","",VLOOKUP($A641,'Marks Entry'!$C$1:$GQ$109,11,0))</f>
        <v>2.0</v>
      </c>
      <c r="G657" s="1312">
        <f>IF(K644="","",VLOOKUP($A641,'Marks Entry'!$C$1:$GQ$109,12,0))</f>
        <v>2.0</v>
      </c>
      <c r="H657" s="1313">
        <f>SUM(E657:G657)</f>
        <v>6.0</v>
      </c>
      <c r="I657" s="1311">
        <f>IF(K644="","",VLOOKUP($A641,'Marks Entry'!$C$1:$GQ$109,14,0))</f>
        <v>9.0</v>
      </c>
      <c r="J657" s="1313">
        <f t="shared" si="48" ref="J657:J664">SUM(H657,I657)</f>
        <v>15.0</v>
      </c>
      <c r="K657" s="1311">
        <f>IF(K644="","",VLOOKUP($A641,'Marks Entry'!$C$1:$GQ$109,16,0))</f>
        <v>9.0</v>
      </c>
      <c r="L657" s="1314">
        <f t="shared" si="49" ref="L657:L664">SUM(J657,K657)</f>
        <v>24.0</v>
      </c>
      <c r="M657" s="1315" t="str">
        <f>IF(K644="","",VLOOKUP($A641,'Marks Entry'!$C$1:$GQ$109,21,0))</f>
        <v>F</v>
      </c>
      <c r="N657" s="508"/>
    </row>
    <row r="658" spans="8:8" s="1235" ht="17.25" customFormat="1" customHeight="1">
      <c r="A658" s="1236"/>
      <c r="B658" s="1282" t="s">
        <v>167</v>
      </c>
      <c r="C658" s="1316" t="str">
        <f>'Marks Entry'!$X$3</f>
        <v>ENGLISH</v>
      </c>
      <c r="D658" s="1317"/>
      <c r="E658" s="1318">
        <f>IF(K644="","",VLOOKUP($A641,'Marks Entry'!$C$1:$GQ$109,22,0))</f>
        <v>3.0</v>
      </c>
      <c r="F658" s="1318">
        <f>IF(K644="","",VLOOKUP($A641,'Marks Entry'!$C$1:$GQ$109,23,0))</f>
        <v>3.0</v>
      </c>
      <c r="G658" s="1319">
        <f>IF(K644="","",VLOOKUP($A641,'Marks Entry'!$C$1:$GQ$109,24,0))</f>
        <v>4.0</v>
      </c>
      <c r="H658" s="1320">
        <f t="shared" si="50" ref="H658:H664">SUM(E658:G658)</f>
        <v>10.0</v>
      </c>
      <c r="I658" s="1321">
        <f>IF(K644="","",VLOOKUP($A641,'Marks Entry'!$C$1:$GQ$109,26,0))</f>
        <v>16.0</v>
      </c>
      <c r="J658" s="1320">
        <f t="shared" si="48"/>
        <v>26.0</v>
      </c>
      <c r="K658" s="1318">
        <f>IF(K644="","",VLOOKUP($A641,'Marks Entry'!$C$1:$GQ$109,28,0))</f>
        <v>0.0</v>
      </c>
      <c r="L658" s="1322">
        <f t="shared" si="49"/>
        <v>26.0</v>
      </c>
      <c r="M658" s="1323" t="str">
        <f>IF(K644="","",VLOOKUP($A641,'Marks Entry'!$C$1:$GQ$109,33,0))</f>
        <v>S</v>
      </c>
      <c r="N658" s="508"/>
    </row>
    <row r="659" spans="8:8" s="1235" ht="17.25" customFormat="1" customHeight="1">
      <c r="A659" s="1236"/>
      <c r="B659" s="1282" t="s">
        <v>167</v>
      </c>
      <c r="C659" s="1324" t="s">
        <v>56</v>
      </c>
      <c r="D659" s="1325"/>
      <c r="E659" s="1326">
        <f>'Marks Entry'!$AJ$7</f>
        <v>10.0</v>
      </c>
      <c r="F659" s="1326">
        <f>'Marks Entry'!$AK$7</f>
        <v>10.0</v>
      </c>
      <c r="G659" s="1326">
        <f>'Marks Entry'!$AK$7</f>
        <v>10.0</v>
      </c>
      <c r="H659" s="1327">
        <f t="shared" si="50"/>
        <v>30.0</v>
      </c>
      <c r="I659" s="1326">
        <f>'Marks Entry'!$AN$7</f>
        <v>70.0</v>
      </c>
      <c r="J659" s="1327">
        <f t="shared" si="48"/>
        <v>100.0</v>
      </c>
      <c r="K659" s="1326">
        <f>'Marks Entry'!$AP$7</f>
        <v>100.0</v>
      </c>
      <c r="L659" s="1328">
        <f t="shared" si="49"/>
        <v>200.0</v>
      </c>
      <c r="M659" s="1329" t="s">
        <v>168</v>
      </c>
      <c r="N659" s="508"/>
    </row>
    <row r="660" spans="8:8" s="1235" ht="17.25" customFormat="1" customHeight="1">
      <c r="A660" s="1236"/>
      <c r="B660" s="1282" t="s">
        <v>167</v>
      </c>
      <c r="C660" s="1330" t="str">
        <f>'Marks Entry'!$AJ$3</f>
        <v>SANSKRIT-I</v>
      </c>
      <c r="D660" s="1331"/>
      <c r="E660" s="1311">
        <f>IF(K644="","",VLOOKUP($A641,'Marks Entry'!$C$1:$GQ$109,34,0))</f>
        <v>4.0</v>
      </c>
      <c r="F660" s="1311">
        <f>IF(K644="","",VLOOKUP($A641,'Marks Entry'!$C$1:$GQ$109,35,0))</f>
        <v>2.0</v>
      </c>
      <c r="G660" s="1312">
        <f>IF(K644="","",VLOOKUP($A641,'Marks Entry'!$C$1:$GQ$109,36,0))</f>
        <v>8.0</v>
      </c>
      <c r="H660" s="1332">
        <f t="shared" si="50"/>
        <v>14.0</v>
      </c>
      <c r="I660" s="1333">
        <f>IF(K644="","",VLOOKUP($A641,'Marks Entry'!$C$1:$GQ$109,38,0))</f>
        <v>26.0</v>
      </c>
      <c r="J660" s="1332">
        <f t="shared" si="48"/>
        <v>40.0</v>
      </c>
      <c r="K660" s="1311">
        <f>IF(K644="","",VLOOKUP($A641,'Marks Entry'!$C$1:$GQ$109,40,0))</f>
        <v>0.0</v>
      </c>
      <c r="L660" s="1314">
        <f t="shared" si="49"/>
        <v>40.0</v>
      </c>
      <c r="M660" s="1315" t="str">
        <f>IF(K644="","",VLOOKUP($A641,'Marks Entry'!$C$1:$GQ$109,45,0))</f>
        <v>F</v>
      </c>
      <c r="N660" s="508"/>
    </row>
    <row r="661" spans="8:8" s="1235" ht="17.25" customFormat="1" customHeight="1">
      <c r="A661" s="1236"/>
      <c r="B661" s="1282" t="s">
        <v>167</v>
      </c>
      <c r="C661" s="1334" t="str">
        <f>'Marks Entry'!$AV$3</f>
        <v>SANSKRIT-II</v>
      </c>
      <c r="D661" s="1335"/>
      <c r="E661" s="1311">
        <f>IF(K644="","",VLOOKUP($A641,'Marks Entry'!$C$1:$GQ$109,46,0))</f>
        <v>2.0</v>
      </c>
      <c r="F661" s="1311">
        <f>IF(K644="","",VLOOKUP($A641,'Marks Entry'!$C$1:$GQ$109,47,0))</f>
        <v>4.0</v>
      </c>
      <c r="G661" s="1312">
        <f>IF(K644="","",VLOOKUP($A641,'Marks Entry'!$C$1:$GQ$109,48,0))</f>
        <v>4.0</v>
      </c>
      <c r="H661" s="1336">
        <f t="shared" si="50"/>
        <v>10.0</v>
      </c>
      <c r="I661" s="1337">
        <f>IF(K644="","",VLOOKUP($A641,'Marks Entry'!$C$1:$GQ$109,50,0))</f>
        <v>25.0</v>
      </c>
      <c r="J661" s="1336">
        <f t="shared" si="48"/>
        <v>35.0</v>
      </c>
      <c r="K661" s="1311">
        <f>IF(K644="","",VLOOKUP($A641,'Marks Entry'!$C$1:$GQ$109,52,0))</f>
        <v>0.0</v>
      </c>
      <c r="L661" s="1314">
        <f t="shared" si="49"/>
        <v>35.0</v>
      </c>
      <c r="M661" s="1315" t="str">
        <f>IF(K644="","",VLOOKUP($A641,'Marks Entry'!$C$1:$GQ$109,57,0))</f>
        <v>F</v>
      </c>
      <c r="N661" s="508"/>
    </row>
    <row r="662" spans="8:8" s="1235" ht="17.25" customFormat="1" customHeight="1">
      <c r="A662" s="1236"/>
      <c r="B662" s="1282" t="s">
        <v>167</v>
      </c>
      <c r="C662" s="1334" t="str">
        <f>'Marks Entry'!$BH$3</f>
        <v>SCIENCE</v>
      </c>
      <c r="D662" s="1335"/>
      <c r="E662" s="1311">
        <f>IF(K644="","",VLOOKUP($A641,'Marks Entry'!$C$1:$GQ$109,58,0))</f>
        <v>4.0</v>
      </c>
      <c r="F662" s="1311">
        <f>IF(K644="","",VLOOKUP($A641,'Marks Entry'!$C$1:$GQ$109,59,0))</f>
        <v>1.0</v>
      </c>
      <c r="G662" s="1312">
        <f>IF(K644="","",VLOOKUP($A641,'Marks Entry'!$C$1:$GQ$109,60,0))</f>
        <v>4.0</v>
      </c>
      <c r="H662" s="1336">
        <f t="shared" si="50"/>
        <v>9.0</v>
      </c>
      <c r="I662" s="1337">
        <f>IF(K644="","",VLOOKUP($A641,'Marks Entry'!$C$1:$GQ$109,62,0))</f>
        <v>23.0</v>
      </c>
      <c r="J662" s="1336">
        <f t="shared" si="48"/>
        <v>32.0</v>
      </c>
      <c r="K662" s="1311">
        <f>IF(K644="","",VLOOKUP($A641,'Marks Entry'!$C$1:$GQ$109,64,0))</f>
        <v>0.0</v>
      </c>
      <c r="L662" s="1314">
        <f t="shared" si="49"/>
        <v>32.0</v>
      </c>
      <c r="M662" s="1315" t="str">
        <f>IF(K644="","",VLOOKUP($A641,'Marks Entry'!$C$1:$GQ$109,69,0))</f>
        <v>F</v>
      </c>
      <c r="N662" s="508"/>
    </row>
    <row r="663" spans="8:8" s="1235" ht="17.25" customFormat="1" customHeight="1">
      <c r="A663" s="1236"/>
      <c r="B663" s="1282" t="s">
        <v>167</v>
      </c>
      <c r="C663" s="1338" t="str">
        <f>'Marks Entry'!$BT$3</f>
        <v>MATHEMATICS</v>
      </c>
      <c r="D663" s="1339"/>
      <c r="E663" s="1340">
        <f>IF(K644="","",VLOOKUP($A641,'Marks Entry'!$C$1:$GQ$109,70,0))</f>
        <v>2.0</v>
      </c>
      <c r="F663" s="1340">
        <f>IF(K644="","",VLOOKUP($A641,'Marks Entry'!$C$1:$GQ$109,71,0))</f>
        <v>4.0</v>
      </c>
      <c r="G663" s="1341">
        <f>IF(K644="","",VLOOKUP($A641,'Marks Entry'!$C$1:$GQ$109,72,0))</f>
        <v>2.0</v>
      </c>
      <c r="H663" s="1342">
        <f t="shared" si="50"/>
        <v>8.0</v>
      </c>
      <c r="I663" s="1343">
        <f>IF(K644="","",VLOOKUP($A641,'Marks Entry'!$C$1:$GQ$109,74,0))</f>
        <v>18.0</v>
      </c>
      <c r="J663" s="1342">
        <f t="shared" si="48"/>
        <v>26.0</v>
      </c>
      <c r="K663" s="1340">
        <f>IF(K644="","",VLOOKUP($A641,'Marks Entry'!$C$1:$GQ$109,76,0))</f>
        <v>0.0</v>
      </c>
      <c r="L663" s="1344">
        <f t="shared" si="49"/>
        <v>26.0</v>
      </c>
      <c r="M663" s="1345" t="str">
        <f>IF(K644="","",VLOOKUP($A641,'Marks Entry'!$C$1:$GQ$109,81,0))</f>
        <v>F</v>
      </c>
      <c r="N663" s="508"/>
    </row>
    <row r="664" spans="8:8" s="1235" ht="17.25" customFormat="1" customHeight="1">
      <c r="A664" s="1236"/>
      <c r="B664" s="1282" t="s">
        <v>167</v>
      </c>
      <c r="C664" s="1338" t="str">
        <f>'Marks Entry'!$CF$3</f>
        <v>SOCIAL SCIENCE</v>
      </c>
      <c r="D664" s="1339"/>
      <c r="E664" s="1340">
        <f>IF(K644="","",VLOOKUP($A641,'Marks Entry'!$C$1:$GQ$109,82,0))</f>
        <v>5.0</v>
      </c>
      <c r="F664" s="1340">
        <f>IF(K644="","",VLOOKUP($A641,'Marks Entry'!$C$1:$GQ$109,83,0))</f>
        <v>4.0</v>
      </c>
      <c r="G664" s="1341">
        <f>IF(K644="","",VLOOKUP($A641,'Marks Entry'!$C$1:$GQ$109,84,0))</f>
        <v>4.0</v>
      </c>
      <c r="H664" s="1342">
        <f t="shared" si="50"/>
        <v>13.0</v>
      </c>
      <c r="I664" s="1343">
        <f>IF(K644="","",VLOOKUP($A641,'Marks Entry'!$C$1:$GQ$109,86,0))</f>
        <v>25.0</v>
      </c>
      <c r="J664" s="1342">
        <f t="shared" si="48"/>
        <v>38.0</v>
      </c>
      <c r="K664" s="1340">
        <f>IF(K644="","",VLOOKUP($A641,'Marks Entry'!$C$1:$GQ$109,88,0))</f>
        <v>0.0</v>
      </c>
      <c r="L664" s="1344">
        <f t="shared" si="49"/>
        <v>38.0</v>
      </c>
      <c r="M664" s="1345" t="str">
        <f>IF(K644="","",VLOOKUP($A641,'Marks Entry'!$C$1:$GQ$109,93,0))</f>
        <v>F</v>
      </c>
      <c r="N664" s="508"/>
    </row>
    <row r="665" spans="8:8" s="24" ht="17.25" customFormat="1" customHeight="1">
      <c r="A665" s="1236"/>
      <c r="B665" s="1262" t="s">
        <v>167</v>
      </c>
      <c r="C665" s="1346" t="s">
        <v>77</v>
      </c>
      <c r="D665" s="1347"/>
      <c r="E665" s="1348"/>
      <c r="F665" s="1349" t="s">
        <v>78</v>
      </c>
      <c r="G665" s="1350"/>
      <c r="H665" s="1351" t="s">
        <v>79</v>
      </c>
      <c r="I665" s="1352"/>
      <c r="J665" s="1353" t="s">
        <v>43</v>
      </c>
      <c r="K665" s="1354" t="s">
        <v>95</v>
      </c>
      <c r="L665" s="1355" t="s">
        <v>41</v>
      </c>
      <c r="M665" s="1356" t="s">
        <v>45</v>
      </c>
      <c r="N665" s="508"/>
    </row>
    <row r="666" spans="8:8" s="24" ht="20.25" customFormat="1" customHeight="1">
      <c r="A666" s="1236"/>
      <c r="B666" s="1262" t="s">
        <v>167</v>
      </c>
      <c r="C666" s="1357"/>
      <c r="D666" s="1358"/>
      <c r="E666" s="1359"/>
      <c r="F666" s="1360">
        <f>IF(K644="","",VLOOKUP($A641,'Marks Entry'!$C$1:$GQ$109,155,0))</f>
        <v>1200.0</v>
      </c>
      <c r="G666" s="1361"/>
      <c r="H666" s="1362">
        <f>IF(K644="","",VLOOKUP($A641,'Marks Entry'!$C$1:$GQ$109,156,0))</f>
        <v>221.0</v>
      </c>
      <c r="I666" s="1361"/>
      <c r="J666" s="1363">
        <f>IF(K644="","",VLOOKUP($A641,'Marks Entry'!$C$1:$GQ$109,157,0))</f>
        <v>18.416666666666668</v>
      </c>
      <c r="K666" s="1364" t="str">
        <f>IF(K644="","",VLOOKUP($A641,'Marks Entry'!$C$1:$GQ$109,158,0))</f>
        <v/>
      </c>
      <c r="L666" s="1365" t="str">
        <f>IF(K644="","",VLOOKUP($A641,'Marks Entry'!$C$1:$GQ$109,159,0))</f>
        <v>FAILED</v>
      </c>
      <c r="M666" s="1366" t="str">
        <f>IF(K644="","",VLOOKUP($A641,'Marks Entry'!$C$1:$GQ$109,161,0))</f>
        <v/>
      </c>
      <c r="N666" s="508"/>
    </row>
    <row r="667" spans="8:8" s="24" ht="17.25" customFormat="1" customHeight="1">
      <c r="A667" s="1236"/>
      <c r="B667" s="1262" t="s">
        <v>167</v>
      </c>
      <c r="C667" s="1367" t="s">
        <v>58</v>
      </c>
      <c r="D667" s="1368"/>
      <c r="E667" s="1368"/>
      <c r="F667" s="1368"/>
      <c r="G667" s="1368"/>
      <c r="H667" s="1368"/>
      <c r="I667" s="1369"/>
      <c r="J667" s="1370" t="s">
        <v>59</v>
      </c>
      <c r="K667" s="1371">
        <f>IF(K644="","",VLOOKUP($A641,'Marks Entry'!$C$1:$GQ$109,152,0))</f>
        <v>0.0</v>
      </c>
      <c r="L667" s="1372" t="s">
        <v>104</v>
      </c>
      <c r="M667" s="1373"/>
      <c r="N667" s="508"/>
    </row>
    <row r="668" spans="8:8" s="24" ht="17.25" customFormat="1" customHeight="1">
      <c r="A668" s="1236"/>
      <c r="B668" s="1262" t="s">
        <v>167</v>
      </c>
      <c r="C668" s="1374" t="s">
        <v>54</v>
      </c>
      <c r="D668" s="1375"/>
      <c r="E668" s="1375"/>
      <c r="F668" s="1376" t="s">
        <v>162</v>
      </c>
      <c r="G668" s="1376"/>
      <c r="H668" s="1376"/>
      <c r="I668" s="1377" t="s">
        <v>49</v>
      </c>
      <c r="J668" s="1378" t="s">
        <v>60</v>
      </c>
      <c r="K668" s="1379">
        <f>IF(K644="","",VLOOKUP($A641,'Marks Entry'!$C$1:$GQ$109,153,0))</f>
        <v>0.0</v>
      </c>
      <c r="L668" s="1380" t="str">
        <f>IF(K644="","",VLOOKUP($A641,'Marks Entry'!$C$1:$GQ$109,154,0))</f>
        <v/>
      </c>
      <c r="M668" s="1381"/>
      <c r="N668" s="508"/>
    </row>
    <row r="669" spans="8:8" s="24" ht="17.25" customFormat="1" customHeight="1">
      <c r="A669" s="1236"/>
      <c r="B669" s="1262" t="s">
        <v>167</v>
      </c>
      <c r="C669" s="1374"/>
      <c r="D669" s="1375"/>
      <c r="E669" s="1375"/>
      <c r="F669" s="1376"/>
      <c r="G669" s="1376"/>
      <c r="H669" s="1376"/>
      <c r="I669" s="1382" t="s">
        <v>103</v>
      </c>
      <c r="J669" s="1383" t="s">
        <v>61</v>
      </c>
      <c r="K669" s="1383"/>
      <c r="L669" s="1384" t="str">
        <f>IF(K644="","",VLOOKUP($A641,'Marks Entry'!$C$1:$GQ$109,162,0))</f>
        <v>Need Improvement</v>
      </c>
      <c r="M669" s="1385"/>
      <c r="N669" s="508"/>
    </row>
    <row r="670" spans="8:8" s="24" ht="17.25" customFormat="1" customHeight="1">
      <c r="A670" s="1236"/>
      <c r="B670" s="1262" t="s">
        <v>167</v>
      </c>
      <c r="C670" s="1386" t="str">
        <f>'Marks Entry'!$CR$3</f>
        <v>Fou. Of Info. Tech.</v>
      </c>
      <c r="D670" s="1387"/>
      <c r="E670" s="1388"/>
      <c r="F670" s="1389" t="str">
        <f>IF(K644="","",VLOOKUP($A641,'Marks Entry'!$C$1:$GQ$109,180,0))</f>
        <v>71/200</v>
      </c>
      <c r="G670" s="1389"/>
      <c r="H670" s="1389"/>
      <c r="I670" s="1390" t="str">
        <f>IF(OR(K644="",F670=0/200),"",VLOOKUP($A641,'Marks Entry'!$C$1:$GQ$109,106,0))</f>
        <v/>
      </c>
      <c r="J670" s="1391" t="s">
        <v>68</v>
      </c>
      <c r="K670" s="1391"/>
      <c r="L670" s="1392">
        <f>Master!$E$20</f>
        <v>45048.0</v>
      </c>
      <c r="M670" s="1393"/>
      <c r="N670" s="508"/>
    </row>
    <row r="671" spans="8:8" s="24" ht="17.25" customFormat="1" customHeight="1">
      <c r="A671" s="1236"/>
      <c r="B671" s="1262" t="s">
        <v>167</v>
      </c>
      <c r="C671" s="1394" t="str">
        <f>'Marks Entry'!$DE$3</f>
        <v>Health &amp; Phy. Edu.</v>
      </c>
      <c r="D671" s="1395"/>
      <c r="E671" s="1395"/>
      <c r="F671" s="1396" t="str">
        <f>IF(K644="","",VLOOKUP($A641,'Marks Entry'!$C$1:$GQ$109,184,0))</f>
        <v>73/230</v>
      </c>
      <c r="G671" s="1397"/>
      <c r="H671" s="1398"/>
      <c r="I671" s="1390" t="str">
        <f>IF(OR(K644="",F671=0/200),"",VLOOKUP($A641,'Marks Entry'!$C$1:$GQ$109,129,0))</f>
        <v/>
      </c>
      <c r="J671" s="1399"/>
      <c r="K671" s="1399"/>
      <c r="L671" s="1399"/>
      <c r="M671" s="1400"/>
      <c r="N671" s="508"/>
    </row>
    <row r="672" spans="8:8" s="24" ht="17.25" customFormat="1" customHeight="1">
      <c r="A672" s="1236"/>
      <c r="B672" s="1262" t="s">
        <v>167</v>
      </c>
      <c r="C672" s="1394" t="str">
        <f>'Marks Entry'!$EB$3</f>
        <v>S.U.P.W.</v>
      </c>
      <c r="D672" s="1395"/>
      <c r="E672" s="1395"/>
      <c r="F672" s="1396" t="str">
        <f>IF(K644="","",VLOOKUP($A641,'Marks Entry'!$C$1:$GQ$109,188,0))</f>
        <v>0/100</v>
      </c>
      <c r="G672" s="1397"/>
      <c r="H672" s="1398"/>
      <c r="I672" s="1390" t="str">
        <f>IF(OR(K644="",F672=0/100),"",VLOOKUP($A641,'Marks Entry'!$C$1:$GQ$109,135,0))</f>
        <v/>
      </c>
      <c r="J672" s="1401"/>
      <c r="K672" s="1401"/>
      <c r="L672" s="1401"/>
      <c r="M672" s="1402"/>
      <c r="N672" s="508"/>
    </row>
    <row r="673" spans="8:8" s="24" ht="17.25" customFormat="1" customHeight="1">
      <c r="A673" s="1236"/>
      <c r="B673" s="1262" t="s">
        <v>167</v>
      </c>
      <c r="C673" s="1394" t="str">
        <f>'Marks Entry'!$EH$3</f>
        <v>Art Education</v>
      </c>
      <c r="D673" s="1395"/>
      <c r="E673" s="1395"/>
      <c r="F673" s="1396" t="str">
        <f>IF(K644="","",VLOOKUP($A641,'Marks Entry'!$C$1:$GQ$109,192,0))</f>
        <v>0/100</v>
      </c>
      <c r="G673" s="1397"/>
      <c r="H673" s="1398"/>
      <c r="I673" s="1390" t="str">
        <f>IF(OR(K644="",F673=0/100),"",VLOOKUP($A641,'Marks Entry'!$C$1:$GQ$109,141,0))</f>
        <v/>
      </c>
      <c r="J673" s="1403" t="s">
        <v>228</v>
      </c>
      <c r="K673" s="1403"/>
      <c r="L673" s="1403"/>
      <c r="M673" s="1404"/>
      <c r="N673" s="508"/>
    </row>
    <row r="674" spans="8:8" s="24" ht="17.25" customFormat="1" customHeight="1">
      <c r="A674" s="1236"/>
      <c r="B674" s="1262" t="s">
        <v>167</v>
      </c>
      <c r="C674" s="1394" t="str">
        <f>'Marks Entry'!$EN$3</f>
        <v>H &amp; C RAJ</v>
      </c>
      <c r="D674" s="1395"/>
      <c r="E674" s="1395"/>
      <c r="F674" s="1405" t="str">
        <f>IF(K644="","",VLOOKUP($A641,'Marks Entry'!$C$1:$GQ$109,196,0))</f>
        <v>65/200</v>
      </c>
      <c r="G674" s="1406"/>
      <c r="H674" s="1407"/>
      <c r="I674" s="1408" t="str">
        <f>IF(OR(K644="",F674=0/200),"",VLOOKUP($A641,'Marks Entry'!$C$1:$GQ$109,151,0))</f>
        <v/>
      </c>
      <c r="J674" s="1403" t="s">
        <v>229</v>
      </c>
      <c r="K674" s="1403"/>
      <c r="L674" s="1403"/>
      <c r="M674" s="1404"/>
      <c r="N674" s="508"/>
    </row>
    <row r="675" spans="8:8" s="24" ht="17.25" customFormat="1" customHeight="1">
      <c r="A675" s="1236"/>
      <c r="B675" s="1262" t="s">
        <v>167</v>
      </c>
      <c r="C675" s="1409" t="s">
        <v>171</v>
      </c>
      <c r="D675" s="1410"/>
      <c r="E675" s="1411"/>
      <c r="F675" s="1412" t="s">
        <v>172</v>
      </c>
      <c r="G675" s="1413"/>
      <c r="H675" s="1414"/>
      <c r="I675" s="1415" t="s">
        <v>31</v>
      </c>
      <c r="J675" s="1403" t="s">
        <v>230</v>
      </c>
      <c r="K675" s="1403"/>
      <c r="L675" s="1403"/>
      <c r="M675" s="1404"/>
      <c r="N675" s="508"/>
    </row>
    <row r="676" spans="8:8" s="24" ht="17.25" customFormat="1" customHeight="1">
      <c r="A676" s="1236"/>
      <c r="B676" s="1262" t="s">
        <v>167</v>
      </c>
      <c r="C676" s="1416"/>
      <c r="D676" s="1417"/>
      <c r="E676" s="1418"/>
      <c r="F676" s="1419" t="s">
        <v>224</v>
      </c>
      <c r="G676" s="1420"/>
      <c r="H676" s="1421"/>
      <c r="I676" s="1422" t="s">
        <v>62</v>
      </c>
      <c r="J676" s="1423" t="s">
        <v>232</v>
      </c>
      <c r="K676" s="1424"/>
      <c r="L676" s="1424"/>
      <c r="M676" s="1425"/>
      <c r="N676" s="508"/>
    </row>
    <row r="677" spans="8:8" s="24" ht="17.25" customFormat="1" customHeight="1">
      <c r="A677" s="1236"/>
      <c r="B677" s="1262" t="s">
        <v>167</v>
      </c>
      <c r="C677" s="1416"/>
      <c r="D677" s="1417"/>
      <c r="E677" s="1418"/>
      <c r="F677" s="1419" t="s">
        <v>225</v>
      </c>
      <c r="G677" s="1420"/>
      <c r="H677" s="1421"/>
      <c r="I677" s="1422" t="s">
        <v>63</v>
      </c>
      <c r="J677" s="1426"/>
      <c r="K677" s="1427"/>
      <c r="L677" s="1427"/>
      <c r="M677" s="1428"/>
      <c r="N677" s="508"/>
    </row>
    <row r="678" spans="8:8" s="24" ht="17.25" customFormat="1" customHeight="1">
      <c r="A678" s="1236"/>
      <c r="B678" s="1262" t="s">
        <v>167</v>
      </c>
      <c r="C678" s="1416"/>
      <c r="D678" s="1417"/>
      <c r="E678" s="1418"/>
      <c r="F678" s="1419" t="s">
        <v>226</v>
      </c>
      <c r="G678" s="1420"/>
      <c r="H678" s="1421"/>
      <c r="I678" s="1422" t="s">
        <v>65</v>
      </c>
      <c r="J678" s="1426"/>
      <c r="K678" s="1427"/>
      <c r="L678" s="1427"/>
      <c r="M678" s="1428"/>
      <c r="N678" s="508"/>
    </row>
    <row r="679" spans="8:8" s="24" ht="17.25" customFormat="1" customHeight="1">
      <c r="A679" s="1236"/>
      <c r="B679" s="1429" t="s">
        <v>167</v>
      </c>
      <c r="C679" s="1430"/>
      <c r="D679" s="1431"/>
      <c r="E679" s="1432"/>
      <c r="F679" s="1433" t="s">
        <v>227</v>
      </c>
      <c r="G679" s="1434"/>
      <c r="H679" s="1435"/>
      <c r="I679" s="1436" t="s">
        <v>64</v>
      </c>
      <c r="J679" s="1437" t="s">
        <v>231</v>
      </c>
      <c r="K679" s="1438"/>
      <c r="L679" s="1438"/>
      <c r="M679" s="1439"/>
      <c r="N679" s="508"/>
    </row>
    <row r="680" spans="8:8" s="24" ht="27.75" customFormat="1" customHeight="1">
      <c r="A680" s="1440" t="s">
        <v>161</v>
      </c>
      <c r="B680" s="1440"/>
      <c r="C680" s="1440"/>
      <c r="D680" s="1440"/>
      <c r="E680" s="1440"/>
      <c r="F680" s="1440"/>
      <c r="G680" s="1440"/>
      <c r="H680" s="1440"/>
      <c r="I680" s="1440"/>
      <c r="J680" s="1440"/>
      <c r="K680" s="1440"/>
      <c r="L680" s="1440"/>
      <c r="M680" s="1440"/>
      <c r="N680" s="1440"/>
    </row>
    <row r="681" spans="8:8" s="24" ht="19.5" customFormat="1" customHeight="1">
      <c r="A681" s="1223">
        <f>A641+1</f>
        <v>18.0</v>
      </c>
      <c r="B681" s="1441" t="str">
        <f>$B$1</f>
        <v>Department Of Sanskrit Education, Rajasthan</v>
      </c>
      <c r="C681" s="1441"/>
      <c r="D681" s="1441"/>
      <c r="E681" s="1441"/>
      <c r="F681" s="1441"/>
      <c r="G681" s="1441"/>
      <c r="H681" s="1441"/>
      <c r="I681" s="1441"/>
      <c r="J681" s="1441"/>
      <c r="K681" s="1441"/>
      <c r="L681" s="1441"/>
      <c r="M681" s="1441"/>
      <c r="N681" s="508" t="s">
        <v>161</v>
      </c>
    </row>
    <row r="682" spans="8:8" s="707" ht="36.0" customFormat="1" customHeight="1">
      <c r="A682" s="1225"/>
      <c r="B682" s="1226"/>
      <c r="C682" s="1227"/>
      <c r="D682" s="1228" t="str">
        <f>Master!$E$8</f>
        <v>GOVT VARISHTHA UPADHYAY SANSKRIT SCHOOL</v>
      </c>
      <c r="E682" s="1229"/>
      <c r="F682" s="1229"/>
      <c r="G682" s="1229"/>
      <c r="H682" s="1229"/>
      <c r="I682" s="1229"/>
      <c r="J682" s="1229"/>
      <c r="K682" s="1229"/>
      <c r="L682" s="1229"/>
      <c r="M682" s="1230"/>
      <c r="N682" s="508"/>
    </row>
    <row r="683" spans="8:8" s="24" ht="19.5" customFormat="1" customHeight="1">
      <c r="A683" s="1225"/>
      <c r="B683" s="1231"/>
      <c r="C683" s="1232"/>
      <c r="D683" s="1233">
        <f>Master!$E$11</f>
        <v>0.0</v>
      </c>
      <c r="E683" s="1233"/>
      <c r="F683" s="1233"/>
      <c r="G683" s="1233"/>
      <c r="H683" s="1233"/>
      <c r="I683" s="1233"/>
      <c r="J683" s="1233"/>
      <c r="K683" s="1233"/>
      <c r="L683" s="1233"/>
      <c r="M683" s="1234"/>
      <c r="N683" s="508"/>
    </row>
    <row r="684" spans="8:8" s="1235" ht="18.75" customFormat="1" customHeight="1">
      <c r="A684" s="1236"/>
      <c r="B684" s="1237"/>
      <c r="C684" s="1238" t="s">
        <v>154</v>
      </c>
      <c r="D684" s="1239"/>
      <c r="E684" s="1239"/>
      <c r="F684" s="1239"/>
      <c r="G684" s="1239"/>
      <c r="H684" s="1240"/>
      <c r="I684" s="1241" t="s">
        <v>135</v>
      </c>
      <c r="J684" s="1242"/>
      <c r="K684" s="1243">
        <f>VLOOKUP($A681,'Marks Entry'!$C$9:$K$108,5)</f>
        <v>918.0</v>
      </c>
      <c r="L684" s="1244" t="s">
        <v>221</v>
      </c>
      <c r="M684" s="1245"/>
      <c r="N684" s="508"/>
    </row>
    <row r="685" spans="8:8" s="1235" ht="18.75" customFormat="1" customHeight="1">
      <c r="A685" s="1236"/>
      <c r="B685" s="1237"/>
      <c r="C685" s="1246"/>
      <c r="D685" s="1247"/>
      <c r="E685" s="1247"/>
      <c r="F685" s="1247"/>
      <c r="G685" s="1247"/>
      <c r="H685" s="1248"/>
      <c r="I685" s="1241"/>
      <c r="J685" s="1242"/>
      <c r="K685" s="1243"/>
      <c r="L685" s="1249">
        <f>Master!$E$14</f>
        <v>8170.0</v>
      </c>
      <c r="M685" s="1250"/>
      <c r="N685" s="508"/>
    </row>
    <row r="686" spans="8:8" s="24" ht="15.75" customFormat="1" customHeight="1">
      <c r="A686" s="1236"/>
      <c r="B686" s="1251"/>
      <c r="C686" s="1246"/>
      <c r="D686" s="1247"/>
      <c r="E686" s="1247"/>
      <c r="F686" s="1247"/>
      <c r="G686" s="1247"/>
      <c r="H686" s="1248"/>
      <c r="I686" s="1241"/>
      <c r="J686" s="1242"/>
      <c r="K686" s="1243"/>
      <c r="L686" s="1252" t="s">
        <v>222</v>
      </c>
      <c r="M686" s="1253"/>
      <c r="N686" s="508"/>
    </row>
    <row r="687" spans="8:8" s="24" ht="18.0" customFormat="1" customHeight="1">
      <c r="A687" s="1236"/>
      <c r="B687" s="1251"/>
      <c r="C687" s="1254"/>
      <c r="D687" s="1255"/>
      <c r="E687" s="1255"/>
      <c r="F687" s="1255"/>
      <c r="G687" s="1255"/>
      <c r="H687" s="1256"/>
      <c r="I687" s="1257"/>
      <c r="J687" s="1258"/>
      <c r="K687" s="1259"/>
      <c r="L687" s="1260" t="str">
        <f>Master!$E$6</f>
        <v>2022-23</v>
      </c>
      <c r="M687" s="1261"/>
      <c r="N687" s="508"/>
    </row>
    <row r="688" spans="8:8" s="24" ht="17.25" customFormat="1" customHeight="1">
      <c r="A688" s="1236"/>
      <c r="B688" s="1262" t="s">
        <v>167</v>
      </c>
      <c r="C688" s="1263" t="s">
        <v>21</v>
      </c>
      <c r="D688" s="1264"/>
      <c r="E688" s="1264"/>
      <c r="F688" s="1264"/>
      <c r="G688" s="1265"/>
      <c r="H688" s="1266" t="s">
        <v>153</v>
      </c>
      <c r="I688" s="1267">
        <f>IF(K684="","",VLOOKUP($A681,'Marks Entry'!$C$9:$FA$108,3,0))</f>
        <v>266.0</v>
      </c>
      <c r="J688" s="1267"/>
      <c r="K688" s="1267"/>
      <c r="L688" s="1267"/>
      <c r="M688" s="1268"/>
      <c r="N688" s="508"/>
    </row>
    <row r="689" spans="8:8" s="24" ht="17.25" customFormat="1" customHeight="1">
      <c r="A689" s="1236"/>
      <c r="B689" s="1262" t="s">
        <v>167</v>
      </c>
      <c r="C689" s="1269" t="s">
        <v>23</v>
      </c>
      <c r="D689" s="1270"/>
      <c r="E689" s="1270"/>
      <c r="F689" s="1270"/>
      <c r="G689" s="1271"/>
      <c r="H689" s="1272" t="s">
        <v>153</v>
      </c>
      <c r="I689" s="1273" t="str">
        <f>IF(K684="","",VLOOKUP($A681,'Marks Entry'!$C$9:$FA$108,6,0))</f>
        <v>PRAKASH</v>
      </c>
      <c r="J689" s="1273"/>
      <c r="K689" s="1273"/>
      <c r="L689" s="1273"/>
      <c r="M689" s="1274"/>
      <c r="N689" s="508"/>
    </row>
    <row r="690" spans="8:8" s="24" ht="17.25" customFormat="1" customHeight="1">
      <c r="A690" s="1236"/>
      <c r="B690" s="1262" t="s">
        <v>167</v>
      </c>
      <c r="C690" s="1269" t="s">
        <v>24</v>
      </c>
      <c r="D690" s="1270"/>
      <c r="E690" s="1270"/>
      <c r="F690" s="1270"/>
      <c r="G690" s="1271"/>
      <c r="H690" s="1272" t="s">
        <v>153</v>
      </c>
      <c r="I690" s="1273" t="str">
        <f>IF(K684="","",VLOOKUP($A681,'Marks Entry'!$C$9:$FA$108,7,0))</f>
        <v>DEVARAM</v>
      </c>
      <c r="J690" s="1273"/>
      <c r="K690" s="1273"/>
      <c r="L690" s="1273"/>
      <c r="M690" s="1274"/>
      <c r="N690" s="508"/>
    </row>
    <row r="691" spans="8:8" s="24" ht="17.25" customFormat="1" customHeight="1">
      <c r="A691" s="1236"/>
      <c r="B691" s="1262" t="s">
        <v>167</v>
      </c>
      <c r="C691" s="1269" t="s">
        <v>52</v>
      </c>
      <c r="D691" s="1270"/>
      <c r="E691" s="1270"/>
      <c r="F691" s="1270"/>
      <c r="G691" s="1271"/>
      <c r="H691" s="1272" t="s">
        <v>153</v>
      </c>
      <c r="I691" s="1273" t="str">
        <f>IF(K684="","",VLOOKUP($A681,'Marks Entry'!$C$9:$FA$108,8,0))</f>
        <v>NIMBU DEVI</v>
      </c>
      <c r="J691" s="1273"/>
      <c r="K691" s="1273"/>
      <c r="L691" s="1273"/>
      <c r="M691" s="1274"/>
      <c r="N691" s="508"/>
    </row>
    <row r="692" spans="8:8" s="24" ht="17.25" customFormat="1" customHeight="1">
      <c r="A692" s="1236"/>
      <c r="B692" s="1262" t="s">
        <v>167</v>
      </c>
      <c r="C692" s="1269" t="s">
        <v>53</v>
      </c>
      <c r="D692" s="1270"/>
      <c r="E692" s="1270"/>
      <c r="F692" s="1270"/>
      <c r="G692" s="1271"/>
      <c r="H692" s="1272" t="s">
        <v>153</v>
      </c>
      <c r="I692" s="1275" t="str">
        <f>IF(K684="","",CONCATENATE('Marks Entry'!$G$4,'Marks Entry'!$J$4))</f>
        <v>9(A)</v>
      </c>
      <c r="J692" s="1273"/>
      <c r="K692" s="1273"/>
      <c r="L692" s="1273"/>
      <c r="M692" s="1274"/>
      <c r="N692" s="508"/>
    </row>
    <row r="693" spans="8:8" s="24" ht="17.25" customFormat="1" customHeight="1">
      <c r="A693" s="1236"/>
      <c r="B693" s="1262" t="s">
        <v>167</v>
      </c>
      <c r="C693" s="1276" t="s">
        <v>26</v>
      </c>
      <c r="D693" s="1277"/>
      <c r="E693" s="1277"/>
      <c r="F693" s="1277"/>
      <c r="G693" s="1278"/>
      <c r="H693" s="1279" t="s">
        <v>153</v>
      </c>
      <c r="I693" s="1280">
        <f>IF(K684="","",VLOOKUP($A681,'Marks Entry'!$C$9:$FA$108,9,0))</f>
        <v>39366.0</v>
      </c>
      <c r="J693" s="1280"/>
      <c r="K693" s="1280"/>
      <c r="L693" s="1280"/>
      <c r="M693" s="1281"/>
      <c r="N693" s="508"/>
    </row>
    <row r="694" spans="8:8" s="1235" ht="17.25" customFormat="1" customHeight="1">
      <c r="A694" s="1236"/>
      <c r="B694" s="1282" t="s">
        <v>167</v>
      </c>
      <c r="C694" s="1283" t="s">
        <v>54</v>
      </c>
      <c r="D694" s="1284"/>
      <c r="E694" s="1285" t="s">
        <v>69</v>
      </c>
      <c r="F694" s="1286" t="s">
        <v>70</v>
      </c>
      <c r="G694" s="1285" t="s">
        <v>200</v>
      </c>
      <c r="H694" s="1287" t="s">
        <v>30</v>
      </c>
      <c r="I694" s="1288" t="s">
        <v>55</v>
      </c>
      <c r="J694" s="1289" t="s">
        <v>223</v>
      </c>
      <c r="K694" s="1290" t="s">
        <v>83</v>
      </c>
      <c r="L694" s="1291" t="s">
        <v>76</v>
      </c>
      <c r="M694" s="1292" t="s">
        <v>102</v>
      </c>
      <c r="N694" s="508"/>
    </row>
    <row r="695" spans="8:8" s="1235" ht="17.25" customFormat="1" customHeight="1">
      <c r="A695" s="1236"/>
      <c r="B695" s="1282" t="s">
        <v>167</v>
      </c>
      <c r="C695" s="1293"/>
      <c r="D695" s="1294"/>
      <c r="E695" s="1295"/>
      <c r="F695" s="1296"/>
      <c r="G695" s="1295"/>
      <c r="H695" s="1297"/>
      <c r="I695" s="1298"/>
      <c r="J695" s="1299"/>
      <c r="K695" s="1300"/>
      <c r="L695" s="1301"/>
      <c r="M695" s="1302"/>
      <c r="N695" s="508"/>
    </row>
    <row r="696" spans="8:8" s="1235" ht="17.25" customFormat="1" customHeight="1">
      <c r="A696" s="1236"/>
      <c r="B696" s="1282" t="s">
        <v>167</v>
      </c>
      <c r="C696" s="1303" t="s">
        <v>56</v>
      </c>
      <c r="D696" s="1304"/>
      <c r="E696" s="1305">
        <f>'Marks Entry'!$L$7</f>
        <v>5.0</v>
      </c>
      <c r="F696" s="1305">
        <f>'Marks Entry'!$M$7</f>
        <v>5.0</v>
      </c>
      <c r="G696" s="1305">
        <f>'Marks Entry'!$M$7</f>
        <v>5.0</v>
      </c>
      <c r="H696" s="1306">
        <f>SUM(E696:G696)</f>
        <v>15.0</v>
      </c>
      <c r="I696" s="1305">
        <f>'Marks Entry'!$P$7</f>
        <v>35.0</v>
      </c>
      <c r="J696" s="1306">
        <f>SUM(H696,I696)</f>
        <v>50.0</v>
      </c>
      <c r="K696" s="1305">
        <f>'Marks Entry'!$R$7</f>
        <v>50.0</v>
      </c>
      <c r="L696" s="1307">
        <f>SUM(J696,K696)</f>
        <v>100.0</v>
      </c>
      <c r="M696" s="1308"/>
      <c r="N696" s="508"/>
    </row>
    <row r="697" spans="8:8" s="1235" ht="17.25" customFormat="1" customHeight="1">
      <c r="A697" s="1236"/>
      <c r="B697" s="1282" t="s">
        <v>167</v>
      </c>
      <c r="C697" s="1309" t="str">
        <f>'Marks Entry'!$L$3</f>
        <v>HINDI</v>
      </c>
      <c r="D697" s="1310"/>
      <c r="E697" s="1311">
        <f>IF(K684="","",VLOOKUP($A681,'Marks Entry'!$C$1:$GQ$109,10,0))</f>
        <v>3.0</v>
      </c>
      <c r="F697" s="1311">
        <f>IF(K684="","",VLOOKUP($A681,'Marks Entry'!$C$1:$GQ$109,11,0))</f>
        <v>1.0</v>
      </c>
      <c r="G697" s="1312">
        <f>IF(K684="","",VLOOKUP($A681,'Marks Entry'!$C$1:$GQ$109,12,0))</f>
        <v>2.0</v>
      </c>
      <c r="H697" s="1313">
        <f>SUM(E697:G697)</f>
        <v>6.0</v>
      </c>
      <c r="I697" s="1311">
        <f>IF(K684="","",VLOOKUP($A681,'Marks Entry'!$C$1:$GQ$109,14,0))</f>
        <v>5.0</v>
      </c>
      <c r="J697" s="1313">
        <f t="shared" si="51" ref="J697:J704">SUM(H697,I697)</f>
        <v>11.0</v>
      </c>
      <c r="K697" s="1311">
        <f>IF(K684="","",VLOOKUP($A681,'Marks Entry'!$C$1:$GQ$109,16,0))</f>
        <v>5.0</v>
      </c>
      <c r="L697" s="1314">
        <f t="shared" si="52" ref="L697:L704">SUM(J697,K697)</f>
        <v>16.0</v>
      </c>
      <c r="M697" s="1315" t="str">
        <f>IF(K684="","",VLOOKUP($A681,'Marks Entry'!$C$1:$GQ$109,21,0))</f>
        <v>F</v>
      </c>
      <c r="N697" s="508"/>
    </row>
    <row r="698" spans="8:8" s="1235" ht="17.25" customFormat="1" customHeight="1">
      <c r="A698" s="1236"/>
      <c r="B698" s="1282" t="s">
        <v>167</v>
      </c>
      <c r="C698" s="1316" t="str">
        <f>'Marks Entry'!$X$3</f>
        <v>ENGLISH</v>
      </c>
      <c r="D698" s="1317"/>
      <c r="E698" s="1318">
        <f>IF(K684="","",VLOOKUP($A681,'Marks Entry'!$C$1:$GQ$109,22,0))</f>
        <v>2.0</v>
      </c>
      <c r="F698" s="1318">
        <f>IF(K684="","",VLOOKUP($A681,'Marks Entry'!$C$1:$GQ$109,23,0))</f>
        <v>4.0</v>
      </c>
      <c r="G698" s="1319">
        <f>IF(K684="","",VLOOKUP($A681,'Marks Entry'!$C$1:$GQ$109,24,0))</f>
        <v>3.0</v>
      </c>
      <c r="H698" s="1320">
        <f t="shared" si="53" ref="H698:H704">SUM(E698:G698)</f>
        <v>9.0</v>
      </c>
      <c r="I698" s="1321">
        <f>IF(K684="","",VLOOKUP($A681,'Marks Entry'!$C$1:$GQ$109,26,0))</f>
        <v>12.0</v>
      </c>
      <c r="J698" s="1320">
        <f t="shared" si="51"/>
        <v>21.0</v>
      </c>
      <c r="K698" s="1318">
        <f>IF(K684="","",VLOOKUP($A681,'Marks Entry'!$C$1:$GQ$109,28,0))</f>
        <v>0.0</v>
      </c>
      <c r="L698" s="1322">
        <f t="shared" si="52"/>
        <v>21.0</v>
      </c>
      <c r="M698" s="1323" t="str">
        <f>IF(K684="","",VLOOKUP($A681,'Marks Entry'!$C$1:$GQ$109,33,0))</f>
        <v>F</v>
      </c>
      <c r="N698" s="508"/>
    </row>
    <row r="699" spans="8:8" s="1235" ht="17.25" customFormat="1" customHeight="1">
      <c r="A699" s="1236"/>
      <c r="B699" s="1282" t="s">
        <v>167</v>
      </c>
      <c r="C699" s="1324" t="s">
        <v>56</v>
      </c>
      <c r="D699" s="1325"/>
      <c r="E699" s="1326">
        <f>'Marks Entry'!$AJ$7</f>
        <v>10.0</v>
      </c>
      <c r="F699" s="1326">
        <f>'Marks Entry'!$AK$7</f>
        <v>10.0</v>
      </c>
      <c r="G699" s="1326">
        <f>'Marks Entry'!$AK$7</f>
        <v>10.0</v>
      </c>
      <c r="H699" s="1327">
        <f t="shared" si="53"/>
        <v>30.0</v>
      </c>
      <c r="I699" s="1326">
        <f>'Marks Entry'!$AN$7</f>
        <v>70.0</v>
      </c>
      <c r="J699" s="1327">
        <f t="shared" si="51"/>
        <v>100.0</v>
      </c>
      <c r="K699" s="1326">
        <f>'Marks Entry'!$AP$7</f>
        <v>100.0</v>
      </c>
      <c r="L699" s="1328">
        <f t="shared" si="52"/>
        <v>200.0</v>
      </c>
      <c r="M699" s="1329" t="s">
        <v>168</v>
      </c>
      <c r="N699" s="508"/>
    </row>
    <row r="700" spans="8:8" s="1235" ht="17.25" customFormat="1" customHeight="1">
      <c r="A700" s="1236"/>
      <c r="B700" s="1282" t="s">
        <v>167</v>
      </c>
      <c r="C700" s="1330" t="str">
        <f>'Marks Entry'!$AJ$3</f>
        <v>SANSKRIT-I</v>
      </c>
      <c r="D700" s="1331"/>
      <c r="E700" s="1311">
        <f>IF(K684="","",VLOOKUP($A681,'Marks Entry'!$C$1:$GQ$109,34,0))</f>
        <v>4.0</v>
      </c>
      <c r="F700" s="1311">
        <f>IF(K684="","",VLOOKUP($A681,'Marks Entry'!$C$1:$GQ$109,35,0))</f>
        <v>2.0</v>
      </c>
      <c r="G700" s="1312">
        <f>IF(K684="","",VLOOKUP($A681,'Marks Entry'!$C$1:$GQ$109,36,0))</f>
        <v>3.0</v>
      </c>
      <c r="H700" s="1332">
        <f t="shared" si="53"/>
        <v>9.0</v>
      </c>
      <c r="I700" s="1333">
        <f>IF(K684="","",VLOOKUP($A681,'Marks Entry'!$C$1:$GQ$109,38,0))</f>
        <v>12.0</v>
      </c>
      <c r="J700" s="1332">
        <f t="shared" si="51"/>
        <v>21.0</v>
      </c>
      <c r="K700" s="1311">
        <f>IF(K684="","",VLOOKUP($A681,'Marks Entry'!$C$1:$GQ$109,40,0))</f>
        <v>0.0</v>
      </c>
      <c r="L700" s="1314">
        <f t="shared" si="52"/>
        <v>21.0</v>
      </c>
      <c r="M700" s="1315" t="str">
        <f>IF(K684="","",VLOOKUP($A681,'Marks Entry'!$C$1:$GQ$109,45,0))</f>
        <v>F</v>
      </c>
      <c r="N700" s="508"/>
    </row>
    <row r="701" spans="8:8" s="1235" ht="17.25" customFormat="1" customHeight="1">
      <c r="A701" s="1236"/>
      <c r="B701" s="1282" t="s">
        <v>167</v>
      </c>
      <c r="C701" s="1334" t="str">
        <f>'Marks Entry'!$AV$3</f>
        <v>SANSKRIT-II</v>
      </c>
      <c r="D701" s="1335"/>
      <c r="E701" s="1311">
        <f>IF(K684="","",VLOOKUP($A681,'Marks Entry'!$C$1:$GQ$109,46,0))</f>
        <v>1.0</v>
      </c>
      <c r="F701" s="1311">
        <f>IF(K684="","",VLOOKUP($A681,'Marks Entry'!$C$1:$GQ$109,47,0))</f>
        <v>0.0</v>
      </c>
      <c r="G701" s="1312">
        <f>IF(K684="","",VLOOKUP($A681,'Marks Entry'!$C$1:$GQ$109,48,0))</f>
        <v>3.0</v>
      </c>
      <c r="H701" s="1336">
        <f t="shared" si="53"/>
        <v>4.0</v>
      </c>
      <c r="I701" s="1337">
        <f>IF(K684="","",VLOOKUP($A681,'Marks Entry'!$C$1:$GQ$109,50,0))</f>
        <v>15.0</v>
      </c>
      <c r="J701" s="1336">
        <f t="shared" si="51"/>
        <v>19.0</v>
      </c>
      <c r="K701" s="1311">
        <f>IF(K684="","",VLOOKUP($A681,'Marks Entry'!$C$1:$GQ$109,52,0))</f>
        <v>0.0</v>
      </c>
      <c r="L701" s="1314">
        <f t="shared" si="52"/>
        <v>19.0</v>
      </c>
      <c r="M701" s="1315" t="str">
        <f>IF(K684="","",VLOOKUP($A681,'Marks Entry'!$C$1:$GQ$109,57,0))</f>
        <v>F</v>
      </c>
      <c r="N701" s="508"/>
    </row>
    <row r="702" spans="8:8" s="1235" ht="17.25" customFormat="1" customHeight="1">
      <c r="A702" s="1236"/>
      <c r="B702" s="1282" t="s">
        <v>167</v>
      </c>
      <c r="C702" s="1334" t="str">
        <f>'Marks Entry'!$BH$3</f>
        <v>SCIENCE</v>
      </c>
      <c r="D702" s="1335"/>
      <c r="E702" s="1311">
        <f>IF(K684="","",VLOOKUP($A681,'Marks Entry'!$C$1:$GQ$109,58,0))</f>
        <v>1.0</v>
      </c>
      <c r="F702" s="1311">
        <f>IF(K684="","",VLOOKUP($A681,'Marks Entry'!$C$1:$GQ$109,59,0))</f>
        <v>0.0</v>
      </c>
      <c r="G702" s="1312">
        <f>IF(K684="","",VLOOKUP($A681,'Marks Entry'!$C$1:$GQ$109,60,0))</f>
        <v>4.0</v>
      </c>
      <c r="H702" s="1336">
        <f t="shared" si="53"/>
        <v>5.0</v>
      </c>
      <c r="I702" s="1337">
        <f>IF(K684="","",VLOOKUP($A681,'Marks Entry'!$C$1:$GQ$109,62,0))</f>
        <v>17.0</v>
      </c>
      <c r="J702" s="1336">
        <f t="shared" si="51"/>
        <v>22.0</v>
      </c>
      <c r="K702" s="1311">
        <f>IF(K684="","",VLOOKUP($A681,'Marks Entry'!$C$1:$GQ$109,64,0))</f>
        <v>0.0</v>
      </c>
      <c r="L702" s="1314">
        <f t="shared" si="52"/>
        <v>22.0</v>
      </c>
      <c r="M702" s="1315" t="str">
        <f>IF(K684="","",VLOOKUP($A681,'Marks Entry'!$C$1:$GQ$109,69,0))</f>
        <v>F</v>
      </c>
      <c r="N702" s="508"/>
    </row>
    <row r="703" spans="8:8" s="1235" ht="17.25" customFormat="1" customHeight="1">
      <c r="A703" s="1236"/>
      <c r="B703" s="1282" t="s">
        <v>167</v>
      </c>
      <c r="C703" s="1338" t="str">
        <f>'Marks Entry'!$BT$3</f>
        <v>MATHEMATICS</v>
      </c>
      <c r="D703" s="1339"/>
      <c r="E703" s="1340">
        <f>IF(K684="","",VLOOKUP($A681,'Marks Entry'!$C$1:$GQ$109,70,0))</f>
        <v>2.0</v>
      </c>
      <c r="F703" s="1340">
        <f>IF(K684="","",VLOOKUP($A681,'Marks Entry'!$C$1:$GQ$109,71,0))</f>
        <v>4.0</v>
      </c>
      <c r="G703" s="1341">
        <f>IF(K684="","",VLOOKUP($A681,'Marks Entry'!$C$1:$GQ$109,72,0))</f>
        <v>2.0</v>
      </c>
      <c r="H703" s="1342">
        <f t="shared" si="53"/>
        <v>8.0</v>
      </c>
      <c r="I703" s="1343">
        <f>IF(K684="","",VLOOKUP($A681,'Marks Entry'!$C$1:$GQ$109,74,0))</f>
        <v>17.0</v>
      </c>
      <c r="J703" s="1342">
        <f t="shared" si="51"/>
        <v>25.0</v>
      </c>
      <c r="K703" s="1340">
        <f>IF(K684="","",VLOOKUP($A681,'Marks Entry'!$C$1:$GQ$109,76,0))</f>
        <v>0.0</v>
      </c>
      <c r="L703" s="1344">
        <f t="shared" si="52"/>
        <v>25.0</v>
      </c>
      <c r="M703" s="1345" t="str">
        <f>IF(K684="","",VLOOKUP($A681,'Marks Entry'!$C$1:$GQ$109,81,0))</f>
        <v>F</v>
      </c>
      <c r="N703" s="508"/>
    </row>
    <row r="704" spans="8:8" s="1235" ht="17.25" customFormat="1" customHeight="1">
      <c r="A704" s="1236"/>
      <c r="B704" s="1282" t="s">
        <v>167</v>
      </c>
      <c r="C704" s="1338" t="str">
        <f>'Marks Entry'!$CF$3</f>
        <v>SOCIAL SCIENCE</v>
      </c>
      <c r="D704" s="1339"/>
      <c r="E704" s="1340">
        <f>IF(K684="","",VLOOKUP($A681,'Marks Entry'!$C$1:$GQ$109,82,0))</f>
        <v>4.0</v>
      </c>
      <c r="F704" s="1340">
        <f>IF(K684="","",VLOOKUP($A681,'Marks Entry'!$C$1:$GQ$109,83,0))</f>
        <v>2.0</v>
      </c>
      <c r="G704" s="1341">
        <f>IF(K684="","",VLOOKUP($A681,'Marks Entry'!$C$1:$GQ$109,84,0))</f>
        <v>4.0</v>
      </c>
      <c r="H704" s="1342">
        <f t="shared" si="53"/>
        <v>10.0</v>
      </c>
      <c r="I704" s="1343">
        <f>IF(K684="","",VLOOKUP($A681,'Marks Entry'!$C$1:$GQ$109,86,0))</f>
        <v>21.0</v>
      </c>
      <c r="J704" s="1342">
        <f t="shared" si="51"/>
        <v>31.0</v>
      </c>
      <c r="K704" s="1340">
        <f>IF(K684="","",VLOOKUP($A681,'Marks Entry'!$C$1:$GQ$109,88,0))</f>
        <v>6.0</v>
      </c>
      <c r="L704" s="1344">
        <f t="shared" si="52"/>
        <v>37.0</v>
      </c>
      <c r="M704" s="1345" t="str">
        <f>IF(K684="","",VLOOKUP($A681,'Marks Entry'!$C$1:$GQ$109,93,0))</f>
        <v>F</v>
      </c>
      <c r="N704" s="508"/>
    </row>
    <row r="705" spans="8:8" s="24" ht="17.25" customFormat="1" customHeight="1">
      <c r="A705" s="1236"/>
      <c r="B705" s="1262" t="s">
        <v>167</v>
      </c>
      <c r="C705" s="1346" t="s">
        <v>77</v>
      </c>
      <c r="D705" s="1347"/>
      <c r="E705" s="1348"/>
      <c r="F705" s="1349" t="s">
        <v>78</v>
      </c>
      <c r="G705" s="1350"/>
      <c r="H705" s="1351" t="s">
        <v>79</v>
      </c>
      <c r="I705" s="1352"/>
      <c r="J705" s="1353" t="s">
        <v>43</v>
      </c>
      <c r="K705" s="1354" t="s">
        <v>95</v>
      </c>
      <c r="L705" s="1355" t="s">
        <v>41</v>
      </c>
      <c r="M705" s="1356" t="s">
        <v>45</v>
      </c>
      <c r="N705" s="508"/>
    </row>
    <row r="706" spans="8:8" s="24" ht="20.25" customFormat="1" customHeight="1">
      <c r="A706" s="1236"/>
      <c r="B706" s="1262" t="s">
        <v>167</v>
      </c>
      <c r="C706" s="1357"/>
      <c r="D706" s="1358"/>
      <c r="E706" s="1359"/>
      <c r="F706" s="1360">
        <f>IF(K684="","",VLOOKUP($A681,'Marks Entry'!$C$1:$GQ$109,155,0))</f>
        <v>1200.0</v>
      </c>
      <c r="G706" s="1361"/>
      <c r="H706" s="1362">
        <f>IF(K684="","",VLOOKUP($A681,'Marks Entry'!$C$1:$GQ$109,156,0))</f>
        <v>161.0</v>
      </c>
      <c r="I706" s="1361"/>
      <c r="J706" s="1363">
        <f>IF(K684="","",VLOOKUP($A681,'Marks Entry'!$C$1:$GQ$109,157,0))</f>
        <v>13.416666666666666</v>
      </c>
      <c r="K706" s="1364" t="str">
        <f>IF(K684="","",VLOOKUP($A681,'Marks Entry'!$C$1:$GQ$109,158,0))</f>
        <v/>
      </c>
      <c r="L706" s="1365" t="str">
        <f>IF(K684="","",VLOOKUP($A681,'Marks Entry'!$C$1:$GQ$109,159,0))</f>
        <v>FAILED</v>
      </c>
      <c r="M706" s="1366" t="str">
        <f>IF(K684="","",VLOOKUP($A681,'Marks Entry'!$C$1:$GQ$109,161,0))</f>
        <v/>
      </c>
      <c r="N706" s="508"/>
    </row>
    <row r="707" spans="8:8" s="24" ht="17.25" customFormat="1" customHeight="1">
      <c r="A707" s="1236"/>
      <c r="B707" s="1262" t="s">
        <v>167</v>
      </c>
      <c r="C707" s="1367" t="s">
        <v>58</v>
      </c>
      <c r="D707" s="1368"/>
      <c r="E707" s="1368"/>
      <c r="F707" s="1368"/>
      <c r="G707" s="1368"/>
      <c r="H707" s="1368"/>
      <c r="I707" s="1369"/>
      <c r="J707" s="1370" t="s">
        <v>59</v>
      </c>
      <c r="K707" s="1371">
        <f>IF(K684="","",VLOOKUP($A681,'Marks Entry'!$C$1:$GQ$109,152,0))</f>
        <v>0.0</v>
      </c>
      <c r="L707" s="1372" t="s">
        <v>104</v>
      </c>
      <c r="M707" s="1373"/>
      <c r="N707" s="508"/>
    </row>
    <row r="708" spans="8:8" s="24" ht="17.25" customFormat="1" customHeight="1">
      <c r="A708" s="1236"/>
      <c r="B708" s="1262" t="s">
        <v>167</v>
      </c>
      <c r="C708" s="1374" t="s">
        <v>54</v>
      </c>
      <c r="D708" s="1375"/>
      <c r="E708" s="1375"/>
      <c r="F708" s="1376" t="s">
        <v>162</v>
      </c>
      <c r="G708" s="1376"/>
      <c r="H708" s="1376"/>
      <c r="I708" s="1377" t="s">
        <v>49</v>
      </c>
      <c r="J708" s="1378" t="s">
        <v>60</v>
      </c>
      <c r="K708" s="1379">
        <f>IF(K684="","",VLOOKUP($A681,'Marks Entry'!$C$1:$GQ$109,153,0))</f>
        <v>0.0</v>
      </c>
      <c r="L708" s="1380" t="str">
        <f>IF(K684="","",VLOOKUP($A681,'Marks Entry'!$C$1:$GQ$109,154,0))</f>
        <v/>
      </c>
      <c r="M708" s="1381"/>
      <c r="N708" s="508"/>
    </row>
    <row r="709" spans="8:8" s="24" ht="17.25" customFormat="1" customHeight="1">
      <c r="A709" s="1236"/>
      <c r="B709" s="1262" t="s">
        <v>167</v>
      </c>
      <c r="C709" s="1374"/>
      <c r="D709" s="1375"/>
      <c r="E709" s="1375"/>
      <c r="F709" s="1376"/>
      <c r="G709" s="1376"/>
      <c r="H709" s="1376"/>
      <c r="I709" s="1382" t="s">
        <v>103</v>
      </c>
      <c r="J709" s="1383" t="s">
        <v>61</v>
      </c>
      <c r="K709" s="1383"/>
      <c r="L709" s="1384" t="str">
        <f>IF(K684="","",VLOOKUP($A681,'Marks Entry'!$C$1:$GQ$109,162,0))</f>
        <v>Need Improvement</v>
      </c>
      <c r="M709" s="1385"/>
      <c r="N709" s="508"/>
    </row>
    <row r="710" spans="8:8" s="24" ht="17.25" customFormat="1" customHeight="1">
      <c r="A710" s="1236"/>
      <c r="B710" s="1262" t="s">
        <v>167</v>
      </c>
      <c r="C710" s="1386" t="str">
        <f>'Marks Entry'!$CR$3</f>
        <v>Fou. Of Info. Tech.</v>
      </c>
      <c r="D710" s="1387"/>
      <c r="E710" s="1388"/>
      <c r="F710" s="1389" t="str">
        <f>IF(K684="","",VLOOKUP($A681,'Marks Entry'!$C$1:$GQ$109,180,0))</f>
        <v>65/200</v>
      </c>
      <c r="G710" s="1389"/>
      <c r="H710" s="1389"/>
      <c r="I710" s="1390" t="str">
        <f>IF(OR(K684="",F710=0/200),"",VLOOKUP($A681,'Marks Entry'!$C$1:$GQ$109,106,0))</f>
        <v/>
      </c>
      <c r="J710" s="1391" t="s">
        <v>68</v>
      </c>
      <c r="K710" s="1391"/>
      <c r="L710" s="1392">
        <f>Master!$E$20</f>
        <v>45048.0</v>
      </c>
      <c r="M710" s="1393"/>
      <c r="N710" s="508"/>
    </row>
    <row r="711" spans="8:8" s="24" ht="17.25" customFormat="1" customHeight="1">
      <c r="A711" s="1236"/>
      <c r="B711" s="1262" t="s">
        <v>167</v>
      </c>
      <c r="C711" s="1394" t="str">
        <f>'Marks Entry'!$DE$3</f>
        <v>Health &amp; Phy. Edu.</v>
      </c>
      <c r="D711" s="1395"/>
      <c r="E711" s="1395"/>
      <c r="F711" s="1396" t="str">
        <f>IF(K684="","",VLOOKUP($A681,'Marks Entry'!$C$1:$GQ$109,184,0))</f>
        <v>61/230</v>
      </c>
      <c r="G711" s="1397"/>
      <c r="H711" s="1398"/>
      <c r="I711" s="1390" t="str">
        <f>IF(OR(K684="",F711=0/200),"",VLOOKUP($A681,'Marks Entry'!$C$1:$GQ$109,129,0))</f>
        <v/>
      </c>
      <c r="J711" s="1399"/>
      <c r="K711" s="1399"/>
      <c r="L711" s="1399"/>
      <c r="M711" s="1400"/>
      <c r="N711" s="508"/>
    </row>
    <row r="712" spans="8:8" s="24" ht="17.25" customFormat="1" customHeight="1">
      <c r="A712" s="1236"/>
      <c r="B712" s="1262" t="s">
        <v>167</v>
      </c>
      <c r="C712" s="1394" t="str">
        <f>'Marks Entry'!$EB$3</f>
        <v>S.U.P.W.</v>
      </c>
      <c r="D712" s="1395"/>
      <c r="E712" s="1395"/>
      <c r="F712" s="1396" t="str">
        <f>IF(K684="","",VLOOKUP($A681,'Marks Entry'!$C$1:$GQ$109,188,0))</f>
        <v>0/100</v>
      </c>
      <c r="G712" s="1397"/>
      <c r="H712" s="1398"/>
      <c r="I712" s="1390" t="str">
        <f>IF(OR(K684="",F712=0/100),"",VLOOKUP($A681,'Marks Entry'!$C$1:$GQ$109,135,0))</f>
        <v/>
      </c>
      <c r="J712" s="1401"/>
      <c r="K712" s="1401"/>
      <c r="L712" s="1401"/>
      <c r="M712" s="1402"/>
      <c r="N712" s="508"/>
    </row>
    <row r="713" spans="8:8" s="24" ht="17.25" customFormat="1" customHeight="1">
      <c r="A713" s="1236"/>
      <c r="B713" s="1262" t="s">
        <v>167</v>
      </c>
      <c r="C713" s="1394" t="str">
        <f>'Marks Entry'!$EH$3</f>
        <v>Art Education</v>
      </c>
      <c r="D713" s="1395"/>
      <c r="E713" s="1395"/>
      <c r="F713" s="1396" t="str">
        <f>IF(K684="","",VLOOKUP($A681,'Marks Entry'!$C$1:$GQ$109,192,0))</f>
        <v>0/100</v>
      </c>
      <c r="G713" s="1397"/>
      <c r="H713" s="1398"/>
      <c r="I713" s="1390" t="str">
        <f>IF(OR(K684="",F713=0/100),"",VLOOKUP($A681,'Marks Entry'!$C$1:$GQ$109,141,0))</f>
        <v/>
      </c>
      <c r="J713" s="1403" t="s">
        <v>228</v>
      </c>
      <c r="K713" s="1403"/>
      <c r="L713" s="1403"/>
      <c r="M713" s="1404"/>
      <c r="N713" s="508"/>
    </row>
    <row r="714" spans="8:8" s="24" ht="17.25" customFormat="1" customHeight="1">
      <c r="A714" s="1236"/>
      <c r="B714" s="1262" t="s">
        <v>167</v>
      </c>
      <c r="C714" s="1394" t="str">
        <f>'Marks Entry'!$EN$3</f>
        <v>H &amp; C RAJ</v>
      </c>
      <c r="D714" s="1395"/>
      <c r="E714" s="1395"/>
      <c r="F714" s="1405" t="str">
        <f>IF(K684="","",VLOOKUP($A681,'Marks Entry'!$C$1:$GQ$109,196,0))</f>
        <v>55/200</v>
      </c>
      <c r="G714" s="1406"/>
      <c r="H714" s="1407"/>
      <c r="I714" s="1408" t="str">
        <f>IF(OR(K684="",F714=0/200),"",VLOOKUP($A681,'Marks Entry'!$C$1:$GQ$109,151,0))</f>
        <v/>
      </c>
      <c r="J714" s="1403" t="s">
        <v>229</v>
      </c>
      <c r="K714" s="1403"/>
      <c r="L714" s="1403"/>
      <c r="M714" s="1404"/>
      <c r="N714" s="508"/>
    </row>
    <row r="715" spans="8:8" s="24" ht="17.25" customFormat="1" customHeight="1">
      <c r="A715" s="1236"/>
      <c r="B715" s="1262" t="s">
        <v>167</v>
      </c>
      <c r="C715" s="1409" t="s">
        <v>171</v>
      </c>
      <c r="D715" s="1410"/>
      <c r="E715" s="1411"/>
      <c r="F715" s="1412" t="s">
        <v>172</v>
      </c>
      <c r="G715" s="1413"/>
      <c r="H715" s="1414"/>
      <c r="I715" s="1415" t="s">
        <v>31</v>
      </c>
      <c r="J715" s="1403" t="s">
        <v>230</v>
      </c>
      <c r="K715" s="1403"/>
      <c r="L715" s="1403"/>
      <c r="M715" s="1404"/>
      <c r="N715" s="508"/>
    </row>
    <row r="716" spans="8:8" s="24" ht="17.25" customFormat="1" customHeight="1">
      <c r="A716" s="1236"/>
      <c r="B716" s="1262" t="s">
        <v>167</v>
      </c>
      <c r="C716" s="1416"/>
      <c r="D716" s="1417"/>
      <c r="E716" s="1418"/>
      <c r="F716" s="1419" t="s">
        <v>224</v>
      </c>
      <c r="G716" s="1420"/>
      <c r="H716" s="1421"/>
      <c r="I716" s="1422" t="s">
        <v>62</v>
      </c>
      <c r="J716" s="1423" t="s">
        <v>232</v>
      </c>
      <c r="K716" s="1424"/>
      <c r="L716" s="1424"/>
      <c r="M716" s="1425"/>
      <c r="N716" s="508"/>
    </row>
    <row r="717" spans="8:8" s="24" ht="17.25" customFormat="1" customHeight="1">
      <c r="A717" s="1236"/>
      <c r="B717" s="1262" t="s">
        <v>167</v>
      </c>
      <c r="C717" s="1416"/>
      <c r="D717" s="1417"/>
      <c r="E717" s="1418"/>
      <c r="F717" s="1419" t="s">
        <v>225</v>
      </c>
      <c r="G717" s="1420"/>
      <c r="H717" s="1421"/>
      <c r="I717" s="1422" t="s">
        <v>63</v>
      </c>
      <c r="J717" s="1426"/>
      <c r="K717" s="1427"/>
      <c r="L717" s="1427"/>
      <c r="M717" s="1428"/>
      <c r="N717" s="508"/>
    </row>
    <row r="718" spans="8:8" s="24" ht="17.25" customFormat="1" customHeight="1">
      <c r="A718" s="1236"/>
      <c r="B718" s="1262" t="s">
        <v>167</v>
      </c>
      <c r="C718" s="1416"/>
      <c r="D718" s="1417"/>
      <c r="E718" s="1418"/>
      <c r="F718" s="1419" t="s">
        <v>226</v>
      </c>
      <c r="G718" s="1420"/>
      <c r="H718" s="1421"/>
      <c r="I718" s="1422" t="s">
        <v>65</v>
      </c>
      <c r="J718" s="1426"/>
      <c r="K718" s="1427"/>
      <c r="L718" s="1427"/>
      <c r="M718" s="1428"/>
      <c r="N718" s="508"/>
    </row>
    <row r="719" spans="8:8" s="24" ht="17.25" customFormat="1" customHeight="1">
      <c r="A719" s="1236"/>
      <c r="B719" s="1429" t="s">
        <v>167</v>
      </c>
      <c r="C719" s="1430"/>
      <c r="D719" s="1431"/>
      <c r="E719" s="1432"/>
      <c r="F719" s="1433" t="s">
        <v>227</v>
      </c>
      <c r="G719" s="1434"/>
      <c r="H719" s="1435"/>
      <c r="I719" s="1436" t="s">
        <v>64</v>
      </c>
      <c r="J719" s="1437" t="s">
        <v>231</v>
      </c>
      <c r="K719" s="1438"/>
      <c r="L719" s="1438"/>
      <c r="M719" s="1439"/>
      <c r="N719" s="508"/>
    </row>
    <row r="720" spans="8:8" s="24" ht="27.75" customFormat="1" customHeight="1">
      <c r="A720" s="1440" t="s">
        <v>161</v>
      </c>
      <c r="B720" s="1440"/>
      <c r="C720" s="1440"/>
      <c r="D720" s="1440"/>
      <c r="E720" s="1440"/>
      <c r="F720" s="1440"/>
      <c r="G720" s="1440"/>
      <c r="H720" s="1440"/>
      <c r="I720" s="1440"/>
      <c r="J720" s="1440"/>
      <c r="K720" s="1440"/>
      <c r="L720" s="1440"/>
      <c r="M720" s="1440"/>
      <c r="N720" s="1440"/>
    </row>
    <row r="721" spans="8:8" s="24" ht="19.5" customFormat="1" customHeight="1">
      <c r="A721" s="1223">
        <f>A681+1</f>
        <v>19.0</v>
      </c>
      <c r="B721" s="1441" t="str">
        <f>$B$1</f>
        <v>Department Of Sanskrit Education, Rajasthan</v>
      </c>
      <c r="C721" s="1441"/>
      <c r="D721" s="1441"/>
      <c r="E721" s="1441"/>
      <c r="F721" s="1441"/>
      <c r="G721" s="1441"/>
      <c r="H721" s="1441"/>
      <c r="I721" s="1441"/>
      <c r="J721" s="1441"/>
      <c r="K721" s="1441"/>
      <c r="L721" s="1441"/>
      <c r="M721" s="1441"/>
      <c r="N721" s="508" t="s">
        <v>161</v>
      </c>
    </row>
    <row r="722" spans="8:8" s="707" ht="36.0" customFormat="1" customHeight="1">
      <c r="A722" s="1225"/>
      <c r="B722" s="1226"/>
      <c r="C722" s="1227"/>
      <c r="D722" s="1228" t="str">
        <f>Master!$E$8</f>
        <v>GOVT VARISHTHA UPADHYAY SANSKRIT SCHOOL</v>
      </c>
      <c r="E722" s="1229"/>
      <c r="F722" s="1229"/>
      <c r="G722" s="1229"/>
      <c r="H722" s="1229"/>
      <c r="I722" s="1229"/>
      <c r="J722" s="1229"/>
      <c r="K722" s="1229"/>
      <c r="L722" s="1229"/>
      <c r="M722" s="1230"/>
      <c r="N722" s="508"/>
    </row>
    <row r="723" spans="8:8" s="24" ht="19.5" customFormat="1" customHeight="1">
      <c r="A723" s="1225"/>
      <c r="B723" s="1231"/>
      <c r="C723" s="1232"/>
      <c r="D723" s="1233">
        <f>Master!$E$11</f>
        <v>0.0</v>
      </c>
      <c r="E723" s="1233"/>
      <c r="F723" s="1233"/>
      <c r="G723" s="1233"/>
      <c r="H723" s="1233"/>
      <c r="I723" s="1233"/>
      <c r="J723" s="1233"/>
      <c r="K723" s="1233"/>
      <c r="L723" s="1233"/>
      <c r="M723" s="1234"/>
      <c r="N723" s="508"/>
    </row>
    <row r="724" spans="8:8" s="1235" ht="18.75" customFormat="1" customHeight="1">
      <c r="A724" s="1236"/>
      <c r="B724" s="1237"/>
      <c r="C724" s="1238" t="s">
        <v>154</v>
      </c>
      <c r="D724" s="1239"/>
      <c r="E724" s="1239"/>
      <c r="F724" s="1239"/>
      <c r="G724" s="1239"/>
      <c r="H724" s="1240"/>
      <c r="I724" s="1241" t="s">
        <v>135</v>
      </c>
      <c r="J724" s="1242"/>
      <c r="K724" s="1243">
        <f>VLOOKUP($A721,'Marks Entry'!$C$9:$K$108,5)</f>
        <v>919.0</v>
      </c>
      <c r="L724" s="1244" t="s">
        <v>221</v>
      </c>
      <c r="M724" s="1245"/>
      <c r="N724" s="508"/>
    </row>
    <row r="725" spans="8:8" s="1235" ht="18.75" customFormat="1" customHeight="1">
      <c r="A725" s="1236"/>
      <c r="B725" s="1237"/>
      <c r="C725" s="1246"/>
      <c r="D725" s="1247"/>
      <c r="E725" s="1247"/>
      <c r="F725" s="1247"/>
      <c r="G725" s="1247"/>
      <c r="H725" s="1248"/>
      <c r="I725" s="1241"/>
      <c r="J725" s="1242"/>
      <c r="K725" s="1243"/>
      <c r="L725" s="1249">
        <f>Master!$E$14</f>
        <v>8170.0</v>
      </c>
      <c r="M725" s="1250"/>
      <c r="N725" s="508"/>
    </row>
    <row r="726" spans="8:8" s="24" ht="15.75" customFormat="1" customHeight="1">
      <c r="A726" s="1236"/>
      <c r="B726" s="1251"/>
      <c r="C726" s="1246"/>
      <c r="D726" s="1247"/>
      <c r="E726" s="1247"/>
      <c r="F726" s="1247"/>
      <c r="G726" s="1247"/>
      <c r="H726" s="1248"/>
      <c r="I726" s="1241"/>
      <c r="J726" s="1242"/>
      <c r="K726" s="1243"/>
      <c r="L726" s="1252" t="s">
        <v>222</v>
      </c>
      <c r="M726" s="1253"/>
      <c r="N726" s="508"/>
    </row>
    <row r="727" spans="8:8" s="24" ht="18.0" customFormat="1" customHeight="1">
      <c r="A727" s="1236"/>
      <c r="B727" s="1251"/>
      <c r="C727" s="1254"/>
      <c r="D727" s="1255"/>
      <c r="E727" s="1255"/>
      <c r="F727" s="1255"/>
      <c r="G727" s="1255"/>
      <c r="H727" s="1256"/>
      <c r="I727" s="1257"/>
      <c r="J727" s="1258"/>
      <c r="K727" s="1259"/>
      <c r="L727" s="1260" t="str">
        <f>Master!$E$6</f>
        <v>2022-23</v>
      </c>
      <c r="M727" s="1261"/>
      <c r="N727" s="508"/>
    </row>
    <row r="728" spans="8:8" s="24" ht="17.25" customFormat="1" customHeight="1">
      <c r="A728" s="1236"/>
      <c r="B728" s="1262" t="s">
        <v>167</v>
      </c>
      <c r="C728" s="1263" t="s">
        <v>21</v>
      </c>
      <c r="D728" s="1264"/>
      <c r="E728" s="1264"/>
      <c r="F728" s="1264"/>
      <c r="G728" s="1265"/>
      <c r="H728" s="1266" t="s">
        <v>153</v>
      </c>
      <c r="I728" s="1267">
        <f>IF(K724="","",VLOOKUP($A721,'Marks Entry'!$C$9:$FA$108,3,0))</f>
        <v>266.0</v>
      </c>
      <c r="J728" s="1267"/>
      <c r="K728" s="1267"/>
      <c r="L728" s="1267"/>
      <c r="M728" s="1268"/>
      <c r="N728" s="508"/>
    </row>
    <row r="729" spans="8:8" s="24" ht="17.25" customFormat="1" customHeight="1">
      <c r="A729" s="1236"/>
      <c r="B729" s="1262" t="s">
        <v>167</v>
      </c>
      <c r="C729" s="1269" t="s">
        <v>23</v>
      </c>
      <c r="D729" s="1270"/>
      <c r="E729" s="1270"/>
      <c r="F729" s="1270"/>
      <c r="G729" s="1271"/>
      <c r="H729" s="1272" t="s">
        <v>153</v>
      </c>
      <c r="I729" s="1273" t="str">
        <f>IF(K724="","",VLOOKUP($A721,'Marks Entry'!$C$9:$FA$108,6,0))</f>
        <v>PRAKASH</v>
      </c>
      <c r="J729" s="1273"/>
      <c r="K729" s="1273"/>
      <c r="L729" s="1273"/>
      <c r="M729" s="1274"/>
      <c r="N729" s="508"/>
    </row>
    <row r="730" spans="8:8" s="24" ht="17.25" customFormat="1" customHeight="1">
      <c r="A730" s="1236"/>
      <c r="B730" s="1262" t="s">
        <v>167</v>
      </c>
      <c r="C730" s="1269" t="s">
        <v>24</v>
      </c>
      <c r="D730" s="1270"/>
      <c r="E730" s="1270"/>
      <c r="F730" s="1270"/>
      <c r="G730" s="1271"/>
      <c r="H730" s="1272" t="s">
        <v>153</v>
      </c>
      <c r="I730" s="1273" t="str">
        <f>IF(K724="","",VLOOKUP($A721,'Marks Entry'!$C$9:$FA$108,7,0))</f>
        <v>KUMPA RAM</v>
      </c>
      <c r="J730" s="1273"/>
      <c r="K730" s="1273"/>
      <c r="L730" s="1273"/>
      <c r="M730" s="1274"/>
      <c r="N730" s="508"/>
    </row>
    <row r="731" spans="8:8" s="24" ht="17.25" customFormat="1" customHeight="1">
      <c r="A731" s="1236"/>
      <c r="B731" s="1262" t="s">
        <v>167</v>
      </c>
      <c r="C731" s="1269" t="s">
        <v>52</v>
      </c>
      <c r="D731" s="1270"/>
      <c r="E731" s="1270"/>
      <c r="F731" s="1270"/>
      <c r="G731" s="1271"/>
      <c r="H731" s="1272" t="s">
        <v>153</v>
      </c>
      <c r="I731" s="1273" t="str">
        <f>IF(K724="","",VLOOKUP($A721,'Marks Entry'!$C$9:$FA$108,8,0))</f>
        <v>KELA DEVI</v>
      </c>
      <c r="J731" s="1273"/>
      <c r="K731" s="1273"/>
      <c r="L731" s="1273"/>
      <c r="M731" s="1274"/>
      <c r="N731" s="508"/>
    </row>
    <row r="732" spans="8:8" s="24" ht="17.25" customFormat="1" customHeight="1">
      <c r="A732" s="1236"/>
      <c r="B732" s="1262" t="s">
        <v>167</v>
      </c>
      <c r="C732" s="1269" t="s">
        <v>53</v>
      </c>
      <c r="D732" s="1270"/>
      <c r="E732" s="1270"/>
      <c r="F732" s="1270"/>
      <c r="G732" s="1271"/>
      <c r="H732" s="1272" t="s">
        <v>153</v>
      </c>
      <c r="I732" s="1275" t="str">
        <f>IF(K724="","",CONCATENATE('Marks Entry'!$G$4,'Marks Entry'!$J$4))</f>
        <v>9(A)</v>
      </c>
      <c r="J732" s="1273"/>
      <c r="K732" s="1273"/>
      <c r="L732" s="1273"/>
      <c r="M732" s="1274"/>
      <c r="N732" s="508"/>
    </row>
    <row r="733" spans="8:8" s="24" ht="17.25" customFormat="1" customHeight="1">
      <c r="A733" s="1236"/>
      <c r="B733" s="1262" t="s">
        <v>167</v>
      </c>
      <c r="C733" s="1276" t="s">
        <v>26</v>
      </c>
      <c r="D733" s="1277"/>
      <c r="E733" s="1277"/>
      <c r="F733" s="1277"/>
      <c r="G733" s="1278"/>
      <c r="H733" s="1279" t="s">
        <v>153</v>
      </c>
      <c r="I733" s="1280">
        <f>IF(K724="","",VLOOKUP($A721,'Marks Entry'!$C$9:$FA$108,9,0))</f>
        <v>39558.0</v>
      </c>
      <c r="J733" s="1280"/>
      <c r="K733" s="1280"/>
      <c r="L733" s="1280"/>
      <c r="M733" s="1281"/>
      <c r="N733" s="508"/>
    </row>
    <row r="734" spans="8:8" s="1235" ht="17.25" customFormat="1" customHeight="1">
      <c r="A734" s="1236"/>
      <c r="B734" s="1282" t="s">
        <v>167</v>
      </c>
      <c r="C734" s="1283" t="s">
        <v>54</v>
      </c>
      <c r="D734" s="1284"/>
      <c r="E734" s="1285" t="s">
        <v>69</v>
      </c>
      <c r="F734" s="1286" t="s">
        <v>70</v>
      </c>
      <c r="G734" s="1285" t="s">
        <v>200</v>
      </c>
      <c r="H734" s="1287" t="s">
        <v>30</v>
      </c>
      <c r="I734" s="1288" t="s">
        <v>55</v>
      </c>
      <c r="J734" s="1289" t="s">
        <v>223</v>
      </c>
      <c r="K734" s="1290" t="s">
        <v>83</v>
      </c>
      <c r="L734" s="1291" t="s">
        <v>76</v>
      </c>
      <c r="M734" s="1292" t="s">
        <v>102</v>
      </c>
      <c r="N734" s="508"/>
    </row>
    <row r="735" spans="8:8" s="1235" ht="17.25" customFormat="1" customHeight="1">
      <c r="A735" s="1236"/>
      <c r="B735" s="1282" t="s">
        <v>167</v>
      </c>
      <c r="C735" s="1293"/>
      <c r="D735" s="1294"/>
      <c r="E735" s="1295"/>
      <c r="F735" s="1296"/>
      <c r="G735" s="1295"/>
      <c r="H735" s="1297"/>
      <c r="I735" s="1298"/>
      <c r="J735" s="1299"/>
      <c r="K735" s="1300"/>
      <c r="L735" s="1301"/>
      <c r="M735" s="1302"/>
      <c r="N735" s="508"/>
    </row>
    <row r="736" spans="8:8" s="1235" ht="17.25" customFormat="1" customHeight="1">
      <c r="A736" s="1236"/>
      <c r="B736" s="1282" t="s">
        <v>167</v>
      </c>
      <c r="C736" s="1303" t="s">
        <v>56</v>
      </c>
      <c r="D736" s="1304"/>
      <c r="E736" s="1305">
        <f>'Marks Entry'!$L$7</f>
        <v>5.0</v>
      </c>
      <c r="F736" s="1305">
        <f>'Marks Entry'!$M$7</f>
        <v>5.0</v>
      </c>
      <c r="G736" s="1305">
        <f>'Marks Entry'!$M$7</f>
        <v>5.0</v>
      </c>
      <c r="H736" s="1306">
        <f>SUM(E736:G736)</f>
        <v>15.0</v>
      </c>
      <c r="I736" s="1305">
        <f>'Marks Entry'!$P$7</f>
        <v>35.0</v>
      </c>
      <c r="J736" s="1306">
        <f>SUM(H736,I736)</f>
        <v>50.0</v>
      </c>
      <c r="K736" s="1305">
        <f>'Marks Entry'!$R$7</f>
        <v>50.0</v>
      </c>
      <c r="L736" s="1307">
        <f>SUM(J736,K736)</f>
        <v>100.0</v>
      </c>
      <c r="M736" s="1308"/>
      <c r="N736" s="508"/>
    </row>
    <row r="737" spans="8:8" s="1235" ht="17.25" customFormat="1" customHeight="1">
      <c r="A737" s="1236"/>
      <c r="B737" s="1282" t="s">
        <v>167</v>
      </c>
      <c r="C737" s="1309" t="str">
        <f>'Marks Entry'!$L$3</f>
        <v>HINDI</v>
      </c>
      <c r="D737" s="1310"/>
      <c r="E737" s="1311">
        <f>IF(K724="","",VLOOKUP($A721,'Marks Entry'!$C$1:$GQ$109,10,0))</f>
        <v>3.0</v>
      </c>
      <c r="F737" s="1311">
        <f>IF(K724="","",VLOOKUP($A721,'Marks Entry'!$C$1:$GQ$109,11,0))</f>
        <v>1.0</v>
      </c>
      <c r="G737" s="1312">
        <f>IF(K724="","",VLOOKUP($A721,'Marks Entry'!$C$1:$GQ$109,12,0))</f>
        <v>0.0</v>
      </c>
      <c r="H737" s="1313">
        <f>SUM(E737:G737)</f>
        <v>4.0</v>
      </c>
      <c r="I737" s="1311">
        <f>IF(K724="","",VLOOKUP($A721,'Marks Entry'!$C$1:$GQ$109,14,0))</f>
        <v>9.0</v>
      </c>
      <c r="J737" s="1313">
        <f t="shared" si="54" ref="J737:J744">SUM(H737,I737)</f>
        <v>13.0</v>
      </c>
      <c r="K737" s="1311">
        <f>IF(K724="","",VLOOKUP($A721,'Marks Entry'!$C$1:$GQ$109,16,0))</f>
        <v>9.0</v>
      </c>
      <c r="L737" s="1314">
        <f t="shared" si="55" ref="L737:L744">SUM(J737,K737)</f>
        <v>22.0</v>
      </c>
      <c r="M737" s="1315" t="str">
        <f>IF(K724="","",VLOOKUP($A721,'Marks Entry'!$C$1:$GQ$109,21,0))</f>
        <v>F</v>
      </c>
      <c r="N737" s="508"/>
    </row>
    <row r="738" spans="8:8" s="1235" ht="17.25" customFormat="1" customHeight="1">
      <c r="A738" s="1236"/>
      <c r="B738" s="1282" t="s">
        <v>167</v>
      </c>
      <c r="C738" s="1316" t="str">
        <f>'Marks Entry'!$X$3</f>
        <v>ENGLISH</v>
      </c>
      <c r="D738" s="1317"/>
      <c r="E738" s="1318">
        <f>IF(K724="","",VLOOKUP($A721,'Marks Entry'!$C$1:$GQ$109,22,0))</f>
        <v>3.0</v>
      </c>
      <c r="F738" s="1318">
        <f>IF(K724="","",VLOOKUP($A721,'Marks Entry'!$C$1:$GQ$109,23,0))</f>
        <v>3.0</v>
      </c>
      <c r="G738" s="1319">
        <f>IF(K724="","",VLOOKUP($A721,'Marks Entry'!$C$1:$GQ$109,24,0))</f>
        <v>3.0</v>
      </c>
      <c r="H738" s="1320">
        <f t="shared" si="56" ref="H738:H744">SUM(E738:G738)</f>
        <v>9.0</v>
      </c>
      <c r="I738" s="1321">
        <f>IF(K724="","",VLOOKUP($A721,'Marks Entry'!$C$1:$GQ$109,26,0))</f>
        <v>19.0</v>
      </c>
      <c r="J738" s="1320">
        <f t="shared" si="54"/>
        <v>28.0</v>
      </c>
      <c r="K738" s="1318">
        <f>IF(K724="","",VLOOKUP($A721,'Marks Entry'!$C$1:$GQ$109,28,0))</f>
        <v>0.0</v>
      </c>
      <c r="L738" s="1322">
        <f t="shared" si="55"/>
        <v>28.0</v>
      </c>
      <c r="M738" s="1323" t="str">
        <f>IF(K724="","",VLOOKUP($A721,'Marks Entry'!$C$1:$GQ$109,33,0))</f>
        <v>S</v>
      </c>
      <c r="N738" s="508"/>
    </row>
    <row r="739" spans="8:8" s="1235" ht="17.25" customFormat="1" customHeight="1">
      <c r="A739" s="1236"/>
      <c r="B739" s="1282" t="s">
        <v>167</v>
      </c>
      <c r="C739" s="1324" t="s">
        <v>56</v>
      </c>
      <c r="D739" s="1325"/>
      <c r="E739" s="1326">
        <f>'Marks Entry'!$AJ$7</f>
        <v>10.0</v>
      </c>
      <c r="F739" s="1326">
        <f>'Marks Entry'!$AK$7</f>
        <v>10.0</v>
      </c>
      <c r="G739" s="1326">
        <f>'Marks Entry'!$AK$7</f>
        <v>10.0</v>
      </c>
      <c r="H739" s="1327">
        <f t="shared" si="56"/>
        <v>30.0</v>
      </c>
      <c r="I739" s="1326">
        <f>'Marks Entry'!$AN$7</f>
        <v>70.0</v>
      </c>
      <c r="J739" s="1327">
        <f t="shared" si="54"/>
        <v>100.0</v>
      </c>
      <c r="K739" s="1326">
        <f>'Marks Entry'!$AP$7</f>
        <v>100.0</v>
      </c>
      <c r="L739" s="1328">
        <f t="shared" si="55"/>
        <v>200.0</v>
      </c>
      <c r="M739" s="1329" t="s">
        <v>168</v>
      </c>
      <c r="N739" s="508"/>
    </row>
    <row r="740" spans="8:8" s="1235" ht="17.25" customFormat="1" customHeight="1">
      <c r="A740" s="1236"/>
      <c r="B740" s="1282" t="s">
        <v>167</v>
      </c>
      <c r="C740" s="1330" t="str">
        <f>'Marks Entry'!$AJ$3</f>
        <v>SANSKRIT-I</v>
      </c>
      <c r="D740" s="1331"/>
      <c r="E740" s="1311">
        <f>IF(K724="","",VLOOKUP($A721,'Marks Entry'!$C$1:$GQ$109,34,0))</f>
        <v>4.0</v>
      </c>
      <c r="F740" s="1311">
        <f>IF(K724="","",VLOOKUP($A721,'Marks Entry'!$C$1:$GQ$109,35,0))</f>
        <v>6.0</v>
      </c>
      <c r="G740" s="1312">
        <f>IF(K724="","",VLOOKUP($A721,'Marks Entry'!$C$1:$GQ$109,36,0))</f>
        <v>3.0</v>
      </c>
      <c r="H740" s="1332">
        <f t="shared" si="56"/>
        <v>13.0</v>
      </c>
      <c r="I740" s="1333">
        <f>IF(K724="","",VLOOKUP($A721,'Marks Entry'!$C$1:$GQ$109,38,0))</f>
        <v>23.0</v>
      </c>
      <c r="J740" s="1332">
        <f t="shared" si="54"/>
        <v>36.0</v>
      </c>
      <c r="K740" s="1311">
        <f>IF(K724="","",VLOOKUP($A721,'Marks Entry'!$C$1:$GQ$109,40,0))</f>
        <v>0.0</v>
      </c>
      <c r="L740" s="1314">
        <f t="shared" si="55"/>
        <v>36.0</v>
      </c>
      <c r="M740" s="1315" t="str">
        <f>IF(K724="","",VLOOKUP($A721,'Marks Entry'!$C$1:$GQ$109,45,0))</f>
        <v>F</v>
      </c>
      <c r="N740" s="508"/>
    </row>
    <row r="741" spans="8:8" s="1235" ht="17.25" customFormat="1" customHeight="1">
      <c r="A741" s="1236"/>
      <c r="B741" s="1282" t="s">
        <v>167</v>
      </c>
      <c r="C741" s="1334" t="str">
        <f>'Marks Entry'!$AV$3</f>
        <v>SANSKRIT-II</v>
      </c>
      <c r="D741" s="1335"/>
      <c r="E741" s="1311">
        <f>IF(K724="","",VLOOKUP($A721,'Marks Entry'!$C$1:$GQ$109,46,0))</f>
        <v>1.0</v>
      </c>
      <c r="F741" s="1311">
        <f>IF(K724="","",VLOOKUP($A721,'Marks Entry'!$C$1:$GQ$109,47,0))</f>
        <v>5.0</v>
      </c>
      <c r="G741" s="1312">
        <f>IF(K724="","",VLOOKUP($A721,'Marks Entry'!$C$1:$GQ$109,48,0))</f>
        <v>2.0</v>
      </c>
      <c r="H741" s="1336">
        <f t="shared" si="56"/>
        <v>8.0</v>
      </c>
      <c r="I741" s="1337">
        <f>IF(K724="","",VLOOKUP($A721,'Marks Entry'!$C$1:$GQ$109,50,0))</f>
        <v>19.0</v>
      </c>
      <c r="J741" s="1336">
        <f t="shared" si="54"/>
        <v>27.0</v>
      </c>
      <c r="K741" s="1311">
        <f>IF(K724="","",VLOOKUP($A721,'Marks Entry'!$C$1:$GQ$109,52,0))</f>
        <v>0.0</v>
      </c>
      <c r="L741" s="1314">
        <f t="shared" si="55"/>
        <v>27.0</v>
      </c>
      <c r="M741" s="1315" t="str">
        <f>IF(K724="","",VLOOKUP($A721,'Marks Entry'!$C$1:$GQ$109,57,0))</f>
        <v>F</v>
      </c>
      <c r="N741" s="508"/>
    </row>
    <row r="742" spans="8:8" s="1235" ht="17.25" customFormat="1" customHeight="1">
      <c r="A742" s="1236"/>
      <c r="B742" s="1282" t="s">
        <v>167</v>
      </c>
      <c r="C742" s="1334" t="str">
        <f>'Marks Entry'!$BH$3</f>
        <v>SCIENCE</v>
      </c>
      <c r="D742" s="1335"/>
      <c r="E742" s="1311">
        <f>IF(K724="","",VLOOKUP($A721,'Marks Entry'!$C$1:$GQ$109,58,0))</f>
        <v>5.0</v>
      </c>
      <c r="F742" s="1311">
        <f>IF(K724="","",VLOOKUP($A721,'Marks Entry'!$C$1:$GQ$109,59,0))</f>
        <v>0.0</v>
      </c>
      <c r="G742" s="1312">
        <f>IF(K724="","",VLOOKUP($A721,'Marks Entry'!$C$1:$GQ$109,60,0))</f>
        <v>1.0</v>
      </c>
      <c r="H742" s="1336">
        <f t="shared" si="56"/>
        <v>6.0</v>
      </c>
      <c r="I742" s="1337">
        <f>IF(K724="","",VLOOKUP($A721,'Marks Entry'!$C$1:$GQ$109,62,0))</f>
        <v>31.0</v>
      </c>
      <c r="J742" s="1336">
        <f t="shared" si="54"/>
        <v>37.0</v>
      </c>
      <c r="K742" s="1311">
        <f>IF(K724="","",VLOOKUP($A721,'Marks Entry'!$C$1:$GQ$109,64,0))</f>
        <v>0.0</v>
      </c>
      <c r="L742" s="1314">
        <f t="shared" si="55"/>
        <v>37.0</v>
      </c>
      <c r="M742" s="1315" t="str">
        <f>IF(K724="","",VLOOKUP($A721,'Marks Entry'!$C$1:$GQ$109,69,0))</f>
        <v>F</v>
      </c>
      <c r="N742" s="508"/>
    </row>
    <row r="743" spans="8:8" s="1235" ht="17.25" customFormat="1" customHeight="1">
      <c r="A743" s="1236"/>
      <c r="B743" s="1282" t="s">
        <v>167</v>
      </c>
      <c r="C743" s="1338" t="str">
        <f>'Marks Entry'!$BT$3</f>
        <v>MATHEMATICS</v>
      </c>
      <c r="D743" s="1339"/>
      <c r="E743" s="1340">
        <f>IF(K724="","",VLOOKUP($A721,'Marks Entry'!$C$1:$GQ$109,70,0))</f>
        <v>3.0</v>
      </c>
      <c r="F743" s="1340">
        <f>IF(K724="","",VLOOKUP($A721,'Marks Entry'!$C$1:$GQ$109,71,0))</f>
        <v>5.0</v>
      </c>
      <c r="G743" s="1341">
        <f>IF(K724="","",VLOOKUP($A721,'Marks Entry'!$C$1:$GQ$109,72,0))</f>
        <v>2.0</v>
      </c>
      <c r="H743" s="1342">
        <f t="shared" si="56"/>
        <v>10.0</v>
      </c>
      <c r="I743" s="1343">
        <f>IF(K724="","",VLOOKUP($A721,'Marks Entry'!$C$1:$GQ$109,74,0))</f>
        <v>27.0</v>
      </c>
      <c r="J743" s="1342">
        <f t="shared" si="54"/>
        <v>37.0</v>
      </c>
      <c r="K743" s="1340">
        <f>IF(K724="","",VLOOKUP($A721,'Marks Entry'!$C$1:$GQ$109,76,0))</f>
        <v>0.0</v>
      </c>
      <c r="L743" s="1344">
        <f t="shared" si="55"/>
        <v>37.0</v>
      </c>
      <c r="M743" s="1345" t="str">
        <f>IF(K724="","",VLOOKUP($A721,'Marks Entry'!$C$1:$GQ$109,81,0))</f>
        <v>F</v>
      </c>
      <c r="N743" s="508"/>
    </row>
    <row r="744" spans="8:8" s="1235" ht="17.25" customFormat="1" customHeight="1">
      <c r="A744" s="1236"/>
      <c r="B744" s="1282" t="s">
        <v>167</v>
      </c>
      <c r="C744" s="1338" t="str">
        <f>'Marks Entry'!$CF$3</f>
        <v>SOCIAL SCIENCE</v>
      </c>
      <c r="D744" s="1339"/>
      <c r="E744" s="1340">
        <f>IF(K724="","",VLOOKUP($A721,'Marks Entry'!$C$1:$GQ$109,82,0))</f>
        <v>4.0</v>
      </c>
      <c r="F744" s="1340">
        <f>IF(K724="","",VLOOKUP($A721,'Marks Entry'!$C$1:$GQ$109,83,0))</f>
        <v>4.0</v>
      </c>
      <c r="G744" s="1341">
        <f>IF(K724="","",VLOOKUP($A721,'Marks Entry'!$C$1:$GQ$109,84,0))</f>
        <v>1.0</v>
      </c>
      <c r="H744" s="1342">
        <f t="shared" si="56"/>
        <v>9.0</v>
      </c>
      <c r="I744" s="1343">
        <f>IF(K724="","",VLOOKUP($A721,'Marks Entry'!$C$1:$GQ$109,86,0))</f>
        <v>40.0</v>
      </c>
      <c r="J744" s="1342">
        <f t="shared" si="54"/>
        <v>49.0</v>
      </c>
      <c r="K744" s="1340">
        <f>IF(K724="","",VLOOKUP($A721,'Marks Entry'!$C$1:$GQ$109,88,0))</f>
        <v>0.0</v>
      </c>
      <c r="L744" s="1344">
        <f t="shared" si="55"/>
        <v>49.0</v>
      </c>
      <c r="M744" s="1345" t="str">
        <f>IF(K724="","",VLOOKUP($A721,'Marks Entry'!$C$1:$GQ$109,93,0))</f>
        <v/>
      </c>
      <c r="N744" s="508"/>
    </row>
    <row r="745" spans="8:8" s="24" ht="17.25" customFormat="1" customHeight="1">
      <c r="A745" s="1236"/>
      <c r="B745" s="1262" t="s">
        <v>167</v>
      </c>
      <c r="C745" s="1346" t="s">
        <v>77</v>
      </c>
      <c r="D745" s="1347"/>
      <c r="E745" s="1348"/>
      <c r="F745" s="1349" t="s">
        <v>78</v>
      </c>
      <c r="G745" s="1350"/>
      <c r="H745" s="1351" t="s">
        <v>79</v>
      </c>
      <c r="I745" s="1352"/>
      <c r="J745" s="1353" t="s">
        <v>43</v>
      </c>
      <c r="K745" s="1354" t="s">
        <v>95</v>
      </c>
      <c r="L745" s="1355" t="s">
        <v>41</v>
      </c>
      <c r="M745" s="1356" t="s">
        <v>45</v>
      </c>
      <c r="N745" s="508"/>
    </row>
    <row r="746" spans="8:8" s="24" ht="20.25" customFormat="1" customHeight="1">
      <c r="A746" s="1236"/>
      <c r="B746" s="1262" t="s">
        <v>167</v>
      </c>
      <c r="C746" s="1357"/>
      <c r="D746" s="1358"/>
      <c r="E746" s="1359"/>
      <c r="F746" s="1360">
        <f>IF(K724="","",VLOOKUP($A721,'Marks Entry'!$C$1:$GQ$109,155,0))</f>
        <v>1200.0</v>
      </c>
      <c r="G746" s="1361"/>
      <c r="H746" s="1362">
        <f>IF(K724="","",VLOOKUP($A721,'Marks Entry'!$C$1:$GQ$109,156,0))</f>
        <v>236.0</v>
      </c>
      <c r="I746" s="1361"/>
      <c r="J746" s="1363">
        <f>IF(K724="","",VLOOKUP($A721,'Marks Entry'!$C$1:$GQ$109,157,0))</f>
        <v>19.666666666666664</v>
      </c>
      <c r="K746" s="1364" t="str">
        <f>IF(K724="","",VLOOKUP($A721,'Marks Entry'!$C$1:$GQ$109,158,0))</f>
        <v/>
      </c>
      <c r="L746" s="1365" t="str">
        <f>IF(K724="","",VLOOKUP($A721,'Marks Entry'!$C$1:$GQ$109,159,0))</f>
        <v>FAILED</v>
      </c>
      <c r="M746" s="1366" t="str">
        <f>IF(K724="","",VLOOKUP($A721,'Marks Entry'!$C$1:$GQ$109,161,0))</f>
        <v/>
      </c>
      <c r="N746" s="508"/>
    </row>
    <row r="747" spans="8:8" s="24" ht="17.25" customFormat="1" customHeight="1">
      <c r="A747" s="1236"/>
      <c r="B747" s="1262" t="s">
        <v>167</v>
      </c>
      <c r="C747" s="1367" t="s">
        <v>58</v>
      </c>
      <c r="D747" s="1368"/>
      <c r="E747" s="1368"/>
      <c r="F747" s="1368"/>
      <c r="G747" s="1368"/>
      <c r="H747" s="1368"/>
      <c r="I747" s="1369"/>
      <c r="J747" s="1370" t="s">
        <v>59</v>
      </c>
      <c r="K747" s="1371">
        <f>IF(K724="","",VLOOKUP($A721,'Marks Entry'!$C$1:$GQ$109,152,0))</f>
        <v>0.0</v>
      </c>
      <c r="L747" s="1372" t="s">
        <v>104</v>
      </c>
      <c r="M747" s="1373"/>
      <c r="N747" s="508"/>
    </row>
    <row r="748" spans="8:8" s="24" ht="17.25" customFormat="1" customHeight="1">
      <c r="A748" s="1236"/>
      <c r="B748" s="1262" t="s">
        <v>167</v>
      </c>
      <c r="C748" s="1374" t="s">
        <v>54</v>
      </c>
      <c r="D748" s="1375"/>
      <c r="E748" s="1375"/>
      <c r="F748" s="1376" t="s">
        <v>162</v>
      </c>
      <c r="G748" s="1376"/>
      <c r="H748" s="1376"/>
      <c r="I748" s="1377" t="s">
        <v>49</v>
      </c>
      <c r="J748" s="1378" t="s">
        <v>60</v>
      </c>
      <c r="K748" s="1379">
        <f>IF(K724="","",VLOOKUP($A721,'Marks Entry'!$C$1:$GQ$109,153,0))</f>
        <v>0.0</v>
      </c>
      <c r="L748" s="1380" t="str">
        <f>IF(K724="","",VLOOKUP($A721,'Marks Entry'!$C$1:$GQ$109,154,0))</f>
        <v/>
      </c>
      <c r="M748" s="1381"/>
      <c r="N748" s="508"/>
    </row>
    <row r="749" spans="8:8" s="24" ht="17.25" customFormat="1" customHeight="1">
      <c r="A749" s="1236"/>
      <c r="B749" s="1262" t="s">
        <v>167</v>
      </c>
      <c r="C749" s="1374"/>
      <c r="D749" s="1375"/>
      <c r="E749" s="1375"/>
      <c r="F749" s="1376"/>
      <c r="G749" s="1376"/>
      <c r="H749" s="1376"/>
      <c r="I749" s="1382" t="s">
        <v>103</v>
      </c>
      <c r="J749" s="1383" t="s">
        <v>61</v>
      </c>
      <c r="K749" s="1383"/>
      <c r="L749" s="1384" t="str">
        <f>IF(K724="","",VLOOKUP($A721,'Marks Entry'!$C$1:$GQ$109,162,0))</f>
        <v>Need Improvement</v>
      </c>
      <c r="M749" s="1385"/>
      <c r="N749" s="508"/>
    </row>
    <row r="750" spans="8:8" s="24" ht="17.25" customFormat="1" customHeight="1">
      <c r="A750" s="1236"/>
      <c r="B750" s="1262" t="s">
        <v>167</v>
      </c>
      <c r="C750" s="1386" t="str">
        <f>'Marks Entry'!$CR$3</f>
        <v>Fou. Of Info. Tech.</v>
      </c>
      <c r="D750" s="1387"/>
      <c r="E750" s="1388"/>
      <c r="F750" s="1389" t="str">
        <f>IF(K724="","",VLOOKUP($A721,'Marks Entry'!$C$1:$GQ$109,180,0))</f>
        <v>67/200</v>
      </c>
      <c r="G750" s="1389"/>
      <c r="H750" s="1389"/>
      <c r="I750" s="1390" t="str">
        <f>IF(OR(K724="",F750=0/200),"",VLOOKUP($A721,'Marks Entry'!$C$1:$GQ$109,106,0))</f>
        <v/>
      </c>
      <c r="J750" s="1391" t="s">
        <v>68</v>
      </c>
      <c r="K750" s="1391"/>
      <c r="L750" s="1392">
        <f>Master!$E$20</f>
        <v>45048.0</v>
      </c>
      <c r="M750" s="1393"/>
      <c r="N750" s="508"/>
    </row>
    <row r="751" spans="8:8" s="24" ht="17.25" customFormat="1" customHeight="1">
      <c r="A751" s="1236"/>
      <c r="B751" s="1262" t="s">
        <v>167</v>
      </c>
      <c r="C751" s="1394" t="str">
        <f>'Marks Entry'!$DE$3</f>
        <v>Health &amp; Phy. Edu.</v>
      </c>
      <c r="D751" s="1395"/>
      <c r="E751" s="1395"/>
      <c r="F751" s="1396" t="str">
        <f>IF(K724="","",VLOOKUP($A721,'Marks Entry'!$C$1:$GQ$109,184,0))</f>
        <v>53/230</v>
      </c>
      <c r="G751" s="1397"/>
      <c r="H751" s="1398"/>
      <c r="I751" s="1390" t="str">
        <f>IF(OR(K724="",F751=0/200),"",VLOOKUP($A721,'Marks Entry'!$C$1:$GQ$109,129,0))</f>
        <v/>
      </c>
      <c r="J751" s="1399"/>
      <c r="K751" s="1399"/>
      <c r="L751" s="1399"/>
      <c r="M751" s="1400"/>
      <c r="N751" s="508"/>
    </row>
    <row r="752" spans="8:8" s="24" ht="17.25" customFormat="1" customHeight="1">
      <c r="A752" s="1236"/>
      <c r="B752" s="1262" t="s">
        <v>167</v>
      </c>
      <c r="C752" s="1394" t="str">
        <f>'Marks Entry'!$EB$3</f>
        <v>S.U.P.W.</v>
      </c>
      <c r="D752" s="1395"/>
      <c r="E752" s="1395"/>
      <c r="F752" s="1396" t="str">
        <f>IF(K724="","",VLOOKUP($A721,'Marks Entry'!$C$1:$GQ$109,188,0))</f>
        <v>0/100</v>
      </c>
      <c r="G752" s="1397"/>
      <c r="H752" s="1398"/>
      <c r="I752" s="1390" t="str">
        <f>IF(OR(K724="",F752=0/100),"",VLOOKUP($A721,'Marks Entry'!$C$1:$GQ$109,135,0))</f>
        <v/>
      </c>
      <c r="J752" s="1401"/>
      <c r="K752" s="1401"/>
      <c r="L752" s="1401"/>
      <c r="M752" s="1402"/>
      <c r="N752" s="508"/>
    </row>
    <row r="753" spans="8:8" s="24" ht="17.25" customFormat="1" customHeight="1">
      <c r="A753" s="1236"/>
      <c r="B753" s="1262" t="s">
        <v>167</v>
      </c>
      <c r="C753" s="1394" t="str">
        <f>'Marks Entry'!$EH$3</f>
        <v>Art Education</v>
      </c>
      <c r="D753" s="1395"/>
      <c r="E753" s="1395"/>
      <c r="F753" s="1396" t="str">
        <f>IF(K724="","",VLOOKUP($A721,'Marks Entry'!$C$1:$GQ$109,192,0))</f>
        <v>0/100</v>
      </c>
      <c r="G753" s="1397"/>
      <c r="H753" s="1398"/>
      <c r="I753" s="1390" t="str">
        <f>IF(OR(K724="",F753=0/100),"",VLOOKUP($A721,'Marks Entry'!$C$1:$GQ$109,141,0))</f>
        <v/>
      </c>
      <c r="J753" s="1403" t="s">
        <v>228</v>
      </c>
      <c r="K753" s="1403"/>
      <c r="L753" s="1403"/>
      <c r="M753" s="1404"/>
      <c r="N753" s="508"/>
    </row>
    <row r="754" spans="8:8" s="24" ht="17.25" customFormat="1" customHeight="1">
      <c r="A754" s="1236"/>
      <c r="B754" s="1262" t="s">
        <v>167</v>
      </c>
      <c r="C754" s="1394" t="str">
        <f>'Marks Entry'!$EN$3</f>
        <v>H &amp; C RAJ</v>
      </c>
      <c r="D754" s="1395"/>
      <c r="E754" s="1395"/>
      <c r="F754" s="1405" t="str">
        <f>IF(K724="","",VLOOKUP($A721,'Marks Entry'!$C$1:$GQ$109,196,0))</f>
        <v>62/200</v>
      </c>
      <c r="G754" s="1406"/>
      <c r="H754" s="1407"/>
      <c r="I754" s="1408" t="str">
        <f>IF(OR(K724="",F754=0/200),"",VLOOKUP($A721,'Marks Entry'!$C$1:$GQ$109,151,0))</f>
        <v/>
      </c>
      <c r="J754" s="1403" t="s">
        <v>229</v>
      </c>
      <c r="K754" s="1403"/>
      <c r="L754" s="1403"/>
      <c r="M754" s="1404"/>
      <c r="N754" s="508"/>
    </row>
    <row r="755" spans="8:8" s="24" ht="17.25" customFormat="1" customHeight="1">
      <c r="A755" s="1236"/>
      <c r="B755" s="1262" t="s">
        <v>167</v>
      </c>
      <c r="C755" s="1409" t="s">
        <v>171</v>
      </c>
      <c r="D755" s="1410"/>
      <c r="E755" s="1411"/>
      <c r="F755" s="1412" t="s">
        <v>172</v>
      </c>
      <c r="G755" s="1413"/>
      <c r="H755" s="1414"/>
      <c r="I755" s="1415" t="s">
        <v>31</v>
      </c>
      <c r="J755" s="1403" t="s">
        <v>230</v>
      </c>
      <c r="K755" s="1403"/>
      <c r="L755" s="1403"/>
      <c r="M755" s="1404"/>
      <c r="N755" s="508"/>
    </row>
    <row r="756" spans="8:8" s="24" ht="17.25" customFormat="1" customHeight="1">
      <c r="A756" s="1236"/>
      <c r="B756" s="1262" t="s">
        <v>167</v>
      </c>
      <c r="C756" s="1416"/>
      <c r="D756" s="1417"/>
      <c r="E756" s="1418"/>
      <c r="F756" s="1419" t="s">
        <v>224</v>
      </c>
      <c r="G756" s="1420"/>
      <c r="H756" s="1421"/>
      <c r="I756" s="1422" t="s">
        <v>62</v>
      </c>
      <c r="J756" s="1423" t="s">
        <v>232</v>
      </c>
      <c r="K756" s="1424"/>
      <c r="L756" s="1424"/>
      <c r="M756" s="1425"/>
      <c r="N756" s="508"/>
    </row>
    <row r="757" spans="8:8" s="24" ht="17.25" customFormat="1" customHeight="1">
      <c r="A757" s="1236"/>
      <c r="B757" s="1262" t="s">
        <v>167</v>
      </c>
      <c r="C757" s="1416"/>
      <c r="D757" s="1417"/>
      <c r="E757" s="1418"/>
      <c r="F757" s="1419" t="s">
        <v>225</v>
      </c>
      <c r="G757" s="1420"/>
      <c r="H757" s="1421"/>
      <c r="I757" s="1422" t="s">
        <v>63</v>
      </c>
      <c r="J757" s="1426"/>
      <c r="K757" s="1427"/>
      <c r="L757" s="1427"/>
      <c r="M757" s="1428"/>
      <c r="N757" s="508"/>
    </row>
    <row r="758" spans="8:8" s="24" ht="17.25" customFormat="1" customHeight="1">
      <c r="A758" s="1236"/>
      <c r="B758" s="1262" t="s">
        <v>167</v>
      </c>
      <c r="C758" s="1416"/>
      <c r="D758" s="1417"/>
      <c r="E758" s="1418"/>
      <c r="F758" s="1419" t="s">
        <v>226</v>
      </c>
      <c r="G758" s="1420"/>
      <c r="H758" s="1421"/>
      <c r="I758" s="1422" t="s">
        <v>65</v>
      </c>
      <c r="J758" s="1426"/>
      <c r="K758" s="1427"/>
      <c r="L758" s="1427"/>
      <c r="M758" s="1428"/>
      <c r="N758" s="508"/>
    </row>
    <row r="759" spans="8:8" s="24" ht="17.25" customFormat="1" customHeight="1">
      <c r="A759" s="1236"/>
      <c r="B759" s="1429" t="s">
        <v>167</v>
      </c>
      <c r="C759" s="1430"/>
      <c r="D759" s="1431"/>
      <c r="E759" s="1432"/>
      <c r="F759" s="1433" t="s">
        <v>227</v>
      </c>
      <c r="G759" s="1434"/>
      <c r="H759" s="1435"/>
      <c r="I759" s="1436" t="s">
        <v>64</v>
      </c>
      <c r="J759" s="1437" t="s">
        <v>231</v>
      </c>
      <c r="K759" s="1438"/>
      <c r="L759" s="1438"/>
      <c r="M759" s="1439"/>
      <c r="N759" s="508"/>
    </row>
    <row r="760" spans="8:8" s="24" ht="27.75" customFormat="1" customHeight="1">
      <c r="A760" s="1440" t="s">
        <v>161</v>
      </c>
      <c r="B760" s="1440"/>
      <c r="C760" s="1440"/>
      <c r="D760" s="1440"/>
      <c r="E760" s="1440"/>
      <c r="F760" s="1440"/>
      <c r="G760" s="1440"/>
      <c r="H760" s="1440"/>
      <c r="I760" s="1440"/>
      <c r="J760" s="1440"/>
      <c r="K760" s="1440"/>
      <c r="L760" s="1440"/>
      <c r="M760" s="1440"/>
      <c r="N760" s="1440"/>
    </row>
    <row r="761" spans="8:8" s="24" ht="19.5" customFormat="1" customHeight="1">
      <c r="A761" s="1223">
        <f>A721+1</f>
        <v>20.0</v>
      </c>
      <c r="B761" s="1441" t="str">
        <f>$B$1</f>
        <v>Department Of Sanskrit Education, Rajasthan</v>
      </c>
      <c r="C761" s="1441"/>
      <c r="D761" s="1441"/>
      <c r="E761" s="1441"/>
      <c r="F761" s="1441"/>
      <c r="G761" s="1441"/>
      <c r="H761" s="1441"/>
      <c r="I761" s="1441"/>
      <c r="J761" s="1441"/>
      <c r="K761" s="1441"/>
      <c r="L761" s="1441"/>
      <c r="M761" s="1441"/>
      <c r="N761" s="508" t="s">
        <v>161</v>
      </c>
    </row>
    <row r="762" spans="8:8" s="707" ht="36.0" customFormat="1" customHeight="1">
      <c r="A762" s="1225"/>
      <c r="B762" s="1226"/>
      <c r="C762" s="1227"/>
      <c r="D762" s="1228" t="str">
        <f>Master!$E$8</f>
        <v>GOVT VARISHTHA UPADHYAY SANSKRIT SCHOOL</v>
      </c>
      <c r="E762" s="1229"/>
      <c r="F762" s="1229"/>
      <c r="G762" s="1229"/>
      <c r="H762" s="1229"/>
      <c r="I762" s="1229"/>
      <c r="J762" s="1229"/>
      <c r="K762" s="1229"/>
      <c r="L762" s="1229"/>
      <c r="M762" s="1230"/>
      <c r="N762" s="508"/>
    </row>
    <row r="763" spans="8:8" s="24" ht="19.5" customFormat="1" customHeight="1">
      <c r="A763" s="1225"/>
      <c r="B763" s="1231"/>
      <c r="C763" s="1232"/>
      <c r="D763" s="1233">
        <f>Master!$E$11</f>
        <v>0.0</v>
      </c>
      <c r="E763" s="1233"/>
      <c r="F763" s="1233"/>
      <c r="G763" s="1233"/>
      <c r="H763" s="1233"/>
      <c r="I763" s="1233"/>
      <c r="J763" s="1233"/>
      <c r="K763" s="1233"/>
      <c r="L763" s="1233"/>
      <c r="M763" s="1234"/>
      <c r="N763" s="508"/>
    </row>
    <row r="764" spans="8:8" s="1235" ht="18.75" customFormat="1" customHeight="1">
      <c r="A764" s="1236"/>
      <c r="B764" s="1237"/>
      <c r="C764" s="1238" t="s">
        <v>154</v>
      </c>
      <c r="D764" s="1239"/>
      <c r="E764" s="1239"/>
      <c r="F764" s="1239"/>
      <c r="G764" s="1239"/>
      <c r="H764" s="1240"/>
      <c r="I764" s="1241" t="s">
        <v>135</v>
      </c>
      <c r="J764" s="1242"/>
      <c r="K764" s="1243">
        <f>VLOOKUP($A761,'Marks Entry'!$C$9:$K$108,5)</f>
        <v>920.0</v>
      </c>
      <c r="L764" s="1244" t="s">
        <v>221</v>
      </c>
      <c r="M764" s="1245"/>
      <c r="N764" s="508"/>
    </row>
    <row r="765" spans="8:8" s="1235" ht="18.75" customFormat="1" customHeight="1">
      <c r="A765" s="1236"/>
      <c r="B765" s="1237"/>
      <c r="C765" s="1246"/>
      <c r="D765" s="1247"/>
      <c r="E765" s="1247"/>
      <c r="F765" s="1247"/>
      <c r="G765" s="1247"/>
      <c r="H765" s="1248"/>
      <c r="I765" s="1241"/>
      <c r="J765" s="1242"/>
      <c r="K765" s="1243"/>
      <c r="L765" s="1249">
        <f>Master!$E$14</f>
        <v>8170.0</v>
      </c>
      <c r="M765" s="1250"/>
      <c r="N765" s="508"/>
    </row>
    <row r="766" spans="8:8" s="24" ht="15.75" customFormat="1" customHeight="1">
      <c r="A766" s="1236"/>
      <c r="B766" s="1251"/>
      <c r="C766" s="1246"/>
      <c r="D766" s="1247"/>
      <c r="E766" s="1247"/>
      <c r="F766" s="1247"/>
      <c r="G766" s="1247"/>
      <c r="H766" s="1248"/>
      <c r="I766" s="1241"/>
      <c r="J766" s="1242"/>
      <c r="K766" s="1243"/>
      <c r="L766" s="1252" t="s">
        <v>222</v>
      </c>
      <c r="M766" s="1253"/>
      <c r="N766" s="508"/>
    </row>
    <row r="767" spans="8:8" s="24" ht="18.0" customFormat="1" customHeight="1">
      <c r="A767" s="1236"/>
      <c r="B767" s="1251"/>
      <c r="C767" s="1254"/>
      <c r="D767" s="1255"/>
      <c r="E767" s="1255"/>
      <c r="F767" s="1255"/>
      <c r="G767" s="1255"/>
      <c r="H767" s="1256"/>
      <c r="I767" s="1257"/>
      <c r="J767" s="1258"/>
      <c r="K767" s="1259"/>
      <c r="L767" s="1260" t="str">
        <f>Master!$E$6</f>
        <v>2022-23</v>
      </c>
      <c r="M767" s="1261"/>
      <c r="N767" s="508"/>
    </row>
    <row r="768" spans="8:8" s="24" ht="17.25" customFormat="1" customHeight="1">
      <c r="A768" s="1236"/>
      <c r="B768" s="1262" t="s">
        <v>167</v>
      </c>
      <c r="C768" s="1263" t="s">
        <v>21</v>
      </c>
      <c r="D768" s="1264"/>
      <c r="E768" s="1264"/>
      <c r="F768" s="1264"/>
      <c r="G768" s="1265"/>
      <c r="H768" s="1266" t="s">
        <v>153</v>
      </c>
      <c r="I768" s="1267">
        <f>IF(K764="","",VLOOKUP($A761,'Marks Entry'!$C$9:$FA$108,3,0))</f>
        <v>541.0</v>
      </c>
      <c r="J768" s="1267"/>
      <c r="K768" s="1267"/>
      <c r="L768" s="1267"/>
      <c r="M768" s="1268"/>
      <c r="N768" s="508"/>
    </row>
    <row r="769" spans="8:8" s="24" ht="17.25" customFormat="1" customHeight="1">
      <c r="A769" s="1236"/>
      <c r="B769" s="1262" t="s">
        <v>167</v>
      </c>
      <c r="C769" s="1269" t="s">
        <v>23</v>
      </c>
      <c r="D769" s="1270"/>
      <c r="E769" s="1270"/>
      <c r="F769" s="1270"/>
      <c r="G769" s="1271"/>
      <c r="H769" s="1272" t="s">
        <v>153</v>
      </c>
      <c r="I769" s="1273" t="str">
        <f>IF(K764="","",VLOOKUP($A761,'Marks Entry'!$C$9:$FA$108,6,0))</f>
        <v>Rana Ram</v>
      </c>
      <c r="J769" s="1273"/>
      <c r="K769" s="1273"/>
      <c r="L769" s="1273"/>
      <c r="M769" s="1274"/>
      <c r="N769" s="508"/>
    </row>
    <row r="770" spans="8:8" s="24" ht="17.25" customFormat="1" customHeight="1">
      <c r="A770" s="1236"/>
      <c r="B770" s="1262" t="s">
        <v>167</v>
      </c>
      <c r="C770" s="1269" t="s">
        <v>24</v>
      </c>
      <c r="D770" s="1270"/>
      <c r="E770" s="1270"/>
      <c r="F770" s="1270"/>
      <c r="G770" s="1271"/>
      <c r="H770" s="1272" t="s">
        <v>153</v>
      </c>
      <c r="I770" s="1273" t="str">
        <f>IF(K764="","",VLOOKUP($A761,'Marks Entry'!$C$9:$FA$108,7,0))</f>
        <v>Pukh Raj</v>
      </c>
      <c r="J770" s="1273"/>
      <c r="K770" s="1273"/>
      <c r="L770" s="1273"/>
      <c r="M770" s="1274"/>
      <c r="N770" s="508"/>
    </row>
    <row r="771" spans="8:8" s="24" ht="17.25" customFormat="1" customHeight="1">
      <c r="A771" s="1236"/>
      <c r="B771" s="1262" t="s">
        <v>167</v>
      </c>
      <c r="C771" s="1269" t="s">
        <v>52</v>
      </c>
      <c r="D771" s="1270"/>
      <c r="E771" s="1270"/>
      <c r="F771" s="1270"/>
      <c r="G771" s="1271"/>
      <c r="H771" s="1272" t="s">
        <v>153</v>
      </c>
      <c r="I771" s="1273" t="str">
        <f>IF(K764="","",VLOOKUP($A761,'Marks Entry'!$C$9:$FA$108,8,0))</f>
        <v>Igyarsi Devi</v>
      </c>
      <c r="J771" s="1273"/>
      <c r="K771" s="1273"/>
      <c r="L771" s="1273"/>
      <c r="M771" s="1274"/>
      <c r="N771" s="508"/>
    </row>
    <row r="772" spans="8:8" s="24" ht="17.25" customFormat="1" customHeight="1">
      <c r="A772" s="1236"/>
      <c r="B772" s="1262" t="s">
        <v>167</v>
      </c>
      <c r="C772" s="1269" t="s">
        <v>53</v>
      </c>
      <c r="D772" s="1270"/>
      <c r="E772" s="1270"/>
      <c r="F772" s="1270"/>
      <c r="G772" s="1271"/>
      <c r="H772" s="1272" t="s">
        <v>153</v>
      </c>
      <c r="I772" s="1275" t="str">
        <f>IF(K764="","",CONCATENATE('Marks Entry'!$G$4,'Marks Entry'!$J$4))</f>
        <v>9(A)</v>
      </c>
      <c r="J772" s="1273"/>
      <c r="K772" s="1273"/>
      <c r="L772" s="1273"/>
      <c r="M772" s="1274"/>
      <c r="N772" s="508"/>
    </row>
    <row r="773" spans="8:8" s="24" ht="17.25" customFormat="1" customHeight="1">
      <c r="A773" s="1236"/>
      <c r="B773" s="1262" t="s">
        <v>167</v>
      </c>
      <c r="C773" s="1276" t="s">
        <v>26</v>
      </c>
      <c r="D773" s="1277"/>
      <c r="E773" s="1277"/>
      <c r="F773" s="1277"/>
      <c r="G773" s="1278"/>
      <c r="H773" s="1279" t="s">
        <v>153</v>
      </c>
      <c r="I773" s="1280">
        <f>IF(K764="","",VLOOKUP($A761,'Marks Entry'!$C$9:$FA$108,9,0))</f>
        <v>39625.0</v>
      </c>
      <c r="J773" s="1280"/>
      <c r="K773" s="1280"/>
      <c r="L773" s="1280"/>
      <c r="M773" s="1281"/>
      <c r="N773" s="508"/>
    </row>
    <row r="774" spans="8:8" s="1235" ht="17.25" customFormat="1" customHeight="1">
      <c r="A774" s="1236"/>
      <c r="B774" s="1282" t="s">
        <v>167</v>
      </c>
      <c r="C774" s="1283" t="s">
        <v>54</v>
      </c>
      <c r="D774" s="1284"/>
      <c r="E774" s="1285" t="s">
        <v>69</v>
      </c>
      <c r="F774" s="1286" t="s">
        <v>70</v>
      </c>
      <c r="G774" s="1285" t="s">
        <v>200</v>
      </c>
      <c r="H774" s="1287" t="s">
        <v>30</v>
      </c>
      <c r="I774" s="1288" t="s">
        <v>55</v>
      </c>
      <c r="J774" s="1289" t="s">
        <v>223</v>
      </c>
      <c r="K774" s="1290" t="s">
        <v>83</v>
      </c>
      <c r="L774" s="1291" t="s">
        <v>76</v>
      </c>
      <c r="M774" s="1292" t="s">
        <v>102</v>
      </c>
      <c r="N774" s="508"/>
    </row>
    <row r="775" spans="8:8" s="1235" ht="17.25" customFormat="1" customHeight="1">
      <c r="A775" s="1236"/>
      <c r="B775" s="1282" t="s">
        <v>167</v>
      </c>
      <c r="C775" s="1293"/>
      <c r="D775" s="1294"/>
      <c r="E775" s="1295"/>
      <c r="F775" s="1296"/>
      <c r="G775" s="1295"/>
      <c r="H775" s="1297"/>
      <c r="I775" s="1298"/>
      <c r="J775" s="1299"/>
      <c r="K775" s="1300"/>
      <c r="L775" s="1301"/>
      <c r="M775" s="1302"/>
      <c r="N775" s="508"/>
    </row>
    <row r="776" spans="8:8" s="1235" ht="17.25" customFormat="1" customHeight="1">
      <c r="A776" s="1236"/>
      <c r="B776" s="1282" t="s">
        <v>167</v>
      </c>
      <c r="C776" s="1303" t="s">
        <v>56</v>
      </c>
      <c r="D776" s="1304"/>
      <c r="E776" s="1305">
        <f>'Marks Entry'!$L$7</f>
        <v>5.0</v>
      </c>
      <c r="F776" s="1305">
        <f>'Marks Entry'!$M$7</f>
        <v>5.0</v>
      </c>
      <c r="G776" s="1305">
        <f>'Marks Entry'!$M$7</f>
        <v>5.0</v>
      </c>
      <c r="H776" s="1306">
        <f>SUM(E776:G776)</f>
        <v>15.0</v>
      </c>
      <c r="I776" s="1305">
        <f>'Marks Entry'!$P$7</f>
        <v>35.0</v>
      </c>
      <c r="J776" s="1306">
        <f>SUM(H776,I776)</f>
        <v>50.0</v>
      </c>
      <c r="K776" s="1305">
        <f>'Marks Entry'!$R$7</f>
        <v>50.0</v>
      </c>
      <c r="L776" s="1307">
        <f>SUM(J776,K776)</f>
        <v>100.0</v>
      </c>
      <c r="M776" s="1308"/>
      <c r="N776" s="508"/>
    </row>
    <row r="777" spans="8:8" s="1235" ht="17.25" customFormat="1" customHeight="1">
      <c r="A777" s="1236"/>
      <c r="B777" s="1282" t="s">
        <v>167</v>
      </c>
      <c r="C777" s="1309" t="str">
        <f>'Marks Entry'!$L$3</f>
        <v>HINDI</v>
      </c>
      <c r="D777" s="1310"/>
      <c r="E777" s="1311">
        <f>IF(K764="","",VLOOKUP($A761,'Marks Entry'!$C$1:$GQ$109,10,0))</f>
        <v>3.0</v>
      </c>
      <c r="F777" s="1311">
        <f>IF(K764="","",VLOOKUP($A761,'Marks Entry'!$C$1:$GQ$109,11,0))</f>
        <v>3.0</v>
      </c>
      <c r="G777" s="1312">
        <f>IF(K764="","",VLOOKUP($A761,'Marks Entry'!$C$1:$GQ$109,12,0))</f>
        <v>2.0</v>
      </c>
      <c r="H777" s="1313">
        <f>SUM(E777:G777)</f>
        <v>8.0</v>
      </c>
      <c r="I777" s="1311">
        <f>IF(K764="","",VLOOKUP($A761,'Marks Entry'!$C$1:$GQ$109,14,0))</f>
        <v>16.0</v>
      </c>
      <c r="J777" s="1313">
        <f t="shared" si="57" ref="J777:J784">SUM(H777,I777)</f>
        <v>24.0</v>
      </c>
      <c r="K777" s="1311">
        <f>IF(K764="","",VLOOKUP($A761,'Marks Entry'!$C$1:$GQ$109,16,0))</f>
        <v>16.0</v>
      </c>
      <c r="L777" s="1314">
        <f t="shared" si="58" ref="L777:L784">SUM(J777,K777)</f>
        <v>40.0</v>
      </c>
      <c r="M777" s="1315" t="str">
        <f>IF(K764="","",VLOOKUP($A761,'Marks Entry'!$C$1:$GQ$109,21,0))</f>
        <v>S</v>
      </c>
      <c r="N777" s="508"/>
    </row>
    <row r="778" spans="8:8" s="1235" ht="17.25" customFormat="1" customHeight="1">
      <c r="A778" s="1236"/>
      <c r="B778" s="1282" t="s">
        <v>167</v>
      </c>
      <c r="C778" s="1316" t="str">
        <f>'Marks Entry'!$X$3</f>
        <v>ENGLISH</v>
      </c>
      <c r="D778" s="1317"/>
      <c r="E778" s="1318">
        <f>IF(K764="","",VLOOKUP($A761,'Marks Entry'!$C$1:$GQ$109,22,0))</f>
        <v>3.0</v>
      </c>
      <c r="F778" s="1318">
        <f>IF(K764="","",VLOOKUP($A761,'Marks Entry'!$C$1:$GQ$109,23,0))</f>
        <v>3.0</v>
      </c>
      <c r="G778" s="1319">
        <f>IF(K764="","",VLOOKUP($A761,'Marks Entry'!$C$1:$GQ$109,24,0))</f>
        <v>4.0</v>
      </c>
      <c r="H778" s="1320">
        <f t="shared" si="59" ref="H778:H784">SUM(E778:G778)</f>
        <v>10.0</v>
      </c>
      <c r="I778" s="1321">
        <f>IF(K764="","",VLOOKUP($A761,'Marks Entry'!$C$1:$GQ$109,26,0))</f>
        <v>15.0</v>
      </c>
      <c r="J778" s="1320">
        <f t="shared" si="57"/>
        <v>25.0</v>
      </c>
      <c r="K778" s="1318">
        <f>IF(K764="","",VLOOKUP($A761,'Marks Entry'!$C$1:$GQ$109,28,0))</f>
        <v>0.0</v>
      </c>
      <c r="L778" s="1322">
        <f t="shared" si="58"/>
        <v>25.0</v>
      </c>
      <c r="M778" s="1323" t="str">
        <f>IF(K764="","",VLOOKUP($A761,'Marks Entry'!$C$1:$GQ$109,33,0))</f>
        <v>S</v>
      </c>
      <c r="N778" s="508"/>
    </row>
    <row r="779" spans="8:8" s="1235" ht="17.25" customFormat="1" customHeight="1">
      <c r="A779" s="1236"/>
      <c r="B779" s="1282" t="s">
        <v>167</v>
      </c>
      <c r="C779" s="1324" t="s">
        <v>56</v>
      </c>
      <c r="D779" s="1325"/>
      <c r="E779" s="1326">
        <f>'Marks Entry'!$AJ$7</f>
        <v>10.0</v>
      </c>
      <c r="F779" s="1326">
        <f>'Marks Entry'!$AK$7</f>
        <v>10.0</v>
      </c>
      <c r="G779" s="1326">
        <f>'Marks Entry'!$AK$7</f>
        <v>10.0</v>
      </c>
      <c r="H779" s="1327">
        <f t="shared" si="59"/>
        <v>30.0</v>
      </c>
      <c r="I779" s="1326">
        <f>'Marks Entry'!$AN$7</f>
        <v>70.0</v>
      </c>
      <c r="J779" s="1327">
        <f t="shared" si="57"/>
        <v>100.0</v>
      </c>
      <c r="K779" s="1326">
        <f>'Marks Entry'!$AP$7</f>
        <v>100.0</v>
      </c>
      <c r="L779" s="1328">
        <f t="shared" si="58"/>
        <v>200.0</v>
      </c>
      <c r="M779" s="1329" t="s">
        <v>168</v>
      </c>
      <c r="N779" s="508"/>
    </row>
    <row r="780" spans="8:8" s="1235" ht="17.25" customFormat="1" customHeight="1">
      <c r="A780" s="1236"/>
      <c r="B780" s="1282" t="s">
        <v>167</v>
      </c>
      <c r="C780" s="1330" t="str">
        <f>'Marks Entry'!$AJ$3</f>
        <v>SANSKRIT-I</v>
      </c>
      <c r="D780" s="1331"/>
      <c r="E780" s="1311">
        <f>IF(K764="","",VLOOKUP($A761,'Marks Entry'!$C$1:$GQ$109,34,0))</f>
        <v>4.0</v>
      </c>
      <c r="F780" s="1311">
        <f>IF(K764="","",VLOOKUP($A761,'Marks Entry'!$C$1:$GQ$109,35,0))</f>
        <v>6.0</v>
      </c>
      <c r="G780" s="1312">
        <f>IF(K764="","",VLOOKUP($A761,'Marks Entry'!$C$1:$GQ$109,36,0))</f>
        <v>4.0</v>
      </c>
      <c r="H780" s="1332">
        <f t="shared" si="59"/>
        <v>14.0</v>
      </c>
      <c r="I780" s="1333">
        <f>IF(K764="","",VLOOKUP($A761,'Marks Entry'!$C$1:$GQ$109,38,0))</f>
        <v>28.0</v>
      </c>
      <c r="J780" s="1332">
        <f t="shared" si="57"/>
        <v>42.0</v>
      </c>
      <c r="K780" s="1311">
        <f>IF(K764="","",VLOOKUP($A761,'Marks Entry'!$C$1:$GQ$109,40,0))</f>
        <v>0.0</v>
      </c>
      <c r="L780" s="1314">
        <f t="shared" si="58"/>
        <v>42.0</v>
      </c>
      <c r="M780" s="1315" t="str">
        <f>IF(K764="","",VLOOKUP($A761,'Marks Entry'!$C$1:$GQ$109,45,0))</f>
        <v>F</v>
      </c>
      <c r="N780" s="508"/>
    </row>
    <row r="781" spans="8:8" s="1235" ht="17.25" customFormat="1" customHeight="1">
      <c r="A781" s="1236"/>
      <c r="B781" s="1282" t="s">
        <v>167</v>
      </c>
      <c r="C781" s="1334" t="str">
        <f>'Marks Entry'!$AV$3</f>
        <v>SANSKRIT-II</v>
      </c>
      <c r="D781" s="1335"/>
      <c r="E781" s="1311">
        <f>IF(K764="","",VLOOKUP($A761,'Marks Entry'!$C$1:$GQ$109,46,0))</f>
        <v>2.0</v>
      </c>
      <c r="F781" s="1311">
        <f>IF(K764="","",VLOOKUP($A761,'Marks Entry'!$C$1:$GQ$109,47,0))</f>
        <v>5.0</v>
      </c>
      <c r="G781" s="1312">
        <f>IF(K764="","",VLOOKUP($A761,'Marks Entry'!$C$1:$GQ$109,48,0))</f>
        <v>5.0</v>
      </c>
      <c r="H781" s="1336">
        <f t="shared" si="59"/>
        <v>12.0</v>
      </c>
      <c r="I781" s="1337">
        <f>IF(K764="","",VLOOKUP($A761,'Marks Entry'!$C$1:$GQ$109,50,0))</f>
        <v>22.0</v>
      </c>
      <c r="J781" s="1336">
        <f t="shared" si="57"/>
        <v>34.0</v>
      </c>
      <c r="K781" s="1311">
        <f>IF(K764="","",VLOOKUP($A761,'Marks Entry'!$C$1:$GQ$109,52,0))</f>
        <v>0.0</v>
      </c>
      <c r="L781" s="1314">
        <f t="shared" si="58"/>
        <v>34.0</v>
      </c>
      <c r="M781" s="1315" t="str">
        <f>IF(K764="","",VLOOKUP($A761,'Marks Entry'!$C$1:$GQ$109,57,0))</f>
        <v>F</v>
      </c>
      <c r="N781" s="508"/>
    </row>
    <row r="782" spans="8:8" s="1235" ht="17.25" customFormat="1" customHeight="1">
      <c r="A782" s="1236"/>
      <c r="B782" s="1282" t="s">
        <v>167</v>
      </c>
      <c r="C782" s="1334" t="str">
        <f>'Marks Entry'!$BH$3</f>
        <v>SCIENCE</v>
      </c>
      <c r="D782" s="1335"/>
      <c r="E782" s="1311">
        <f>IF(K764="","",VLOOKUP($A761,'Marks Entry'!$C$1:$GQ$109,58,0))</f>
        <v>8.0</v>
      </c>
      <c r="F782" s="1311">
        <f>IF(K764="","",VLOOKUP($A761,'Marks Entry'!$C$1:$GQ$109,59,0))</f>
        <v>1.0</v>
      </c>
      <c r="G782" s="1312">
        <f>IF(K764="","",VLOOKUP($A761,'Marks Entry'!$C$1:$GQ$109,60,0))</f>
        <v>7.0</v>
      </c>
      <c r="H782" s="1336">
        <f t="shared" si="59"/>
        <v>16.0</v>
      </c>
      <c r="I782" s="1337">
        <f>IF(K764="","",VLOOKUP($A761,'Marks Entry'!$C$1:$GQ$109,62,0))</f>
        <v>36.0</v>
      </c>
      <c r="J782" s="1336">
        <f t="shared" si="57"/>
        <v>52.0</v>
      </c>
      <c r="K782" s="1311">
        <f>IF(K764="","",VLOOKUP($A761,'Marks Entry'!$C$1:$GQ$109,64,0))</f>
        <v>0.0</v>
      </c>
      <c r="L782" s="1314">
        <f t="shared" si="58"/>
        <v>52.0</v>
      </c>
      <c r="M782" s="1315" t="str">
        <f>IF(K764="","",VLOOKUP($A761,'Marks Entry'!$C$1:$GQ$109,69,0))</f>
        <v>S</v>
      </c>
      <c r="N782" s="508"/>
    </row>
    <row r="783" spans="8:8" s="1235" ht="17.25" customFormat="1" customHeight="1">
      <c r="A783" s="1236"/>
      <c r="B783" s="1282" t="s">
        <v>167</v>
      </c>
      <c r="C783" s="1338" t="str">
        <f>'Marks Entry'!$BT$3</f>
        <v>MATHEMATICS</v>
      </c>
      <c r="D783" s="1339"/>
      <c r="E783" s="1340">
        <f>IF(K764="","",VLOOKUP($A761,'Marks Entry'!$C$1:$GQ$109,70,0))</f>
        <v>5.0</v>
      </c>
      <c r="F783" s="1340">
        <f>IF(K764="","",VLOOKUP($A761,'Marks Entry'!$C$1:$GQ$109,71,0))</f>
        <v>5.0</v>
      </c>
      <c r="G783" s="1341">
        <f>IF(K764="","",VLOOKUP($A761,'Marks Entry'!$C$1:$GQ$109,72,0))</f>
        <v>3.0</v>
      </c>
      <c r="H783" s="1342">
        <f t="shared" si="59"/>
        <v>13.0</v>
      </c>
      <c r="I783" s="1343">
        <f>IF(K764="","",VLOOKUP($A761,'Marks Entry'!$C$1:$GQ$109,74,0))</f>
        <v>28.0</v>
      </c>
      <c r="J783" s="1342">
        <f t="shared" si="57"/>
        <v>41.0</v>
      </c>
      <c r="K783" s="1340">
        <f>IF(K764="","",VLOOKUP($A761,'Marks Entry'!$C$1:$GQ$109,76,0))</f>
        <v>0.0</v>
      </c>
      <c r="L783" s="1344">
        <f t="shared" si="58"/>
        <v>41.0</v>
      </c>
      <c r="M783" s="1345" t="str">
        <f>IF(K764="","",VLOOKUP($A761,'Marks Entry'!$C$1:$GQ$109,81,0))</f>
        <v>F</v>
      </c>
      <c r="N783" s="508"/>
    </row>
    <row r="784" spans="8:8" s="1235" ht="17.25" customFormat="1" customHeight="1">
      <c r="A784" s="1236"/>
      <c r="B784" s="1282" t="s">
        <v>167</v>
      </c>
      <c r="C784" s="1338" t="str">
        <f>'Marks Entry'!$CF$3</f>
        <v>SOCIAL SCIENCE</v>
      </c>
      <c r="D784" s="1339"/>
      <c r="E784" s="1340">
        <f>IF(K764="","",VLOOKUP($A761,'Marks Entry'!$C$1:$GQ$109,82,0))</f>
        <v>6.0</v>
      </c>
      <c r="F784" s="1340">
        <f>IF(K764="","",VLOOKUP($A761,'Marks Entry'!$C$1:$GQ$109,83,0))</f>
        <v>8.0</v>
      </c>
      <c r="G784" s="1341">
        <f>IF(K764="","",VLOOKUP($A761,'Marks Entry'!$C$1:$GQ$109,84,0))</f>
        <v>7.0</v>
      </c>
      <c r="H784" s="1342">
        <f t="shared" si="59"/>
        <v>21.0</v>
      </c>
      <c r="I784" s="1343">
        <f>IF(K764="","",VLOOKUP($A761,'Marks Entry'!$C$1:$GQ$109,86,0))</f>
        <v>49.0</v>
      </c>
      <c r="J784" s="1342">
        <f t="shared" si="57"/>
        <v>70.0</v>
      </c>
      <c r="K784" s="1340">
        <f>IF(K764="","",VLOOKUP($A761,'Marks Entry'!$C$1:$GQ$109,88,0))</f>
        <v>0.0</v>
      </c>
      <c r="L784" s="1344">
        <f t="shared" si="58"/>
        <v>70.0</v>
      </c>
      <c r="M784" s="1345" t="str">
        <f>IF(K764="","",VLOOKUP($A761,'Marks Entry'!$C$1:$GQ$109,93,0))</f>
        <v>S</v>
      </c>
      <c r="N784" s="508"/>
    </row>
    <row r="785" spans="8:8" s="24" ht="17.25" customFormat="1" customHeight="1">
      <c r="A785" s="1236"/>
      <c r="B785" s="1262" t="s">
        <v>167</v>
      </c>
      <c r="C785" s="1346" t="s">
        <v>77</v>
      </c>
      <c r="D785" s="1347"/>
      <c r="E785" s="1348"/>
      <c r="F785" s="1349" t="s">
        <v>78</v>
      </c>
      <c r="G785" s="1350"/>
      <c r="H785" s="1351" t="s">
        <v>79</v>
      </c>
      <c r="I785" s="1352"/>
      <c r="J785" s="1353" t="s">
        <v>43</v>
      </c>
      <c r="K785" s="1354" t="s">
        <v>95</v>
      </c>
      <c r="L785" s="1355" t="s">
        <v>41</v>
      </c>
      <c r="M785" s="1356" t="s">
        <v>45</v>
      </c>
      <c r="N785" s="508"/>
    </row>
    <row r="786" spans="8:8" s="24" ht="20.25" customFormat="1" customHeight="1">
      <c r="A786" s="1236"/>
      <c r="B786" s="1262" t="s">
        <v>167</v>
      </c>
      <c r="C786" s="1357"/>
      <c r="D786" s="1358"/>
      <c r="E786" s="1359"/>
      <c r="F786" s="1360">
        <f>IF(K764="","",VLOOKUP($A761,'Marks Entry'!$C$1:$GQ$109,155,0))</f>
        <v>1200.0</v>
      </c>
      <c r="G786" s="1361"/>
      <c r="H786" s="1362">
        <f>IF(K764="","",VLOOKUP($A761,'Marks Entry'!$C$1:$GQ$109,156,0))</f>
        <v>304.0</v>
      </c>
      <c r="I786" s="1361"/>
      <c r="J786" s="1363">
        <f>IF(K764="","",VLOOKUP($A761,'Marks Entry'!$C$1:$GQ$109,157,0))</f>
        <v>25.333333333333336</v>
      </c>
      <c r="K786" s="1364" t="str">
        <f>IF(K764="","",VLOOKUP($A761,'Marks Entry'!$C$1:$GQ$109,158,0))</f>
        <v/>
      </c>
      <c r="L786" s="1365" t="str">
        <f>IF(K764="","",VLOOKUP($A761,'Marks Entry'!$C$1:$GQ$109,159,0))</f>
        <v>FAILED</v>
      </c>
      <c r="M786" s="1366" t="str">
        <f>IF(K764="","",VLOOKUP($A761,'Marks Entry'!$C$1:$GQ$109,161,0))</f>
        <v/>
      </c>
      <c r="N786" s="508"/>
    </row>
    <row r="787" spans="8:8" s="24" ht="17.25" customFormat="1" customHeight="1">
      <c r="A787" s="1236"/>
      <c r="B787" s="1262" t="s">
        <v>167</v>
      </c>
      <c r="C787" s="1367" t="s">
        <v>58</v>
      </c>
      <c r="D787" s="1368"/>
      <c r="E787" s="1368"/>
      <c r="F787" s="1368"/>
      <c r="G787" s="1368"/>
      <c r="H787" s="1368"/>
      <c r="I787" s="1369"/>
      <c r="J787" s="1370" t="s">
        <v>59</v>
      </c>
      <c r="K787" s="1371">
        <f>IF(K764="","",VLOOKUP($A761,'Marks Entry'!$C$1:$GQ$109,152,0))</f>
        <v>0.0</v>
      </c>
      <c r="L787" s="1372" t="s">
        <v>104</v>
      </c>
      <c r="M787" s="1373"/>
      <c r="N787" s="508"/>
    </row>
    <row r="788" spans="8:8" s="24" ht="17.25" customFormat="1" customHeight="1">
      <c r="A788" s="1236"/>
      <c r="B788" s="1262" t="s">
        <v>167</v>
      </c>
      <c r="C788" s="1374" t="s">
        <v>54</v>
      </c>
      <c r="D788" s="1375"/>
      <c r="E788" s="1375"/>
      <c r="F788" s="1376" t="s">
        <v>162</v>
      </c>
      <c r="G788" s="1376"/>
      <c r="H788" s="1376"/>
      <c r="I788" s="1377" t="s">
        <v>49</v>
      </c>
      <c r="J788" s="1378" t="s">
        <v>60</v>
      </c>
      <c r="K788" s="1379">
        <f>IF(K764="","",VLOOKUP($A761,'Marks Entry'!$C$1:$GQ$109,153,0))</f>
        <v>0.0</v>
      </c>
      <c r="L788" s="1380" t="str">
        <f>IF(K764="","",VLOOKUP($A761,'Marks Entry'!$C$1:$GQ$109,154,0))</f>
        <v/>
      </c>
      <c r="M788" s="1381"/>
      <c r="N788" s="508"/>
    </row>
    <row r="789" spans="8:8" s="24" ht="17.25" customFormat="1" customHeight="1">
      <c r="A789" s="1236"/>
      <c r="B789" s="1262" t="s">
        <v>167</v>
      </c>
      <c r="C789" s="1374"/>
      <c r="D789" s="1375"/>
      <c r="E789" s="1375"/>
      <c r="F789" s="1376"/>
      <c r="G789" s="1376"/>
      <c r="H789" s="1376"/>
      <c r="I789" s="1382" t="s">
        <v>103</v>
      </c>
      <c r="J789" s="1383" t="s">
        <v>61</v>
      </c>
      <c r="K789" s="1383"/>
      <c r="L789" s="1384" t="str">
        <f>IF(K764="","",VLOOKUP($A761,'Marks Entry'!$C$1:$GQ$109,162,0))</f>
        <v>Need Improvement</v>
      </c>
      <c r="M789" s="1385"/>
      <c r="N789" s="508"/>
    </row>
    <row r="790" spans="8:8" s="24" ht="17.25" customFormat="1" customHeight="1">
      <c r="A790" s="1236"/>
      <c r="B790" s="1262" t="s">
        <v>167</v>
      </c>
      <c r="C790" s="1386" t="str">
        <f>'Marks Entry'!$CR$3</f>
        <v>Fou. Of Info. Tech.</v>
      </c>
      <c r="D790" s="1387"/>
      <c r="E790" s="1388"/>
      <c r="F790" s="1389" t="str">
        <f>IF(K764="","",VLOOKUP($A761,'Marks Entry'!$C$1:$GQ$109,180,0))</f>
        <v>78/200</v>
      </c>
      <c r="G790" s="1389"/>
      <c r="H790" s="1389"/>
      <c r="I790" s="1390" t="str">
        <f>IF(OR(K764="",F790=0/200),"",VLOOKUP($A761,'Marks Entry'!$C$1:$GQ$109,106,0))</f>
        <v>D</v>
      </c>
      <c r="J790" s="1391" t="s">
        <v>68</v>
      </c>
      <c r="K790" s="1391"/>
      <c r="L790" s="1392">
        <f>Master!$E$20</f>
        <v>45048.0</v>
      </c>
      <c r="M790" s="1393"/>
      <c r="N790" s="508"/>
    </row>
    <row r="791" spans="8:8" s="24" ht="17.25" customFormat="1" customHeight="1">
      <c r="A791" s="1236"/>
      <c r="B791" s="1262" t="s">
        <v>167</v>
      </c>
      <c r="C791" s="1394" t="str">
        <f>'Marks Entry'!$DE$3</f>
        <v>Health &amp; Phy. Edu.</v>
      </c>
      <c r="D791" s="1395"/>
      <c r="E791" s="1395"/>
      <c r="F791" s="1396" t="str">
        <f>IF(K764="","",VLOOKUP($A761,'Marks Entry'!$C$1:$GQ$109,184,0))</f>
        <v>79/230</v>
      </c>
      <c r="G791" s="1397"/>
      <c r="H791" s="1398"/>
      <c r="I791" s="1390" t="str">
        <f>IF(OR(K764="",F791=0/200),"",VLOOKUP($A761,'Marks Entry'!$C$1:$GQ$109,129,0))</f>
        <v/>
      </c>
      <c r="J791" s="1399"/>
      <c r="K791" s="1399"/>
      <c r="L791" s="1399"/>
      <c r="M791" s="1400"/>
      <c r="N791" s="508"/>
    </row>
    <row r="792" spans="8:8" s="24" ht="17.25" customFormat="1" customHeight="1">
      <c r="A792" s="1236"/>
      <c r="B792" s="1262" t="s">
        <v>167</v>
      </c>
      <c r="C792" s="1394" t="str">
        <f>'Marks Entry'!$EB$3</f>
        <v>S.U.P.W.</v>
      </c>
      <c r="D792" s="1395"/>
      <c r="E792" s="1395"/>
      <c r="F792" s="1396" t="str">
        <f>IF(K764="","",VLOOKUP($A761,'Marks Entry'!$C$1:$GQ$109,188,0))</f>
        <v>0/100</v>
      </c>
      <c r="G792" s="1397"/>
      <c r="H792" s="1398"/>
      <c r="I792" s="1390" t="str">
        <f>IF(OR(K764="",F792=0/100),"",VLOOKUP($A761,'Marks Entry'!$C$1:$GQ$109,135,0))</f>
        <v/>
      </c>
      <c r="J792" s="1401"/>
      <c r="K792" s="1401"/>
      <c r="L792" s="1401"/>
      <c r="M792" s="1402"/>
      <c r="N792" s="508"/>
    </row>
    <row r="793" spans="8:8" s="24" ht="17.25" customFormat="1" customHeight="1">
      <c r="A793" s="1236"/>
      <c r="B793" s="1262" t="s">
        <v>167</v>
      </c>
      <c r="C793" s="1394" t="str">
        <f>'Marks Entry'!$EH$3</f>
        <v>Art Education</v>
      </c>
      <c r="D793" s="1395"/>
      <c r="E793" s="1395"/>
      <c r="F793" s="1396" t="str">
        <f>IF(K764="","",VLOOKUP($A761,'Marks Entry'!$C$1:$GQ$109,192,0))</f>
        <v>0/100</v>
      </c>
      <c r="G793" s="1397"/>
      <c r="H793" s="1398"/>
      <c r="I793" s="1390" t="str">
        <f>IF(OR(K764="",F793=0/100),"",VLOOKUP($A761,'Marks Entry'!$C$1:$GQ$109,141,0))</f>
        <v/>
      </c>
      <c r="J793" s="1403" t="s">
        <v>228</v>
      </c>
      <c r="K793" s="1403"/>
      <c r="L793" s="1403"/>
      <c r="M793" s="1404"/>
      <c r="N793" s="508"/>
    </row>
    <row r="794" spans="8:8" s="24" ht="17.25" customFormat="1" customHeight="1">
      <c r="A794" s="1236"/>
      <c r="B794" s="1262" t="s">
        <v>167</v>
      </c>
      <c r="C794" s="1394" t="str">
        <f>'Marks Entry'!$EN$3</f>
        <v>H &amp; C RAJ</v>
      </c>
      <c r="D794" s="1395"/>
      <c r="E794" s="1395"/>
      <c r="F794" s="1405" t="str">
        <f>IF(K764="","",VLOOKUP($A761,'Marks Entry'!$C$1:$GQ$109,196,0))</f>
        <v>71/200</v>
      </c>
      <c r="G794" s="1406"/>
      <c r="H794" s="1407"/>
      <c r="I794" s="1408" t="str">
        <f>IF(OR(K764="",F794=0/200),"",VLOOKUP($A761,'Marks Entry'!$C$1:$GQ$109,151,0))</f>
        <v/>
      </c>
      <c r="J794" s="1403" t="s">
        <v>229</v>
      </c>
      <c r="K794" s="1403"/>
      <c r="L794" s="1403"/>
      <c r="M794" s="1404"/>
      <c r="N794" s="508"/>
    </row>
    <row r="795" spans="8:8" s="24" ht="17.25" customFormat="1" customHeight="1">
      <c r="A795" s="1236"/>
      <c r="B795" s="1262" t="s">
        <v>167</v>
      </c>
      <c r="C795" s="1409" t="s">
        <v>171</v>
      </c>
      <c r="D795" s="1410"/>
      <c r="E795" s="1411"/>
      <c r="F795" s="1412" t="s">
        <v>172</v>
      </c>
      <c r="G795" s="1413"/>
      <c r="H795" s="1414"/>
      <c r="I795" s="1415" t="s">
        <v>31</v>
      </c>
      <c r="J795" s="1403" t="s">
        <v>230</v>
      </c>
      <c r="K795" s="1403"/>
      <c r="L795" s="1403"/>
      <c r="M795" s="1404"/>
      <c r="N795" s="508"/>
    </row>
    <row r="796" spans="8:8" s="24" ht="17.25" customFormat="1" customHeight="1">
      <c r="A796" s="1236"/>
      <c r="B796" s="1262" t="s">
        <v>167</v>
      </c>
      <c r="C796" s="1416"/>
      <c r="D796" s="1417"/>
      <c r="E796" s="1418"/>
      <c r="F796" s="1419" t="s">
        <v>224</v>
      </c>
      <c r="G796" s="1420"/>
      <c r="H796" s="1421"/>
      <c r="I796" s="1422" t="s">
        <v>62</v>
      </c>
      <c r="J796" s="1423" t="s">
        <v>232</v>
      </c>
      <c r="K796" s="1424"/>
      <c r="L796" s="1424"/>
      <c r="M796" s="1425"/>
      <c r="N796" s="508"/>
    </row>
    <row r="797" spans="8:8" s="24" ht="17.25" customFormat="1" customHeight="1">
      <c r="A797" s="1236"/>
      <c r="B797" s="1262" t="s">
        <v>167</v>
      </c>
      <c r="C797" s="1416"/>
      <c r="D797" s="1417"/>
      <c r="E797" s="1418"/>
      <c r="F797" s="1419" t="s">
        <v>225</v>
      </c>
      <c r="G797" s="1420"/>
      <c r="H797" s="1421"/>
      <c r="I797" s="1422" t="s">
        <v>63</v>
      </c>
      <c r="J797" s="1426"/>
      <c r="K797" s="1427"/>
      <c r="L797" s="1427"/>
      <c r="M797" s="1428"/>
      <c r="N797" s="508"/>
    </row>
    <row r="798" spans="8:8" s="24" ht="17.25" customFormat="1" customHeight="1">
      <c r="A798" s="1236"/>
      <c r="B798" s="1262" t="s">
        <v>167</v>
      </c>
      <c r="C798" s="1416"/>
      <c r="D798" s="1417"/>
      <c r="E798" s="1418"/>
      <c r="F798" s="1419" t="s">
        <v>226</v>
      </c>
      <c r="G798" s="1420"/>
      <c r="H798" s="1421"/>
      <c r="I798" s="1422" t="s">
        <v>65</v>
      </c>
      <c r="J798" s="1426"/>
      <c r="K798" s="1427"/>
      <c r="L798" s="1427"/>
      <c r="M798" s="1428"/>
      <c r="N798" s="508"/>
    </row>
    <row r="799" spans="8:8" s="24" ht="17.25" customFormat="1" customHeight="1">
      <c r="A799" s="1236"/>
      <c r="B799" s="1429" t="s">
        <v>167</v>
      </c>
      <c r="C799" s="1430"/>
      <c r="D799" s="1431"/>
      <c r="E799" s="1432"/>
      <c r="F799" s="1433" t="s">
        <v>227</v>
      </c>
      <c r="G799" s="1434"/>
      <c r="H799" s="1435"/>
      <c r="I799" s="1436" t="s">
        <v>64</v>
      </c>
      <c r="J799" s="1437" t="s">
        <v>231</v>
      </c>
      <c r="K799" s="1438"/>
      <c r="L799" s="1438"/>
      <c r="M799" s="1439"/>
      <c r="N799" s="508"/>
    </row>
    <row r="800" spans="8:8" s="24" ht="27.75" customFormat="1" customHeight="1">
      <c r="A800" s="1440" t="s">
        <v>161</v>
      </c>
      <c r="B800" s="1440"/>
      <c r="C800" s="1440"/>
      <c r="D800" s="1440"/>
      <c r="E800" s="1440"/>
      <c r="F800" s="1440"/>
      <c r="G800" s="1440"/>
      <c r="H800" s="1440"/>
      <c r="I800" s="1440"/>
      <c r="J800" s="1440"/>
      <c r="K800" s="1440"/>
      <c r="L800" s="1440"/>
      <c r="M800" s="1440"/>
      <c r="N800" s="1440"/>
    </row>
    <row r="801" spans="8:8" s="24" ht="19.5" customFormat="1" customHeight="1">
      <c r="A801" s="1223">
        <f>A761+1</f>
        <v>21.0</v>
      </c>
      <c r="B801" s="1441" t="str">
        <f>$B$1</f>
        <v>Department Of Sanskrit Education, Rajasthan</v>
      </c>
      <c r="C801" s="1441"/>
      <c r="D801" s="1441"/>
      <c r="E801" s="1441"/>
      <c r="F801" s="1441"/>
      <c r="G801" s="1441"/>
      <c r="H801" s="1441"/>
      <c r="I801" s="1441"/>
      <c r="J801" s="1441"/>
      <c r="K801" s="1441"/>
      <c r="L801" s="1441"/>
      <c r="M801" s="1441"/>
      <c r="N801" s="508" t="s">
        <v>161</v>
      </c>
    </row>
    <row r="802" spans="8:8" s="707" ht="36.0" customFormat="1" customHeight="1">
      <c r="A802" s="1225"/>
      <c r="B802" s="1226"/>
      <c r="C802" s="1227"/>
      <c r="D802" s="1228" t="str">
        <f>Master!$E$8</f>
        <v>GOVT VARISHTHA UPADHYAY SANSKRIT SCHOOL</v>
      </c>
      <c r="E802" s="1229"/>
      <c r="F802" s="1229"/>
      <c r="G802" s="1229"/>
      <c r="H802" s="1229"/>
      <c r="I802" s="1229"/>
      <c r="J802" s="1229"/>
      <c r="K802" s="1229"/>
      <c r="L802" s="1229"/>
      <c r="M802" s="1230"/>
      <c r="N802" s="508"/>
    </row>
    <row r="803" spans="8:8" s="24" ht="19.5" customFormat="1" customHeight="1">
      <c r="A803" s="1225"/>
      <c r="B803" s="1231"/>
      <c r="C803" s="1232"/>
      <c r="D803" s="1233">
        <f>Master!$E$11</f>
        <v>0.0</v>
      </c>
      <c r="E803" s="1233"/>
      <c r="F803" s="1233"/>
      <c r="G803" s="1233"/>
      <c r="H803" s="1233"/>
      <c r="I803" s="1233"/>
      <c r="J803" s="1233"/>
      <c r="K803" s="1233"/>
      <c r="L803" s="1233"/>
      <c r="M803" s="1234"/>
      <c r="N803" s="508"/>
    </row>
    <row r="804" spans="8:8" s="1235" ht="18.75" customFormat="1" customHeight="1">
      <c r="A804" s="1236"/>
      <c r="B804" s="1237"/>
      <c r="C804" s="1238" t="s">
        <v>154</v>
      </c>
      <c r="D804" s="1239"/>
      <c r="E804" s="1239"/>
      <c r="F804" s="1239"/>
      <c r="G804" s="1239"/>
      <c r="H804" s="1240"/>
      <c r="I804" s="1241" t="s">
        <v>135</v>
      </c>
      <c r="J804" s="1242"/>
      <c r="K804" s="1243">
        <f>VLOOKUP($A801,'Marks Entry'!$C$9:$K$108,5)</f>
        <v>921.0</v>
      </c>
      <c r="L804" s="1244" t="s">
        <v>221</v>
      </c>
      <c r="M804" s="1245"/>
      <c r="N804" s="508"/>
    </row>
    <row r="805" spans="8:8" s="1235" ht="18.75" customFormat="1" customHeight="1">
      <c r="A805" s="1236"/>
      <c r="B805" s="1237"/>
      <c r="C805" s="1246"/>
      <c r="D805" s="1247"/>
      <c r="E805" s="1247"/>
      <c r="F805" s="1247"/>
      <c r="G805" s="1247"/>
      <c r="H805" s="1248"/>
      <c r="I805" s="1241"/>
      <c r="J805" s="1242"/>
      <c r="K805" s="1243"/>
      <c r="L805" s="1249">
        <f>Master!$E$14</f>
        <v>8170.0</v>
      </c>
      <c r="M805" s="1250"/>
      <c r="N805" s="508"/>
    </row>
    <row r="806" spans="8:8" s="24" ht="15.75" customFormat="1" customHeight="1">
      <c r="A806" s="1236"/>
      <c r="B806" s="1251"/>
      <c r="C806" s="1246"/>
      <c r="D806" s="1247"/>
      <c r="E806" s="1247"/>
      <c r="F806" s="1247"/>
      <c r="G806" s="1247"/>
      <c r="H806" s="1248"/>
      <c r="I806" s="1241"/>
      <c r="J806" s="1242"/>
      <c r="K806" s="1243"/>
      <c r="L806" s="1252" t="s">
        <v>222</v>
      </c>
      <c r="M806" s="1253"/>
      <c r="N806" s="508"/>
    </row>
    <row r="807" spans="8:8" s="24" ht="18.0" customFormat="1" customHeight="1">
      <c r="A807" s="1236"/>
      <c r="B807" s="1251"/>
      <c r="C807" s="1254"/>
      <c r="D807" s="1255"/>
      <c r="E807" s="1255"/>
      <c r="F807" s="1255"/>
      <c r="G807" s="1255"/>
      <c r="H807" s="1256"/>
      <c r="I807" s="1257"/>
      <c r="J807" s="1258"/>
      <c r="K807" s="1259"/>
      <c r="L807" s="1260" t="str">
        <f>Master!$E$6</f>
        <v>2022-23</v>
      </c>
      <c r="M807" s="1261"/>
      <c r="N807" s="508"/>
    </row>
    <row r="808" spans="8:8" s="24" ht="17.25" customFormat="1" customHeight="1">
      <c r="A808" s="1236"/>
      <c r="B808" s="1262" t="s">
        <v>167</v>
      </c>
      <c r="C808" s="1263" t="s">
        <v>21</v>
      </c>
      <c r="D808" s="1264"/>
      <c r="E808" s="1264"/>
      <c r="F808" s="1264"/>
      <c r="G808" s="1265"/>
      <c r="H808" s="1266" t="s">
        <v>153</v>
      </c>
      <c r="I808" s="1267">
        <f>IF(K804="","",VLOOKUP($A801,'Marks Entry'!$C$9:$FA$108,3,0))</f>
        <v>238.0</v>
      </c>
      <c r="J808" s="1267"/>
      <c r="K808" s="1267"/>
      <c r="L808" s="1267"/>
      <c r="M808" s="1268"/>
      <c r="N808" s="508"/>
    </row>
    <row r="809" spans="8:8" s="24" ht="17.25" customFormat="1" customHeight="1">
      <c r="A809" s="1236"/>
      <c r="B809" s="1262" t="s">
        <v>167</v>
      </c>
      <c r="C809" s="1269" t="s">
        <v>23</v>
      </c>
      <c r="D809" s="1270"/>
      <c r="E809" s="1270"/>
      <c r="F809" s="1270"/>
      <c r="G809" s="1271"/>
      <c r="H809" s="1272" t="s">
        <v>153</v>
      </c>
      <c r="I809" s="1273" t="str">
        <f>IF(K804="","",VLOOKUP($A801,'Marks Entry'!$C$9:$FA$108,6,0))</f>
        <v>SEEMA KUMARI</v>
      </c>
      <c r="J809" s="1273"/>
      <c r="K809" s="1273"/>
      <c r="L809" s="1273"/>
      <c r="M809" s="1274"/>
      <c r="N809" s="508"/>
    </row>
    <row r="810" spans="8:8" s="24" ht="17.25" customFormat="1" customHeight="1">
      <c r="A810" s="1236"/>
      <c r="B810" s="1262" t="s">
        <v>167</v>
      </c>
      <c r="C810" s="1269" t="s">
        <v>24</v>
      </c>
      <c r="D810" s="1270"/>
      <c r="E810" s="1270"/>
      <c r="F810" s="1270"/>
      <c r="G810" s="1271"/>
      <c r="H810" s="1272" t="s">
        <v>153</v>
      </c>
      <c r="I810" s="1273" t="str">
        <f>IF(K804="","",VLOOKUP($A801,'Marks Entry'!$C$9:$FA$108,7,0))</f>
        <v>MANGA RAM</v>
      </c>
      <c r="J810" s="1273"/>
      <c r="K810" s="1273"/>
      <c r="L810" s="1273"/>
      <c r="M810" s="1274"/>
      <c r="N810" s="508"/>
    </row>
    <row r="811" spans="8:8" s="24" ht="17.25" customFormat="1" customHeight="1">
      <c r="A811" s="1236"/>
      <c r="B811" s="1262" t="s">
        <v>167</v>
      </c>
      <c r="C811" s="1269" t="s">
        <v>52</v>
      </c>
      <c r="D811" s="1270"/>
      <c r="E811" s="1270"/>
      <c r="F811" s="1270"/>
      <c r="G811" s="1271"/>
      <c r="H811" s="1272" t="s">
        <v>153</v>
      </c>
      <c r="I811" s="1273" t="str">
        <f>IF(K804="","",VLOOKUP($A801,'Marks Entry'!$C$9:$FA$108,8,0))</f>
        <v>PAPPU DEVI</v>
      </c>
      <c r="J811" s="1273"/>
      <c r="K811" s="1273"/>
      <c r="L811" s="1273"/>
      <c r="M811" s="1274"/>
      <c r="N811" s="508"/>
    </row>
    <row r="812" spans="8:8" s="24" ht="17.25" customFormat="1" customHeight="1">
      <c r="A812" s="1236"/>
      <c r="B812" s="1262" t="s">
        <v>167</v>
      </c>
      <c r="C812" s="1269" t="s">
        <v>53</v>
      </c>
      <c r="D812" s="1270"/>
      <c r="E812" s="1270"/>
      <c r="F812" s="1270"/>
      <c r="G812" s="1271"/>
      <c r="H812" s="1272" t="s">
        <v>153</v>
      </c>
      <c r="I812" s="1275" t="str">
        <f>IF(K804="","",CONCATENATE('Marks Entry'!$G$4,'Marks Entry'!$J$4))</f>
        <v>9(A)</v>
      </c>
      <c r="J812" s="1273"/>
      <c r="K812" s="1273"/>
      <c r="L812" s="1273"/>
      <c r="M812" s="1274"/>
      <c r="N812" s="508"/>
    </row>
    <row r="813" spans="8:8" s="24" ht="17.25" customFormat="1" customHeight="1">
      <c r="A813" s="1236"/>
      <c r="B813" s="1262" t="s">
        <v>167</v>
      </c>
      <c r="C813" s="1276" t="s">
        <v>26</v>
      </c>
      <c r="D813" s="1277"/>
      <c r="E813" s="1277"/>
      <c r="F813" s="1277"/>
      <c r="G813" s="1278"/>
      <c r="H813" s="1279" t="s">
        <v>153</v>
      </c>
      <c r="I813" s="1280">
        <f>IF(K804="","",VLOOKUP($A801,'Marks Entry'!$C$9:$FA$108,9,0))</f>
        <v>39669.0</v>
      </c>
      <c r="J813" s="1280"/>
      <c r="K813" s="1280"/>
      <c r="L813" s="1280"/>
      <c r="M813" s="1281"/>
      <c r="N813" s="508"/>
    </row>
    <row r="814" spans="8:8" s="1235" ht="17.25" customFormat="1" customHeight="1">
      <c r="A814" s="1236"/>
      <c r="B814" s="1282" t="s">
        <v>167</v>
      </c>
      <c r="C814" s="1283" t="s">
        <v>54</v>
      </c>
      <c r="D814" s="1284"/>
      <c r="E814" s="1285" t="s">
        <v>69</v>
      </c>
      <c r="F814" s="1286" t="s">
        <v>70</v>
      </c>
      <c r="G814" s="1285" t="s">
        <v>200</v>
      </c>
      <c r="H814" s="1287" t="s">
        <v>30</v>
      </c>
      <c r="I814" s="1288" t="s">
        <v>55</v>
      </c>
      <c r="J814" s="1289" t="s">
        <v>223</v>
      </c>
      <c r="K814" s="1290" t="s">
        <v>83</v>
      </c>
      <c r="L814" s="1291" t="s">
        <v>76</v>
      </c>
      <c r="M814" s="1292" t="s">
        <v>102</v>
      </c>
      <c r="N814" s="508"/>
    </row>
    <row r="815" spans="8:8" s="1235" ht="17.25" customFormat="1" customHeight="1">
      <c r="A815" s="1236"/>
      <c r="B815" s="1282" t="s">
        <v>167</v>
      </c>
      <c r="C815" s="1293"/>
      <c r="D815" s="1294"/>
      <c r="E815" s="1295"/>
      <c r="F815" s="1296"/>
      <c r="G815" s="1295"/>
      <c r="H815" s="1297"/>
      <c r="I815" s="1298"/>
      <c r="J815" s="1299"/>
      <c r="K815" s="1300"/>
      <c r="L815" s="1301"/>
      <c r="M815" s="1302"/>
      <c r="N815" s="508"/>
    </row>
    <row r="816" spans="8:8" s="1235" ht="17.25" customFormat="1" customHeight="1">
      <c r="A816" s="1236"/>
      <c r="B816" s="1282" t="s">
        <v>167</v>
      </c>
      <c r="C816" s="1303" t="s">
        <v>56</v>
      </c>
      <c r="D816" s="1304"/>
      <c r="E816" s="1305">
        <f>'Marks Entry'!$L$7</f>
        <v>5.0</v>
      </c>
      <c r="F816" s="1305">
        <f>'Marks Entry'!$M$7</f>
        <v>5.0</v>
      </c>
      <c r="G816" s="1305">
        <f>'Marks Entry'!$M$7</f>
        <v>5.0</v>
      </c>
      <c r="H816" s="1306">
        <f>SUM(E816:G816)</f>
        <v>15.0</v>
      </c>
      <c r="I816" s="1305">
        <f>'Marks Entry'!$P$7</f>
        <v>35.0</v>
      </c>
      <c r="J816" s="1306">
        <f>SUM(H816,I816)</f>
        <v>50.0</v>
      </c>
      <c r="K816" s="1305">
        <f>'Marks Entry'!$R$7</f>
        <v>50.0</v>
      </c>
      <c r="L816" s="1307">
        <f>SUM(J816,K816)</f>
        <v>100.0</v>
      </c>
      <c r="M816" s="1308"/>
      <c r="N816" s="508"/>
    </row>
    <row r="817" spans="8:8" s="1235" ht="17.25" customFormat="1" customHeight="1">
      <c r="A817" s="1236"/>
      <c r="B817" s="1282" t="s">
        <v>167</v>
      </c>
      <c r="C817" s="1309" t="str">
        <f>'Marks Entry'!$L$3</f>
        <v>HINDI</v>
      </c>
      <c r="D817" s="1310"/>
      <c r="E817" s="1311">
        <f>IF(K804="","",VLOOKUP($A801,'Marks Entry'!$C$1:$GQ$109,10,0))</f>
        <v>1.0</v>
      </c>
      <c r="F817" s="1311">
        <f>IF(K804="","",VLOOKUP($A801,'Marks Entry'!$C$1:$GQ$109,11,0))</f>
        <v>2.0</v>
      </c>
      <c r="G817" s="1312">
        <f>IF(K804="","",VLOOKUP($A801,'Marks Entry'!$C$1:$GQ$109,12,0))</f>
        <v>1.0</v>
      </c>
      <c r="H817" s="1313">
        <f>SUM(E817:G817)</f>
        <v>4.0</v>
      </c>
      <c r="I817" s="1311">
        <f>IF(K804="","",VLOOKUP($A801,'Marks Entry'!$C$1:$GQ$109,14,0))</f>
        <v>6.0</v>
      </c>
      <c r="J817" s="1313">
        <f t="shared" si="60" ref="J817:J824">SUM(H817,I817)</f>
        <v>10.0</v>
      </c>
      <c r="K817" s="1311">
        <f>IF(K804="","",VLOOKUP($A801,'Marks Entry'!$C$1:$GQ$109,16,0))</f>
        <v>6.0</v>
      </c>
      <c r="L817" s="1314">
        <f t="shared" si="61" ref="L817:L824">SUM(J817,K817)</f>
        <v>16.0</v>
      </c>
      <c r="M817" s="1315" t="str">
        <f>IF(K804="","",VLOOKUP($A801,'Marks Entry'!$C$1:$GQ$109,21,0))</f>
        <v>F</v>
      </c>
      <c r="N817" s="508"/>
    </row>
    <row r="818" spans="8:8" s="1235" ht="17.25" customFormat="1" customHeight="1">
      <c r="A818" s="1236"/>
      <c r="B818" s="1282" t="s">
        <v>167</v>
      </c>
      <c r="C818" s="1316" t="str">
        <f>'Marks Entry'!$X$3</f>
        <v>ENGLISH</v>
      </c>
      <c r="D818" s="1317"/>
      <c r="E818" s="1318">
        <f>IF(K804="","",VLOOKUP($A801,'Marks Entry'!$C$1:$GQ$109,22,0))</f>
        <v>2.0</v>
      </c>
      <c r="F818" s="1318">
        <f>IF(K804="","",VLOOKUP($A801,'Marks Entry'!$C$1:$GQ$109,23,0))</f>
        <v>3.0</v>
      </c>
      <c r="G818" s="1319">
        <f>IF(K804="","",VLOOKUP($A801,'Marks Entry'!$C$1:$GQ$109,24,0))</f>
        <v>2.0</v>
      </c>
      <c r="H818" s="1320">
        <f t="shared" si="62" ref="H818:H824">SUM(E818:G818)</f>
        <v>7.0</v>
      </c>
      <c r="I818" s="1321">
        <f>IF(K804="","",VLOOKUP($A801,'Marks Entry'!$C$1:$GQ$109,26,0))</f>
        <v>16.0</v>
      </c>
      <c r="J818" s="1320">
        <f t="shared" si="60"/>
        <v>23.0</v>
      </c>
      <c r="K818" s="1318">
        <f>IF(K804="","",VLOOKUP($A801,'Marks Entry'!$C$1:$GQ$109,28,0))</f>
        <v>0.0</v>
      </c>
      <c r="L818" s="1322">
        <f t="shared" si="61"/>
        <v>23.0</v>
      </c>
      <c r="M818" s="1323" t="str">
        <f>IF(K804="","",VLOOKUP($A801,'Marks Entry'!$C$1:$GQ$109,33,0))</f>
        <v>F</v>
      </c>
      <c r="N818" s="508"/>
    </row>
    <row r="819" spans="8:8" s="1235" ht="17.25" customFormat="1" customHeight="1">
      <c r="A819" s="1236"/>
      <c r="B819" s="1282" t="s">
        <v>167</v>
      </c>
      <c r="C819" s="1324" t="s">
        <v>56</v>
      </c>
      <c r="D819" s="1325"/>
      <c r="E819" s="1326">
        <f>'Marks Entry'!$AJ$7</f>
        <v>10.0</v>
      </c>
      <c r="F819" s="1326">
        <f>'Marks Entry'!$AK$7</f>
        <v>10.0</v>
      </c>
      <c r="G819" s="1326">
        <f>'Marks Entry'!$AK$7</f>
        <v>10.0</v>
      </c>
      <c r="H819" s="1327">
        <f t="shared" si="62"/>
        <v>30.0</v>
      </c>
      <c r="I819" s="1326">
        <f>'Marks Entry'!$AN$7</f>
        <v>70.0</v>
      </c>
      <c r="J819" s="1327">
        <f t="shared" si="60"/>
        <v>100.0</v>
      </c>
      <c r="K819" s="1326">
        <f>'Marks Entry'!$AP$7</f>
        <v>100.0</v>
      </c>
      <c r="L819" s="1328">
        <f t="shared" si="61"/>
        <v>200.0</v>
      </c>
      <c r="M819" s="1329" t="s">
        <v>168</v>
      </c>
      <c r="N819" s="508"/>
    </row>
    <row r="820" spans="8:8" s="1235" ht="17.25" customFormat="1" customHeight="1">
      <c r="A820" s="1236"/>
      <c r="B820" s="1282" t="s">
        <v>167</v>
      </c>
      <c r="C820" s="1330" t="str">
        <f>'Marks Entry'!$AJ$3</f>
        <v>SANSKRIT-I</v>
      </c>
      <c r="D820" s="1331"/>
      <c r="E820" s="1311">
        <f>IF(K804="","",VLOOKUP($A801,'Marks Entry'!$C$1:$GQ$109,34,0))</f>
        <v>4.0</v>
      </c>
      <c r="F820" s="1311">
        <f>IF(K804="","",VLOOKUP($A801,'Marks Entry'!$C$1:$GQ$109,35,0))</f>
        <v>2.0</v>
      </c>
      <c r="G820" s="1312">
        <f>IF(K804="","",VLOOKUP($A801,'Marks Entry'!$C$1:$GQ$109,36,0))</f>
        <v>8.0</v>
      </c>
      <c r="H820" s="1332">
        <f t="shared" si="62"/>
        <v>14.0</v>
      </c>
      <c r="I820" s="1333">
        <f>IF(K804="","",VLOOKUP($A801,'Marks Entry'!$C$1:$GQ$109,38,0))</f>
        <v>23.0</v>
      </c>
      <c r="J820" s="1332">
        <f t="shared" si="60"/>
        <v>37.0</v>
      </c>
      <c r="K820" s="1311">
        <f>IF(K804="","",VLOOKUP($A801,'Marks Entry'!$C$1:$GQ$109,40,0))</f>
        <v>0.0</v>
      </c>
      <c r="L820" s="1314">
        <f t="shared" si="61"/>
        <v>37.0</v>
      </c>
      <c r="M820" s="1315" t="str">
        <f>IF(K804="","",VLOOKUP($A801,'Marks Entry'!$C$1:$GQ$109,45,0))</f>
        <v>F</v>
      </c>
      <c r="N820" s="508"/>
    </row>
    <row r="821" spans="8:8" s="1235" ht="17.25" customFormat="1" customHeight="1">
      <c r="A821" s="1236"/>
      <c r="B821" s="1282" t="s">
        <v>167</v>
      </c>
      <c r="C821" s="1334" t="str">
        <f>'Marks Entry'!$AV$3</f>
        <v>SANSKRIT-II</v>
      </c>
      <c r="D821" s="1335"/>
      <c r="E821" s="1311">
        <f>IF(K804="","",VLOOKUP($A801,'Marks Entry'!$C$1:$GQ$109,46,0))</f>
        <v>1.0</v>
      </c>
      <c r="F821" s="1311">
        <f>IF(K804="","",VLOOKUP($A801,'Marks Entry'!$C$1:$GQ$109,47,0))</f>
        <v>3.0</v>
      </c>
      <c r="G821" s="1312">
        <f>IF(K804="","",VLOOKUP($A801,'Marks Entry'!$C$1:$GQ$109,48,0))</f>
        <v>4.0</v>
      </c>
      <c r="H821" s="1336">
        <f t="shared" si="62"/>
        <v>8.0</v>
      </c>
      <c r="I821" s="1337">
        <f>IF(K804="","",VLOOKUP($A801,'Marks Entry'!$C$1:$GQ$109,50,0))</f>
        <v>17.0</v>
      </c>
      <c r="J821" s="1336">
        <f t="shared" si="60"/>
        <v>25.0</v>
      </c>
      <c r="K821" s="1311">
        <f>IF(K804="","",VLOOKUP($A801,'Marks Entry'!$C$1:$GQ$109,52,0))</f>
        <v>0.0</v>
      </c>
      <c r="L821" s="1314">
        <f t="shared" si="61"/>
        <v>25.0</v>
      </c>
      <c r="M821" s="1315" t="str">
        <f>IF(K804="","",VLOOKUP($A801,'Marks Entry'!$C$1:$GQ$109,57,0))</f>
        <v>F</v>
      </c>
      <c r="N821" s="508"/>
    </row>
    <row r="822" spans="8:8" s="1235" ht="17.25" customFormat="1" customHeight="1">
      <c r="A822" s="1236"/>
      <c r="B822" s="1282" t="s">
        <v>167</v>
      </c>
      <c r="C822" s="1334" t="str">
        <f>'Marks Entry'!$BH$3</f>
        <v>SCIENCE</v>
      </c>
      <c r="D822" s="1335"/>
      <c r="E822" s="1311">
        <f>IF(K804="","",VLOOKUP($A801,'Marks Entry'!$C$1:$GQ$109,58,0))</f>
        <v>1.0</v>
      </c>
      <c r="F822" s="1311">
        <f>IF(K804="","",VLOOKUP($A801,'Marks Entry'!$C$1:$GQ$109,59,0))</f>
        <v>0.0</v>
      </c>
      <c r="G822" s="1312">
        <f>IF(K804="","",VLOOKUP($A801,'Marks Entry'!$C$1:$GQ$109,60,0))</f>
        <v>4.0</v>
      </c>
      <c r="H822" s="1336">
        <f t="shared" si="62"/>
        <v>5.0</v>
      </c>
      <c r="I822" s="1337">
        <f>IF(K804="","",VLOOKUP($A801,'Marks Entry'!$C$1:$GQ$109,62,0))</f>
        <v>20.0</v>
      </c>
      <c r="J822" s="1336">
        <f t="shared" si="60"/>
        <v>25.0</v>
      </c>
      <c r="K822" s="1311">
        <f>IF(K804="","",VLOOKUP($A801,'Marks Entry'!$C$1:$GQ$109,64,0))</f>
        <v>0.0</v>
      </c>
      <c r="L822" s="1314">
        <f t="shared" si="61"/>
        <v>25.0</v>
      </c>
      <c r="M822" s="1315" t="str">
        <f>IF(K804="","",VLOOKUP($A801,'Marks Entry'!$C$1:$GQ$109,69,0))</f>
        <v>F</v>
      </c>
      <c r="N822" s="508"/>
    </row>
    <row r="823" spans="8:8" s="1235" ht="17.25" customFormat="1" customHeight="1">
      <c r="A823" s="1236"/>
      <c r="B823" s="1282" t="s">
        <v>167</v>
      </c>
      <c r="C823" s="1338" t="str">
        <f>'Marks Entry'!$BT$3</f>
        <v>MATHEMATICS</v>
      </c>
      <c r="D823" s="1339"/>
      <c r="E823" s="1340">
        <f>IF(K804="","",VLOOKUP($A801,'Marks Entry'!$C$1:$GQ$109,70,0))</f>
        <v>2.0</v>
      </c>
      <c r="F823" s="1340">
        <f>IF(K804="","",VLOOKUP($A801,'Marks Entry'!$C$1:$GQ$109,71,0))</f>
        <v>3.0</v>
      </c>
      <c r="G823" s="1341">
        <f>IF(K804="","",VLOOKUP($A801,'Marks Entry'!$C$1:$GQ$109,72,0))</f>
        <v>2.0</v>
      </c>
      <c r="H823" s="1342">
        <f t="shared" si="62"/>
        <v>7.0</v>
      </c>
      <c r="I823" s="1343">
        <f>IF(K804="","",VLOOKUP($A801,'Marks Entry'!$C$1:$GQ$109,74,0))</f>
        <v>17.0</v>
      </c>
      <c r="J823" s="1342">
        <f t="shared" si="60"/>
        <v>24.0</v>
      </c>
      <c r="K823" s="1340">
        <f>IF(K804="","",VLOOKUP($A801,'Marks Entry'!$C$1:$GQ$109,76,0))</f>
        <v>0.0</v>
      </c>
      <c r="L823" s="1344">
        <f t="shared" si="61"/>
        <v>24.0</v>
      </c>
      <c r="M823" s="1345" t="str">
        <f>IF(K804="","",VLOOKUP($A801,'Marks Entry'!$C$1:$GQ$109,81,0))</f>
        <v>F</v>
      </c>
      <c r="N823" s="508"/>
    </row>
    <row r="824" spans="8:8" s="1235" ht="17.25" customFormat="1" customHeight="1">
      <c r="A824" s="1236"/>
      <c r="B824" s="1282" t="s">
        <v>167</v>
      </c>
      <c r="C824" s="1338" t="str">
        <f>'Marks Entry'!$CF$3</f>
        <v>SOCIAL SCIENCE</v>
      </c>
      <c r="D824" s="1339"/>
      <c r="E824" s="1340">
        <f>IF(K804="","",VLOOKUP($A801,'Marks Entry'!$C$1:$GQ$109,82,0))</f>
        <v>5.0</v>
      </c>
      <c r="F824" s="1340">
        <f>IF(K804="","",VLOOKUP($A801,'Marks Entry'!$C$1:$GQ$109,83,0))</f>
        <v>3.0</v>
      </c>
      <c r="G824" s="1341">
        <f>IF(K804="","",VLOOKUP($A801,'Marks Entry'!$C$1:$GQ$109,84,0))</f>
        <v>4.0</v>
      </c>
      <c r="H824" s="1342">
        <f t="shared" si="62"/>
        <v>12.0</v>
      </c>
      <c r="I824" s="1343">
        <f>IF(K804="","",VLOOKUP($A801,'Marks Entry'!$C$1:$GQ$109,86,0))</f>
        <v>29.0</v>
      </c>
      <c r="J824" s="1342">
        <f t="shared" si="60"/>
        <v>41.0</v>
      </c>
      <c r="K824" s="1340">
        <f>IF(K804="","",VLOOKUP($A801,'Marks Entry'!$C$1:$GQ$109,88,0))</f>
        <v>0.0</v>
      </c>
      <c r="L824" s="1344">
        <f t="shared" si="61"/>
        <v>41.0</v>
      </c>
      <c r="M824" s="1345" t="str">
        <f>IF(K804="","",VLOOKUP($A801,'Marks Entry'!$C$1:$GQ$109,93,0))</f>
        <v>F</v>
      </c>
      <c r="N824" s="508"/>
    </row>
    <row r="825" spans="8:8" s="24" ht="17.25" customFormat="1" customHeight="1">
      <c r="A825" s="1236"/>
      <c r="B825" s="1262" t="s">
        <v>167</v>
      </c>
      <c r="C825" s="1346" t="s">
        <v>77</v>
      </c>
      <c r="D825" s="1347"/>
      <c r="E825" s="1348"/>
      <c r="F825" s="1349" t="s">
        <v>78</v>
      </c>
      <c r="G825" s="1350"/>
      <c r="H825" s="1351" t="s">
        <v>79</v>
      </c>
      <c r="I825" s="1352"/>
      <c r="J825" s="1353" t="s">
        <v>43</v>
      </c>
      <c r="K825" s="1354" t="s">
        <v>95</v>
      </c>
      <c r="L825" s="1355" t="s">
        <v>41</v>
      </c>
      <c r="M825" s="1356" t="s">
        <v>45</v>
      </c>
      <c r="N825" s="508"/>
    </row>
    <row r="826" spans="8:8" s="24" ht="20.25" customFormat="1" customHeight="1">
      <c r="A826" s="1236"/>
      <c r="B826" s="1262" t="s">
        <v>167</v>
      </c>
      <c r="C826" s="1357"/>
      <c r="D826" s="1358"/>
      <c r="E826" s="1359"/>
      <c r="F826" s="1360">
        <f>IF(K804="","",VLOOKUP($A801,'Marks Entry'!$C$1:$GQ$109,155,0))</f>
        <v>1200.0</v>
      </c>
      <c r="G826" s="1361"/>
      <c r="H826" s="1362">
        <f>IF(K804="","",VLOOKUP($A801,'Marks Entry'!$C$1:$GQ$109,156,0))</f>
        <v>191.0</v>
      </c>
      <c r="I826" s="1361"/>
      <c r="J826" s="1363">
        <f>IF(K804="","",VLOOKUP($A801,'Marks Entry'!$C$1:$GQ$109,157,0))</f>
        <v>15.916666666666668</v>
      </c>
      <c r="K826" s="1364" t="str">
        <f>IF(K804="","",VLOOKUP($A801,'Marks Entry'!$C$1:$GQ$109,158,0))</f>
        <v/>
      </c>
      <c r="L826" s="1365" t="str">
        <f>IF(K804="","",VLOOKUP($A801,'Marks Entry'!$C$1:$GQ$109,159,0))</f>
        <v>FAILED</v>
      </c>
      <c r="M826" s="1366" t="str">
        <f>IF(K804="","",VLOOKUP($A801,'Marks Entry'!$C$1:$GQ$109,161,0))</f>
        <v/>
      </c>
      <c r="N826" s="508"/>
    </row>
    <row r="827" spans="8:8" s="24" ht="17.25" customFormat="1" customHeight="1">
      <c r="A827" s="1236"/>
      <c r="B827" s="1262" t="s">
        <v>167</v>
      </c>
      <c r="C827" s="1367" t="s">
        <v>58</v>
      </c>
      <c r="D827" s="1368"/>
      <c r="E827" s="1368"/>
      <c r="F827" s="1368"/>
      <c r="G827" s="1368"/>
      <c r="H827" s="1368"/>
      <c r="I827" s="1369"/>
      <c r="J827" s="1370" t="s">
        <v>59</v>
      </c>
      <c r="K827" s="1371">
        <f>IF(K804="","",VLOOKUP($A801,'Marks Entry'!$C$1:$GQ$109,152,0))</f>
        <v>0.0</v>
      </c>
      <c r="L827" s="1372" t="s">
        <v>104</v>
      </c>
      <c r="M827" s="1373"/>
      <c r="N827" s="508"/>
    </row>
    <row r="828" spans="8:8" s="24" ht="17.25" customFormat="1" customHeight="1">
      <c r="A828" s="1236"/>
      <c r="B828" s="1262" t="s">
        <v>167</v>
      </c>
      <c r="C828" s="1374" t="s">
        <v>54</v>
      </c>
      <c r="D828" s="1375"/>
      <c r="E828" s="1375"/>
      <c r="F828" s="1376" t="s">
        <v>162</v>
      </c>
      <c r="G828" s="1376"/>
      <c r="H828" s="1376"/>
      <c r="I828" s="1377" t="s">
        <v>49</v>
      </c>
      <c r="J828" s="1378" t="s">
        <v>60</v>
      </c>
      <c r="K828" s="1379">
        <f>IF(K804="","",VLOOKUP($A801,'Marks Entry'!$C$1:$GQ$109,153,0))</f>
        <v>0.0</v>
      </c>
      <c r="L828" s="1380" t="str">
        <f>IF(K804="","",VLOOKUP($A801,'Marks Entry'!$C$1:$GQ$109,154,0))</f>
        <v/>
      </c>
      <c r="M828" s="1381"/>
      <c r="N828" s="508"/>
    </row>
    <row r="829" spans="8:8" s="24" ht="17.25" customFormat="1" customHeight="1">
      <c r="A829" s="1236"/>
      <c r="B829" s="1262" t="s">
        <v>167</v>
      </c>
      <c r="C829" s="1374"/>
      <c r="D829" s="1375"/>
      <c r="E829" s="1375"/>
      <c r="F829" s="1376"/>
      <c r="G829" s="1376"/>
      <c r="H829" s="1376"/>
      <c r="I829" s="1382" t="s">
        <v>103</v>
      </c>
      <c r="J829" s="1383" t="s">
        <v>61</v>
      </c>
      <c r="K829" s="1383"/>
      <c r="L829" s="1384" t="str">
        <f>IF(K804="","",VLOOKUP($A801,'Marks Entry'!$C$1:$GQ$109,162,0))</f>
        <v>Need Improvement</v>
      </c>
      <c r="M829" s="1385"/>
      <c r="N829" s="508"/>
    </row>
    <row r="830" spans="8:8" s="24" ht="17.25" customFormat="1" customHeight="1">
      <c r="A830" s="1236"/>
      <c r="B830" s="1262" t="s">
        <v>167</v>
      </c>
      <c r="C830" s="1386" t="str">
        <f>'Marks Entry'!$CR$3</f>
        <v>Fou. Of Info. Tech.</v>
      </c>
      <c r="D830" s="1387"/>
      <c r="E830" s="1388"/>
      <c r="F830" s="1389" t="str">
        <f>IF(K804="","",VLOOKUP($A801,'Marks Entry'!$C$1:$GQ$109,180,0))</f>
        <v>68/200</v>
      </c>
      <c r="G830" s="1389"/>
      <c r="H830" s="1389"/>
      <c r="I830" s="1390" t="str">
        <f>IF(OR(K804="",F830=0/200),"",VLOOKUP($A801,'Marks Entry'!$C$1:$GQ$109,106,0))</f>
        <v/>
      </c>
      <c r="J830" s="1391" t="s">
        <v>68</v>
      </c>
      <c r="K830" s="1391"/>
      <c r="L830" s="1392">
        <f>Master!$E$20</f>
        <v>45048.0</v>
      </c>
      <c r="M830" s="1393"/>
      <c r="N830" s="508"/>
    </row>
    <row r="831" spans="8:8" s="24" ht="17.25" customFormat="1" customHeight="1">
      <c r="A831" s="1236"/>
      <c r="B831" s="1262" t="s">
        <v>167</v>
      </c>
      <c r="C831" s="1394" t="str">
        <f>'Marks Entry'!$DE$3</f>
        <v>Health &amp; Phy. Edu.</v>
      </c>
      <c r="D831" s="1395"/>
      <c r="E831" s="1395"/>
      <c r="F831" s="1396" t="str">
        <f>IF(K804="","",VLOOKUP($A801,'Marks Entry'!$C$1:$GQ$109,184,0))</f>
        <v>67/230</v>
      </c>
      <c r="G831" s="1397"/>
      <c r="H831" s="1398"/>
      <c r="I831" s="1390" t="str">
        <f>IF(OR(K804="",F831=0/200),"",VLOOKUP($A801,'Marks Entry'!$C$1:$GQ$109,129,0))</f>
        <v/>
      </c>
      <c r="J831" s="1399"/>
      <c r="K831" s="1399"/>
      <c r="L831" s="1399"/>
      <c r="M831" s="1400"/>
      <c r="N831" s="508"/>
    </row>
    <row r="832" spans="8:8" s="24" ht="17.25" customFormat="1" customHeight="1">
      <c r="A832" s="1236"/>
      <c r="B832" s="1262" t="s">
        <v>167</v>
      </c>
      <c r="C832" s="1394" t="str">
        <f>'Marks Entry'!$EB$3</f>
        <v>S.U.P.W.</v>
      </c>
      <c r="D832" s="1395"/>
      <c r="E832" s="1395"/>
      <c r="F832" s="1396" t="str">
        <f>IF(K804="","",VLOOKUP($A801,'Marks Entry'!$C$1:$GQ$109,188,0))</f>
        <v>0/100</v>
      </c>
      <c r="G832" s="1397"/>
      <c r="H832" s="1398"/>
      <c r="I832" s="1390" t="str">
        <f>IF(OR(K804="",F832=0/100),"",VLOOKUP($A801,'Marks Entry'!$C$1:$GQ$109,135,0))</f>
        <v/>
      </c>
      <c r="J832" s="1401"/>
      <c r="K832" s="1401"/>
      <c r="L832" s="1401"/>
      <c r="M832" s="1402"/>
      <c r="N832" s="508"/>
    </row>
    <row r="833" spans="8:8" s="24" ht="17.25" customFormat="1" customHeight="1">
      <c r="A833" s="1236"/>
      <c r="B833" s="1262" t="s">
        <v>167</v>
      </c>
      <c r="C833" s="1394" t="str">
        <f>'Marks Entry'!$EH$3</f>
        <v>Art Education</v>
      </c>
      <c r="D833" s="1395"/>
      <c r="E833" s="1395"/>
      <c r="F833" s="1396" t="str">
        <f>IF(K804="","",VLOOKUP($A801,'Marks Entry'!$C$1:$GQ$109,192,0))</f>
        <v>0/100</v>
      </c>
      <c r="G833" s="1397"/>
      <c r="H833" s="1398"/>
      <c r="I833" s="1390" t="str">
        <f>IF(OR(K804="",F833=0/100),"",VLOOKUP($A801,'Marks Entry'!$C$1:$GQ$109,141,0))</f>
        <v/>
      </c>
      <c r="J833" s="1403" t="s">
        <v>228</v>
      </c>
      <c r="K833" s="1403"/>
      <c r="L833" s="1403"/>
      <c r="M833" s="1404"/>
      <c r="N833" s="508"/>
    </row>
    <row r="834" spans="8:8" s="24" ht="17.25" customFormat="1" customHeight="1">
      <c r="A834" s="1236"/>
      <c r="B834" s="1262" t="s">
        <v>167</v>
      </c>
      <c r="C834" s="1394" t="str">
        <f>'Marks Entry'!$EN$3</f>
        <v>H &amp; C RAJ</v>
      </c>
      <c r="D834" s="1395"/>
      <c r="E834" s="1395"/>
      <c r="F834" s="1405" t="str">
        <f>IF(K804="","",VLOOKUP($A801,'Marks Entry'!$C$1:$GQ$109,196,0))</f>
        <v>71/200</v>
      </c>
      <c r="G834" s="1406"/>
      <c r="H834" s="1407"/>
      <c r="I834" s="1408" t="str">
        <f>IF(OR(K804="",F834=0/200),"",VLOOKUP($A801,'Marks Entry'!$C$1:$GQ$109,151,0))</f>
        <v/>
      </c>
      <c r="J834" s="1403" t="s">
        <v>229</v>
      </c>
      <c r="K834" s="1403"/>
      <c r="L834" s="1403"/>
      <c r="M834" s="1404"/>
      <c r="N834" s="508"/>
    </row>
    <row r="835" spans="8:8" s="24" ht="17.25" customFormat="1" customHeight="1">
      <c r="A835" s="1236"/>
      <c r="B835" s="1262" t="s">
        <v>167</v>
      </c>
      <c r="C835" s="1409" t="s">
        <v>171</v>
      </c>
      <c r="D835" s="1410"/>
      <c r="E835" s="1411"/>
      <c r="F835" s="1412" t="s">
        <v>172</v>
      </c>
      <c r="G835" s="1413"/>
      <c r="H835" s="1414"/>
      <c r="I835" s="1415" t="s">
        <v>31</v>
      </c>
      <c r="J835" s="1403" t="s">
        <v>230</v>
      </c>
      <c r="K835" s="1403"/>
      <c r="L835" s="1403"/>
      <c r="M835" s="1404"/>
      <c r="N835" s="508"/>
    </row>
    <row r="836" spans="8:8" s="24" ht="17.25" customFormat="1" customHeight="1">
      <c r="A836" s="1236"/>
      <c r="B836" s="1262" t="s">
        <v>167</v>
      </c>
      <c r="C836" s="1416"/>
      <c r="D836" s="1417"/>
      <c r="E836" s="1418"/>
      <c r="F836" s="1419" t="s">
        <v>224</v>
      </c>
      <c r="G836" s="1420"/>
      <c r="H836" s="1421"/>
      <c r="I836" s="1422" t="s">
        <v>62</v>
      </c>
      <c r="J836" s="1423" t="s">
        <v>232</v>
      </c>
      <c r="K836" s="1424"/>
      <c r="L836" s="1424"/>
      <c r="M836" s="1425"/>
      <c r="N836" s="508"/>
    </row>
    <row r="837" spans="8:8" s="24" ht="17.25" customFormat="1" customHeight="1">
      <c r="A837" s="1236"/>
      <c r="B837" s="1262" t="s">
        <v>167</v>
      </c>
      <c r="C837" s="1416"/>
      <c r="D837" s="1417"/>
      <c r="E837" s="1418"/>
      <c r="F837" s="1419" t="s">
        <v>225</v>
      </c>
      <c r="G837" s="1420"/>
      <c r="H837" s="1421"/>
      <c r="I837" s="1422" t="s">
        <v>63</v>
      </c>
      <c r="J837" s="1426"/>
      <c r="K837" s="1427"/>
      <c r="L837" s="1427"/>
      <c r="M837" s="1428"/>
      <c r="N837" s="508"/>
    </row>
    <row r="838" spans="8:8" s="24" ht="17.25" customFormat="1" customHeight="1">
      <c r="A838" s="1236"/>
      <c r="B838" s="1262" t="s">
        <v>167</v>
      </c>
      <c r="C838" s="1416"/>
      <c r="D838" s="1417"/>
      <c r="E838" s="1418"/>
      <c r="F838" s="1419" t="s">
        <v>226</v>
      </c>
      <c r="G838" s="1420"/>
      <c r="H838" s="1421"/>
      <c r="I838" s="1422" t="s">
        <v>65</v>
      </c>
      <c r="J838" s="1426"/>
      <c r="K838" s="1427"/>
      <c r="L838" s="1427"/>
      <c r="M838" s="1428"/>
      <c r="N838" s="508"/>
    </row>
    <row r="839" spans="8:8" s="24" ht="17.25" customFormat="1" customHeight="1">
      <c r="A839" s="1236"/>
      <c r="B839" s="1429" t="s">
        <v>167</v>
      </c>
      <c r="C839" s="1430"/>
      <c r="D839" s="1431"/>
      <c r="E839" s="1432"/>
      <c r="F839" s="1433" t="s">
        <v>227</v>
      </c>
      <c r="G839" s="1434"/>
      <c r="H839" s="1435"/>
      <c r="I839" s="1436" t="s">
        <v>64</v>
      </c>
      <c r="J839" s="1437" t="s">
        <v>231</v>
      </c>
      <c r="K839" s="1438"/>
      <c r="L839" s="1438"/>
      <c r="M839" s="1439"/>
      <c r="N839" s="508"/>
    </row>
    <row r="840" spans="8:8" s="24" ht="27.75" customFormat="1" customHeight="1">
      <c r="A840" s="1440" t="s">
        <v>161</v>
      </c>
      <c r="B840" s="1440"/>
      <c r="C840" s="1440"/>
      <c r="D840" s="1440"/>
      <c r="E840" s="1440"/>
      <c r="F840" s="1440"/>
      <c r="G840" s="1440"/>
      <c r="H840" s="1440"/>
      <c r="I840" s="1440"/>
      <c r="J840" s="1440"/>
      <c r="K840" s="1440"/>
      <c r="L840" s="1440"/>
      <c r="M840" s="1440"/>
      <c r="N840" s="1440"/>
    </row>
    <row r="841" spans="8:8" s="24" ht="19.5" customFormat="1" customHeight="1">
      <c r="A841" s="1223">
        <f>A801+1</f>
        <v>22.0</v>
      </c>
      <c r="B841" s="1441" t="str">
        <f>$B$1</f>
        <v>Department Of Sanskrit Education, Rajasthan</v>
      </c>
      <c r="C841" s="1441"/>
      <c r="D841" s="1441"/>
      <c r="E841" s="1441"/>
      <c r="F841" s="1441"/>
      <c r="G841" s="1441"/>
      <c r="H841" s="1441"/>
      <c r="I841" s="1441"/>
      <c r="J841" s="1441"/>
      <c r="K841" s="1441"/>
      <c r="L841" s="1441"/>
      <c r="M841" s="1441"/>
      <c r="N841" s="508" t="s">
        <v>161</v>
      </c>
    </row>
    <row r="842" spans="8:8" s="707" ht="36.0" customFormat="1" customHeight="1">
      <c r="A842" s="1225"/>
      <c r="B842" s="1226"/>
      <c r="C842" s="1227"/>
      <c r="D842" s="1228" t="str">
        <f>Master!$E$8</f>
        <v>GOVT VARISHTHA UPADHYAY SANSKRIT SCHOOL</v>
      </c>
      <c r="E842" s="1229"/>
      <c r="F842" s="1229"/>
      <c r="G842" s="1229"/>
      <c r="H842" s="1229"/>
      <c r="I842" s="1229"/>
      <c r="J842" s="1229"/>
      <c r="K842" s="1229"/>
      <c r="L842" s="1229"/>
      <c r="M842" s="1230"/>
      <c r="N842" s="508"/>
    </row>
    <row r="843" spans="8:8" s="24" ht="19.5" customFormat="1" customHeight="1">
      <c r="A843" s="1225"/>
      <c r="B843" s="1231"/>
      <c r="C843" s="1232"/>
      <c r="D843" s="1233">
        <f>Master!$E$11</f>
        <v>0.0</v>
      </c>
      <c r="E843" s="1233"/>
      <c r="F843" s="1233"/>
      <c r="G843" s="1233"/>
      <c r="H843" s="1233"/>
      <c r="I843" s="1233"/>
      <c r="J843" s="1233"/>
      <c r="K843" s="1233"/>
      <c r="L843" s="1233"/>
      <c r="M843" s="1234"/>
      <c r="N843" s="508"/>
    </row>
    <row r="844" spans="8:8" s="1235" ht="18.75" customFormat="1" customHeight="1">
      <c r="A844" s="1236"/>
      <c r="B844" s="1237"/>
      <c r="C844" s="1238" t="s">
        <v>154</v>
      </c>
      <c r="D844" s="1239"/>
      <c r="E844" s="1239"/>
      <c r="F844" s="1239"/>
      <c r="G844" s="1239"/>
      <c r="H844" s="1240"/>
      <c r="I844" s="1241" t="s">
        <v>135</v>
      </c>
      <c r="J844" s="1242"/>
      <c r="K844" s="1243">
        <f>VLOOKUP($A841,'Marks Entry'!$C$9:$K$108,5)</f>
        <v>922.0</v>
      </c>
      <c r="L844" s="1244" t="s">
        <v>221</v>
      </c>
      <c r="M844" s="1245"/>
      <c r="N844" s="508"/>
    </row>
    <row r="845" spans="8:8" s="1235" ht="18.75" customFormat="1" customHeight="1">
      <c r="A845" s="1236"/>
      <c r="B845" s="1237"/>
      <c r="C845" s="1246"/>
      <c r="D845" s="1247"/>
      <c r="E845" s="1247"/>
      <c r="F845" s="1247"/>
      <c r="G845" s="1247"/>
      <c r="H845" s="1248"/>
      <c r="I845" s="1241"/>
      <c r="J845" s="1242"/>
      <c r="K845" s="1243"/>
      <c r="L845" s="1249">
        <f>Master!$E$14</f>
        <v>8170.0</v>
      </c>
      <c r="M845" s="1250"/>
      <c r="N845" s="508"/>
    </row>
    <row r="846" spans="8:8" s="24" ht="15.75" customFormat="1" customHeight="1">
      <c r="A846" s="1236"/>
      <c r="B846" s="1251"/>
      <c r="C846" s="1246"/>
      <c r="D846" s="1247"/>
      <c r="E846" s="1247"/>
      <c r="F846" s="1247"/>
      <c r="G846" s="1247"/>
      <c r="H846" s="1248"/>
      <c r="I846" s="1241"/>
      <c r="J846" s="1242"/>
      <c r="K846" s="1243"/>
      <c r="L846" s="1252" t="s">
        <v>222</v>
      </c>
      <c r="M846" s="1253"/>
      <c r="N846" s="508"/>
    </row>
    <row r="847" spans="8:8" s="24" ht="18.0" customFormat="1" customHeight="1">
      <c r="A847" s="1236"/>
      <c r="B847" s="1251"/>
      <c r="C847" s="1254"/>
      <c r="D847" s="1255"/>
      <c r="E847" s="1255"/>
      <c r="F847" s="1255"/>
      <c r="G847" s="1255"/>
      <c r="H847" s="1256"/>
      <c r="I847" s="1257"/>
      <c r="J847" s="1258"/>
      <c r="K847" s="1259"/>
      <c r="L847" s="1260" t="str">
        <f>Master!$E$6</f>
        <v>2022-23</v>
      </c>
      <c r="M847" s="1261"/>
      <c r="N847" s="508"/>
    </row>
    <row r="848" spans="8:8" s="24" ht="17.25" customFormat="1" customHeight="1">
      <c r="A848" s="1236"/>
      <c r="B848" s="1262" t="s">
        <v>167</v>
      </c>
      <c r="C848" s="1263" t="s">
        <v>21</v>
      </c>
      <c r="D848" s="1264"/>
      <c r="E848" s="1264"/>
      <c r="F848" s="1264"/>
      <c r="G848" s="1265"/>
      <c r="H848" s="1266" t="s">
        <v>153</v>
      </c>
      <c r="I848" s="1267">
        <f>IF(K844="","",VLOOKUP($A841,'Marks Entry'!$C$9:$FA$108,3,0))</f>
        <v>529.0</v>
      </c>
      <c r="J848" s="1267"/>
      <c r="K848" s="1267"/>
      <c r="L848" s="1267"/>
      <c r="M848" s="1268"/>
      <c r="N848" s="508"/>
    </row>
    <row r="849" spans="8:8" s="24" ht="17.25" customFormat="1" customHeight="1">
      <c r="A849" s="1236"/>
      <c r="B849" s="1262" t="s">
        <v>167</v>
      </c>
      <c r="C849" s="1269" t="s">
        <v>23</v>
      </c>
      <c r="D849" s="1270"/>
      <c r="E849" s="1270"/>
      <c r="F849" s="1270"/>
      <c r="G849" s="1271"/>
      <c r="H849" s="1272" t="s">
        <v>153</v>
      </c>
      <c r="I849" s="1273" t="str">
        <f>IF(K844="","",VLOOKUP($A841,'Marks Entry'!$C$9:$FA$108,6,0))</f>
        <v>TEEPU</v>
      </c>
      <c r="J849" s="1273"/>
      <c r="K849" s="1273"/>
      <c r="L849" s="1273"/>
      <c r="M849" s="1274"/>
      <c r="N849" s="508"/>
    </row>
    <row r="850" spans="8:8" s="24" ht="17.25" customFormat="1" customHeight="1">
      <c r="A850" s="1236"/>
      <c r="B850" s="1262" t="s">
        <v>167</v>
      </c>
      <c r="C850" s="1269" t="s">
        <v>24</v>
      </c>
      <c r="D850" s="1270"/>
      <c r="E850" s="1270"/>
      <c r="F850" s="1270"/>
      <c r="G850" s="1271"/>
      <c r="H850" s="1272" t="s">
        <v>153</v>
      </c>
      <c r="I850" s="1273" t="str">
        <f>IF(K844="","",VLOOKUP($A841,'Marks Entry'!$C$9:$FA$108,7,0))</f>
        <v>SHIV LAL</v>
      </c>
      <c r="J850" s="1273"/>
      <c r="K850" s="1273"/>
      <c r="L850" s="1273"/>
      <c r="M850" s="1274"/>
      <c r="N850" s="508"/>
    </row>
    <row r="851" spans="8:8" s="24" ht="17.25" customFormat="1" customHeight="1">
      <c r="A851" s="1236"/>
      <c r="B851" s="1262" t="s">
        <v>167</v>
      </c>
      <c r="C851" s="1269" t="s">
        <v>52</v>
      </c>
      <c r="D851" s="1270"/>
      <c r="E851" s="1270"/>
      <c r="F851" s="1270"/>
      <c r="G851" s="1271"/>
      <c r="H851" s="1272" t="s">
        <v>153</v>
      </c>
      <c r="I851" s="1273" t="str">
        <f>IF(K844="","",VLOOKUP($A841,'Marks Entry'!$C$9:$FA$108,8,0))</f>
        <v>DARIYA DEVI</v>
      </c>
      <c r="J851" s="1273"/>
      <c r="K851" s="1273"/>
      <c r="L851" s="1273"/>
      <c r="M851" s="1274"/>
      <c r="N851" s="508"/>
    </row>
    <row r="852" spans="8:8" s="24" ht="17.25" customFormat="1" customHeight="1">
      <c r="A852" s="1236"/>
      <c r="B852" s="1262" t="s">
        <v>167</v>
      </c>
      <c r="C852" s="1269" t="s">
        <v>53</v>
      </c>
      <c r="D852" s="1270"/>
      <c r="E852" s="1270"/>
      <c r="F852" s="1270"/>
      <c r="G852" s="1271"/>
      <c r="H852" s="1272" t="s">
        <v>153</v>
      </c>
      <c r="I852" s="1275" t="str">
        <f>IF(K844="","",CONCATENATE('Marks Entry'!$G$4,'Marks Entry'!$J$4))</f>
        <v>9(A)</v>
      </c>
      <c r="J852" s="1273"/>
      <c r="K852" s="1273"/>
      <c r="L852" s="1273"/>
      <c r="M852" s="1274"/>
      <c r="N852" s="508"/>
    </row>
    <row r="853" spans="8:8" s="24" ht="17.25" customFormat="1" customHeight="1">
      <c r="A853" s="1236"/>
      <c r="B853" s="1262" t="s">
        <v>167</v>
      </c>
      <c r="C853" s="1276" t="s">
        <v>26</v>
      </c>
      <c r="D853" s="1277"/>
      <c r="E853" s="1277"/>
      <c r="F853" s="1277"/>
      <c r="G853" s="1278"/>
      <c r="H853" s="1279" t="s">
        <v>153</v>
      </c>
      <c r="I853" s="1280">
        <f>IF(K844="","",VLOOKUP($A841,'Marks Entry'!$C$9:$FA$108,9,0))</f>
        <v>39580.0</v>
      </c>
      <c r="J853" s="1280"/>
      <c r="K853" s="1280"/>
      <c r="L853" s="1280"/>
      <c r="M853" s="1281"/>
      <c r="N853" s="508"/>
    </row>
    <row r="854" spans="8:8" s="1235" ht="17.25" customFormat="1" customHeight="1">
      <c r="A854" s="1236"/>
      <c r="B854" s="1282" t="s">
        <v>167</v>
      </c>
      <c r="C854" s="1283" t="s">
        <v>54</v>
      </c>
      <c r="D854" s="1284"/>
      <c r="E854" s="1285" t="s">
        <v>69</v>
      </c>
      <c r="F854" s="1286" t="s">
        <v>70</v>
      </c>
      <c r="G854" s="1285" t="s">
        <v>200</v>
      </c>
      <c r="H854" s="1287" t="s">
        <v>30</v>
      </c>
      <c r="I854" s="1288" t="s">
        <v>55</v>
      </c>
      <c r="J854" s="1289" t="s">
        <v>223</v>
      </c>
      <c r="K854" s="1290" t="s">
        <v>83</v>
      </c>
      <c r="L854" s="1291" t="s">
        <v>76</v>
      </c>
      <c r="M854" s="1292" t="s">
        <v>102</v>
      </c>
      <c r="N854" s="508"/>
    </row>
    <row r="855" spans="8:8" s="1235" ht="17.25" customFormat="1" customHeight="1">
      <c r="A855" s="1236"/>
      <c r="B855" s="1282" t="s">
        <v>167</v>
      </c>
      <c r="C855" s="1293"/>
      <c r="D855" s="1294"/>
      <c r="E855" s="1295"/>
      <c r="F855" s="1296"/>
      <c r="G855" s="1295"/>
      <c r="H855" s="1297"/>
      <c r="I855" s="1298"/>
      <c r="J855" s="1299"/>
      <c r="K855" s="1300"/>
      <c r="L855" s="1301"/>
      <c r="M855" s="1302"/>
      <c r="N855" s="508"/>
    </row>
    <row r="856" spans="8:8" s="1235" ht="17.25" customFormat="1" customHeight="1">
      <c r="A856" s="1236"/>
      <c r="B856" s="1282" t="s">
        <v>167</v>
      </c>
      <c r="C856" s="1303" t="s">
        <v>56</v>
      </c>
      <c r="D856" s="1304"/>
      <c r="E856" s="1305">
        <f>'Marks Entry'!$L$7</f>
        <v>5.0</v>
      </c>
      <c r="F856" s="1305">
        <f>'Marks Entry'!$M$7</f>
        <v>5.0</v>
      </c>
      <c r="G856" s="1305">
        <f>'Marks Entry'!$M$7</f>
        <v>5.0</v>
      </c>
      <c r="H856" s="1306">
        <f>SUM(E856:G856)</f>
        <v>15.0</v>
      </c>
      <c r="I856" s="1305">
        <f>'Marks Entry'!$P$7</f>
        <v>35.0</v>
      </c>
      <c r="J856" s="1306">
        <f>SUM(H856,I856)</f>
        <v>50.0</v>
      </c>
      <c r="K856" s="1305">
        <f>'Marks Entry'!$R$7</f>
        <v>50.0</v>
      </c>
      <c r="L856" s="1307">
        <f>SUM(J856,K856)</f>
        <v>100.0</v>
      </c>
      <c r="M856" s="1308"/>
      <c r="N856" s="508"/>
    </row>
    <row r="857" spans="8:8" s="1235" ht="17.25" customFormat="1" customHeight="1">
      <c r="A857" s="1236"/>
      <c r="B857" s="1282" t="s">
        <v>167</v>
      </c>
      <c r="C857" s="1309" t="str">
        <f>'Marks Entry'!$L$3</f>
        <v>HINDI</v>
      </c>
      <c r="D857" s="1310"/>
      <c r="E857" s="1311">
        <f>IF(K844="","",VLOOKUP($A841,'Marks Entry'!$C$1:$GQ$109,10,0))</f>
        <v>1.0</v>
      </c>
      <c r="F857" s="1311">
        <f>IF(K844="","",VLOOKUP($A841,'Marks Entry'!$C$1:$GQ$109,11,0))</f>
        <v>2.0</v>
      </c>
      <c r="G857" s="1312">
        <f>IF(K844="","",VLOOKUP($A841,'Marks Entry'!$C$1:$GQ$109,12,0))</f>
        <v>1.0</v>
      </c>
      <c r="H857" s="1313">
        <f>SUM(E857:G857)</f>
        <v>4.0</v>
      </c>
      <c r="I857" s="1311">
        <f>IF(K844="","",VLOOKUP($A841,'Marks Entry'!$C$1:$GQ$109,14,0))</f>
        <v>12.0</v>
      </c>
      <c r="J857" s="1313">
        <f t="shared" si="63" ref="J857:J864">SUM(H857,I857)</f>
        <v>16.0</v>
      </c>
      <c r="K857" s="1311">
        <f>IF(K844="","",VLOOKUP($A841,'Marks Entry'!$C$1:$GQ$109,16,0))</f>
        <v>12.0</v>
      </c>
      <c r="L857" s="1314">
        <f t="shared" si="64" ref="L857:L864">SUM(J857,K857)</f>
        <v>28.0</v>
      </c>
      <c r="M857" s="1315" t="str">
        <f>IF(K844="","",VLOOKUP($A841,'Marks Entry'!$C$1:$GQ$109,21,0))</f>
        <v>S</v>
      </c>
      <c r="N857" s="508"/>
    </row>
    <row r="858" spans="8:8" s="1235" ht="17.25" customFormat="1" customHeight="1">
      <c r="A858" s="1236"/>
      <c r="B858" s="1282" t="s">
        <v>167</v>
      </c>
      <c r="C858" s="1316" t="str">
        <f>'Marks Entry'!$X$3</f>
        <v>ENGLISH</v>
      </c>
      <c r="D858" s="1317"/>
      <c r="E858" s="1318">
        <f>IF(K844="","",VLOOKUP($A841,'Marks Entry'!$C$1:$GQ$109,22,0))</f>
        <v>3.0</v>
      </c>
      <c r="F858" s="1318">
        <f>IF(K844="","",VLOOKUP($A841,'Marks Entry'!$C$1:$GQ$109,23,0))</f>
        <v>2.0</v>
      </c>
      <c r="G858" s="1319">
        <f>IF(K844="","",VLOOKUP($A841,'Marks Entry'!$C$1:$GQ$109,24,0))</f>
        <v>2.0</v>
      </c>
      <c r="H858" s="1320">
        <f t="shared" si="65" ref="H858:H864">SUM(E858:G858)</f>
        <v>7.0</v>
      </c>
      <c r="I858" s="1321">
        <f>IF(K844="","",VLOOKUP($A841,'Marks Entry'!$C$1:$GQ$109,26,0))</f>
        <v>17.0</v>
      </c>
      <c r="J858" s="1320">
        <f t="shared" si="63"/>
        <v>24.0</v>
      </c>
      <c r="K858" s="1318">
        <f>IF(K844="","",VLOOKUP($A841,'Marks Entry'!$C$1:$GQ$109,28,0))</f>
        <v>0.0</v>
      </c>
      <c r="L858" s="1322">
        <f t="shared" si="64"/>
        <v>24.0</v>
      </c>
      <c r="M858" s="1323" t="str">
        <f>IF(K844="","",VLOOKUP($A841,'Marks Entry'!$C$1:$GQ$109,33,0))</f>
        <v>F</v>
      </c>
      <c r="N858" s="508"/>
    </row>
    <row r="859" spans="8:8" s="1235" ht="17.25" customFormat="1" customHeight="1">
      <c r="A859" s="1236"/>
      <c r="B859" s="1282" t="s">
        <v>167</v>
      </c>
      <c r="C859" s="1324" t="s">
        <v>56</v>
      </c>
      <c r="D859" s="1325"/>
      <c r="E859" s="1326">
        <f>'Marks Entry'!$AJ$7</f>
        <v>10.0</v>
      </c>
      <c r="F859" s="1326">
        <f>'Marks Entry'!$AK$7</f>
        <v>10.0</v>
      </c>
      <c r="G859" s="1326">
        <f>'Marks Entry'!$AK$7</f>
        <v>10.0</v>
      </c>
      <c r="H859" s="1327">
        <f t="shared" si="65"/>
        <v>30.0</v>
      </c>
      <c r="I859" s="1326">
        <f>'Marks Entry'!$AN$7</f>
        <v>70.0</v>
      </c>
      <c r="J859" s="1327">
        <f t="shared" si="63"/>
        <v>100.0</v>
      </c>
      <c r="K859" s="1326">
        <f>'Marks Entry'!$AP$7</f>
        <v>100.0</v>
      </c>
      <c r="L859" s="1328">
        <f t="shared" si="64"/>
        <v>200.0</v>
      </c>
      <c r="M859" s="1329" t="s">
        <v>168</v>
      </c>
      <c r="N859" s="508"/>
    </row>
    <row r="860" spans="8:8" s="1235" ht="17.25" customFormat="1" customHeight="1">
      <c r="A860" s="1236"/>
      <c r="B860" s="1282" t="s">
        <v>167</v>
      </c>
      <c r="C860" s="1330" t="str">
        <f>'Marks Entry'!$AJ$3</f>
        <v>SANSKRIT-I</v>
      </c>
      <c r="D860" s="1331"/>
      <c r="E860" s="1311">
        <f>IF(K844="","",VLOOKUP($A841,'Marks Entry'!$C$1:$GQ$109,34,0))</f>
        <v>3.0</v>
      </c>
      <c r="F860" s="1311">
        <f>IF(K844="","",VLOOKUP($A841,'Marks Entry'!$C$1:$GQ$109,35,0))</f>
        <v>5.0</v>
      </c>
      <c r="G860" s="1312">
        <f>IF(K844="","",VLOOKUP($A841,'Marks Entry'!$C$1:$GQ$109,36,0))</f>
        <v>6.0</v>
      </c>
      <c r="H860" s="1332">
        <f t="shared" si="65"/>
        <v>14.0</v>
      </c>
      <c r="I860" s="1333">
        <f>IF(K844="","",VLOOKUP($A841,'Marks Entry'!$C$1:$GQ$109,38,0))</f>
        <v>25.0</v>
      </c>
      <c r="J860" s="1332">
        <f t="shared" si="63"/>
        <v>39.0</v>
      </c>
      <c r="K860" s="1311">
        <f>IF(K844="","",VLOOKUP($A841,'Marks Entry'!$C$1:$GQ$109,40,0))</f>
        <v>0.0</v>
      </c>
      <c r="L860" s="1314">
        <f t="shared" si="64"/>
        <v>39.0</v>
      </c>
      <c r="M860" s="1315" t="str">
        <f>IF(K844="","",VLOOKUP($A841,'Marks Entry'!$C$1:$GQ$109,45,0))</f>
        <v>F</v>
      </c>
      <c r="N860" s="508"/>
    </row>
    <row r="861" spans="8:8" s="1235" ht="17.25" customFormat="1" customHeight="1">
      <c r="A861" s="1236"/>
      <c r="B861" s="1282" t="s">
        <v>167</v>
      </c>
      <c r="C861" s="1334" t="str">
        <f>'Marks Entry'!$AV$3</f>
        <v>SANSKRIT-II</v>
      </c>
      <c r="D861" s="1335"/>
      <c r="E861" s="1311">
        <f>IF(K844="","",VLOOKUP($A841,'Marks Entry'!$C$1:$GQ$109,46,0))</f>
        <v>1.0</v>
      </c>
      <c r="F861" s="1311">
        <f>IF(K844="","",VLOOKUP($A841,'Marks Entry'!$C$1:$GQ$109,47,0))</f>
        <v>5.0</v>
      </c>
      <c r="G861" s="1312">
        <f>IF(K844="","",VLOOKUP($A841,'Marks Entry'!$C$1:$GQ$109,48,0))</f>
        <v>4.0</v>
      </c>
      <c r="H861" s="1336">
        <f t="shared" si="65"/>
        <v>10.0</v>
      </c>
      <c r="I861" s="1337">
        <f>IF(K844="","",VLOOKUP($A841,'Marks Entry'!$C$1:$GQ$109,50,0))</f>
        <v>13.0</v>
      </c>
      <c r="J861" s="1336">
        <f t="shared" si="63"/>
        <v>23.0</v>
      </c>
      <c r="K861" s="1311">
        <f>IF(K844="","",VLOOKUP($A841,'Marks Entry'!$C$1:$GQ$109,52,0))</f>
        <v>0.0</v>
      </c>
      <c r="L861" s="1314">
        <f t="shared" si="64"/>
        <v>23.0</v>
      </c>
      <c r="M861" s="1315" t="str">
        <f>IF(K844="","",VLOOKUP($A841,'Marks Entry'!$C$1:$GQ$109,57,0))</f>
        <v>F</v>
      </c>
      <c r="N861" s="508"/>
    </row>
    <row r="862" spans="8:8" s="1235" ht="17.25" customFormat="1" customHeight="1">
      <c r="A862" s="1236"/>
      <c r="B862" s="1282" t="s">
        <v>167</v>
      </c>
      <c r="C862" s="1334" t="str">
        <f>'Marks Entry'!$BH$3</f>
        <v>SCIENCE</v>
      </c>
      <c r="D862" s="1335"/>
      <c r="E862" s="1311">
        <f>IF(K844="","",VLOOKUP($A841,'Marks Entry'!$C$1:$GQ$109,58,0))</f>
        <v>2.0</v>
      </c>
      <c r="F862" s="1311">
        <f>IF(K844="","",VLOOKUP($A841,'Marks Entry'!$C$1:$GQ$109,59,0))</f>
        <v>0.0</v>
      </c>
      <c r="G862" s="1312">
        <f>IF(K844="","",VLOOKUP($A841,'Marks Entry'!$C$1:$GQ$109,60,0))</f>
        <v>4.0</v>
      </c>
      <c r="H862" s="1336">
        <f t="shared" si="65"/>
        <v>6.0</v>
      </c>
      <c r="I862" s="1337">
        <f>IF(K844="","",VLOOKUP($A841,'Marks Entry'!$C$1:$GQ$109,62,0))</f>
        <v>24.0</v>
      </c>
      <c r="J862" s="1336">
        <f t="shared" si="63"/>
        <v>30.0</v>
      </c>
      <c r="K862" s="1311">
        <f>IF(K844="","",VLOOKUP($A841,'Marks Entry'!$C$1:$GQ$109,64,0))</f>
        <v>0.0</v>
      </c>
      <c r="L862" s="1314">
        <f t="shared" si="64"/>
        <v>30.0</v>
      </c>
      <c r="M862" s="1315" t="str">
        <f>IF(K844="","",VLOOKUP($A841,'Marks Entry'!$C$1:$GQ$109,69,0))</f>
        <v>F</v>
      </c>
      <c r="N862" s="508"/>
    </row>
    <row r="863" spans="8:8" s="1235" ht="17.25" customFormat="1" customHeight="1">
      <c r="A863" s="1236"/>
      <c r="B863" s="1282" t="s">
        <v>167</v>
      </c>
      <c r="C863" s="1338" t="str">
        <f>'Marks Entry'!$BT$3</f>
        <v>MATHEMATICS</v>
      </c>
      <c r="D863" s="1339"/>
      <c r="E863" s="1340">
        <f>IF(K844="","",VLOOKUP($A841,'Marks Entry'!$C$1:$GQ$109,70,0))</f>
        <v>2.0</v>
      </c>
      <c r="F863" s="1340">
        <f>IF(K844="","",VLOOKUP($A841,'Marks Entry'!$C$1:$GQ$109,71,0))</f>
        <v>3.0</v>
      </c>
      <c r="G863" s="1341">
        <f>IF(K844="","",VLOOKUP($A841,'Marks Entry'!$C$1:$GQ$109,72,0))</f>
        <v>2.0</v>
      </c>
      <c r="H863" s="1342">
        <f t="shared" si="65"/>
        <v>7.0</v>
      </c>
      <c r="I863" s="1343">
        <f>IF(K844="","",VLOOKUP($A841,'Marks Entry'!$C$1:$GQ$109,74,0))</f>
        <v>22.0</v>
      </c>
      <c r="J863" s="1342">
        <f t="shared" si="63"/>
        <v>29.0</v>
      </c>
      <c r="K863" s="1340">
        <f>IF(K844="","",VLOOKUP($A841,'Marks Entry'!$C$1:$GQ$109,76,0))</f>
        <v>0.0</v>
      </c>
      <c r="L863" s="1344">
        <f t="shared" si="64"/>
        <v>29.0</v>
      </c>
      <c r="M863" s="1345" t="str">
        <f>IF(K844="","",VLOOKUP($A841,'Marks Entry'!$C$1:$GQ$109,81,0))</f>
        <v>F</v>
      </c>
      <c r="N863" s="508"/>
    </row>
    <row r="864" spans="8:8" s="1235" ht="17.25" customFormat="1" customHeight="1">
      <c r="A864" s="1236"/>
      <c r="B864" s="1282" t="s">
        <v>167</v>
      </c>
      <c r="C864" s="1338" t="str">
        <f>'Marks Entry'!$CF$3</f>
        <v>SOCIAL SCIENCE</v>
      </c>
      <c r="D864" s="1339"/>
      <c r="E864" s="1340">
        <f>IF(K844="","",VLOOKUP($A841,'Marks Entry'!$C$1:$GQ$109,82,0))</f>
        <v>5.0</v>
      </c>
      <c r="F864" s="1340">
        <f>IF(K844="","",VLOOKUP($A841,'Marks Entry'!$C$1:$GQ$109,83,0))</f>
        <v>6.0</v>
      </c>
      <c r="G864" s="1341">
        <f>IF(K844="","",VLOOKUP($A841,'Marks Entry'!$C$1:$GQ$109,84,0))</f>
        <v>4.0</v>
      </c>
      <c r="H864" s="1342">
        <f t="shared" si="65"/>
        <v>15.0</v>
      </c>
      <c r="I864" s="1343">
        <f>IF(K844="","",VLOOKUP($A841,'Marks Entry'!$C$1:$GQ$109,86,0))</f>
        <v>31.0</v>
      </c>
      <c r="J864" s="1342">
        <f t="shared" si="63"/>
        <v>46.0</v>
      </c>
      <c r="K864" s="1340">
        <f>IF(K844="","",VLOOKUP($A841,'Marks Entry'!$C$1:$GQ$109,88,0))</f>
        <v>0.0</v>
      </c>
      <c r="L864" s="1344">
        <f t="shared" si="64"/>
        <v>46.0</v>
      </c>
      <c r="M864" s="1345" t="str">
        <f>IF(K844="","",VLOOKUP($A841,'Marks Entry'!$C$1:$GQ$109,93,0))</f>
        <v>F</v>
      </c>
      <c r="N864" s="508"/>
    </row>
    <row r="865" spans="8:8" s="24" ht="17.25" customFormat="1" customHeight="1">
      <c r="A865" s="1236"/>
      <c r="B865" s="1262" t="s">
        <v>167</v>
      </c>
      <c r="C865" s="1346" t="s">
        <v>77</v>
      </c>
      <c r="D865" s="1347"/>
      <c r="E865" s="1348"/>
      <c r="F865" s="1349" t="s">
        <v>78</v>
      </c>
      <c r="G865" s="1350"/>
      <c r="H865" s="1351" t="s">
        <v>79</v>
      </c>
      <c r="I865" s="1352"/>
      <c r="J865" s="1353" t="s">
        <v>43</v>
      </c>
      <c r="K865" s="1354" t="s">
        <v>95</v>
      </c>
      <c r="L865" s="1355" t="s">
        <v>41</v>
      </c>
      <c r="M865" s="1356" t="s">
        <v>45</v>
      </c>
      <c r="N865" s="508"/>
    </row>
    <row r="866" spans="8:8" s="24" ht="20.25" customFormat="1" customHeight="1">
      <c r="A866" s="1236"/>
      <c r="B866" s="1262" t="s">
        <v>167</v>
      </c>
      <c r="C866" s="1357"/>
      <c r="D866" s="1358"/>
      <c r="E866" s="1359"/>
      <c r="F866" s="1360">
        <f>IF(K844="","",VLOOKUP($A841,'Marks Entry'!$C$1:$GQ$109,155,0))</f>
        <v>1200.0</v>
      </c>
      <c r="G866" s="1361"/>
      <c r="H866" s="1362">
        <f>IF(K844="","",VLOOKUP($A841,'Marks Entry'!$C$1:$GQ$109,156,0))</f>
        <v>219.0</v>
      </c>
      <c r="I866" s="1361"/>
      <c r="J866" s="1363">
        <f>IF(K844="","",VLOOKUP($A841,'Marks Entry'!$C$1:$GQ$109,157,0))</f>
        <v>18.25</v>
      </c>
      <c r="K866" s="1364" t="str">
        <f>IF(K844="","",VLOOKUP($A841,'Marks Entry'!$C$1:$GQ$109,158,0))</f>
        <v/>
      </c>
      <c r="L866" s="1365" t="str">
        <f>IF(K844="","",VLOOKUP($A841,'Marks Entry'!$C$1:$GQ$109,159,0))</f>
        <v>FAILED</v>
      </c>
      <c r="M866" s="1366" t="str">
        <f>IF(K844="","",VLOOKUP($A841,'Marks Entry'!$C$1:$GQ$109,161,0))</f>
        <v/>
      </c>
      <c r="N866" s="508"/>
    </row>
    <row r="867" spans="8:8" s="24" ht="17.25" customFormat="1" customHeight="1">
      <c r="A867" s="1236"/>
      <c r="B867" s="1262" t="s">
        <v>167</v>
      </c>
      <c r="C867" s="1367" t="s">
        <v>58</v>
      </c>
      <c r="D867" s="1368"/>
      <c r="E867" s="1368"/>
      <c r="F867" s="1368"/>
      <c r="G867" s="1368"/>
      <c r="H867" s="1368"/>
      <c r="I867" s="1369"/>
      <c r="J867" s="1370" t="s">
        <v>59</v>
      </c>
      <c r="K867" s="1371">
        <f>IF(K844="","",VLOOKUP($A841,'Marks Entry'!$C$1:$GQ$109,152,0))</f>
        <v>0.0</v>
      </c>
      <c r="L867" s="1372" t="s">
        <v>104</v>
      </c>
      <c r="M867" s="1373"/>
      <c r="N867" s="508"/>
    </row>
    <row r="868" spans="8:8" s="24" ht="17.25" customFormat="1" customHeight="1">
      <c r="A868" s="1236"/>
      <c r="B868" s="1262" t="s">
        <v>167</v>
      </c>
      <c r="C868" s="1374" t="s">
        <v>54</v>
      </c>
      <c r="D868" s="1375"/>
      <c r="E868" s="1375"/>
      <c r="F868" s="1376" t="s">
        <v>162</v>
      </c>
      <c r="G868" s="1376"/>
      <c r="H868" s="1376"/>
      <c r="I868" s="1377" t="s">
        <v>49</v>
      </c>
      <c r="J868" s="1378" t="s">
        <v>60</v>
      </c>
      <c r="K868" s="1379">
        <f>IF(K844="","",VLOOKUP($A841,'Marks Entry'!$C$1:$GQ$109,153,0))</f>
        <v>0.0</v>
      </c>
      <c r="L868" s="1380" t="str">
        <f>IF(K844="","",VLOOKUP($A841,'Marks Entry'!$C$1:$GQ$109,154,0))</f>
        <v/>
      </c>
      <c r="M868" s="1381"/>
      <c r="N868" s="508"/>
    </row>
    <row r="869" spans="8:8" s="24" ht="17.25" customFormat="1" customHeight="1">
      <c r="A869" s="1236"/>
      <c r="B869" s="1262" t="s">
        <v>167</v>
      </c>
      <c r="C869" s="1374"/>
      <c r="D869" s="1375"/>
      <c r="E869" s="1375"/>
      <c r="F869" s="1376"/>
      <c r="G869" s="1376"/>
      <c r="H869" s="1376"/>
      <c r="I869" s="1382" t="s">
        <v>103</v>
      </c>
      <c r="J869" s="1383" t="s">
        <v>61</v>
      </c>
      <c r="K869" s="1383"/>
      <c r="L869" s="1384" t="str">
        <f>IF(K844="","",VLOOKUP($A841,'Marks Entry'!$C$1:$GQ$109,162,0))</f>
        <v>Need Improvement</v>
      </c>
      <c r="M869" s="1385"/>
      <c r="N869" s="508"/>
    </row>
    <row r="870" spans="8:8" s="24" ht="17.25" customFormat="1" customHeight="1">
      <c r="A870" s="1236"/>
      <c r="B870" s="1262" t="s">
        <v>167</v>
      </c>
      <c r="C870" s="1386" t="str">
        <f>'Marks Entry'!$CR$3</f>
        <v>Fou. Of Info. Tech.</v>
      </c>
      <c r="D870" s="1387"/>
      <c r="E870" s="1388"/>
      <c r="F870" s="1389" t="str">
        <f>IF(K844="","",VLOOKUP($A841,'Marks Entry'!$C$1:$GQ$109,180,0))</f>
        <v>78/200</v>
      </c>
      <c r="G870" s="1389"/>
      <c r="H870" s="1389"/>
      <c r="I870" s="1390" t="str">
        <f>IF(OR(K844="",F870=0/200),"",VLOOKUP($A841,'Marks Entry'!$C$1:$GQ$109,106,0))</f>
        <v>D</v>
      </c>
      <c r="J870" s="1391" t="s">
        <v>68</v>
      </c>
      <c r="K870" s="1391"/>
      <c r="L870" s="1392">
        <f>Master!$E$20</f>
        <v>45048.0</v>
      </c>
      <c r="M870" s="1393"/>
      <c r="N870" s="508"/>
    </row>
    <row r="871" spans="8:8" s="24" ht="17.25" customFormat="1" customHeight="1">
      <c r="A871" s="1236"/>
      <c r="B871" s="1262" t="s">
        <v>167</v>
      </c>
      <c r="C871" s="1394" t="str">
        <f>'Marks Entry'!$DE$3</f>
        <v>Health &amp; Phy. Edu.</v>
      </c>
      <c r="D871" s="1395"/>
      <c r="E871" s="1395"/>
      <c r="F871" s="1396" t="str">
        <f>IF(K844="","",VLOOKUP($A841,'Marks Entry'!$C$1:$GQ$109,184,0))</f>
        <v>71/230</v>
      </c>
      <c r="G871" s="1397"/>
      <c r="H871" s="1398"/>
      <c r="I871" s="1390" t="str">
        <f>IF(OR(K844="",F871=0/200),"",VLOOKUP($A841,'Marks Entry'!$C$1:$GQ$109,129,0))</f>
        <v/>
      </c>
      <c r="J871" s="1399"/>
      <c r="K871" s="1399"/>
      <c r="L871" s="1399"/>
      <c r="M871" s="1400"/>
      <c r="N871" s="508"/>
    </row>
    <row r="872" spans="8:8" s="24" ht="17.25" customFormat="1" customHeight="1">
      <c r="A872" s="1236"/>
      <c r="B872" s="1262" t="s">
        <v>167</v>
      </c>
      <c r="C872" s="1394" t="str">
        <f>'Marks Entry'!$EB$3</f>
        <v>S.U.P.W.</v>
      </c>
      <c r="D872" s="1395"/>
      <c r="E872" s="1395"/>
      <c r="F872" s="1396" t="str">
        <f>IF(K844="","",VLOOKUP($A841,'Marks Entry'!$C$1:$GQ$109,188,0))</f>
        <v>0/100</v>
      </c>
      <c r="G872" s="1397"/>
      <c r="H872" s="1398"/>
      <c r="I872" s="1390" t="str">
        <f>IF(OR(K844="",F872=0/100),"",VLOOKUP($A841,'Marks Entry'!$C$1:$GQ$109,135,0))</f>
        <v/>
      </c>
      <c r="J872" s="1401"/>
      <c r="K872" s="1401"/>
      <c r="L872" s="1401"/>
      <c r="M872" s="1402"/>
      <c r="N872" s="508"/>
    </row>
    <row r="873" spans="8:8" s="24" ht="17.25" customFormat="1" customHeight="1">
      <c r="A873" s="1236"/>
      <c r="B873" s="1262" t="s">
        <v>167</v>
      </c>
      <c r="C873" s="1394" t="str">
        <f>'Marks Entry'!$EH$3</f>
        <v>Art Education</v>
      </c>
      <c r="D873" s="1395"/>
      <c r="E873" s="1395"/>
      <c r="F873" s="1396" t="str">
        <f>IF(K844="","",VLOOKUP($A841,'Marks Entry'!$C$1:$GQ$109,192,0))</f>
        <v>0/100</v>
      </c>
      <c r="G873" s="1397"/>
      <c r="H873" s="1398"/>
      <c r="I873" s="1390" t="str">
        <f>IF(OR(K844="",F873=0/100),"",VLOOKUP($A841,'Marks Entry'!$C$1:$GQ$109,141,0))</f>
        <v/>
      </c>
      <c r="J873" s="1403" t="s">
        <v>228</v>
      </c>
      <c r="K873" s="1403"/>
      <c r="L873" s="1403"/>
      <c r="M873" s="1404"/>
      <c r="N873" s="508"/>
    </row>
    <row r="874" spans="8:8" s="24" ht="17.25" customFormat="1" customHeight="1">
      <c r="A874" s="1236"/>
      <c r="B874" s="1262" t="s">
        <v>167</v>
      </c>
      <c r="C874" s="1394" t="str">
        <f>'Marks Entry'!$EN$3</f>
        <v>H &amp; C RAJ</v>
      </c>
      <c r="D874" s="1395"/>
      <c r="E874" s="1395"/>
      <c r="F874" s="1405" t="str">
        <f>IF(K844="","",VLOOKUP($A841,'Marks Entry'!$C$1:$GQ$109,196,0))</f>
        <v>64/200</v>
      </c>
      <c r="G874" s="1406"/>
      <c r="H874" s="1407"/>
      <c r="I874" s="1408" t="str">
        <f>IF(OR(K844="",F874=0/200),"",VLOOKUP($A841,'Marks Entry'!$C$1:$GQ$109,151,0))</f>
        <v/>
      </c>
      <c r="J874" s="1403" t="s">
        <v>229</v>
      </c>
      <c r="K874" s="1403"/>
      <c r="L874" s="1403"/>
      <c r="M874" s="1404"/>
      <c r="N874" s="508"/>
    </row>
    <row r="875" spans="8:8" s="24" ht="17.25" customFormat="1" customHeight="1">
      <c r="A875" s="1236"/>
      <c r="B875" s="1262" t="s">
        <v>167</v>
      </c>
      <c r="C875" s="1409" t="s">
        <v>171</v>
      </c>
      <c r="D875" s="1410"/>
      <c r="E875" s="1411"/>
      <c r="F875" s="1412" t="s">
        <v>172</v>
      </c>
      <c r="G875" s="1413"/>
      <c r="H875" s="1414"/>
      <c r="I875" s="1415" t="s">
        <v>31</v>
      </c>
      <c r="J875" s="1403" t="s">
        <v>230</v>
      </c>
      <c r="K875" s="1403"/>
      <c r="L875" s="1403"/>
      <c r="M875" s="1404"/>
      <c r="N875" s="508"/>
    </row>
    <row r="876" spans="8:8" s="24" ht="17.25" customFormat="1" customHeight="1">
      <c r="A876" s="1236"/>
      <c r="B876" s="1262" t="s">
        <v>167</v>
      </c>
      <c r="C876" s="1416"/>
      <c r="D876" s="1417"/>
      <c r="E876" s="1418"/>
      <c r="F876" s="1419" t="s">
        <v>224</v>
      </c>
      <c r="G876" s="1420"/>
      <c r="H876" s="1421"/>
      <c r="I876" s="1422" t="s">
        <v>62</v>
      </c>
      <c r="J876" s="1423" t="s">
        <v>232</v>
      </c>
      <c r="K876" s="1424"/>
      <c r="L876" s="1424"/>
      <c r="M876" s="1425"/>
      <c r="N876" s="508"/>
    </row>
    <row r="877" spans="8:8" s="24" ht="17.25" customFormat="1" customHeight="1">
      <c r="A877" s="1236"/>
      <c r="B877" s="1262" t="s">
        <v>167</v>
      </c>
      <c r="C877" s="1416"/>
      <c r="D877" s="1417"/>
      <c r="E877" s="1418"/>
      <c r="F877" s="1419" t="s">
        <v>225</v>
      </c>
      <c r="G877" s="1420"/>
      <c r="H877" s="1421"/>
      <c r="I877" s="1422" t="s">
        <v>63</v>
      </c>
      <c r="J877" s="1426"/>
      <c r="K877" s="1427"/>
      <c r="L877" s="1427"/>
      <c r="M877" s="1428"/>
      <c r="N877" s="508"/>
    </row>
    <row r="878" spans="8:8" s="24" ht="17.25" customFormat="1" customHeight="1">
      <c r="A878" s="1236"/>
      <c r="B878" s="1262" t="s">
        <v>167</v>
      </c>
      <c r="C878" s="1416"/>
      <c r="D878" s="1417"/>
      <c r="E878" s="1418"/>
      <c r="F878" s="1419" t="s">
        <v>226</v>
      </c>
      <c r="G878" s="1420"/>
      <c r="H878" s="1421"/>
      <c r="I878" s="1422" t="s">
        <v>65</v>
      </c>
      <c r="J878" s="1426"/>
      <c r="K878" s="1427"/>
      <c r="L878" s="1427"/>
      <c r="M878" s="1428"/>
      <c r="N878" s="508"/>
    </row>
    <row r="879" spans="8:8" s="24" ht="17.25" customFormat="1" customHeight="1">
      <c r="A879" s="1236"/>
      <c r="B879" s="1429" t="s">
        <v>167</v>
      </c>
      <c r="C879" s="1430"/>
      <c r="D879" s="1431"/>
      <c r="E879" s="1432"/>
      <c r="F879" s="1433" t="s">
        <v>227</v>
      </c>
      <c r="G879" s="1434"/>
      <c r="H879" s="1435"/>
      <c r="I879" s="1436" t="s">
        <v>64</v>
      </c>
      <c r="J879" s="1437" t="s">
        <v>231</v>
      </c>
      <c r="K879" s="1438"/>
      <c r="L879" s="1438"/>
      <c r="M879" s="1439"/>
      <c r="N879" s="508"/>
    </row>
    <row r="880" spans="8:8" s="24" ht="27.75" customFormat="1" customHeight="1">
      <c r="A880" s="1440" t="s">
        <v>161</v>
      </c>
      <c r="B880" s="1440"/>
      <c r="C880" s="1440"/>
      <c r="D880" s="1440"/>
      <c r="E880" s="1440"/>
      <c r="F880" s="1440"/>
      <c r="G880" s="1440"/>
      <c r="H880" s="1440"/>
      <c r="I880" s="1440"/>
      <c r="J880" s="1440"/>
      <c r="K880" s="1440"/>
      <c r="L880" s="1440"/>
      <c r="M880" s="1440"/>
      <c r="N880" s="1440"/>
    </row>
    <row r="881" spans="8:8" s="24" ht="19.5" customFormat="1" customHeight="1">
      <c r="A881" s="1223">
        <f>A841+1</f>
        <v>23.0</v>
      </c>
      <c r="B881" s="1441" t="str">
        <f>$B$1</f>
        <v>Department Of Sanskrit Education, Rajasthan</v>
      </c>
      <c r="C881" s="1441"/>
      <c r="D881" s="1441"/>
      <c r="E881" s="1441"/>
      <c r="F881" s="1441"/>
      <c r="G881" s="1441"/>
      <c r="H881" s="1441"/>
      <c r="I881" s="1441"/>
      <c r="J881" s="1441"/>
      <c r="K881" s="1441"/>
      <c r="L881" s="1441"/>
      <c r="M881" s="1441"/>
      <c r="N881" s="508" t="s">
        <v>161</v>
      </c>
    </row>
    <row r="882" spans="8:8" s="707" ht="36.0" customFormat="1" customHeight="1">
      <c r="A882" s="1225"/>
      <c r="B882" s="1226"/>
      <c r="C882" s="1227"/>
      <c r="D882" s="1228" t="str">
        <f>Master!$E$8</f>
        <v>GOVT VARISHTHA UPADHYAY SANSKRIT SCHOOL</v>
      </c>
      <c r="E882" s="1229"/>
      <c r="F882" s="1229"/>
      <c r="G882" s="1229"/>
      <c r="H882" s="1229"/>
      <c r="I882" s="1229"/>
      <c r="J882" s="1229"/>
      <c r="K882" s="1229"/>
      <c r="L882" s="1229"/>
      <c r="M882" s="1230"/>
      <c r="N882" s="508"/>
    </row>
    <row r="883" spans="8:8" s="24" ht="19.5" customFormat="1" customHeight="1">
      <c r="A883" s="1225"/>
      <c r="B883" s="1231"/>
      <c r="C883" s="1232"/>
      <c r="D883" s="1233">
        <f>Master!$E$11</f>
        <v>0.0</v>
      </c>
      <c r="E883" s="1233"/>
      <c r="F883" s="1233"/>
      <c r="G883" s="1233"/>
      <c r="H883" s="1233"/>
      <c r="I883" s="1233"/>
      <c r="J883" s="1233"/>
      <c r="K883" s="1233"/>
      <c r="L883" s="1233"/>
      <c r="M883" s="1234"/>
      <c r="N883" s="508"/>
    </row>
    <row r="884" spans="8:8" s="1235" ht="18.75" customFormat="1" customHeight="1">
      <c r="A884" s="1236"/>
      <c r="B884" s="1237"/>
      <c r="C884" s="1238" t="s">
        <v>154</v>
      </c>
      <c r="D884" s="1239"/>
      <c r="E884" s="1239"/>
      <c r="F884" s="1239"/>
      <c r="G884" s="1239"/>
      <c r="H884" s="1240"/>
      <c r="I884" s="1241" t="s">
        <v>135</v>
      </c>
      <c r="J884" s="1242"/>
      <c r="K884" s="1243">
        <f>VLOOKUP($A881,'Marks Entry'!$C$9:$K$108,5)</f>
        <v>923.0</v>
      </c>
      <c r="L884" s="1244" t="s">
        <v>221</v>
      </c>
      <c r="M884" s="1245"/>
      <c r="N884" s="508"/>
    </row>
    <row r="885" spans="8:8" s="1235" ht="18.75" customFormat="1" customHeight="1">
      <c r="A885" s="1236"/>
      <c r="B885" s="1237"/>
      <c r="C885" s="1246"/>
      <c r="D885" s="1247"/>
      <c r="E885" s="1247"/>
      <c r="F885" s="1247"/>
      <c r="G885" s="1247"/>
      <c r="H885" s="1248"/>
      <c r="I885" s="1241"/>
      <c r="J885" s="1242"/>
      <c r="K885" s="1243"/>
      <c r="L885" s="1249">
        <f>Master!$E$14</f>
        <v>8170.0</v>
      </c>
      <c r="M885" s="1250"/>
      <c r="N885" s="508"/>
    </row>
    <row r="886" spans="8:8" s="24" ht="15.75" customFormat="1" customHeight="1">
      <c r="A886" s="1236"/>
      <c r="B886" s="1251"/>
      <c r="C886" s="1246"/>
      <c r="D886" s="1247"/>
      <c r="E886" s="1247"/>
      <c r="F886" s="1247"/>
      <c r="G886" s="1247"/>
      <c r="H886" s="1248"/>
      <c r="I886" s="1241"/>
      <c r="J886" s="1242"/>
      <c r="K886" s="1243"/>
      <c r="L886" s="1252" t="s">
        <v>222</v>
      </c>
      <c r="M886" s="1253"/>
      <c r="N886" s="508"/>
    </row>
    <row r="887" spans="8:8" s="24" ht="18.0" customFormat="1" customHeight="1">
      <c r="A887" s="1236"/>
      <c r="B887" s="1251"/>
      <c r="C887" s="1254"/>
      <c r="D887" s="1255"/>
      <c r="E887" s="1255"/>
      <c r="F887" s="1255"/>
      <c r="G887" s="1255"/>
      <c r="H887" s="1256"/>
      <c r="I887" s="1257"/>
      <c r="J887" s="1258"/>
      <c r="K887" s="1259"/>
      <c r="L887" s="1260" t="str">
        <f>Master!$E$6</f>
        <v>2022-23</v>
      </c>
      <c r="M887" s="1261"/>
      <c r="N887" s="508"/>
    </row>
    <row r="888" spans="8:8" s="24" ht="17.25" customFormat="1" customHeight="1">
      <c r="A888" s="1236"/>
      <c r="B888" s="1262" t="s">
        <v>167</v>
      </c>
      <c r="C888" s="1263" t="s">
        <v>21</v>
      </c>
      <c r="D888" s="1264"/>
      <c r="E888" s="1264"/>
      <c r="F888" s="1264"/>
      <c r="G888" s="1265"/>
      <c r="H888" s="1266" t="s">
        <v>153</v>
      </c>
      <c r="I888" s="1267">
        <f>IF(K884="","",VLOOKUP($A881,'Marks Entry'!$C$9:$FA$108,3,0))</f>
        <v>234.0</v>
      </c>
      <c r="J888" s="1267"/>
      <c r="K888" s="1267"/>
      <c r="L888" s="1267"/>
      <c r="M888" s="1268"/>
      <c r="N888" s="508"/>
    </row>
    <row r="889" spans="8:8" s="24" ht="17.25" customFormat="1" customHeight="1">
      <c r="A889" s="1236"/>
      <c r="B889" s="1262" t="s">
        <v>167</v>
      </c>
      <c r="C889" s="1269" t="s">
        <v>23</v>
      </c>
      <c r="D889" s="1270"/>
      <c r="E889" s="1270"/>
      <c r="F889" s="1270"/>
      <c r="G889" s="1271"/>
      <c r="H889" s="1272" t="s">
        <v>153</v>
      </c>
      <c r="I889" s="1273" t="str">
        <f>IF(K884="","",VLOOKUP($A881,'Marks Entry'!$C$9:$FA$108,6,0))</f>
        <v>VARSHA</v>
      </c>
      <c r="J889" s="1273"/>
      <c r="K889" s="1273"/>
      <c r="L889" s="1273"/>
      <c r="M889" s="1274"/>
      <c r="N889" s="508"/>
    </row>
    <row r="890" spans="8:8" s="24" ht="17.25" customFormat="1" customHeight="1">
      <c r="A890" s="1236"/>
      <c r="B890" s="1262" t="s">
        <v>167</v>
      </c>
      <c r="C890" s="1269" t="s">
        <v>24</v>
      </c>
      <c r="D890" s="1270"/>
      <c r="E890" s="1270"/>
      <c r="F890" s="1270"/>
      <c r="G890" s="1271"/>
      <c r="H890" s="1272" t="s">
        <v>153</v>
      </c>
      <c r="I890" s="1273" t="str">
        <f>IF(K884="","",VLOOKUP($A881,'Marks Entry'!$C$9:$FA$108,7,0))</f>
        <v>SHIVA LAL</v>
      </c>
      <c r="J890" s="1273"/>
      <c r="K890" s="1273"/>
      <c r="L890" s="1273"/>
      <c r="M890" s="1274"/>
      <c r="N890" s="508"/>
    </row>
    <row r="891" spans="8:8" s="24" ht="17.25" customFormat="1" customHeight="1">
      <c r="A891" s="1236"/>
      <c r="B891" s="1262" t="s">
        <v>167</v>
      </c>
      <c r="C891" s="1269" t="s">
        <v>52</v>
      </c>
      <c r="D891" s="1270"/>
      <c r="E891" s="1270"/>
      <c r="F891" s="1270"/>
      <c r="G891" s="1271"/>
      <c r="H891" s="1272" t="s">
        <v>153</v>
      </c>
      <c r="I891" s="1273" t="str">
        <f>IF(K884="","",VLOOKUP($A881,'Marks Entry'!$C$9:$FA$108,8,0))</f>
        <v>SHANTI DEVI</v>
      </c>
      <c r="J891" s="1273"/>
      <c r="K891" s="1273"/>
      <c r="L891" s="1273"/>
      <c r="M891" s="1274"/>
      <c r="N891" s="508"/>
    </row>
    <row r="892" spans="8:8" s="24" ht="17.25" customFormat="1" customHeight="1">
      <c r="A892" s="1236"/>
      <c r="B892" s="1262" t="s">
        <v>167</v>
      </c>
      <c r="C892" s="1269" t="s">
        <v>53</v>
      </c>
      <c r="D892" s="1270"/>
      <c r="E892" s="1270"/>
      <c r="F892" s="1270"/>
      <c r="G892" s="1271"/>
      <c r="H892" s="1272" t="s">
        <v>153</v>
      </c>
      <c r="I892" s="1275" t="str">
        <f>IF(K884="","",CONCATENATE('Marks Entry'!$G$4,'Marks Entry'!$J$4))</f>
        <v>9(A)</v>
      </c>
      <c r="J892" s="1273"/>
      <c r="K892" s="1273"/>
      <c r="L892" s="1273"/>
      <c r="M892" s="1274"/>
      <c r="N892" s="508"/>
    </row>
    <row r="893" spans="8:8" s="24" ht="17.25" customFormat="1" customHeight="1">
      <c r="A893" s="1236"/>
      <c r="B893" s="1262" t="s">
        <v>167</v>
      </c>
      <c r="C893" s="1276" t="s">
        <v>26</v>
      </c>
      <c r="D893" s="1277"/>
      <c r="E893" s="1277"/>
      <c r="F893" s="1277"/>
      <c r="G893" s="1278"/>
      <c r="H893" s="1279" t="s">
        <v>153</v>
      </c>
      <c r="I893" s="1280">
        <f>IF(K884="","",VLOOKUP($A881,'Marks Entry'!$C$9:$FA$108,9,0))</f>
        <v>39632.0</v>
      </c>
      <c r="J893" s="1280"/>
      <c r="K893" s="1280"/>
      <c r="L893" s="1280"/>
      <c r="M893" s="1281"/>
      <c r="N893" s="508"/>
    </row>
    <row r="894" spans="8:8" s="1235" ht="17.25" customFormat="1" customHeight="1">
      <c r="A894" s="1236"/>
      <c r="B894" s="1282" t="s">
        <v>167</v>
      </c>
      <c r="C894" s="1283" t="s">
        <v>54</v>
      </c>
      <c r="D894" s="1284"/>
      <c r="E894" s="1285" t="s">
        <v>69</v>
      </c>
      <c r="F894" s="1286" t="s">
        <v>70</v>
      </c>
      <c r="G894" s="1285" t="s">
        <v>200</v>
      </c>
      <c r="H894" s="1287" t="s">
        <v>30</v>
      </c>
      <c r="I894" s="1288" t="s">
        <v>55</v>
      </c>
      <c r="J894" s="1289" t="s">
        <v>223</v>
      </c>
      <c r="K894" s="1290" t="s">
        <v>83</v>
      </c>
      <c r="L894" s="1291" t="s">
        <v>76</v>
      </c>
      <c r="M894" s="1292" t="s">
        <v>102</v>
      </c>
      <c r="N894" s="508"/>
    </row>
    <row r="895" spans="8:8" s="1235" ht="17.25" customFormat="1" customHeight="1">
      <c r="A895" s="1236"/>
      <c r="B895" s="1282" t="s">
        <v>167</v>
      </c>
      <c r="C895" s="1293"/>
      <c r="D895" s="1294"/>
      <c r="E895" s="1295"/>
      <c r="F895" s="1296"/>
      <c r="G895" s="1295"/>
      <c r="H895" s="1297"/>
      <c r="I895" s="1298"/>
      <c r="J895" s="1299"/>
      <c r="K895" s="1300"/>
      <c r="L895" s="1301"/>
      <c r="M895" s="1302"/>
      <c r="N895" s="508"/>
    </row>
    <row r="896" spans="8:8" s="1235" ht="17.25" customFormat="1" customHeight="1">
      <c r="A896" s="1236"/>
      <c r="B896" s="1282" t="s">
        <v>167</v>
      </c>
      <c r="C896" s="1303" t="s">
        <v>56</v>
      </c>
      <c r="D896" s="1304"/>
      <c r="E896" s="1305">
        <f>'Marks Entry'!$L$7</f>
        <v>5.0</v>
      </c>
      <c r="F896" s="1305">
        <f>'Marks Entry'!$M$7</f>
        <v>5.0</v>
      </c>
      <c r="G896" s="1305">
        <f>'Marks Entry'!$M$7</f>
        <v>5.0</v>
      </c>
      <c r="H896" s="1306">
        <f>SUM(E896:G896)</f>
        <v>15.0</v>
      </c>
      <c r="I896" s="1305">
        <f>'Marks Entry'!$P$7</f>
        <v>35.0</v>
      </c>
      <c r="J896" s="1306">
        <f>SUM(H896,I896)</f>
        <v>50.0</v>
      </c>
      <c r="K896" s="1305">
        <f>'Marks Entry'!$R$7</f>
        <v>50.0</v>
      </c>
      <c r="L896" s="1307">
        <f>SUM(J896,K896)</f>
        <v>100.0</v>
      </c>
      <c r="M896" s="1308"/>
      <c r="N896" s="508"/>
    </row>
    <row r="897" spans="8:8" s="1235" ht="17.25" customFormat="1" customHeight="1">
      <c r="A897" s="1236"/>
      <c r="B897" s="1282" t="s">
        <v>167</v>
      </c>
      <c r="C897" s="1309" t="str">
        <f>'Marks Entry'!$L$3</f>
        <v>HINDI</v>
      </c>
      <c r="D897" s="1310"/>
      <c r="E897" s="1311">
        <f>IF(K884="","",VLOOKUP($A881,'Marks Entry'!$C$1:$GQ$109,10,0))</f>
        <v>1.0</v>
      </c>
      <c r="F897" s="1311">
        <f>IF(K884="","",VLOOKUP($A881,'Marks Entry'!$C$1:$GQ$109,11,0))</f>
        <v>1.0</v>
      </c>
      <c r="G897" s="1312">
        <f>IF(K884="","",VLOOKUP($A881,'Marks Entry'!$C$1:$GQ$109,12,0))</f>
        <v>0.0</v>
      </c>
      <c r="H897" s="1313">
        <f>SUM(E897:G897)</f>
        <v>2.0</v>
      </c>
      <c r="I897" s="1311">
        <f>IF(K884="","",VLOOKUP($A881,'Marks Entry'!$C$1:$GQ$109,14,0))</f>
        <v>5.0</v>
      </c>
      <c r="J897" s="1313">
        <f t="shared" si="66" ref="J897:J904">SUM(H897,I897)</f>
        <v>7.0</v>
      </c>
      <c r="K897" s="1311">
        <f>IF(K884="","",VLOOKUP($A881,'Marks Entry'!$C$1:$GQ$109,16,0))</f>
        <v>5.0</v>
      </c>
      <c r="L897" s="1314">
        <f t="shared" si="67" ref="L897:L904">SUM(J897,K897)</f>
        <v>12.0</v>
      </c>
      <c r="M897" s="1315" t="str">
        <f>IF(K884="","",VLOOKUP($A881,'Marks Entry'!$C$1:$GQ$109,21,0))</f>
        <v>F</v>
      </c>
      <c r="N897" s="508"/>
    </row>
    <row r="898" spans="8:8" s="1235" ht="17.25" customFormat="1" customHeight="1">
      <c r="A898" s="1236"/>
      <c r="B898" s="1282" t="s">
        <v>167</v>
      </c>
      <c r="C898" s="1316" t="str">
        <f>'Marks Entry'!$X$3</f>
        <v>ENGLISH</v>
      </c>
      <c r="D898" s="1317"/>
      <c r="E898" s="1318">
        <f>IF(K884="","",VLOOKUP($A881,'Marks Entry'!$C$1:$GQ$109,22,0))</f>
        <v>2.0</v>
      </c>
      <c r="F898" s="1318">
        <f>IF(K884="","",VLOOKUP($A881,'Marks Entry'!$C$1:$GQ$109,23,0))</f>
        <v>2.0</v>
      </c>
      <c r="G898" s="1319">
        <f>IF(K884="","",VLOOKUP($A881,'Marks Entry'!$C$1:$GQ$109,24,0))</f>
        <v>1.0</v>
      </c>
      <c r="H898" s="1320">
        <f t="shared" si="68" ref="H898:H904">SUM(E898:G898)</f>
        <v>5.0</v>
      </c>
      <c r="I898" s="1321">
        <f>IF(K884="","",VLOOKUP($A881,'Marks Entry'!$C$1:$GQ$109,26,0))</f>
        <v>12.0</v>
      </c>
      <c r="J898" s="1320">
        <f t="shared" si="66"/>
        <v>17.0</v>
      </c>
      <c r="K898" s="1318">
        <f>IF(K884="","",VLOOKUP($A881,'Marks Entry'!$C$1:$GQ$109,28,0))</f>
        <v>0.0</v>
      </c>
      <c r="L898" s="1322">
        <f t="shared" si="67"/>
        <v>17.0</v>
      </c>
      <c r="M898" s="1323" t="str">
        <f>IF(K884="","",VLOOKUP($A881,'Marks Entry'!$C$1:$GQ$109,33,0))</f>
        <v>F</v>
      </c>
      <c r="N898" s="508"/>
    </row>
    <row r="899" spans="8:8" s="1235" ht="17.25" customFormat="1" customHeight="1">
      <c r="A899" s="1236"/>
      <c r="B899" s="1282" t="s">
        <v>167</v>
      </c>
      <c r="C899" s="1324" t="s">
        <v>56</v>
      </c>
      <c r="D899" s="1325"/>
      <c r="E899" s="1326">
        <f>'Marks Entry'!$AJ$7</f>
        <v>10.0</v>
      </c>
      <c r="F899" s="1326">
        <f>'Marks Entry'!$AK$7</f>
        <v>10.0</v>
      </c>
      <c r="G899" s="1326">
        <f>'Marks Entry'!$AK$7</f>
        <v>10.0</v>
      </c>
      <c r="H899" s="1327">
        <f t="shared" si="68"/>
        <v>30.0</v>
      </c>
      <c r="I899" s="1326">
        <f>'Marks Entry'!$AN$7</f>
        <v>70.0</v>
      </c>
      <c r="J899" s="1327">
        <f t="shared" si="66"/>
        <v>100.0</v>
      </c>
      <c r="K899" s="1326">
        <f>'Marks Entry'!$AP$7</f>
        <v>100.0</v>
      </c>
      <c r="L899" s="1328">
        <f t="shared" si="67"/>
        <v>200.0</v>
      </c>
      <c r="M899" s="1329" t="s">
        <v>168</v>
      </c>
      <c r="N899" s="508"/>
    </row>
    <row r="900" spans="8:8" s="1235" ht="17.25" customFormat="1" customHeight="1">
      <c r="A900" s="1236"/>
      <c r="B900" s="1282" t="s">
        <v>167</v>
      </c>
      <c r="C900" s="1330" t="str">
        <f>'Marks Entry'!$AJ$3</f>
        <v>SANSKRIT-I</v>
      </c>
      <c r="D900" s="1331"/>
      <c r="E900" s="1311">
        <f>IF(K884="","",VLOOKUP($A881,'Marks Entry'!$C$1:$GQ$109,34,0))</f>
        <v>3.0</v>
      </c>
      <c r="F900" s="1311">
        <f>IF(K884="","",VLOOKUP($A881,'Marks Entry'!$C$1:$GQ$109,35,0))</f>
        <v>4.0</v>
      </c>
      <c r="G900" s="1312">
        <f>IF(K884="","",VLOOKUP($A881,'Marks Entry'!$C$1:$GQ$109,36,0))</f>
        <v>4.0</v>
      </c>
      <c r="H900" s="1332">
        <f t="shared" si="68"/>
        <v>11.0</v>
      </c>
      <c r="I900" s="1333">
        <f>IF(K884="","",VLOOKUP($A881,'Marks Entry'!$C$1:$GQ$109,38,0))</f>
        <v>19.0</v>
      </c>
      <c r="J900" s="1332">
        <f t="shared" si="66"/>
        <v>30.0</v>
      </c>
      <c r="K900" s="1311">
        <f>IF(K884="","",VLOOKUP($A881,'Marks Entry'!$C$1:$GQ$109,40,0))</f>
        <v>0.0</v>
      </c>
      <c r="L900" s="1314">
        <f t="shared" si="67"/>
        <v>30.0</v>
      </c>
      <c r="M900" s="1315" t="str">
        <f>IF(K884="","",VLOOKUP($A881,'Marks Entry'!$C$1:$GQ$109,45,0))</f>
        <v>F</v>
      </c>
      <c r="N900" s="508"/>
    </row>
    <row r="901" spans="8:8" s="1235" ht="17.25" customFormat="1" customHeight="1">
      <c r="A901" s="1236"/>
      <c r="B901" s="1282" t="s">
        <v>167</v>
      </c>
      <c r="C901" s="1334" t="str">
        <f>'Marks Entry'!$AV$3</f>
        <v>SANSKRIT-II</v>
      </c>
      <c r="D901" s="1335"/>
      <c r="E901" s="1311">
        <f>IF(K884="","",VLOOKUP($A881,'Marks Entry'!$C$1:$GQ$109,46,0))</f>
        <v>2.0</v>
      </c>
      <c r="F901" s="1311">
        <f>IF(K884="","",VLOOKUP($A881,'Marks Entry'!$C$1:$GQ$109,47,0))</f>
        <v>4.0</v>
      </c>
      <c r="G901" s="1312">
        <f>IF(K884="","",VLOOKUP($A881,'Marks Entry'!$C$1:$GQ$109,48,0))</f>
        <v>4.0</v>
      </c>
      <c r="H901" s="1336">
        <f t="shared" si="68"/>
        <v>10.0</v>
      </c>
      <c r="I901" s="1337">
        <f>IF(K884="","",VLOOKUP($A881,'Marks Entry'!$C$1:$GQ$109,50,0))</f>
        <v>15.0</v>
      </c>
      <c r="J901" s="1336">
        <f t="shared" si="66"/>
        <v>25.0</v>
      </c>
      <c r="K901" s="1311">
        <f>IF(K884="","",VLOOKUP($A881,'Marks Entry'!$C$1:$GQ$109,52,0))</f>
        <v>0.0</v>
      </c>
      <c r="L901" s="1314">
        <f t="shared" si="67"/>
        <v>25.0</v>
      </c>
      <c r="M901" s="1315" t="str">
        <f>IF(K884="","",VLOOKUP($A881,'Marks Entry'!$C$1:$GQ$109,57,0))</f>
        <v>F</v>
      </c>
      <c r="N901" s="508"/>
    </row>
    <row r="902" spans="8:8" s="1235" ht="17.25" customFormat="1" customHeight="1">
      <c r="A902" s="1236"/>
      <c r="B902" s="1282" t="s">
        <v>167</v>
      </c>
      <c r="C902" s="1334" t="str">
        <f>'Marks Entry'!$BH$3</f>
        <v>SCIENCE</v>
      </c>
      <c r="D902" s="1335"/>
      <c r="E902" s="1311">
        <f>IF(K884="","",VLOOKUP($A881,'Marks Entry'!$C$1:$GQ$109,58,0))</f>
        <v>1.0</v>
      </c>
      <c r="F902" s="1311">
        <f>IF(K884="","",VLOOKUP($A881,'Marks Entry'!$C$1:$GQ$109,59,0))</f>
        <v>0.0</v>
      </c>
      <c r="G902" s="1312">
        <f>IF(K884="","",VLOOKUP($A881,'Marks Entry'!$C$1:$GQ$109,60,0))</f>
        <v>4.0</v>
      </c>
      <c r="H902" s="1336">
        <f t="shared" si="68"/>
        <v>5.0</v>
      </c>
      <c r="I902" s="1337">
        <f>IF(K884="","",VLOOKUP($A881,'Marks Entry'!$C$1:$GQ$109,62,0))</f>
        <v>16.0</v>
      </c>
      <c r="J902" s="1336">
        <f t="shared" si="66"/>
        <v>21.0</v>
      </c>
      <c r="K902" s="1311">
        <f>IF(K884="","",VLOOKUP($A881,'Marks Entry'!$C$1:$GQ$109,64,0))</f>
        <v>0.0</v>
      </c>
      <c r="L902" s="1314">
        <f t="shared" si="67"/>
        <v>21.0</v>
      </c>
      <c r="M902" s="1315" t="str">
        <f>IF(K884="","",VLOOKUP($A881,'Marks Entry'!$C$1:$GQ$109,69,0))</f>
        <v>F</v>
      </c>
      <c r="N902" s="508"/>
    </row>
    <row r="903" spans="8:8" s="1235" ht="17.25" customFormat="1" customHeight="1">
      <c r="A903" s="1236"/>
      <c r="B903" s="1282" t="s">
        <v>167</v>
      </c>
      <c r="C903" s="1338" t="str">
        <f>'Marks Entry'!$BT$3</f>
        <v>MATHEMATICS</v>
      </c>
      <c r="D903" s="1339"/>
      <c r="E903" s="1340">
        <f>IF(K884="","",VLOOKUP($A881,'Marks Entry'!$C$1:$GQ$109,70,0))</f>
        <v>2.0</v>
      </c>
      <c r="F903" s="1340">
        <f>IF(K884="","",VLOOKUP($A881,'Marks Entry'!$C$1:$GQ$109,71,0))</f>
        <v>4.0</v>
      </c>
      <c r="G903" s="1341">
        <f>IF(K884="","",VLOOKUP($A881,'Marks Entry'!$C$1:$GQ$109,72,0))</f>
        <v>2.0</v>
      </c>
      <c r="H903" s="1342">
        <f t="shared" si="68"/>
        <v>8.0</v>
      </c>
      <c r="I903" s="1343">
        <f>IF(K884="","",VLOOKUP($A881,'Marks Entry'!$C$1:$GQ$109,74,0))</f>
        <v>16.0</v>
      </c>
      <c r="J903" s="1342">
        <f t="shared" si="66"/>
        <v>24.0</v>
      </c>
      <c r="K903" s="1340">
        <f>IF(K884="","",VLOOKUP($A881,'Marks Entry'!$C$1:$GQ$109,76,0))</f>
        <v>0.0</v>
      </c>
      <c r="L903" s="1344">
        <f t="shared" si="67"/>
        <v>24.0</v>
      </c>
      <c r="M903" s="1345" t="str">
        <f>IF(K884="","",VLOOKUP($A881,'Marks Entry'!$C$1:$GQ$109,81,0))</f>
        <v>F</v>
      </c>
      <c r="N903" s="508"/>
    </row>
    <row r="904" spans="8:8" s="1235" ht="17.25" customFormat="1" customHeight="1">
      <c r="A904" s="1236"/>
      <c r="B904" s="1282" t="s">
        <v>167</v>
      </c>
      <c r="C904" s="1338" t="str">
        <f>'Marks Entry'!$CF$3</f>
        <v>SOCIAL SCIENCE</v>
      </c>
      <c r="D904" s="1339"/>
      <c r="E904" s="1340">
        <f>IF(K884="","",VLOOKUP($A881,'Marks Entry'!$C$1:$GQ$109,82,0))</f>
        <v>5.0</v>
      </c>
      <c r="F904" s="1340">
        <f>IF(K884="","",VLOOKUP($A881,'Marks Entry'!$C$1:$GQ$109,83,0))</f>
        <v>4.0</v>
      </c>
      <c r="G904" s="1341">
        <f>IF(K884="","",VLOOKUP($A881,'Marks Entry'!$C$1:$GQ$109,84,0))</f>
        <v>4.0</v>
      </c>
      <c r="H904" s="1342">
        <f t="shared" si="68"/>
        <v>13.0</v>
      </c>
      <c r="I904" s="1343">
        <f>IF(K884="","",VLOOKUP($A881,'Marks Entry'!$C$1:$GQ$109,86,0))</f>
        <v>20.0</v>
      </c>
      <c r="J904" s="1342">
        <f t="shared" si="66"/>
        <v>33.0</v>
      </c>
      <c r="K904" s="1340">
        <f>IF(K884="","",VLOOKUP($A881,'Marks Entry'!$C$1:$GQ$109,88,0))</f>
        <v>0.0</v>
      </c>
      <c r="L904" s="1344">
        <f t="shared" si="67"/>
        <v>33.0</v>
      </c>
      <c r="M904" s="1345" t="str">
        <f>IF(K884="","",VLOOKUP($A881,'Marks Entry'!$C$1:$GQ$109,93,0))</f>
        <v>F</v>
      </c>
      <c r="N904" s="508"/>
    </row>
    <row r="905" spans="8:8" s="24" ht="17.25" customFormat="1" customHeight="1">
      <c r="A905" s="1236"/>
      <c r="B905" s="1262" t="s">
        <v>167</v>
      </c>
      <c r="C905" s="1346" t="s">
        <v>77</v>
      </c>
      <c r="D905" s="1347"/>
      <c r="E905" s="1348"/>
      <c r="F905" s="1349" t="s">
        <v>78</v>
      </c>
      <c r="G905" s="1350"/>
      <c r="H905" s="1351" t="s">
        <v>79</v>
      </c>
      <c r="I905" s="1352"/>
      <c r="J905" s="1353" t="s">
        <v>43</v>
      </c>
      <c r="K905" s="1354" t="s">
        <v>95</v>
      </c>
      <c r="L905" s="1355" t="s">
        <v>41</v>
      </c>
      <c r="M905" s="1356" t="s">
        <v>45</v>
      </c>
      <c r="N905" s="508"/>
    </row>
    <row r="906" spans="8:8" s="24" ht="20.25" customFormat="1" customHeight="1">
      <c r="A906" s="1236"/>
      <c r="B906" s="1262" t="s">
        <v>167</v>
      </c>
      <c r="C906" s="1357"/>
      <c r="D906" s="1358"/>
      <c r="E906" s="1359"/>
      <c r="F906" s="1360">
        <f>IF(K884="","",VLOOKUP($A881,'Marks Entry'!$C$1:$GQ$109,155,0))</f>
        <v>1200.0</v>
      </c>
      <c r="G906" s="1361"/>
      <c r="H906" s="1362">
        <f>IF(K884="","",VLOOKUP($A881,'Marks Entry'!$C$1:$GQ$109,156,0))</f>
        <v>162.0</v>
      </c>
      <c r="I906" s="1361"/>
      <c r="J906" s="1363">
        <f>IF(K884="","",VLOOKUP($A881,'Marks Entry'!$C$1:$GQ$109,157,0))</f>
        <v>13.5</v>
      </c>
      <c r="K906" s="1364" t="str">
        <f>IF(K884="","",VLOOKUP($A881,'Marks Entry'!$C$1:$GQ$109,158,0))</f>
        <v/>
      </c>
      <c r="L906" s="1365" t="str">
        <f>IF(K884="","",VLOOKUP($A881,'Marks Entry'!$C$1:$GQ$109,159,0))</f>
        <v>FAILED</v>
      </c>
      <c r="M906" s="1366" t="str">
        <f>IF(K884="","",VLOOKUP($A881,'Marks Entry'!$C$1:$GQ$109,161,0))</f>
        <v/>
      </c>
      <c r="N906" s="508"/>
    </row>
    <row r="907" spans="8:8" s="24" ht="17.25" customFormat="1" customHeight="1">
      <c r="A907" s="1236"/>
      <c r="B907" s="1262" t="s">
        <v>167</v>
      </c>
      <c r="C907" s="1367" t="s">
        <v>58</v>
      </c>
      <c r="D907" s="1368"/>
      <c r="E907" s="1368"/>
      <c r="F907" s="1368"/>
      <c r="G907" s="1368"/>
      <c r="H907" s="1368"/>
      <c r="I907" s="1369"/>
      <c r="J907" s="1370" t="s">
        <v>59</v>
      </c>
      <c r="K907" s="1371">
        <f>IF(K884="","",VLOOKUP($A881,'Marks Entry'!$C$1:$GQ$109,152,0))</f>
        <v>0.0</v>
      </c>
      <c r="L907" s="1372" t="s">
        <v>104</v>
      </c>
      <c r="M907" s="1373"/>
      <c r="N907" s="508"/>
    </row>
    <row r="908" spans="8:8" s="24" ht="17.25" customFormat="1" customHeight="1">
      <c r="A908" s="1236"/>
      <c r="B908" s="1262" t="s">
        <v>167</v>
      </c>
      <c r="C908" s="1374" t="s">
        <v>54</v>
      </c>
      <c r="D908" s="1375"/>
      <c r="E908" s="1375"/>
      <c r="F908" s="1376" t="s">
        <v>162</v>
      </c>
      <c r="G908" s="1376"/>
      <c r="H908" s="1376"/>
      <c r="I908" s="1377" t="s">
        <v>49</v>
      </c>
      <c r="J908" s="1378" t="s">
        <v>60</v>
      </c>
      <c r="K908" s="1379">
        <f>IF(K884="","",VLOOKUP($A881,'Marks Entry'!$C$1:$GQ$109,153,0))</f>
        <v>0.0</v>
      </c>
      <c r="L908" s="1380" t="str">
        <f>IF(K884="","",VLOOKUP($A881,'Marks Entry'!$C$1:$GQ$109,154,0))</f>
        <v/>
      </c>
      <c r="M908" s="1381"/>
      <c r="N908" s="508"/>
    </row>
    <row r="909" spans="8:8" s="24" ht="17.25" customFormat="1" customHeight="1">
      <c r="A909" s="1236"/>
      <c r="B909" s="1262" t="s">
        <v>167</v>
      </c>
      <c r="C909" s="1374"/>
      <c r="D909" s="1375"/>
      <c r="E909" s="1375"/>
      <c r="F909" s="1376"/>
      <c r="G909" s="1376"/>
      <c r="H909" s="1376"/>
      <c r="I909" s="1382" t="s">
        <v>103</v>
      </c>
      <c r="J909" s="1383" t="s">
        <v>61</v>
      </c>
      <c r="K909" s="1383"/>
      <c r="L909" s="1384" t="str">
        <f>IF(K884="","",VLOOKUP($A881,'Marks Entry'!$C$1:$GQ$109,162,0))</f>
        <v>Need Improvement</v>
      </c>
      <c r="M909" s="1385"/>
      <c r="N909" s="508"/>
    </row>
    <row r="910" spans="8:8" s="24" ht="17.25" customFormat="1" customHeight="1">
      <c r="A910" s="1236"/>
      <c r="B910" s="1262" t="s">
        <v>167</v>
      </c>
      <c r="C910" s="1386" t="str">
        <f>'Marks Entry'!$CR$3</f>
        <v>Fou. Of Info. Tech.</v>
      </c>
      <c r="D910" s="1387"/>
      <c r="E910" s="1388"/>
      <c r="F910" s="1389" t="str">
        <f>IF(K884="","",VLOOKUP($A881,'Marks Entry'!$C$1:$GQ$109,180,0))</f>
        <v>60/200</v>
      </c>
      <c r="G910" s="1389"/>
      <c r="H910" s="1389"/>
      <c r="I910" s="1390" t="str">
        <f>IF(OR(K884="",F910=0/200),"",VLOOKUP($A881,'Marks Entry'!$C$1:$GQ$109,106,0))</f>
        <v/>
      </c>
      <c r="J910" s="1391" t="s">
        <v>68</v>
      </c>
      <c r="K910" s="1391"/>
      <c r="L910" s="1392">
        <f>Master!$E$20</f>
        <v>45048.0</v>
      </c>
      <c r="M910" s="1393"/>
      <c r="N910" s="508"/>
    </row>
    <row r="911" spans="8:8" s="24" ht="17.25" customFormat="1" customHeight="1">
      <c r="A911" s="1236"/>
      <c r="B911" s="1262" t="s">
        <v>167</v>
      </c>
      <c r="C911" s="1394" t="str">
        <f>'Marks Entry'!$DE$3</f>
        <v>Health &amp; Phy. Edu.</v>
      </c>
      <c r="D911" s="1395"/>
      <c r="E911" s="1395"/>
      <c r="F911" s="1396" t="str">
        <f>IF(K884="","",VLOOKUP($A881,'Marks Entry'!$C$1:$GQ$109,184,0))</f>
        <v>58/230</v>
      </c>
      <c r="G911" s="1397"/>
      <c r="H911" s="1398"/>
      <c r="I911" s="1390" t="str">
        <f>IF(OR(K884="",F911=0/200),"",VLOOKUP($A881,'Marks Entry'!$C$1:$GQ$109,129,0))</f>
        <v/>
      </c>
      <c r="J911" s="1399"/>
      <c r="K911" s="1399"/>
      <c r="L911" s="1399"/>
      <c r="M911" s="1400"/>
      <c r="N911" s="508"/>
    </row>
    <row r="912" spans="8:8" s="24" ht="17.25" customFormat="1" customHeight="1">
      <c r="A912" s="1236"/>
      <c r="B912" s="1262" t="s">
        <v>167</v>
      </c>
      <c r="C912" s="1394" t="str">
        <f>'Marks Entry'!$EB$3</f>
        <v>S.U.P.W.</v>
      </c>
      <c r="D912" s="1395"/>
      <c r="E912" s="1395"/>
      <c r="F912" s="1396" t="str">
        <f>IF(K884="","",VLOOKUP($A881,'Marks Entry'!$C$1:$GQ$109,188,0))</f>
        <v>0/100</v>
      </c>
      <c r="G912" s="1397"/>
      <c r="H912" s="1398"/>
      <c r="I912" s="1390" t="str">
        <f>IF(OR(K884="",F912=0/100),"",VLOOKUP($A881,'Marks Entry'!$C$1:$GQ$109,135,0))</f>
        <v/>
      </c>
      <c r="J912" s="1401"/>
      <c r="K912" s="1401"/>
      <c r="L912" s="1401"/>
      <c r="M912" s="1402"/>
      <c r="N912" s="508"/>
    </row>
    <row r="913" spans="8:8" s="24" ht="17.25" customFormat="1" customHeight="1">
      <c r="A913" s="1236"/>
      <c r="B913" s="1262" t="s">
        <v>167</v>
      </c>
      <c r="C913" s="1394" t="str">
        <f>'Marks Entry'!$EH$3</f>
        <v>Art Education</v>
      </c>
      <c r="D913" s="1395"/>
      <c r="E913" s="1395"/>
      <c r="F913" s="1396" t="str">
        <f>IF(K884="","",VLOOKUP($A881,'Marks Entry'!$C$1:$GQ$109,192,0))</f>
        <v>0/100</v>
      </c>
      <c r="G913" s="1397"/>
      <c r="H913" s="1398"/>
      <c r="I913" s="1390" t="str">
        <f>IF(OR(K884="",F913=0/100),"",VLOOKUP($A881,'Marks Entry'!$C$1:$GQ$109,141,0))</f>
        <v/>
      </c>
      <c r="J913" s="1403" t="s">
        <v>228</v>
      </c>
      <c r="K913" s="1403"/>
      <c r="L913" s="1403"/>
      <c r="M913" s="1404"/>
      <c r="N913" s="508"/>
    </row>
    <row r="914" spans="8:8" s="24" ht="17.25" customFormat="1" customHeight="1">
      <c r="A914" s="1236"/>
      <c r="B914" s="1262" t="s">
        <v>167</v>
      </c>
      <c r="C914" s="1394" t="str">
        <f>'Marks Entry'!$EN$3</f>
        <v>H &amp; C RAJ</v>
      </c>
      <c r="D914" s="1395"/>
      <c r="E914" s="1395"/>
      <c r="F914" s="1405" t="str">
        <f>IF(K884="","",VLOOKUP($A881,'Marks Entry'!$C$1:$GQ$109,196,0))</f>
        <v>65/200</v>
      </c>
      <c r="G914" s="1406"/>
      <c r="H914" s="1407"/>
      <c r="I914" s="1408" t="str">
        <f>IF(OR(K884="",F914=0/200),"",VLOOKUP($A881,'Marks Entry'!$C$1:$GQ$109,151,0))</f>
        <v/>
      </c>
      <c r="J914" s="1403" t="s">
        <v>229</v>
      </c>
      <c r="K914" s="1403"/>
      <c r="L914" s="1403"/>
      <c r="M914" s="1404"/>
      <c r="N914" s="508"/>
    </row>
    <row r="915" spans="8:8" s="24" ht="17.25" customFormat="1" customHeight="1">
      <c r="A915" s="1236"/>
      <c r="B915" s="1262" t="s">
        <v>167</v>
      </c>
      <c r="C915" s="1409" t="s">
        <v>171</v>
      </c>
      <c r="D915" s="1410"/>
      <c r="E915" s="1411"/>
      <c r="F915" s="1412" t="s">
        <v>172</v>
      </c>
      <c r="G915" s="1413"/>
      <c r="H915" s="1414"/>
      <c r="I915" s="1415" t="s">
        <v>31</v>
      </c>
      <c r="J915" s="1403" t="s">
        <v>230</v>
      </c>
      <c r="K915" s="1403"/>
      <c r="L915" s="1403"/>
      <c r="M915" s="1404"/>
      <c r="N915" s="508"/>
    </row>
    <row r="916" spans="8:8" s="24" ht="17.25" customFormat="1" customHeight="1">
      <c r="A916" s="1236"/>
      <c r="B916" s="1262" t="s">
        <v>167</v>
      </c>
      <c r="C916" s="1416"/>
      <c r="D916" s="1417"/>
      <c r="E916" s="1418"/>
      <c r="F916" s="1419" t="s">
        <v>224</v>
      </c>
      <c r="G916" s="1420"/>
      <c r="H916" s="1421"/>
      <c r="I916" s="1422" t="s">
        <v>62</v>
      </c>
      <c r="J916" s="1423" t="s">
        <v>232</v>
      </c>
      <c r="K916" s="1424"/>
      <c r="L916" s="1424"/>
      <c r="M916" s="1425"/>
      <c r="N916" s="508"/>
    </row>
    <row r="917" spans="8:8" s="24" ht="17.25" customFormat="1" customHeight="1">
      <c r="A917" s="1236"/>
      <c r="B917" s="1262" t="s">
        <v>167</v>
      </c>
      <c r="C917" s="1416"/>
      <c r="D917" s="1417"/>
      <c r="E917" s="1418"/>
      <c r="F917" s="1419" t="s">
        <v>225</v>
      </c>
      <c r="G917" s="1420"/>
      <c r="H917" s="1421"/>
      <c r="I917" s="1422" t="s">
        <v>63</v>
      </c>
      <c r="J917" s="1426"/>
      <c r="K917" s="1427"/>
      <c r="L917" s="1427"/>
      <c r="M917" s="1428"/>
      <c r="N917" s="508"/>
    </row>
    <row r="918" spans="8:8" s="24" ht="17.25" customFormat="1" customHeight="1">
      <c r="A918" s="1236"/>
      <c r="B918" s="1262" t="s">
        <v>167</v>
      </c>
      <c r="C918" s="1416"/>
      <c r="D918" s="1417"/>
      <c r="E918" s="1418"/>
      <c r="F918" s="1419" t="s">
        <v>226</v>
      </c>
      <c r="G918" s="1420"/>
      <c r="H918" s="1421"/>
      <c r="I918" s="1422" t="s">
        <v>65</v>
      </c>
      <c r="J918" s="1426"/>
      <c r="K918" s="1427"/>
      <c r="L918" s="1427"/>
      <c r="M918" s="1428"/>
      <c r="N918" s="508"/>
    </row>
    <row r="919" spans="8:8" s="24" ht="17.25" customFormat="1" customHeight="1">
      <c r="A919" s="1236"/>
      <c r="B919" s="1429" t="s">
        <v>167</v>
      </c>
      <c r="C919" s="1430"/>
      <c r="D919" s="1431"/>
      <c r="E919" s="1432"/>
      <c r="F919" s="1433" t="s">
        <v>227</v>
      </c>
      <c r="G919" s="1434"/>
      <c r="H919" s="1435"/>
      <c r="I919" s="1436" t="s">
        <v>64</v>
      </c>
      <c r="J919" s="1437" t="s">
        <v>231</v>
      </c>
      <c r="K919" s="1438"/>
      <c r="L919" s="1438"/>
      <c r="M919" s="1439"/>
      <c r="N919" s="508"/>
    </row>
    <row r="920" spans="8:8" s="24" ht="27.75" customFormat="1" customHeight="1">
      <c r="A920" s="1440" t="s">
        <v>161</v>
      </c>
      <c r="B920" s="1440"/>
      <c r="C920" s="1440"/>
      <c r="D920" s="1440"/>
      <c r="E920" s="1440"/>
      <c r="F920" s="1440"/>
      <c r="G920" s="1440"/>
      <c r="H920" s="1440"/>
      <c r="I920" s="1440"/>
      <c r="J920" s="1440"/>
      <c r="K920" s="1440"/>
      <c r="L920" s="1440"/>
      <c r="M920" s="1440"/>
      <c r="N920" s="1440"/>
    </row>
    <row r="921" spans="8:8" s="24" ht="19.5" customFormat="1" customHeight="1">
      <c r="A921" s="1223">
        <f>A881+1</f>
        <v>24.0</v>
      </c>
      <c r="B921" s="1441" t="str">
        <f>$B$1</f>
        <v>Department Of Sanskrit Education, Rajasthan</v>
      </c>
      <c r="C921" s="1441"/>
      <c r="D921" s="1441"/>
      <c r="E921" s="1441"/>
      <c r="F921" s="1441"/>
      <c r="G921" s="1441"/>
      <c r="H921" s="1441"/>
      <c r="I921" s="1441"/>
      <c r="J921" s="1441"/>
      <c r="K921" s="1441"/>
      <c r="L921" s="1441"/>
      <c r="M921" s="1441"/>
      <c r="N921" s="508" t="s">
        <v>161</v>
      </c>
    </row>
    <row r="922" spans="8:8" s="707" ht="36.0" customFormat="1" customHeight="1">
      <c r="A922" s="1225"/>
      <c r="B922" s="1226"/>
      <c r="C922" s="1227"/>
      <c r="D922" s="1228" t="str">
        <f>Master!$E$8</f>
        <v>GOVT VARISHTHA UPADHYAY SANSKRIT SCHOOL</v>
      </c>
      <c r="E922" s="1229"/>
      <c r="F922" s="1229"/>
      <c r="G922" s="1229"/>
      <c r="H922" s="1229"/>
      <c r="I922" s="1229"/>
      <c r="J922" s="1229"/>
      <c r="K922" s="1229"/>
      <c r="L922" s="1229"/>
      <c r="M922" s="1230"/>
      <c r="N922" s="508"/>
    </row>
    <row r="923" spans="8:8" s="24" ht="19.5" customFormat="1" customHeight="1">
      <c r="A923" s="1225"/>
      <c r="B923" s="1231"/>
      <c r="C923" s="1232"/>
      <c r="D923" s="1233">
        <f>Master!$E$11</f>
        <v>0.0</v>
      </c>
      <c r="E923" s="1233"/>
      <c r="F923" s="1233"/>
      <c r="G923" s="1233"/>
      <c r="H923" s="1233"/>
      <c r="I923" s="1233"/>
      <c r="J923" s="1233"/>
      <c r="K923" s="1233"/>
      <c r="L923" s="1233"/>
      <c r="M923" s="1234"/>
      <c r="N923" s="508"/>
    </row>
    <row r="924" spans="8:8" s="1235" ht="18.75" customFormat="1" customHeight="1">
      <c r="A924" s="1236"/>
      <c r="B924" s="1237"/>
      <c r="C924" s="1238" t="s">
        <v>154</v>
      </c>
      <c r="D924" s="1239"/>
      <c r="E924" s="1239"/>
      <c r="F924" s="1239"/>
      <c r="G924" s="1239"/>
      <c r="H924" s="1240"/>
      <c r="I924" s="1241" t="s">
        <v>135</v>
      </c>
      <c r="J924" s="1242"/>
      <c r="K924" s="1243">
        <f>VLOOKUP($A921,'Marks Entry'!$C$9:$K$108,5)</f>
        <v>924.0</v>
      </c>
      <c r="L924" s="1244" t="s">
        <v>221</v>
      </c>
      <c r="M924" s="1245"/>
      <c r="N924" s="508"/>
    </row>
    <row r="925" spans="8:8" s="1235" ht="18.75" customFormat="1" customHeight="1">
      <c r="A925" s="1236"/>
      <c r="B925" s="1237"/>
      <c r="C925" s="1246"/>
      <c r="D925" s="1247"/>
      <c r="E925" s="1247"/>
      <c r="F925" s="1247"/>
      <c r="G925" s="1247"/>
      <c r="H925" s="1248"/>
      <c r="I925" s="1241"/>
      <c r="J925" s="1242"/>
      <c r="K925" s="1243"/>
      <c r="L925" s="1249">
        <f>Master!$E$14</f>
        <v>8170.0</v>
      </c>
      <c r="M925" s="1250"/>
      <c r="N925" s="508"/>
    </row>
    <row r="926" spans="8:8" s="24" ht="15.75" customFormat="1" customHeight="1">
      <c r="A926" s="1236"/>
      <c r="B926" s="1251"/>
      <c r="C926" s="1246"/>
      <c r="D926" s="1247"/>
      <c r="E926" s="1247"/>
      <c r="F926" s="1247"/>
      <c r="G926" s="1247"/>
      <c r="H926" s="1248"/>
      <c r="I926" s="1241"/>
      <c r="J926" s="1242"/>
      <c r="K926" s="1243"/>
      <c r="L926" s="1252" t="s">
        <v>222</v>
      </c>
      <c r="M926" s="1253"/>
      <c r="N926" s="508"/>
    </row>
    <row r="927" spans="8:8" s="24" ht="18.0" customFormat="1" customHeight="1">
      <c r="A927" s="1236"/>
      <c r="B927" s="1251"/>
      <c r="C927" s="1254"/>
      <c r="D927" s="1255"/>
      <c r="E927" s="1255"/>
      <c r="F927" s="1255"/>
      <c r="G927" s="1255"/>
      <c r="H927" s="1256"/>
      <c r="I927" s="1257"/>
      <c r="J927" s="1258"/>
      <c r="K927" s="1259"/>
      <c r="L927" s="1260" t="str">
        <f>Master!$E$6</f>
        <v>2022-23</v>
      </c>
      <c r="M927" s="1261"/>
      <c r="N927" s="508"/>
    </row>
    <row r="928" spans="8:8" s="24" ht="17.25" customFormat="1" customHeight="1">
      <c r="A928" s="1236"/>
      <c r="B928" s="1262" t="s">
        <v>167</v>
      </c>
      <c r="C928" s="1263" t="s">
        <v>21</v>
      </c>
      <c r="D928" s="1264"/>
      <c r="E928" s="1264"/>
      <c r="F928" s="1264"/>
      <c r="G928" s="1265"/>
      <c r="H928" s="1266" t="s">
        <v>153</v>
      </c>
      <c r="I928" s="1267">
        <f>IF(K924="","",VLOOKUP($A921,'Marks Entry'!$C$9:$FA$108,3,0))</f>
        <v>235.0</v>
      </c>
      <c r="J928" s="1267"/>
      <c r="K928" s="1267"/>
      <c r="L928" s="1267"/>
      <c r="M928" s="1268"/>
      <c r="N928" s="508"/>
    </row>
    <row r="929" spans="8:8" s="24" ht="17.25" customFormat="1" customHeight="1">
      <c r="A929" s="1236"/>
      <c r="B929" s="1262" t="s">
        <v>167</v>
      </c>
      <c r="C929" s="1269" t="s">
        <v>23</v>
      </c>
      <c r="D929" s="1270"/>
      <c r="E929" s="1270"/>
      <c r="F929" s="1270"/>
      <c r="G929" s="1271"/>
      <c r="H929" s="1272" t="s">
        <v>153</v>
      </c>
      <c r="I929" s="1273" t="str">
        <f>IF(K924="","",VLOOKUP($A921,'Marks Entry'!$C$9:$FA$108,6,0))</f>
        <v>VARSHA CHOUDHARY</v>
      </c>
      <c r="J929" s="1273"/>
      <c r="K929" s="1273"/>
      <c r="L929" s="1273"/>
      <c r="M929" s="1274"/>
      <c r="N929" s="508"/>
    </row>
    <row r="930" spans="8:8" s="24" ht="17.25" customFormat="1" customHeight="1">
      <c r="A930" s="1236"/>
      <c r="B930" s="1262" t="s">
        <v>167</v>
      </c>
      <c r="C930" s="1269" t="s">
        <v>24</v>
      </c>
      <c r="D930" s="1270"/>
      <c r="E930" s="1270"/>
      <c r="F930" s="1270"/>
      <c r="G930" s="1271"/>
      <c r="H930" s="1272" t="s">
        <v>153</v>
      </c>
      <c r="I930" s="1273" t="str">
        <f>IF(K924="","",VLOOKUP($A921,'Marks Entry'!$C$9:$FA$108,7,0))</f>
        <v>GANESH CHOUDHARY</v>
      </c>
      <c r="J930" s="1273"/>
      <c r="K930" s="1273"/>
      <c r="L930" s="1273"/>
      <c r="M930" s="1274"/>
      <c r="N930" s="508"/>
    </row>
    <row r="931" spans="8:8" s="24" ht="17.25" customFormat="1" customHeight="1">
      <c r="A931" s="1236"/>
      <c r="B931" s="1262" t="s">
        <v>167</v>
      </c>
      <c r="C931" s="1269" t="s">
        <v>52</v>
      </c>
      <c r="D931" s="1270"/>
      <c r="E931" s="1270"/>
      <c r="F931" s="1270"/>
      <c r="G931" s="1271"/>
      <c r="H931" s="1272" t="s">
        <v>153</v>
      </c>
      <c r="I931" s="1273" t="str">
        <f>IF(K924="","",VLOOKUP($A921,'Marks Entry'!$C$9:$FA$108,8,0))</f>
        <v>SUNITA</v>
      </c>
      <c r="J931" s="1273"/>
      <c r="K931" s="1273"/>
      <c r="L931" s="1273"/>
      <c r="M931" s="1274"/>
      <c r="N931" s="508"/>
    </row>
    <row r="932" spans="8:8" s="24" ht="17.25" customFormat="1" customHeight="1">
      <c r="A932" s="1236"/>
      <c r="B932" s="1262" t="s">
        <v>167</v>
      </c>
      <c r="C932" s="1269" t="s">
        <v>53</v>
      </c>
      <c r="D932" s="1270"/>
      <c r="E932" s="1270"/>
      <c r="F932" s="1270"/>
      <c r="G932" s="1271"/>
      <c r="H932" s="1272" t="s">
        <v>153</v>
      </c>
      <c r="I932" s="1275" t="str">
        <f>IF(K924="","",CONCATENATE('Marks Entry'!$G$4,'Marks Entry'!$J$4))</f>
        <v>9(A)</v>
      </c>
      <c r="J932" s="1273"/>
      <c r="K932" s="1273"/>
      <c r="L932" s="1273"/>
      <c r="M932" s="1274"/>
      <c r="N932" s="508"/>
    </row>
    <row r="933" spans="8:8" s="24" ht="17.25" customFormat="1" customHeight="1">
      <c r="A933" s="1236"/>
      <c r="B933" s="1262" t="s">
        <v>167</v>
      </c>
      <c r="C933" s="1276" t="s">
        <v>26</v>
      </c>
      <c r="D933" s="1277"/>
      <c r="E933" s="1277"/>
      <c r="F933" s="1277"/>
      <c r="G933" s="1278"/>
      <c r="H933" s="1279" t="s">
        <v>153</v>
      </c>
      <c r="I933" s="1280">
        <f>IF(K924="","",VLOOKUP($A921,'Marks Entry'!$C$9:$FA$108,9,0))</f>
        <v>39746.0</v>
      </c>
      <c r="J933" s="1280"/>
      <c r="K933" s="1280"/>
      <c r="L933" s="1280"/>
      <c r="M933" s="1281"/>
      <c r="N933" s="508"/>
    </row>
    <row r="934" spans="8:8" s="1235" ht="17.25" customFormat="1" customHeight="1">
      <c r="A934" s="1236"/>
      <c r="B934" s="1282" t="s">
        <v>167</v>
      </c>
      <c r="C934" s="1283" t="s">
        <v>54</v>
      </c>
      <c r="D934" s="1284"/>
      <c r="E934" s="1285" t="s">
        <v>69</v>
      </c>
      <c r="F934" s="1286" t="s">
        <v>70</v>
      </c>
      <c r="G934" s="1285" t="s">
        <v>200</v>
      </c>
      <c r="H934" s="1287" t="s">
        <v>30</v>
      </c>
      <c r="I934" s="1288" t="s">
        <v>55</v>
      </c>
      <c r="J934" s="1289" t="s">
        <v>223</v>
      </c>
      <c r="K934" s="1290" t="s">
        <v>83</v>
      </c>
      <c r="L934" s="1291" t="s">
        <v>76</v>
      </c>
      <c r="M934" s="1292" t="s">
        <v>102</v>
      </c>
      <c r="N934" s="508"/>
    </row>
    <row r="935" spans="8:8" s="1235" ht="17.25" customFormat="1" customHeight="1">
      <c r="A935" s="1236"/>
      <c r="B935" s="1282" t="s">
        <v>167</v>
      </c>
      <c r="C935" s="1293"/>
      <c r="D935" s="1294"/>
      <c r="E935" s="1295"/>
      <c r="F935" s="1296"/>
      <c r="G935" s="1295"/>
      <c r="H935" s="1297"/>
      <c r="I935" s="1298"/>
      <c r="J935" s="1299"/>
      <c r="K935" s="1300"/>
      <c r="L935" s="1301"/>
      <c r="M935" s="1302"/>
      <c r="N935" s="508"/>
    </row>
    <row r="936" spans="8:8" s="1235" ht="17.25" customFormat="1" customHeight="1">
      <c r="A936" s="1236"/>
      <c r="B936" s="1282" t="s">
        <v>167</v>
      </c>
      <c r="C936" s="1303" t="s">
        <v>56</v>
      </c>
      <c r="D936" s="1304"/>
      <c r="E936" s="1305">
        <f>'Marks Entry'!$L$7</f>
        <v>5.0</v>
      </c>
      <c r="F936" s="1305">
        <f>'Marks Entry'!$M$7</f>
        <v>5.0</v>
      </c>
      <c r="G936" s="1305">
        <f>'Marks Entry'!$M$7</f>
        <v>5.0</v>
      </c>
      <c r="H936" s="1306">
        <f>SUM(E936:G936)</f>
        <v>15.0</v>
      </c>
      <c r="I936" s="1305">
        <f>'Marks Entry'!$P$7</f>
        <v>35.0</v>
      </c>
      <c r="J936" s="1306">
        <f>SUM(H936,I936)</f>
        <v>50.0</v>
      </c>
      <c r="K936" s="1305">
        <f>'Marks Entry'!$R$7</f>
        <v>50.0</v>
      </c>
      <c r="L936" s="1307">
        <f>SUM(J936,K936)</f>
        <v>100.0</v>
      </c>
      <c r="M936" s="1308"/>
      <c r="N936" s="508"/>
    </row>
    <row r="937" spans="8:8" s="1235" ht="17.25" customFormat="1" customHeight="1">
      <c r="A937" s="1236"/>
      <c r="B937" s="1282" t="s">
        <v>167</v>
      </c>
      <c r="C937" s="1309" t="str">
        <f>'Marks Entry'!$L$3</f>
        <v>HINDI</v>
      </c>
      <c r="D937" s="1310"/>
      <c r="E937" s="1311">
        <f>IF(K924="","",VLOOKUP($A921,'Marks Entry'!$C$1:$GQ$109,10,0))</f>
        <v>4.0</v>
      </c>
      <c r="F937" s="1311">
        <f>IF(K924="","",VLOOKUP($A921,'Marks Entry'!$C$1:$GQ$109,11,0))</f>
        <v>4.0</v>
      </c>
      <c r="G937" s="1312">
        <f>IF(K924="","",VLOOKUP($A921,'Marks Entry'!$C$1:$GQ$109,12,0))</f>
        <v>4.0</v>
      </c>
      <c r="H937" s="1313">
        <f>SUM(E937:G937)</f>
        <v>12.0</v>
      </c>
      <c r="I937" s="1311">
        <f>IF(K924="","",VLOOKUP($A921,'Marks Entry'!$C$1:$GQ$109,14,0))</f>
        <v>25.0</v>
      </c>
      <c r="J937" s="1313">
        <f t="shared" si="69" ref="J937:J944">SUM(H937,I937)</f>
        <v>37.0</v>
      </c>
      <c r="K937" s="1311">
        <f>IF(K924="","",VLOOKUP($A921,'Marks Entry'!$C$1:$GQ$109,16,0))</f>
        <v>25.0</v>
      </c>
      <c r="L937" s="1314">
        <f t="shared" si="70" ref="L937:L944">SUM(J937,K937)</f>
        <v>62.0</v>
      </c>
      <c r="M937" s="1315" t="str">
        <f>IF(K924="","",VLOOKUP($A921,'Marks Entry'!$C$1:$GQ$109,21,0))</f>
        <v>I</v>
      </c>
      <c r="N937" s="508"/>
    </row>
    <row r="938" spans="8:8" s="1235" ht="17.25" customFormat="1" customHeight="1">
      <c r="A938" s="1236"/>
      <c r="B938" s="1282" t="s">
        <v>167</v>
      </c>
      <c r="C938" s="1316" t="str">
        <f>'Marks Entry'!$X$3</f>
        <v>ENGLISH</v>
      </c>
      <c r="D938" s="1317"/>
      <c r="E938" s="1318">
        <f>IF(K924="","",VLOOKUP($A921,'Marks Entry'!$C$1:$GQ$109,22,0))</f>
        <v>4.0</v>
      </c>
      <c r="F938" s="1318">
        <f>IF(K924="","",VLOOKUP($A921,'Marks Entry'!$C$1:$GQ$109,23,0))</f>
        <v>5.0</v>
      </c>
      <c r="G938" s="1319">
        <f>IF(K924="","",VLOOKUP($A921,'Marks Entry'!$C$1:$GQ$109,24,0))</f>
        <v>5.0</v>
      </c>
      <c r="H938" s="1320">
        <f t="shared" si="71" ref="H938:H944">SUM(E938:G938)</f>
        <v>14.0</v>
      </c>
      <c r="I938" s="1321">
        <f>IF(K924="","",VLOOKUP($A921,'Marks Entry'!$C$1:$GQ$109,26,0))</f>
        <v>24.0</v>
      </c>
      <c r="J938" s="1320">
        <f t="shared" si="69"/>
        <v>38.0</v>
      </c>
      <c r="K938" s="1318">
        <f>IF(K924="","",VLOOKUP($A921,'Marks Entry'!$C$1:$GQ$109,28,0))</f>
        <v>0.0</v>
      </c>
      <c r="L938" s="1322">
        <f t="shared" si="70"/>
        <v>38.0</v>
      </c>
      <c r="M938" s="1323" t="str">
        <f>IF(K924="","",VLOOKUP($A921,'Marks Entry'!$C$1:$GQ$109,33,0))</f>
        <v>S</v>
      </c>
      <c r="N938" s="508"/>
    </row>
    <row r="939" spans="8:8" s="1235" ht="17.25" customFormat="1" customHeight="1">
      <c r="A939" s="1236"/>
      <c r="B939" s="1282" t="s">
        <v>167</v>
      </c>
      <c r="C939" s="1324" t="s">
        <v>56</v>
      </c>
      <c r="D939" s="1325"/>
      <c r="E939" s="1326">
        <f>'Marks Entry'!$AJ$7</f>
        <v>10.0</v>
      </c>
      <c r="F939" s="1326">
        <f>'Marks Entry'!$AK$7</f>
        <v>10.0</v>
      </c>
      <c r="G939" s="1326">
        <f>'Marks Entry'!$AK$7</f>
        <v>10.0</v>
      </c>
      <c r="H939" s="1327">
        <f t="shared" si="71"/>
        <v>30.0</v>
      </c>
      <c r="I939" s="1326">
        <f>'Marks Entry'!$AN$7</f>
        <v>70.0</v>
      </c>
      <c r="J939" s="1327">
        <f t="shared" si="69"/>
        <v>100.0</v>
      </c>
      <c r="K939" s="1326">
        <f>'Marks Entry'!$AP$7</f>
        <v>100.0</v>
      </c>
      <c r="L939" s="1328">
        <f t="shared" si="70"/>
        <v>200.0</v>
      </c>
      <c r="M939" s="1329" t="s">
        <v>168</v>
      </c>
      <c r="N939" s="508"/>
    </row>
    <row r="940" spans="8:8" s="1235" ht="17.25" customFormat="1" customHeight="1">
      <c r="A940" s="1236"/>
      <c r="B940" s="1282" t="s">
        <v>167</v>
      </c>
      <c r="C940" s="1330" t="str">
        <f>'Marks Entry'!$AJ$3</f>
        <v>SANSKRIT-I</v>
      </c>
      <c r="D940" s="1331"/>
      <c r="E940" s="1311">
        <f>IF(K924="","",VLOOKUP($A921,'Marks Entry'!$C$1:$GQ$109,34,0))</f>
        <v>6.0</v>
      </c>
      <c r="F940" s="1311">
        <f>IF(K924="","",VLOOKUP($A921,'Marks Entry'!$C$1:$GQ$109,35,0))</f>
        <v>5.0</v>
      </c>
      <c r="G940" s="1312">
        <f>IF(K924="","",VLOOKUP($A921,'Marks Entry'!$C$1:$GQ$109,36,0))</f>
        <v>9.0</v>
      </c>
      <c r="H940" s="1332">
        <f t="shared" si="71"/>
        <v>20.0</v>
      </c>
      <c r="I940" s="1333">
        <f>IF(K924="","",VLOOKUP($A921,'Marks Entry'!$C$1:$GQ$109,38,0))</f>
        <v>35.0</v>
      </c>
      <c r="J940" s="1332">
        <f t="shared" si="69"/>
        <v>55.0</v>
      </c>
      <c r="K940" s="1311">
        <f>IF(K924="","",VLOOKUP($A921,'Marks Entry'!$C$1:$GQ$109,40,0))</f>
        <v>0.0</v>
      </c>
      <c r="L940" s="1314">
        <f t="shared" si="70"/>
        <v>55.0</v>
      </c>
      <c r="M940" s="1315" t="str">
        <f>IF(K924="","",VLOOKUP($A921,'Marks Entry'!$C$1:$GQ$109,45,0))</f>
        <v>S</v>
      </c>
      <c r="N940" s="508"/>
    </row>
    <row r="941" spans="8:8" s="1235" ht="17.25" customFormat="1" customHeight="1">
      <c r="A941" s="1236"/>
      <c r="B941" s="1282" t="s">
        <v>167</v>
      </c>
      <c r="C941" s="1334" t="str">
        <f>'Marks Entry'!$AV$3</f>
        <v>SANSKRIT-II</v>
      </c>
      <c r="D941" s="1335"/>
      <c r="E941" s="1311">
        <f>IF(K924="","",VLOOKUP($A921,'Marks Entry'!$C$1:$GQ$109,46,0))</f>
        <v>5.0</v>
      </c>
      <c r="F941" s="1311">
        <f>IF(K924="","",VLOOKUP($A921,'Marks Entry'!$C$1:$GQ$109,47,0))</f>
        <v>8.0</v>
      </c>
      <c r="G941" s="1312">
        <f>IF(K924="","",VLOOKUP($A921,'Marks Entry'!$C$1:$GQ$109,48,0))</f>
        <v>5.0</v>
      </c>
      <c r="H941" s="1336">
        <f t="shared" si="71"/>
        <v>18.0</v>
      </c>
      <c r="I941" s="1337">
        <f>IF(K924="","",VLOOKUP($A921,'Marks Entry'!$C$1:$GQ$109,50,0))</f>
        <v>38.0</v>
      </c>
      <c r="J941" s="1336">
        <f t="shared" si="69"/>
        <v>56.0</v>
      </c>
      <c r="K941" s="1311">
        <f>IF(K924="","",VLOOKUP($A921,'Marks Entry'!$C$1:$GQ$109,52,0))</f>
        <v>0.0</v>
      </c>
      <c r="L941" s="1314">
        <f t="shared" si="70"/>
        <v>56.0</v>
      </c>
      <c r="M941" s="1315" t="str">
        <f>IF(K924="","",VLOOKUP($A921,'Marks Entry'!$C$1:$GQ$109,57,0))</f>
        <v>S</v>
      </c>
      <c r="N941" s="508"/>
    </row>
    <row r="942" spans="8:8" s="1235" ht="17.25" customFormat="1" customHeight="1">
      <c r="A942" s="1236"/>
      <c r="B942" s="1282" t="s">
        <v>167</v>
      </c>
      <c r="C942" s="1334" t="str">
        <f>'Marks Entry'!$BH$3</f>
        <v>SCIENCE</v>
      </c>
      <c r="D942" s="1335"/>
      <c r="E942" s="1311">
        <f>IF(K924="","",VLOOKUP($A921,'Marks Entry'!$C$1:$GQ$109,58,0))</f>
        <v>10.0</v>
      </c>
      <c r="F942" s="1311">
        <f>IF(K924="","",VLOOKUP($A921,'Marks Entry'!$C$1:$GQ$109,59,0))</f>
        <v>0.0</v>
      </c>
      <c r="G942" s="1312">
        <f>IF(K924="","",VLOOKUP($A921,'Marks Entry'!$C$1:$GQ$109,60,0))</f>
        <v>9.0</v>
      </c>
      <c r="H942" s="1336">
        <f t="shared" si="71"/>
        <v>19.0</v>
      </c>
      <c r="I942" s="1337">
        <f>IF(K924="","",VLOOKUP($A921,'Marks Entry'!$C$1:$GQ$109,62,0))</f>
        <v>54.0</v>
      </c>
      <c r="J942" s="1336">
        <f t="shared" si="69"/>
        <v>73.0</v>
      </c>
      <c r="K942" s="1311">
        <f>IF(K924="","",VLOOKUP($A921,'Marks Entry'!$C$1:$GQ$109,64,0))</f>
        <v>0.0</v>
      </c>
      <c r="L942" s="1314">
        <f t="shared" si="70"/>
        <v>73.0</v>
      </c>
      <c r="M942" s="1315" t="str">
        <f>IF(K924="","",VLOOKUP($A921,'Marks Entry'!$C$1:$GQ$109,69,0))</f>
        <v>S</v>
      </c>
      <c r="N942" s="508"/>
    </row>
    <row r="943" spans="8:8" s="1235" ht="17.25" customFormat="1" customHeight="1">
      <c r="A943" s="1236"/>
      <c r="B943" s="1282" t="s">
        <v>167</v>
      </c>
      <c r="C943" s="1338" t="str">
        <f>'Marks Entry'!$BT$3</f>
        <v>MATHEMATICS</v>
      </c>
      <c r="D943" s="1339"/>
      <c r="E943" s="1340">
        <f>IF(K924="","",VLOOKUP($A921,'Marks Entry'!$C$1:$GQ$109,70,0))</f>
        <v>6.0</v>
      </c>
      <c r="F943" s="1340">
        <f>IF(K924="","",VLOOKUP($A921,'Marks Entry'!$C$1:$GQ$109,71,0))</f>
        <v>8.0</v>
      </c>
      <c r="G943" s="1341">
        <f>IF(K924="","",VLOOKUP($A921,'Marks Entry'!$C$1:$GQ$109,72,0))</f>
        <v>5.0</v>
      </c>
      <c r="H943" s="1342">
        <f t="shared" si="71"/>
        <v>19.0</v>
      </c>
      <c r="I943" s="1343">
        <f>IF(K924="","",VLOOKUP($A921,'Marks Entry'!$C$1:$GQ$109,74,0))</f>
        <v>42.0</v>
      </c>
      <c r="J943" s="1342">
        <f t="shared" si="69"/>
        <v>61.0</v>
      </c>
      <c r="K943" s="1340">
        <f>IF(K924="","",VLOOKUP($A921,'Marks Entry'!$C$1:$GQ$109,76,0))</f>
        <v>0.0</v>
      </c>
      <c r="L943" s="1344">
        <f t="shared" si="70"/>
        <v>61.0</v>
      </c>
      <c r="M943" s="1345" t="str">
        <f>IF(K924="","",VLOOKUP($A921,'Marks Entry'!$C$1:$GQ$109,81,0))</f>
        <v>S</v>
      </c>
      <c r="N943" s="508"/>
    </row>
    <row r="944" spans="8:8" s="1235" ht="17.25" customFormat="1" customHeight="1">
      <c r="A944" s="1236"/>
      <c r="B944" s="1282" t="s">
        <v>167</v>
      </c>
      <c r="C944" s="1338" t="str">
        <f>'Marks Entry'!$CF$3</f>
        <v>SOCIAL SCIENCE</v>
      </c>
      <c r="D944" s="1339"/>
      <c r="E944" s="1340">
        <f>IF(K924="","",VLOOKUP($A921,'Marks Entry'!$C$1:$GQ$109,82,0))</f>
        <v>9.0</v>
      </c>
      <c r="F944" s="1340">
        <f>IF(K924="","",VLOOKUP($A921,'Marks Entry'!$C$1:$GQ$109,83,0))</f>
        <v>9.0</v>
      </c>
      <c r="G944" s="1341">
        <f>IF(K924="","",VLOOKUP($A921,'Marks Entry'!$C$1:$GQ$109,84,0))</f>
        <v>9.0</v>
      </c>
      <c r="H944" s="1342">
        <f t="shared" si="71"/>
        <v>27.0</v>
      </c>
      <c r="I944" s="1343">
        <f>IF(K924="","",VLOOKUP($A921,'Marks Entry'!$C$1:$GQ$109,86,0))</f>
        <v>52.0</v>
      </c>
      <c r="J944" s="1342">
        <f t="shared" si="69"/>
        <v>79.0</v>
      </c>
      <c r="K944" s="1340">
        <f>IF(K924="","",VLOOKUP($A921,'Marks Entry'!$C$1:$GQ$109,88,0))</f>
        <v>0.0</v>
      </c>
      <c r="L944" s="1344">
        <f t="shared" si="70"/>
        <v>79.0</v>
      </c>
      <c r="M944" s="1345" t="str">
        <f>IF(K924="","",VLOOKUP($A921,'Marks Entry'!$C$1:$GQ$109,93,0))</f>
        <v>S</v>
      </c>
      <c r="N944" s="508"/>
    </row>
    <row r="945" spans="8:8" s="24" ht="17.25" customFormat="1" customHeight="1">
      <c r="A945" s="1236"/>
      <c r="B945" s="1262" t="s">
        <v>167</v>
      </c>
      <c r="C945" s="1346" t="s">
        <v>77</v>
      </c>
      <c r="D945" s="1347"/>
      <c r="E945" s="1348"/>
      <c r="F945" s="1349" t="s">
        <v>78</v>
      </c>
      <c r="G945" s="1350"/>
      <c r="H945" s="1351" t="s">
        <v>79</v>
      </c>
      <c r="I945" s="1352"/>
      <c r="J945" s="1353" t="s">
        <v>43</v>
      </c>
      <c r="K945" s="1354" t="s">
        <v>95</v>
      </c>
      <c r="L945" s="1355" t="s">
        <v>41</v>
      </c>
      <c r="M945" s="1356" t="s">
        <v>45</v>
      </c>
      <c r="N945" s="508"/>
    </row>
    <row r="946" spans="8:8" s="24" ht="20.25" customFormat="1" customHeight="1">
      <c r="A946" s="1236"/>
      <c r="B946" s="1262" t="s">
        <v>167</v>
      </c>
      <c r="C946" s="1357"/>
      <c r="D946" s="1358"/>
      <c r="E946" s="1359"/>
      <c r="F946" s="1360">
        <f>IF(K924="","",VLOOKUP($A921,'Marks Entry'!$C$1:$GQ$109,155,0))</f>
        <v>1200.0</v>
      </c>
      <c r="G946" s="1361"/>
      <c r="H946" s="1362">
        <f>IF(K924="","",VLOOKUP($A921,'Marks Entry'!$C$1:$GQ$109,156,0))</f>
        <v>424.0</v>
      </c>
      <c r="I946" s="1361"/>
      <c r="J946" s="1363">
        <f>IF(K924="","",VLOOKUP($A921,'Marks Entry'!$C$1:$GQ$109,157,0))</f>
        <v>35.333333333333336</v>
      </c>
      <c r="K946" s="1364" t="str">
        <f>IF(K924="","",VLOOKUP($A921,'Marks Entry'!$C$1:$GQ$109,158,0))</f>
        <v/>
      </c>
      <c r="L946" s="1365" t="str">
        <f>IF(K924="","",VLOOKUP($A921,'Marks Entry'!$C$1:$GQ$109,159,0))</f>
        <v>FAILED</v>
      </c>
      <c r="M946" s="1366" t="str">
        <f>IF(K924="","",VLOOKUP($A921,'Marks Entry'!$C$1:$GQ$109,161,0))</f>
        <v/>
      </c>
      <c r="N946" s="508"/>
    </row>
    <row r="947" spans="8:8" s="24" ht="17.25" customFormat="1" customHeight="1">
      <c r="A947" s="1236"/>
      <c r="B947" s="1262" t="s">
        <v>167</v>
      </c>
      <c r="C947" s="1367" t="s">
        <v>58</v>
      </c>
      <c r="D947" s="1368"/>
      <c r="E947" s="1368"/>
      <c r="F947" s="1368"/>
      <c r="G947" s="1368"/>
      <c r="H947" s="1368"/>
      <c r="I947" s="1369"/>
      <c r="J947" s="1370" t="s">
        <v>59</v>
      </c>
      <c r="K947" s="1371">
        <f>IF(K924="","",VLOOKUP($A921,'Marks Entry'!$C$1:$GQ$109,152,0))</f>
        <v>0.0</v>
      </c>
      <c r="L947" s="1372" t="s">
        <v>104</v>
      </c>
      <c r="M947" s="1373"/>
      <c r="N947" s="508"/>
    </row>
    <row r="948" spans="8:8" s="24" ht="17.25" customFormat="1" customHeight="1">
      <c r="A948" s="1236"/>
      <c r="B948" s="1262" t="s">
        <v>167</v>
      </c>
      <c r="C948" s="1374" t="s">
        <v>54</v>
      </c>
      <c r="D948" s="1375"/>
      <c r="E948" s="1375"/>
      <c r="F948" s="1376" t="s">
        <v>162</v>
      </c>
      <c r="G948" s="1376"/>
      <c r="H948" s="1376"/>
      <c r="I948" s="1377" t="s">
        <v>49</v>
      </c>
      <c r="J948" s="1378" t="s">
        <v>60</v>
      </c>
      <c r="K948" s="1379">
        <f>IF(K924="","",VLOOKUP($A921,'Marks Entry'!$C$1:$GQ$109,153,0))</f>
        <v>0.0</v>
      </c>
      <c r="L948" s="1380" t="str">
        <f>IF(K924="","",VLOOKUP($A921,'Marks Entry'!$C$1:$GQ$109,154,0))</f>
        <v/>
      </c>
      <c r="M948" s="1381"/>
      <c r="N948" s="508"/>
    </row>
    <row r="949" spans="8:8" s="24" ht="17.25" customFormat="1" customHeight="1">
      <c r="A949" s="1236"/>
      <c r="B949" s="1262" t="s">
        <v>167</v>
      </c>
      <c r="C949" s="1374"/>
      <c r="D949" s="1375"/>
      <c r="E949" s="1375"/>
      <c r="F949" s="1376"/>
      <c r="G949" s="1376"/>
      <c r="H949" s="1376"/>
      <c r="I949" s="1382" t="s">
        <v>103</v>
      </c>
      <c r="J949" s="1383" t="s">
        <v>61</v>
      </c>
      <c r="K949" s="1383"/>
      <c r="L949" s="1384" t="str">
        <f>IF(K924="","",VLOOKUP($A921,'Marks Entry'!$C$1:$GQ$109,162,0))</f>
        <v>Need Improvement</v>
      </c>
      <c r="M949" s="1385"/>
      <c r="N949" s="508"/>
    </row>
    <row r="950" spans="8:8" s="24" ht="17.25" customFormat="1" customHeight="1">
      <c r="A950" s="1236"/>
      <c r="B950" s="1262" t="s">
        <v>167</v>
      </c>
      <c r="C950" s="1386" t="str">
        <f>'Marks Entry'!$CR$3</f>
        <v>Fou. Of Info. Tech.</v>
      </c>
      <c r="D950" s="1387"/>
      <c r="E950" s="1388"/>
      <c r="F950" s="1389" t="str">
        <f>IF(K924="","",VLOOKUP($A921,'Marks Entry'!$C$1:$GQ$109,180,0))</f>
        <v>83/200</v>
      </c>
      <c r="G950" s="1389"/>
      <c r="H950" s="1389"/>
      <c r="I950" s="1390" t="str">
        <f>IF(OR(K924="",F950=0/200),"",VLOOKUP($A921,'Marks Entry'!$C$1:$GQ$109,106,0))</f>
        <v>C</v>
      </c>
      <c r="J950" s="1391" t="s">
        <v>68</v>
      </c>
      <c r="K950" s="1391"/>
      <c r="L950" s="1392">
        <f>Master!$E$20</f>
        <v>45048.0</v>
      </c>
      <c r="M950" s="1393"/>
      <c r="N950" s="508"/>
    </row>
    <row r="951" spans="8:8" s="24" ht="17.25" customFormat="1" customHeight="1">
      <c r="A951" s="1236"/>
      <c r="B951" s="1262" t="s">
        <v>167</v>
      </c>
      <c r="C951" s="1394" t="str">
        <f>'Marks Entry'!$DE$3</f>
        <v>Health &amp; Phy. Edu.</v>
      </c>
      <c r="D951" s="1395"/>
      <c r="E951" s="1395"/>
      <c r="F951" s="1396" t="str">
        <f>IF(K924="","",VLOOKUP($A921,'Marks Entry'!$C$1:$GQ$109,184,0))</f>
        <v>91/230</v>
      </c>
      <c r="G951" s="1397"/>
      <c r="H951" s="1398"/>
      <c r="I951" s="1390" t="str">
        <f>IF(OR(K924="",F951=0/200),"",VLOOKUP($A921,'Marks Entry'!$C$1:$GQ$109,129,0))</f>
        <v>D</v>
      </c>
      <c r="J951" s="1399"/>
      <c r="K951" s="1399"/>
      <c r="L951" s="1399"/>
      <c r="M951" s="1400"/>
      <c r="N951" s="508"/>
    </row>
    <row r="952" spans="8:8" s="24" ht="17.25" customFormat="1" customHeight="1">
      <c r="A952" s="1236"/>
      <c r="B952" s="1262" t="s">
        <v>167</v>
      </c>
      <c r="C952" s="1394" t="str">
        <f>'Marks Entry'!$EB$3</f>
        <v>S.U.P.W.</v>
      </c>
      <c r="D952" s="1395"/>
      <c r="E952" s="1395"/>
      <c r="F952" s="1396" t="str">
        <f>IF(K924="","",VLOOKUP($A921,'Marks Entry'!$C$1:$GQ$109,188,0))</f>
        <v>0/100</v>
      </c>
      <c r="G952" s="1397"/>
      <c r="H952" s="1398"/>
      <c r="I952" s="1390" t="str">
        <f>IF(OR(K924="",F952=0/100),"",VLOOKUP($A921,'Marks Entry'!$C$1:$GQ$109,135,0))</f>
        <v/>
      </c>
      <c r="J952" s="1401"/>
      <c r="K952" s="1401"/>
      <c r="L952" s="1401"/>
      <c r="M952" s="1402"/>
      <c r="N952" s="508"/>
    </row>
    <row r="953" spans="8:8" s="24" ht="17.25" customFormat="1" customHeight="1">
      <c r="A953" s="1236"/>
      <c r="B953" s="1262" t="s">
        <v>167</v>
      </c>
      <c r="C953" s="1394" t="str">
        <f>'Marks Entry'!$EH$3</f>
        <v>Art Education</v>
      </c>
      <c r="D953" s="1395"/>
      <c r="E953" s="1395"/>
      <c r="F953" s="1396" t="str">
        <f>IF(K924="","",VLOOKUP($A921,'Marks Entry'!$C$1:$GQ$109,192,0))</f>
        <v>0/100</v>
      </c>
      <c r="G953" s="1397"/>
      <c r="H953" s="1398"/>
      <c r="I953" s="1390" t="str">
        <f>IF(OR(K924="",F953=0/100),"",VLOOKUP($A921,'Marks Entry'!$C$1:$GQ$109,141,0))</f>
        <v/>
      </c>
      <c r="J953" s="1403" t="s">
        <v>228</v>
      </c>
      <c r="K953" s="1403"/>
      <c r="L953" s="1403"/>
      <c r="M953" s="1404"/>
      <c r="N953" s="508"/>
    </row>
    <row r="954" spans="8:8" s="24" ht="17.25" customFormat="1" customHeight="1">
      <c r="A954" s="1236"/>
      <c r="B954" s="1262" t="s">
        <v>167</v>
      </c>
      <c r="C954" s="1394" t="str">
        <f>'Marks Entry'!$EN$3</f>
        <v>H &amp; C RAJ</v>
      </c>
      <c r="D954" s="1395"/>
      <c r="E954" s="1395"/>
      <c r="F954" s="1405" t="str">
        <f>IF(K924="","",VLOOKUP($A921,'Marks Entry'!$C$1:$GQ$109,196,0))</f>
        <v>88/200</v>
      </c>
      <c r="G954" s="1406"/>
      <c r="H954" s="1407"/>
      <c r="I954" s="1408" t="str">
        <f>IF(OR(K924="",F954=0/200),"",VLOOKUP($A921,'Marks Entry'!$C$1:$GQ$109,151,0))</f>
        <v>C</v>
      </c>
      <c r="J954" s="1403" t="s">
        <v>229</v>
      </c>
      <c r="K954" s="1403"/>
      <c r="L954" s="1403"/>
      <c r="M954" s="1404"/>
      <c r="N954" s="508"/>
    </row>
    <row r="955" spans="8:8" s="24" ht="17.25" customFormat="1" customHeight="1">
      <c r="A955" s="1236"/>
      <c r="B955" s="1262" t="s">
        <v>167</v>
      </c>
      <c r="C955" s="1409" t="s">
        <v>171</v>
      </c>
      <c r="D955" s="1410"/>
      <c r="E955" s="1411"/>
      <c r="F955" s="1412" t="s">
        <v>172</v>
      </c>
      <c r="G955" s="1413"/>
      <c r="H955" s="1414"/>
      <c r="I955" s="1415" t="s">
        <v>31</v>
      </c>
      <c r="J955" s="1403" t="s">
        <v>230</v>
      </c>
      <c r="K955" s="1403"/>
      <c r="L955" s="1403"/>
      <c r="M955" s="1404"/>
      <c r="N955" s="508"/>
    </row>
    <row r="956" spans="8:8" s="24" ht="17.25" customFormat="1" customHeight="1">
      <c r="A956" s="1236"/>
      <c r="B956" s="1262" t="s">
        <v>167</v>
      </c>
      <c r="C956" s="1416"/>
      <c r="D956" s="1417"/>
      <c r="E956" s="1418"/>
      <c r="F956" s="1419" t="s">
        <v>224</v>
      </c>
      <c r="G956" s="1420"/>
      <c r="H956" s="1421"/>
      <c r="I956" s="1422" t="s">
        <v>62</v>
      </c>
      <c r="J956" s="1423" t="s">
        <v>232</v>
      </c>
      <c r="K956" s="1424"/>
      <c r="L956" s="1424"/>
      <c r="M956" s="1425"/>
      <c r="N956" s="508"/>
    </row>
    <row r="957" spans="8:8" s="24" ht="17.25" customFormat="1" customHeight="1">
      <c r="A957" s="1236"/>
      <c r="B957" s="1262" t="s">
        <v>167</v>
      </c>
      <c r="C957" s="1416"/>
      <c r="D957" s="1417"/>
      <c r="E957" s="1418"/>
      <c r="F957" s="1419" t="s">
        <v>225</v>
      </c>
      <c r="G957" s="1420"/>
      <c r="H957" s="1421"/>
      <c r="I957" s="1422" t="s">
        <v>63</v>
      </c>
      <c r="J957" s="1426"/>
      <c r="K957" s="1427"/>
      <c r="L957" s="1427"/>
      <c r="M957" s="1428"/>
      <c r="N957" s="508"/>
    </row>
    <row r="958" spans="8:8" s="24" ht="17.25" customFormat="1" customHeight="1">
      <c r="A958" s="1236"/>
      <c r="B958" s="1262" t="s">
        <v>167</v>
      </c>
      <c r="C958" s="1416"/>
      <c r="D958" s="1417"/>
      <c r="E958" s="1418"/>
      <c r="F958" s="1419" t="s">
        <v>226</v>
      </c>
      <c r="G958" s="1420"/>
      <c r="H958" s="1421"/>
      <c r="I958" s="1422" t="s">
        <v>65</v>
      </c>
      <c r="J958" s="1426"/>
      <c r="K958" s="1427"/>
      <c r="L958" s="1427"/>
      <c r="M958" s="1428"/>
      <c r="N958" s="508"/>
    </row>
    <row r="959" spans="8:8" s="24" ht="17.25" customFormat="1" customHeight="1">
      <c r="A959" s="1236"/>
      <c r="B959" s="1429" t="s">
        <v>167</v>
      </c>
      <c r="C959" s="1430"/>
      <c r="D959" s="1431"/>
      <c r="E959" s="1432"/>
      <c r="F959" s="1433" t="s">
        <v>227</v>
      </c>
      <c r="G959" s="1434"/>
      <c r="H959" s="1435"/>
      <c r="I959" s="1436" t="s">
        <v>64</v>
      </c>
      <c r="J959" s="1437" t="s">
        <v>231</v>
      </c>
      <c r="K959" s="1438"/>
      <c r="L959" s="1438"/>
      <c r="M959" s="1439"/>
      <c r="N959" s="508"/>
    </row>
    <row r="960" spans="8:8" s="24" ht="27.75" customFormat="1" customHeight="1">
      <c r="A960" s="1440" t="s">
        <v>161</v>
      </c>
      <c r="B960" s="1440"/>
      <c r="C960" s="1440"/>
      <c r="D960" s="1440"/>
      <c r="E960" s="1440"/>
      <c r="F960" s="1440"/>
      <c r="G960" s="1440"/>
      <c r="H960" s="1440"/>
      <c r="I960" s="1440"/>
      <c r="J960" s="1440"/>
      <c r="K960" s="1440"/>
      <c r="L960" s="1440"/>
      <c r="M960" s="1440"/>
      <c r="N960" s="1440"/>
    </row>
    <row r="961" spans="8:8" s="24" ht="19.5" customFormat="1" customHeight="1">
      <c r="A961" s="1223">
        <f>A921+1</f>
        <v>25.0</v>
      </c>
      <c r="B961" s="1441" t="str">
        <f>$B$1</f>
        <v>Department Of Sanskrit Education, Rajasthan</v>
      </c>
      <c r="C961" s="1441"/>
      <c r="D961" s="1441"/>
      <c r="E961" s="1441"/>
      <c r="F961" s="1441"/>
      <c r="G961" s="1441"/>
      <c r="H961" s="1441"/>
      <c r="I961" s="1441"/>
      <c r="J961" s="1441"/>
      <c r="K961" s="1441"/>
      <c r="L961" s="1441"/>
      <c r="M961" s="1441"/>
      <c r="N961" s="508" t="s">
        <v>161</v>
      </c>
    </row>
    <row r="962" spans="8:8" s="707" ht="36.0" customFormat="1" customHeight="1">
      <c r="A962" s="1225"/>
      <c r="B962" s="1226"/>
      <c r="C962" s="1227"/>
      <c r="D962" s="1228" t="str">
        <f>Master!$E$8</f>
        <v>GOVT VARISHTHA UPADHYAY SANSKRIT SCHOOL</v>
      </c>
      <c r="E962" s="1229"/>
      <c r="F962" s="1229"/>
      <c r="G962" s="1229"/>
      <c r="H962" s="1229"/>
      <c r="I962" s="1229"/>
      <c r="J962" s="1229"/>
      <c r="K962" s="1229"/>
      <c r="L962" s="1229"/>
      <c r="M962" s="1230"/>
      <c r="N962" s="508"/>
    </row>
    <row r="963" spans="8:8" s="24" ht="19.5" customFormat="1" customHeight="1">
      <c r="A963" s="1225"/>
      <c r="B963" s="1231"/>
      <c r="C963" s="1232"/>
      <c r="D963" s="1233">
        <f>Master!$E$11</f>
        <v>0.0</v>
      </c>
      <c r="E963" s="1233"/>
      <c r="F963" s="1233"/>
      <c r="G963" s="1233"/>
      <c r="H963" s="1233"/>
      <c r="I963" s="1233"/>
      <c r="J963" s="1233"/>
      <c r="K963" s="1233"/>
      <c r="L963" s="1233"/>
      <c r="M963" s="1234"/>
      <c r="N963" s="508"/>
    </row>
    <row r="964" spans="8:8" s="1235" ht="18.75" customFormat="1" customHeight="1">
      <c r="A964" s="1236"/>
      <c r="B964" s="1237"/>
      <c r="C964" s="1238" t="s">
        <v>154</v>
      </c>
      <c r="D964" s="1239"/>
      <c r="E964" s="1239"/>
      <c r="F964" s="1239"/>
      <c r="G964" s="1239"/>
      <c r="H964" s="1240"/>
      <c r="I964" s="1241" t="s">
        <v>135</v>
      </c>
      <c r="J964" s="1242"/>
      <c r="K964" s="1243">
        <f>VLOOKUP($A961,'Marks Entry'!$C$9:$K$108,5)</f>
        <v>925.0</v>
      </c>
      <c r="L964" s="1244" t="s">
        <v>221</v>
      </c>
      <c r="M964" s="1245"/>
      <c r="N964" s="508"/>
    </row>
    <row r="965" spans="8:8" s="1235" ht="18.75" customFormat="1" customHeight="1">
      <c r="A965" s="1236"/>
      <c r="B965" s="1237"/>
      <c r="C965" s="1246"/>
      <c r="D965" s="1247"/>
      <c r="E965" s="1247"/>
      <c r="F965" s="1247"/>
      <c r="G965" s="1247"/>
      <c r="H965" s="1248"/>
      <c r="I965" s="1241"/>
      <c r="J965" s="1242"/>
      <c r="K965" s="1243"/>
      <c r="L965" s="1249">
        <f>Master!$E$14</f>
        <v>8170.0</v>
      </c>
      <c r="M965" s="1250"/>
      <c r="N965" s="508"/>
    </row>
    <row r="966" spans="8:8" s="24" ht="15.75" customFormat="1" customHeight="1">
      <c r="A966" s="1236"/>
      <c r="B966" s="1251"/>
      <c r="C966" s="1246"/>
      <c r="D966" s="1247"/>
      <c r="E966" s="1247"/>
      <c r="F966" s="1247"/>
      <c r="G966" s="1247"/>
      <c r="H966" s="1248"/>
      <c r="I966" s="1241"/>
      <c r="J966" s="1242"/>
      <c r="K966" s="1243"/>
      <c r="L966" s="1252" t="s">
        <v>222</v>
      </c>
      <c r="M966" s="1253"/>
      <c r="N966" s="508"/>
    </row>
    <row r="967" spans="8:8" s="24" ht="18.0" customFormat="1" customHeight="1">
      <c r="A967" s="1236"/>
      <c r="B967" s="1251"/>
      <c r="C967" s="1254"/>
      <c r="D967" s="1255"/>
      <c r="E967" s="1255"/>
      <c r="F967" s="1255"/>
      <c r="G967" s="1255"/>
      <c r="H967" s="1256"/>
      <c r="I967" s="1257"/>
      <c r="J967" s="1258"/>
      <c r="K967" s="1259"/>
      <c r="L967" s="1260" t="str">
        <f>Master!$E$6</f>
        <v>2022-23</v>
      </c>
      <c r="M967" s="1261"/>
      <c r="N967" s="508"/>
    </row>
    <row r="968" spans="8:8" s="24" ht="17.25" customFormat="1" customHeight="1">
      <c r="A968" s="1236"/>
      <c r="B968" s="1262" t="s">
        <v>167</v>
      </c>
      <c r="C968" s="1263" t="s">
        <v>21</v>
      </c>
      <c r="D968" s="1264"/>
      <c r="E968" s="1264"/>
      <c r="F968" s="1264"/>
      <c r="G968" s="1265"/>
      <c r="H968" s="1266" t="s">
        <v>153</v>
      </c>
      <c r="I968" s="1267">
        <f>IF(K964="","",VLOOKUP($A961,'Marks Entry'!$C$9:$FA$108,3,0))</f>
        <v>236.0</v>
      </c>
      <c r="J968" s="1267"/>
      <c r="K968" s="1267"/>
      <c r="L968" s="1267"/>
      <c r="M968" s="1268"/>
      <c r="N968" s="508"/>
    </row>
    <row r="969" spans="8:8" s="24" ht="17.25" customFormat="1" customHeight="1">
      <c r="A969" s="1236"/>
      <c r="B969" s="1262" t="s">
        <v>167</v>
      </c>
      <c r="C969" s="1269" t="s">
        <v>23</v>
      </c>
      <c r="D969" s="1270"/>
      <c r="E969" s="1270"/>
      <c r="F969" s="1270"/>
      <c r="G969" s="1271"/>
      <c r="H969" s="1272" t="s">
        <v>153</v>
      </c>
      <c r="I969" s="1273" t="str">
        <f>IF(K964="","",VLOOKUP($A961,'Marks Entry'!$C$9:$FA$108,6,0))</f>
        <v>VIKRAM</v>
      </c>
      <c r="J969" s="1273"/>
      <c r="K969" s="1273"/>
      <c r="L969" s="1273"/>
      <c r="M969" s="1274"/>
      <c r="N969" s="508"/>
    </row>
    <row r="970" spans="8:8" s="24" ht="17.25" customFormat="1" customHeight="1">
      <c r="A970" s="1236"/>
      <c r="B970" s="1262" t="s">
        <v>167</v>
      </c>
      <c r="C970" s="1269" t="s">
        <v>24</v>
      </c>
      <c r="D970" s="1270"/>
      <c r="E970" s="1270"/>
      <c r="F970" s="1270"/>
      <c r="G970" s="1271"/>
      <c r="H970" s="1272" t="s">
        <v>153</v>
      </c>
      <c r="I970" s="1273" t="str">
        <f>IF(K964="","",VLOOKUP($A961,'Marks Entry'!$C$9:$FA$108,7,0))</f>
        <v>MANAK LAL</v>
      </c>
      <c r="J970" s="1273"/>
      <c r="K970" s="1273"/>
      <c r="L970" s="1273"/>
      <c r="M970" s="1274"/>
      <c r="N970" s="508"/>
    </row>
    <row r="971" spans="8:8" s="24" ht="17.25" customFormat="1" customHeight="1">
      <c r="A971" s="1236"/>
      <c r="B971" s="1262" t="s">
        <v>167</v>
      </c>
      <c r="C971" s="1269" t="s">
        <v>52</v>
      </c>
      <c r="D971" s="1270"/>
      <c r="E971" s="1270"/>
      <c r="F971" s="1270"/>
      <c r="G971" s="1271"/>
      <c r="H971" s="1272" t="s">
        <v>153</v>
      </c>
      <c r="I971" s="1273" t="str">
        <f>IF(K964="","",VLOOKUP($A961,'Marks Entry'!$C$9:$FA$108,8,0))</f>
        <v>CHANDRA DEVI</v>
      </c>
      <c r="J971" s="1273"/>
      <c r="K971" s="1273"/>
      <c r="L971" s="1273"/>
      <c r="M971" s="1274"/>
      <c r="N971" s="508"/>
    </row>
    <row r="972" spans="8:8" s="24" ht="17.25" customFormat="1" customHeight="1">
      <c r="A972" s="1236"/>
      <c r="B972" s="1262" t="s">
        <v>167</v>
      </c>
      <c r="C972" s="1269" t="s">
        <v>53</v>
      </c>
      <c r="D972" s="1270"/>
      <c r="E972" s="1270"/>
      <c r="F972" s="1270"/>
      <c r="G972" s="1271"/>
      <c r="H972" s="1272" t="s">
        <v>153</v>
      </c>
      <c r="I972" s="1275" t="str">
        <f>IF(K964="","",CONCATENATE('Marks Entry'!$G$4,'Marks Entry'!$J$4))</f>
        <v>9(A)</v>
      </c>
      <c r="J972" s="1273"/>
      <c r="K972" s="1273"/>
      <c r="L972" s="1273"/>
      <c r="M972" s="1274"/>
      <c r="N972" s="508"/>
    </row>
    <row r="973" spans="8:8" s="24" ht="17.25" customFormat="1" customHeight="1">
      <c r="A973" s="1236"/>
      <c r="B973" s="1262" t="s">
        <v>167</v>
      </c>
      <c r="C973" s="1276" t="s">
        <v>26</v>
      </c>
      <c r="D973" s="1277"/>
      <c r="E973" s="1277"/>
      <c r="F973" s="1277"/>
      <c r="G973" s="1278"/>
      <c r="H973" s="1279" t="s">
        <v>153</v>
      </c>
      <c r="I973" s="1280">
        <f>IF(K964="","",VLOOKUP($A961,'Marks Entry'!$C$9:$FA$108,9,0))</f>
        <v>39528.0</v>
      </c>
      <c r="J973" s="1280"/>
      <c r="K973" s="1280"/>
      <c r="L973" s="1280"/>
      <c r="M973" s="1281"/>
      <c r="N973" s="508"/>
    </row>
    <row r="974" spans="8:8" s="1235" ht="17.25" customFormat="1" customHeight="1">
      <c r="A974" s="1236"/>
      <c r="B974" s="1282" t="s">
        <v>167</v>
      </c>
      <c r="C974" s="1283" t="s">
        <v>54</v>
      </c>
      <c r="D974" s="1284"/>
      <c r="E974" s="1285" t="s">
        <v>69</v>
      </c>
      <c r="F974" s="1286" t="s">
        <v>70</v>
      </c>
      <c r="G974" s="1285" t="s">
        <v>200</v>
      </c>
      <c r="H974" s="1287" t="s">
        <v>30</v>
      </c>
      <c r="I974" s="1288" t="s">
        <v>55</v>
      </c>
      <c r="J974" s="1289" t="s">
        <v>223</v>
      </c>
      <c r="K974" s="1290" t="s">
        <v>83</v>
      </c>
      <c r="L974" s="1291" t="s">
        <v>76</v>
      </c>
      <c r="M974" s="1292" t="s">
        <v>102</v>
      </c>
      <c r="N974" s="508"/>
    </row>
    <row r="975" spans="8:8" s="1235" ht="17.25" customFormat="1" customHeight="1">
      <c r="A975" s="1236"/>
      <c r="B975" s="1282" t="s">
        <v>167</v>
      </c>
      <c r="C975" s="1293"/>
      <c r="D975" s="1294"/>
      <c r="E975" s="1295"/>
      <c r="F975" s="1296"/>
      <c r="G975" s="1295"/>
      <c r="H975" s="1297"/>
      <c r="I975" s="1298"/>
      <c r="J975" s="1299"/>
      <c r="K975" s="1300"/>
      <c r="L975" s="1301"/>
      <c r="M975" s="1302"/>
      <c r="N975" s="508"/>
    </row>
    <row r="976" spans="8:8" s="1235" ht="17.25" customFormat="1" customHeight="1">
      <c r="A976" s="1236"/>
      <c r="B976" s="1282" t="s">
        <v>167</v>
      </c>
      <c r="C976" s="1303" t="s">
        <v>56</v>
      </c>
      <c r="D976" s="1304"/>
      <c r="E976" s="1305">
        <f>'Marks Entry'!$L$7</f>
        <v>5.0</v>
      </c>
      <c r="F976" s="1305">
        <f>'Marks Entry'!$M$7</f>
        <v>5.0</v>
      </c>
      <c r="G976" s="1305">
        <f>'Marks Entry'!$M$7</f>
        <v>5.0</v>
      </c>
      <c r="H976" s="1306">
        <f>SUM(E976:G976)</f>
        <v>15.0</v>
      </c>
      <c r="I976" s="1305">
        <f>'Marks Entry'!$P$7</f>
        <v>35.0</v>
      </c>
      <c r="J976" s="1306">
        <f>SUM(H976,I976)</f>
        <v>50.0</v>
      </c>
      <c r="K976" s="1305">
        <f>'Marks Entry'!$R$7</f>
        <v>50.0</v>
      </c>
      <c r="L976" s="1307">
        <f>SUM(J976,K976)</f>
        <v>100.0</v>
      </c>
      <c r="M976" s="1308"/>
      <c r="N976" s="508"/>
    </row>
    <row r="977" spans="8:8" s="1235" ht="17.25" customFormat="1" customHeight="1">
      <c r="A977" s="1236"/>
      <c r="B977" s="1282" t="s">
        <v>167</v>
      </c>
      <c r="C977" s="1309" t="str">
        <f>'Marks Entry'!$L$3</f>
        <v>HINDI</v>
      </c>
      <c r="D977" s="1310"/>
      <c r="E977" s="1311">
        <f>IF(K964="","",VLOOKUP($A961,'Marks Entry'!$C$1:$GQ$109,10,0))</f>
        <v>3.0</v>
      </c>
      <c r="F977" s="1311">
        <f>IF(K964="","",VLOOKUP($A961,'Marks Entry'!$C$1:$GQ$109,11,0))</f>
        <v>2.0</v>
      </c>
      <c r="G977" s="1312">
        <f>IF(K964="","",VLOOKUP($A961,'Marks Entry'!$C$1:$GQ$109,12,0))</f>
        <v>2.0</v>
      </c>
      <c r="H977" s="1313">
        <f>SUM(E977:G977)</f>
        <v>7.0</v>
      </c>
      <c r="I977" s="1311">
        <f>IF(K964="","",VLOOKUP($A961,'Marks Entry'!$C$1:$GQ$109,14,0))</f>
        <v>20.0</v>
      </c>
      <c r="J977" s="1313">
        <f t="shared" si="72" ref="J977:J984">SUM(H977,I977)</f>
        <v>27.0</v>
      </c>
      <c r="K977" s="1311">
        <f>IF(K964="","",VLOOKUP($A961,'Marks Entry'!$C$1:$GQ$109,16,0))</f>
        <v>20.0</v>
      </c>
      <c r="L977" s="1314">
        <f t="shared" si="73" ref="L977:L984">SUM(J977,K977)</f>
        <v>47.0</v>
      </c>
      <c r="M977" s="1315" t="str">
        <f>IF(K964="","",VLOOKUP($A961,'Marks Entry'!$C$1:$GQ$109,21,0))</f>
        <v>III</v>
      </c>
      <c r="N977" s="508"/>
    </row>
    <row r="978" spans="8:8" s="1235" ht="17.25" customFormat="1" customHeight="1">
      <c r="A978" s="1236"/>
      <c r="B978" s="1282" t="s">
        <v>167</v>
      </c>
      <c r="C978" s="1316" t="str">
        <f>'Marks Entry'!$X$3</f>
        <v>ENGLISH</v>
      </c>
      <c r="D978" s="1317"/>
      <c r="E978" s="1318">
        <f>IF(K964="","",VLOOKUP($A961,'Marks Entry'!$C$1:$GQ$109,22,0))</f>
        <v>4.0</v>
      </c>
      <c r="F978" s="1318">
        <f>IF(K964="","",VLOOKUP($A961,'Marks Entry'!$C$1:$GQ$109,23,0))</f>
        <v>4.0</v>
      </c>
      <c r="G978" s="1319">
        <f>IF(K964="","",VLOOKUP($A961,'Marks Entry'!$C$1:$GQ$109,24,0))</f>
        <v>3.0</v>
      </c>
      <c r="H978" s="1320">
        <f t="shared" si="74" ref="H978:H984">SUM(E978:G978)</f>
        <v>11.0</v>
      </c>
      <c r="I978" s="1321">
        <f>IF(K964="","",VLOOKUP($A961,'Marks Entry'!$C$1:$GQ$109,26,0))</f>
        <v>20.0</v>
      </c>
      <c r="J978" s="1320">
        <f t="shared" si="72"/>
        <v>31.0</v>
      </c>
      <c r="K978" s="1318">
        <f>IF(K964="","",VLOOKUP($A961,'Marks Entry'!$C$1:$GQ$109,28,0))</f>
        <v>0.0</v>
      </c>
      <c r="L978" s="1322">
        <f t="shared" si="73"/>
        <v>31.0</v>
      </c>
      <c r="M978" s="1323" t="str">
        <f>IF(K964="","",VLOOKUP($A961,'Marks Entry'!$C$1:$GQ$109,33,0))</f>
        <v>S</v>
      </c>
      <c r="N978" s="508"/>
    </row>
    <row r="979" spans="8:8" s="1235" ht="17.25" customFormat="1" customHeight="1">
      <c r="A979" s="1236"/>
      <c r="B979" s="1282" t="s">
        <v>167</v>
      </c>
      <c r="C979" s="1324" t="s">
        <v>56</v>
      </c>
      <c r="D979" s="1325"/>
      <c r="E979" s="1326">
        <f>'Marks Entry'!$AJ$7</f>
        <v>10.0</v>
      </c>
      <c r="F979" s="1326">
        <f>'Marks Entry'!$AK$7</f>
        <v>10.0</v>
      </c>
      <c r="G979" s="1326">
        <f>'Marks Entry'!$AK$7</f>
        <v>10.0</v>
      </c>
      <c r="H979" s="1327">
        <f t="shared" si="74"/>
        <v>30.0</v>
      </c>
      <c r="I979" s="1326">
        <f>'Marks Entry'!$AN$7</f>
        <v>70.0</v>
      </c>
      <c r="J979" s="1327">
        <f t="shared" si="72"/>
        <v>100.0</v>
      </c>
      <c r="K979" s="1326">
        <f>'Marks Entry'!$AP$7</f>
        <v>100.0</v>
      </c>
      <c r="L979" s="1328">
        <f t="shared" si="73"/>
        <v>200.0</v>
      </c>
      <c r="M979" s="1329" t="s">
        <v>168</v>
      </c>
      <c r="N979" s="508"/>
    </row>
    <row r="980" spans="8:8" s="1235" ht="17.25" customFormat="1" customHeight="1">
      <c r="A980" s="1236"/>
      <c r="B980" s="1282" t="s">
        <v>167</v>
      </c>
      <c r="C980" s="1330" t="str">
        <f>'Marks Entry'!$AJ$3</f>
        <v>SANSKRIT-I</v>
      </c>
      <c r="D980" s="1331"/>
      <c r="E980" s="1311">
        <f>IF(K964="","",VLOOKUP($A961,'Marks Entry'!$C$1:$GQ$109,34,0))</f>
        <v>6.0</v>
      </c>
      <c r="F980" s="1311">
        <f>IF(K964="","",VLOOKUP($A961,'Marks Entry'!$C$1:$GQ$109,35,0))</f>
        <v>4.0</v>
      </c>
      <c r="G980" s="1312">
        <f>IF(K964="","",VLOOKUP($A961,'Marks Entry'!$C$1:$GQ$109,36,0))</f>
        <v>5.0</v>
      </c>
      <c r="H980" s="1332">
        <f t="shared" si="74"/>
        <v>15.0</v>
      </c>
      <c r="I980" s="1333">
        <f>IF(K964="","",VLOOKUP($A961,'Marks Entry'!$C$1:$GQ$109,38,0))</f>
        <v>17.0</v>
      </c>
      <c r="J980" s="1332">
        <f t="shared" si="72"/>
        <v>32.0</v>
      </c>
      <c r="K980" s="1311">
        <f>IF(K964="","",VLOOKUP($A961,'Marks Entry'!$C$1:$GQ$109,40,0))</f>
        <v>0.0</v>
      </c>
      <c r="L980" s="1314">
        <f t="shared" si="73"/>
        <v>32.0</v>
      </c>
      <c r="M980" s="1315" t="str">
        <f>IF(K964="","",VLOOKUP($A961,'Marks Entry'!$C$1:$GQ$109,45,0))</f>
        <v>F</v>
      </c>
      <c r="N980" s="508"/>
    </row>
    <row r="981" spans="8:8" s="1235" ht="17.25" customFormat="1" customHeight="1">
      <c r="A981" s="1236"/>
      <c r="B981" s="1282" t="s">
        <v>167</v>
      </c>
      <c r="C981" s="1334" t="str">
        <f>'Marks Entry'!$AV$3</f>
        <v>SANSKRIT-II</v>
      </c>
      <c r="D981" s="1335"/>
      <c r="E981" s="1311">
        <f>IF(K964="","",VLOOKUP($A961,'Marks Entry'!$C$1:$GQ$109,46,0))</f>
        <v>2.0</v>
      </c>
      <c r="F981" s="1311">
        <f>IF(K964="","",VLOOKUP($A961,'Marks Entry'!$C$1:$GQ$109,47,0))</f>
        <v>6.0</v>
      </c>
      <c r="G981" s="1312">
        <f>IF(K964="","",VLOOKUP($A961,'Marks Entry'!$C$1:$GQ$109,48,0))</f>
        <v>5.0</v>
      </c>
      <c r="H981" s="1336">
        <f t="shared" si="74"/>
        <v>13.0</v>
      </c>
      <c r="I981" s="1337">
        <f>IF(K964="","",VLOOKUP($A961,'Marks Entry'!$C$1:$GQ$109,50,0))</f>
        <v>25.0</v>
      </c>
      <c r="J981" s="1336">
        <f t="shared" si="72"/>
        <v>38.0</v>
      </c>
      <c r="K981" s="1311">
        <f>IF(K964="","",VLOOKUP($A961,'Marks Entry'!$C$1:$GQ$109,52,0))</f>
        <v>0.0</v>
      </c>
      <c r="L981" s="1314">
        <f t="shared" si="73"/>
        <v>38.0</v>
      </c>
      <c r="M981" s="1315" t="str">
        <f>IF(K964="","",VLOOKUP($A961,'Marks Entry'!$C$1:$GQ$109,57,0))</f>
        <v>F</v>
      </c>
      <c r="N981" s="508"/>
    </row>
    <row r="982" spans="8:8" s="1235" ht="17.25" customFormat="1" customHeight="1">
      <c r="A982" s="1236"/>
      <c r="B982" s="1282" t="s">
        <v>167</v>
      </c>
      <c r="C982" s="1334" t="str">
        <f>'Marks Entry'!$BH$3</f>
        <v>SCIENCE</v>
      </c>
      <c r="D982" s="1335"/>
      <c r="E982" s="1311">
        <f>IF(K964="","",VLOOKUP($A961,'Marks Entry'!$C$1:$GQ$109,58,0))</f>
        <v>9.0</v>
      </c>
      <c r="F982" s="1311">
        <f>IF(K964="","",VLOOKUP($A961,'Marks Entry'!$C$1:$GQ$109,59,0))</f>
        <v>1.0</v>
      </c>
      <c r="G982" s="1312">
        <f>IF(K964="","",VLOOKUP($A961,'Marks Entry'!$C$1:$GQ$109,60,0))</f>
        <v>8.0</v>
      </c>
      <c r="H982" s="1336">
        <f t="shared" si="74"/>
        <v>18.0</v>
      </c>
      <c r="I982" s="1337">
        <f>IF(K964="","",VLOOKUP($A961,'Marks Entry'!$C$1:$GQ$109,62,0))</f>
        <v>38.0</v>
      </c>
      <c r="J982" s="1336">
        <f t="shared" si="72"/>
        <v>56.0</v>
      </c>
      <c r="K982" s="1311">
        <f>IF(K964="","",VLOOKUP($A961,'Marks Entry'!$C$1:$GQ$109,64,0))</f>
        <v>0.0</v>
      </c>
      <c r="L982" s="1314">
        <f t="shared" si="73"/>
        <v>56.0</v>
      </c>
      <c r="M982" s="1315" t="str">
        <f>IF(K964="","",VLOOKUP($A961,'Marks Entry'!$C$1:$GQ$109,69,0))</f>
        <v>S</v>
      </c>
      <c r="N982" s="508"/>
    </row>
    <row r="983" spans="8:8" s="1235" ht="17.25" customFormat="1" customHeight="1">
      <c r="A983" s="1236"/>
      <c r="B983" s="1282" t="s">
        <v>167</v>
      </c>
      <c r="C983" s="1338" t="str">
        <f>'Marks Entry'!$BT$3</f>
        <v>MATHEMATICS</v>
      </c>
      <c r="D983" s="1339"/>
      <c r="E983" s="1340">
        <f>IF(K964="","",VLOOKUP($A961,'Marks Entry'!$C$1:$GQ$109,70,0))</f>
        <v>4.0</v>
      </c>
      <c r="F983" s="1340">
        <f>IF(K964="","",VLOOKUP($A961,'Marks Entry'!$C$1:$GQ$109,71,0))</f>
        <v>6.0</v>
      </c>
      <c r="G983" s="1341">
        <f>IF(K964="","",VLOOKUP($A961,'Marks Entry'!$C$1:$GQ$109,72,0))</f>
        <v>4.0</v>
      </c>
      <c r="H983" s="1342">
        <f t="shared" si="74"/>
        <v>14.0</v>
      </c>
      <c r="I983" s="1343">
        <f>IF(K964="","",VLOOKUP($A961,'Marks Entry'!$C$1:$GQ$109,74,0))</f>
        <v>32.0</v>
      </c>
      <c r="J983" s="1342">
        <f t="shared" si="72"/>
        <v>46.0</v>
      </c>
      <c r="K983" s="1340">
        <f>IF(K964="","",VLOOKUP($A961,'Marks Entry'!$C$1:$GQ$109,76,0))</f>
        <v>0.0</v>
      </c>
      <c r="L983" s="1344">
        <f t="shared" si="73"/>
        <v>46.0</v>
      </c>
      <c r="M983" s="1345" t="str">
        <f>IF(K964="","",VLOOKUP($A961,'Marks Entry'!$C$1:$GQ$109,81,0))</f>
        <v>F</v>
      </c>
      <c r="N983" s="508"/>
    </row>
    <row r="984" spans="8:8" s="1235" ht="17.25" customFormat="1" customHeight="1">
      <c r="A984" s="1236"/>
      <c r="B984" s="1282" t="s">
        <v>167</v>
      </c>
      <c r="C984" s="1338" t="str">
        <f>'Marks Entry'!$CF$3</f>
        <v>SOCIAL SCIENCE</v>
      </c>
      <c r="D984" s="1339"/>
      <c r="E984" s="1340">
        <f>IF(K964="","",VLOOKUP($A961,'Marks Entry'!$C$1:$GQ$109,82,0))</f>
        <v>7.0</v>
      </c>
      <c r="F984" s="1340">
        <f>IF(K964="","",VLOOKUP($A961,'Marks Entry'!$C$1:$GQ$109,83,0))</f>
        <v>7.0</v>
      </c>
      <c r="G984" s="1341">
        <f>IF(K964="","",VLOOKUP($A961,'Marks Entry'!$C$1:$GQ$109,84,0))</f>
        <v>8.0</v>
      </c>
      <c r="H984" s="1342">
        <f t="shared" si="74"/>
        <v>22.0</v>
      </c>
      <c r="I984" s="1343">
        <f>IF(K964="","",VLOOKUP($A961,'Marks Entry'!$C$1:$GQ$109,86,0))</f>
        <v>40.0</v>
      </c>
      <c r="J984" s="1342">
        <f t="shared" si="72"/>
        <v>62.0</v>
      </c>
      <c r="K984" s="1340">
        <f>IF(K964="","",VLOOKUP($A961,'Marks Entry'!$C$1:$GQ$109,88,0))</f>
        <v>0.0</v>
      </c>
      <c r="L984" s="1344">
        <f t="shared" si="73"/>
        <v>62.0</v>
      </c>
      <c r="M984" s="1345" t="str">
        <f>IF(K964="","",VLOOKUP($A961,'Marks Entry'!$C$1:$GQ$109,93,0))</f>
        <v>S</v>
      </c>
      <c r="N984" s="508"/>
    </row>
    <row r="985" spans="8:8" s="24" ht="17.25" customFormat="1" customHeight="1">
      <c r="A985" s="1236"/>
      <c r="B985" s="1262" t="s">
        <v>167</v>
      </c>
      <c r="C985" s="1346" t="s">
        <v>77</v>
      </c>
      <c r="D985" s="1347"/>
      <c r="E985" s="1348"/>
      <c r="F985" s="1349" t="s">
        <v>78</v>
      </c>
      <c r="G985" s="1350"/>
      <c r="H985" s="1351" t="s">
        <v>79</v>
      </c>
      <c r="I985" s="1352"/>
      <c r="J985" s="1353" t="s">
        <v>43</v>
      </c>
      <c r="K985" s="1354" t="s">
        <v>95</v>
      </c>
      <c r="L985" s="1355" t="s">
        <v>41</v>
      </c>
      <c r="M985" s="1356" t="s">
        <v>45</v>
      </c>
      <c r="N985" s="508"/>
    </row>
    <row r="986" spans="8:8" s="24" ht="20.25" customFormat="1" customHeight="1">
      <c r="A986" s="1236"/>
      <c r="B986" s="1262" t="s">
        <v>167</v>
      </c>
      <c r="C986" s="1357"/>
      <c r="D986" s="1358"/>
      <c r="E986" s="1359"/>
      <c r="F986" s="1360">
        <f>IF(K964="","",VLOOKUP($A961,'Marks Entry'!$C$1:$GQ$109,155,0))</f>
        <v>1200.0</v>
      </c>
      <c r="G986" s="1361"/>
      <c r="H986" s="1362">
        <f>IF(K964="","",VLOOKUP($A961,'Marks Entry'!$C$1:$GQ$109,156,0))</f>
        <v>312.0</v>
      </c>
      <c r="I986" s="1361"/>
      <c r="J986" s="1363">
        <f>IF(K964="","",VLOOKUP($A961,'Marks Entry'!$C$1:$GQ$109,157,0))</f>
        <v>26.0</v>
      </c>
      <c r="K986" s="1364" t="str">
        <f>IF(K964="","",VLOOKUP($A961,'Marks Entry'!$C$1:$GQ$109,158,0))</f>
        <v/>
      </c>
      <c r="L986" s="1365" t="str">
        <f>IF(K964="","",VLOOKUP($A961,'Marks Entry'!$C$1:$GQ$109,159,0))</f>
        <v>FAILED</v>
      </c>
      <c r="M986" s="1366" t="str">
        <f>IF(K964="","",VLOOKUP($A961,'Marks Entry'!$C$1:$GQ$109,161,0))</f>
        <v/>
      </c>
      <c r="N986" s="508"/>
    </row>
    <row r="987" spans="8:8" s="24" ht="17.25" customFormat="1" customHeight="1">
      <c r="A987" s="1236"/>
      <c r="B987" s="1262" t="s">
        <v>167</v>
      </c>
      <c r="C987" s="1367" t="s">
        <v>58</v>
      </c>
      <c r="D987" s="1368"/>
      <c r="E987" s="1368"/>
      <c r="F987" s="1368"/>
      <c r="G987" s="1368"/>
      <c r="H987" s="1368"/>
      <c r="I987" s="1369"/>
      <c r="J987" s="1370" t="s">
        <v>59</v>
      </c>
      <c r="K987" s="1371">
        <f>IF(K964="","",VLOOKUP($A961,'Marks Entry'!$C$1:$GQ$109,152,0))</f>
        <v>0.0</v>
      </c>
      <c r="L987" s="1372" t="s">
        <v>104</v>
      </c>
      <c r="M987" s="1373"/>
      <c r="N987" s="508"/>
    </row>
    <row r="988" spans="8:8" s="24" ht="17.25" customFormat="1" customHeight="1">
      <c r="A988" s="1236"/>
      <c r="B988" s="1262" t="s">
        <v>167</v>
      </c>
      <c r="C988" s="1374" t="s">
        <v>54</v>
      </c>
      <c r="D988" s="1375"/>
      <c r="E988" s="1375"/>
      <c r="F988" s="1376" t="s">
        <v>162</v>
      </c>
      <c r="G988" s="1376"/>
      <c r="H988" s="1376"/>
      <c r="I988" s="1377" t="s">
        <v>49</v>
      </c>
      <c r="J988" s="1378" t="s">
        <v>60</v>
      </c>
      <c r="K988" s="1379">
        <f>IF(K964="","",VLOOKUP($A961,'Marks Entry'!$C$1:$GQ$109,153,0))</f>
        <v>0.0</v>
      </c>
      <c r="L988" s="1380" t="str">
        <f>IF(K964="","",VLOOKUP($A961,'Marks Entry'!$C$1:$GQ$109,154,0))</f>
        <v/>
      </c>
      <c r="M988" s="1381"/>
      <c r="N988" s="508"/>
    </row>
    <row r="989" spans="8:8" s="24" ht="17.25" customFormat="1" customHeight="1">
      <c r="A989" s="1236"/>
      <c r="B989" s="1262" t="s">
        <v>167</v>
      </c>
      <c r="C989" s="1374"/>
      <c r="D989" s="1375"/>
      <c r="E989" s="1375"/>
      <c r="F989" s="1376"/>
      <c r="G989" s="1376"/>
      <c r="H989" s="1376"/>
      <c r="I989" s="1382" t="s">
        <v>103</v>
      </c>
      <c r="J989" s="1383" t="s">
        <v>61</v>
      </c>
      <c r="K989" s="1383"/>
      <c r="L989" s="1384" t="str">
        <f>IF(K964="","",VLOOKUP($A961,'Marks Entry'!$C$1:$GQ$109,162,0))</f>
        <v>Need Improvement</v>
      </c>
      <c r="M989" s="1385"/>
      <c r="N989" s="508"/>
    </row>
    <row r="990" spans="8:8" s="24" ht="17.25" customFormat="1" customHeight="1">
      <c r="A990" s="1236"/>
      <c r="B990" s="1262" t="s">
        <v>167</v>
      </c>
      <c r="C990" s="1386" t="str">
        <f>'Marks Entry'!$CR$3</f>
        <v>Fou. Of Info. Tech.</v>
      </c>
      <c r="D990" s="1387"/>
      <c r="E990" s="1388"/>
      <c r="F990" s="1389" t="str">
        <f>IF(K964="","",VLOOKUP($A961,'Marks Entry'!$C$1:$GQ$109,180,0))</f>
        <v>81/200</v>
      </c>
      <c r="G990" s="1389"/>
      <c r="H990" s="1389"/>
      <c r="I990" s="1390" t="str">
        <f>IF(OR(K964="",F990=0/200),"",VLOOKUP($A961,'Marks Entry'!$C$1:$GQ$109,106,0))</f>
        <v>C</v>
      </c>
      <c r="J990" s="1391" t="s">
        <v>68</v>
      </c>
      <c r="K990" s="1391"/>
      <c r="L990" s="1392">
        <f>Master!$E$20</f>
        <v>45048.0</v>
      </c>
      <c r="M990" s="1393"/>
      <c r="N990" s="508"/>
    </row>
    <row r="991" spans="8:8" s="24" ht="17.25" customFormat="1" customHeight="1">
      <c r="A991" s="1236"/>
      <c r="B991" s="1262" t="s">
        <v>167</v>
      </c>
      <c r="C991" s="1394" t="str">
        <f>'Marks Entry'!$DE$3</f>
        <v>Health &amp; Phy. Edu.</v>
      </c>
      <c r="D991" s="1395"/>
      <c r="E991" s="1395"/>
      <c r="F991" s="1396" t="str">
        <f>IF(K964="","",VLOOKUP($A961,'Marks Entry'!$C$1:$GQ$109,184,0))</f>
        <v>80/230</v>
      </c>
      <c r="G991" s="1397"/>
      <c r="H991" s="1398"/>
      <c r="I991" s="1390" t="str">
        <f>IF(OR(K964="",F991=0/200),"",VLOOKUP($A961,'Marks Entry'!$C$1:$GQ$109,129,0))</f>
        <v/>
      </c>
      <c r="J991" s="1399"/>
      <c r="K991" s="1399"/>
      <c r="L991" s="1399"/>
      <c r="M991" s="1400"/>
      <c r="N991" s="508"/>
    </row>
    <row r="992" spans="8:8" s="24" ht="17.25" customFormat="1" customHeight="1">
      <c r="A992" s="1236"/>
      <c r="B992" s="1262" t="s">
        <v>167</v>
      </c>
      <c r="C992" s="1394" t="str">
        <f>'Marks Entry'!$EB$3</f>
        <v>S.U.P.W.</v>
      </c>
      <c r="D992" s="1395"/>
      <c r="E992" s="1395"/>
      <c r="F992" s="1396" t="str">
        <f>IF(K964="","",VLOOKUP($A961,'Marks Entry'!$C$1:$GQ$109,188,0))</f>
        <v>0/100</v>
      </c>
      <c r="G992" s="1397"/>
      <c r="H992" s="1398"/>
      <c r="I992" s="1390" t="str">
        <f>IF(OR(K964="",F992=0/100),"",VLOOKUP($A961,'Marks Entry'!$C$1:$GQ$109,135,0))</f>
        <v/>
      </c>
      <c r="J992" s="1401"/>
      <c r="K992" s="1401"/>
      <c r="L992" s="1401"/>
      <c r="M992" s="1402"/>
      <c r="N992" s="508"/>
    </row>
    <row r="993" spans="8:8" s="24" ht="17.25" customFormat="1" customHeight="1">
      <c r="A993" s="1236"/>
      <c r="B993" s="1262" t="s">
        <v>167</v>
      </c>
      <c r="C993" s="1394" t="str">
        <f>'Marks Entry'!$EH$3</f>
        <v>Art Education</v>
      </c>
      <c r="D993" s="1395"/>
      <c r="E993" s="1395"/>
      <c r="F993" s="1396" t="str">
        <f>IF(K964="","",VLOOKUP($A961,'Marks Entry'!$C$1:$GQ$109,192,0))</f>
        <v>0/100</v>
      </c>
      <c r="G993" s="1397"/>
      <c r="H993" s="1398"/>
      <c r="I993" s="1390" t="str">
        <f>IF(OR(K964="",F993=0/100),"",VLOOKUP($A961,'Marks Entry'!$C$1:$GQ$109,141,0))</f>
        <v/>
      </c>
      <c r="J993" s="1403" t="s">
        <v>228</v>
      </c>
      <c r="K993" s="1403"/>
      <c r="L993" s="1403"/>
      <c r="M993" s="1404"/>
      <c r="N993" s="508"/>
    </row>
    <row r="994" spans="8:8" s="24" ht="17.25" customFormat="1" customHeight="1">
      <c r="A994" s="1236"/>
      <c r="B994" s="1262" t="s">
        <v>167</v>
      </c>
      <c r="C994" s="1394" t="str">
        <f>'Marks Entry'!$EN$3</f>
        <v>H &amp; C RAJ</v>
      </c>
      <c r="D994" s="1395"/>
      <c r="E994" s="1395"/>
      <c r="F994" s="1405" t="str">
        <f>IF(K964="","",VLOOKUP($A961,'Marks Entry'!$C$1:$GQ$109,196,0))</f>
        <v>60/200</v>
      </c>
      <c r="G994" s="1406"/>
      <c r="H994" s="1407"/>
      <c r="I994" s="1408" t="str">
        <f>IF(OR(K964="",F994=0/200),"",VLOOKUP($A961,'Marks Entry'!$C$1:$GQ$109,151,0))</f>
        <v/>
      </c>
      <c r="J994" s="1403" t="s">
        <v>229</v>
      </c>
      <c r="K994" s="1403"/>
      <c r="L994" s="1403"/>
      <c r="M994" s="1404"/>
      <c r="N994" s="508"/>
    </row>
    <row r="995" spans="8:8" s="24" ht="17.25" customFormat="1" customHeight="1">
      <c r="A995" s="1236"/>
      <c r="B995" s="1262" t="s">
        <v>167</v>
      </c>
      <c r="C995" s="1409" t="s">
        <v>171</v>
      </c>
      <c r="D995" s="1410"/>
      <c r="E995" s="1411"/>
      <c r="F995" s="1412" t="s">
        <v>172</v>
      </c>
      <c r="G995" s="1413"/>
      <c r="H995" s="1414"/>
      <c r="I995" s="1415" t="s">
        <v>31</v>
      </c>
      <c r="J995" s="1403" t="s">
        <v>230</v>
      </c>
      <c r="K995" s="1403"/>
      <c r="L995" s="1403"/>
      <c r="M995" s="1404"/>
      <c r="N995" s="508"/>
    </row>
    <row r="996" spans="8:8" s="24" ht="17.25" customFormat="1" customHeight="1">
      <c r="A996" s="1236"/>
      <c r="B996" s="1262" t="s">
        <v>167</v>
      </c>
      <c r="C996" s="1416"/>
      <c r="D996" s="1417"/>
      <c r="E996" s="1418"/>
      <c r="F996" s="1419" t="s">
        <v>224</v>
      </c>
      <c r="G996" s="1420"/>
      <c r="H996" s="1421"/>
      <c r="I996" s="1422" t="s">
        <v>62</v>
      </c>
      <c r="J996" s="1423" t="s">
        <v>232</v>
      </c>
      <c r="K996" s="1424"/>
      <c r="L996" s="1424"/>
      <c r="M996" s="1425"/>
      <c r="N996" s="508"/>
    </row>
    <row r="997" spans="8:8" s="24" ht="17.25" customFormat="1" customHeight="1">
      <c r="A997" s="1236"/>
      <c r="B997" s="1262" t="s">
        <v>167</v>
      </c>
      <c r="C997" s="1416"/>
      <c r="D997" s="1417"/>
      <c r="E997" s="1418"/>
      <c r="F997" s="1419" t="s">
        <v>225</v>
      </c>
      <c r="G997" s="1420"/>
      <c r="H997" s="1421"/>
      <c r="I997" s="1422" t="s">
        <v>63</v>
      </c>
      <c r="J997" s="1426"/>
      <c r="K997" s="1427"/>
      <c r="L997" s="1427"/>
      <c r="M997" s="1428"/>
      <c r="N997" s="508"/>
    </row>
    <row r="998" spans="8:8" s="24" ht="17.25" customFormat="1" customHeight="1">
      <c r="A998" s="1236"/>
      <c r="B998" s="1262" t="s">
        <v>167</v>
      </c>
      <c r="C998" s="1416"/>
      <c r="D998" s="1417"/>
      <c r="E998" s="1418"/>
      <c r="F998" s="1419" t="s">
        <v>226</v>
      </c>
      <c r="G998" s="1420"/>
      <c r="H998" s="1421"/>
      <c r="I998" s="1422" t="s">
        <v>65</v>
      </c>
      <c r="J998" s="1426"/>
      <c r="K998" s="1427"/>
      <c r="L998" s="1427"/>
      <c r="M998" s="1428"/>
      <c r="N998" s="508"/>
    </row>
    <row r="999" spans="8:8" s="24" ht="17.25" customFormat="1" customHeight="1">
      <c r="A999" s="1236"/>
      <c r="B999" s="1429" t="s">
        <v>167</v>
      </c>
      <c r="C999" s="1430"/>
      <c r="D999" s="1431"/>
      <c r="E999" s="1432"/>
      <c r="F999" s="1433" t="s">
        <v>227</v>
      </c>
      <c r="G999" s="1434"/>
      <c r="H999" s="1435"/>
      <c r="I999" s="1436" t="s">
        <v>64</v>
      </c>
      <c r="J999" s="1437" t="s">
        <v>231</v>
      </c>
      <c r="K999" s="1438"/>
      <c r="L999" s="1438"/>
      <c r="M999" s="1439"/>
      <c r="N999" s="508"/>
    </row>
    <row r="1000" spans="8:8" s="24" ht="27.75" customFormat="1" customHeight="1">
      <c r="A1000" s="1440" t="s">
        <v>161</v>
      </c>
      <c r="B1000" s="1440"/>
      <c r="C1000" s="1440"/>
      <c r="D1000" s="1440"/>
      <c r="E1000" s="1440"/>
      <c r="F1000" s="1440"/>
      <c r="G1000" s="1440"/>
      <c r="H1000" s="1440"/>
      <c r="I1000" s="1440"/>
      <c r="J1000" s="1440"/>
      <c r="K1000" s="1440"/>
      <c r="L1000" s="1440"/>
      <c r="M1000" s="1440"/>
      <c r="N1000" s="1440"/>
    </row>
    <row r="1001" spans="8:8" s="24" ht="19.5" customFormat="1" customHeight="1">
      <c r="A1001" s="1223">
        <f>A961+1</f>
        <v>26.0</v>
      </c>
      <c r="B1001" s="1441" t="str">
        <f>$B$1</f>
        <v>Department Of Sanskrit Education, Rajasthan</v>
      </c>
      <c r="C1001" s="1441"/>
      <c r="D1001" s="1441"/>
      <c r="E1001" s="1441"/>
      <c r="F1001" s="1441"/>
      <c r="G1001" s="1441"/>
      <c r="H1001" s="1441"/>
      <c r="I1001" s="1441"/>
      <c r="J1001" s="1441"/>
      <c r="K1001" s="1441"/>
      <c r="L1001" s="1441"/>
      <c r="M1001" s="1441"/>
      <c r="N1001" s="508" t="s">
        <v>161</v>
      </c>
    </row>
    <row r="1002" spans="8:8" s="707" ht="36.0" customFormat="1" customHeight="1">
      <c r="A1002" s="1225"/>
      <c r="B1002" s="1226"/>
      <c r="C1002" s="1227"/>
      <c r="D1002" s="1228" t="str">
        <f>Master!$E$8</f>
        <v>GOVT VARISHTHA UPADHYAY SANSKRIT SCHOOL</v>
      </c>
      <c r="E1002" s="1229"/>
      <c r="F1002" s="1229"/>
      <c r="G1002" s="1229"/>
      <c r="H1002" s="1229"/>
      <c r="I1002" s="1229"/>
      <c r="J1002" s="1229"/>
      <c r="K1002" s="1229"/>
      <c r="L1002" s="1229"/>
      <c r="M1002" s="1230"/>
      <c r="N1002" s="508"/>
    </row>
    <row r="1003" spans="8:8" s="24" ht="19.5" customFormat="1" customHeight="1">
      <c r="A1003" s="1225"/>
      <c r="B1003" s="1231"/>
      <c r="C1003" s="1232"/>
      <c r="D1003" s="1233">
        <f>Master!$E$11</f>
        <v>0.0</v>
      </c>
      <c r="E1003" s="1233"/>
      <c r="F1003" s="1233"/>
      <c r="G1003" s="1233"/>
      <c r="H1003" s="1233"/>
      <c r="I1003" s="1233"/>
      <c r="J1003" s="1233"/>
      <c r="K1003" s="1233"/>
      <c r="L1003" s="1233"/>
      <c r="M1003" s="1234"/>
      <c r="N1003" s="508"/>
    </row>
    <row r="1004" spans="8:8" s="1235" ht="18.75" customFormat="1" customHeight="1">
      <c r="A1004" s="1236"/>
      <c r="B1004" s="1237"/>
      <c r="C1004" s="1238" t="s">
        <v>154</v>
      </c>
      <c r="D1004" s="1239"/>
      <c r="E1004" s="1239"/>
      <c r="F1004" s="1239"/>
      <c r="G1004" s="1239"/>
      <c r="H1004" s="1240"/>
      <c r="I1004" s="1241" t="s">
        <v>135</v>
      </c>
      <c r="J1004" s="1242"/>
      <c r="K1004" s="1243">
        <f>VLOOKUP($A1001,'Marks Entry'!$C$9:$K$108,5)</f>
        <v>926.0</v>
      </c>
      <c r="L1004" s="1244" t="s">
        <v>221</v>
      </c>
      <c r="M1004" s="1245"/>
      <c r="N1004" s="508"/>
    </row>
    <row r="1005" spans="8:8" s="1235" ht="18.75" customFormat="1" customHeight="1">
      <c r="A1005" s="1236"/>
      <c r="B1005" s="1237"/>
      <c r="C1005" s="1246"/>
      <c r="D1005" s="1247"/>
      <c r="E1005" s="1247"/>
      <c r="F1005" s="1247"/>
      <c r="G1005" s="1247"/>
      <c r="H1005" s="1248"/>
      <c r="I1005" s="1241"/>
      <c r="J1005" s="1242"/>
      <c r="K1005" s="1243"/>
      <c r="L1005" s="1249">
        <f>Master!$E$14</f>
        <v>8170.0</v>
      </c>
      <c r="M1005" s="1250"/>
      <c r="N1005" s="508"/>
    </row>
    <row r="1006" spans="8:8" s="24" ht="15.75" customFormat="1" customHeight="1">
      <c r="A1006" s="1236"/>
      <c r="B1006" s="1251"/>
      <c r="C1006" s="1246"/>
      <c r="D1006" s="1247"/>
      <c r="E1006" s="1247"/>
      <c r="F1006" s="1247"/>
      <c r="G1006" s="1247"/>
      <c r="H1006" s="1248"/>
      <c r="I1006" s="1241"/>
      <c r="J1006" s="1242"/>
      <c r="K1006" s="1243"/>
      <c r="L1006" s="1252" t="s">
        <v>222</v>
      </c>
      <c r="M1006" s="1253"/>
      <c r="N1006" s="508"/>
    </row>
    <row r="1007" spans="8:8" s="24" ht="18.0" customFormat="1" customHeight="1">
      <c r="A1007" s="1236"/>
      <c r="B1007" s="1251"/>
      <c r="C1007" s="1254"/>
      <c r="D1007" s="1255"/>
      <c r="E1007" s="1255"/>
      <c r="F1007" s="1255"/>
      <c r="G1007" s="1255"/>
      <c r="H1007" s="1256"/>
      <c r="I1007" s="1257"/>
      <c r="J1007" s="1258"/>
      <c r="K1007" s="1259"/>
      <c r="L1007" s="1260" t="str">
        <f>Master!$E$6</f>
        <v>2022-23</v>
      </c>
      <c r="M1007" s="1261"/>
      <c r="N1007" s="508"/>
    </row>
    <row r="1008" spans="8:8" s="24" ht="17.25" customFormat="1" customHeight="1">
      <c r="A1008" s="1236"/>
      <c r="B1008" s="1262" t="s">
        <v>167</v>
      </c>
      <c r="C1008" s="1263" t="s">
        <v>21</v>
      </c>
      <c r="D1008" s="1264"/>
      <c r="E1008" s="1264"/>
      <c r="F1008" s="1264"/>
      <c r="G1008" s="1265"/>
      <c r="H1008" s="1266" t="s">
        <v>153</v>
      </c>
      <c r="I1008" s="1267">
        <f>IF(K1004="","",VLOOKUP($A1001,'Marks Entry'!$C$9:$FA$108,3,0))</f>
        <v>517.0</v>
      </c>
      <c r="J1008" s="1267"/>
      <c r="K1008" s="1267"/>
      <c r="L1008" s="1267"/>
      <c r="M1008" s="1268"/>
      <c r="N1008" s="508"/>
    </row>
    <row r="1009" spans="8:8" s="24" ht="17.25" customFormat="1" customHeight="1">
      <c r="A1009" s="1236"/>
      <c r="B1009" s="1262" t="s">
        <v>167</v>
      </c>
      <c r="C1009" s="1269" t="s">
        <v>23</v>
      </c>
      <c r="D1009" s="1270"/>
      <c r="E1009" s="1270"/>
      <c r="F1009" s="1270"/>
      <c r="G1009" s="1271"/>
      <c r="H1009" s="1272" t="s">
        <v>153</v>
      </c>
      <c r="I1009" s="1273" t="str">
        <f>IF(K1004="","",VLOOKUP($A1001,'Marks Entry'!$C$9:$FA$108,6,0))</f>
        <v>Yogita Dave</v>
      </c>
      <c r="J1009" s="1273"/>
      <c r="K1009" s="1273"/>
      <c r="L1009" s="1273"/>
      <c r="M1009" s="1274"/>
      <c r="N1009" s="508"/>
    </row>
    <row r="1010" spans="8:8" s="24" ht="17.25" customFormat="1" customHeight="1">
      <c r="A1010" s="1236"/>
      <c r="B1010" s="1262" t="s">
        <v>167</v>
      </c>
      <c r="C1010" s="1269" t="s">
        <v>24</v>
      </c>
      <c r="D1010" s="1270"/>
      <c r="E1010" s="1270"/>
      <c r="F1010" s="1270"/>
      <c r="G1010" s="1271"/>
      <c r="H1010" s="1272" t="s">
        <v>153</v>
      </c>
      <c r="I1010" s="1273" t="str">
        <f>IF(K1004="","",VLOOKUP($A1001,'Marks Entry'!$C$9:$FA$108,7,0))</f>
        <v>Sharwan Kumar</v>
      </c>
      <c r="J1010" s="1273"/>
      <c r="K1010" s="1273"/>
      <c r="L1010" s="1273"/>
      <c r="M1010" s="1274"/>
      <c r="N1010" s="508"/>
    </row>
    <row r="1011" spans="8:8" s="24" ht="17.25" customFormat="1" customHeight="1">
      <c r="A1011" s="1236"/>
      <c r="B1011" s="1262" t="s">
        <v>167</v>
      </c>
      <c r="C1011" s="1269" t="s">
        <v>52</v>
      </c>
      <c r="D1011" s="1270"/>
      <c r="E1011" s="1270"/>
      <c r="F1011" s="1270"/>
      <c r="G1011" s="1271"/>
      <c r="H1011" s="1272" t="s">
        <v>153</v>
      </c>
      <c r="I1011" s="1273" t="str">
        <f>IF(K1004="","",VLOOKUP($A1001,'Marks Entry'!$C$9:$FA$108,8,0))</f>
        <v>Seema</v>
      </c>
      <c r="J1011" s="1273"/>
      <c r="K1011" s="1273"/>
      <c r="L1011" s="1273"/>
      <c r="M1011" s="1274"/>
      <c r="N1011" s="508"/>
    </row>
    <row r="1012" spans="8:8" s="24" ht="17.25" customFormat="1" customHeight="1">
      <c r="A1012" s="1236"/>
      <c r="B1012" s="1262" t="s">
        <v>167</v>
      </c>
      <c r="C1012" s="1269" t="s">
        <v>53</v>
      </c>
      <c r="D1012" s="1270"/>
      <c r="E1012" s="1270"/>
      <c r="F1012" s="1270"/>
      <c r="G1012" s="1271"/>
      <c r="H1012" s="1272" t="s">
        <v>153</v>
      </c>
      <c r="I1012" s="1275" t="str">
        <f>IF(K1004="","",CONCATENATE('Marks Entry'!$G$4,'Marks Entry'!$J$4))</f>
        <v>9(A)</v>
      </c>
      <c r="J1012" s="1273"/>
      <c r="K1012" s="1273"/>
      <c r="L1012" s="1273"/>
      <c r="M1012" s="1274"/>
      <c r="N1012" s="508"/>
    </row>
    <row r="1013" spans="8:8" s="24" ht="17.25" customFormat="1" customHeight="1">
      <c r="A1013" s="1236"/>
      <c r="B1013" s="1262" t="s">
        <v>167</v>
      </c>
      <c r="C1013" s="1276" t="s">
        <v>26</v>
      </c>
      <c r="D1013" s="1277"/>
      <c r="E1013" s="1277"/>
      <c r="F1013" s="1277"/>
      <c r="G1013" s="1278"/>
      <c r="H1013" s="1279" t="s">
        <v>153</v>
      </c>
      <c r="I1013" s="1280">
        <f>IF(K1004="","",VLOOKUP($A1001,'Marks Entry'!$C$9:$FA$108,9,0))</f>
        <v>39617.0</v>
      </c>
      <c r="J1013" s="1280"/>
      <c r="K1013" s="1280"/>
      <c r="L1013" s="1280"/>
      <c r="M1013" s="1281"/>
      <c r="N1013" s="508"/>
    </row>
    <row r="1014" spans="8:8" s="1235" ht="17.25" customFormat="1" customHeight="1">
      <c r="A1014" s="1236"/>
      <c r="B1014" s="1282" t="s">
        <v>167</v>
      </c>
      <c r="C1014" s="1283" t="s">
        <v>54</v>
      </c>
      <c r="D1014" s="1284"/>
      <c r="E1014" s="1285" t="s">
        <v>69</v>
      </c>
      <c r="F1014" s="1286" t="s">
        <v>70</v>
      </c>
      <c r="G1014" s="1285" t="s">
        <v>200</v>
      </c>
      <c r="H1014" s="1287" t="s">
        <v>30</v>
      </c>
      <c r="I1014" s="1288" t="s">
        <v>55</v>
      </c>
      <c r="J1014" s="1289" t="s">
        <v>223</v>
      </c>
      <c r="K1014" s="1290" t="s">
        <v>83</v>
      </c>
      <c r="L1014" s="1291" t="s">
        <v>76</v>
      </c>
      <c r="M1014" s="1292" t="s">
        <v>102</v>
      </c>
      <c r="N1014" s="508"/>
    </row>
    <row r="1015" spans="8:8" s="1235" ht="17.25" customFormat="1" customHeight="1">
      <c r="A1015" s="1236"/>
      <c r="B1015" s="1282" t="s">
        <v>167</v>
      </c>
      <c r="C1015" s="1293"/>
      <c r="D1015" s="1294"/>
      <c r="E1015" s="1295"/>
      <c r="F1015" s="1296"/>
      <c r="G1015" s="1295"/>
      <c r="H1015" s="1297"/>
      <c r="I1015" s="1298"/>
      <c r="J1015" s="1299"/>
      <c r="K1015" s="1300"/>
      <c r="L1015" s="1301"/>
      <c r="M1015" s="1302"/>
      <c r="N1015" s="508"/>
    </row>
    <row r="1016" spans="8:8" s="1235" ht="17.25" customFormat="1" customHeight="1">
      <c r="A1016" s="1236"/>
      <c r="B1016" s="1282" t="s">
        <v>167</v>
      </c>
      <c r="C1016" s="1303" t="s">
        <v>56</v>
      </c>
      <c r="D1016" s="1304"/>
      <c r="E1016" s="1305">
        <f>'Marks Entry'!$L$7</f>
        <v>5.0</v>
      </c>
      <c r="F1016" s="1305">
        <f>'Marks Entry'!$M$7</f>
        <v>5.0</v>
      </c>
      <c r="G1016" s="1305">
        <f>'Marks Entry'!$M$7</f>
        <v>5.0</v>
      </c>
      <c r="H1016" s="1306">
        <f>SUM(E1016:G1016)</f>
        <v>15.0</v>
      </c>
      <c r="I1016" s="1305">
        <f>'Marks Entry'!$P$7</f>
        <v>35.0</v>
      </c>
      <c r="J1016" s="1306">
        <f>SUM(H1016,I1016)</f>
        <v>50.0</v>
      </c>
      <c r="K1016" s="1305">
        <f>'Marks Entry'!$R$7</f>
        <v>50.0</v>
      </c>
      <c r="L1016" s="1307">
        <f>SUM(J1016,K1016)</f>
        <v>100.0</v>
      </c>
      <c r="M1016" s="1308"/>
      <c r="N1016" s="508"/>
    </row>
    <row r="1017" spans="8:8" s="1235" ht="17.25" customFormat="1" customHeight="1">
      <c r="A1017" s="1236"/>
      <c r="B1017" s="1282" t="s">
        <v>167</v>
      </c>
      <c r="C1017" s="1309" t="str">
        <f>'Marks Entry'!$L$3</f>
        <v>HINDI</v>
      </c>
      <c r="D1017" s="1310"/>
      <c r="E1017" s="1311">
        <f>IF(K1004="","",VLOOKUP($A1001,'Marks Entry'!$C$1:$GQ$109,10,0))</f>
        <v>2.0</v>
      </c>
      <c r="F1017" s="1311">
        <f>IF(K1004="","",VLOOKUP($A1001,'Marks Entry'!$C$1:$GQ$109,11,0))</f>
        <v>1.0</v>
      </c>
      <c r="G1017" s="1312">
        <f>IF(K1004="","",VLOOKUP($A1001,'Marks Entry'!$C$1:$GQ$109,12,0))</f>
        <v>0.0</v>
      </c>
      <c r="H1017" s="1313">
        <f>SUM(E1017:G1017)</f>
        <v>3.0</v>
      </c>
      <c r="I1017" s="1311">
        <f>IF(K1004="","",VLOOKUP($A1001,'Marks Entry'!$C$1:$GQ$109,14,0))</f>
        <v>6.0</v>
      </c>
      <c r="J1017" s="1313">
        <f t="shared" si="75" ref="J1017:J1024">SUM(H1017,I1017)</f>
        <v>9.0</v>
      </c>
      <c r="K1017" s="1311">
        <f>IF(K1004="","",VLOOKUP($A1001,'Marks Entry'!$C$1:$GQ$109,16,0))</f>
        <v>6.0</v>
      </c>
      <c r="L1017" s="1314">
        <f t="shared" si="76" ref="L1017:L1024">SUM(J1017,K1017)</f>
        <v>15.0</v>
      </c>
      <c r="M1017" s="1315" t="str">
        <f>IF(K1004="","",VLOOKUP($A1001,'Marks Entry'!$C$1:$GQ$109,21,0))</f>
        <v>F</v>
      </c>
      <c r="N1017" s="508"/>
    </row>
    <row r="1018" spans="8:8" s="1235" ht="17.25" customFormat="1" customHeight="1">
      <c r="A1018" s="1236"/>
      <c r="B1018" s="1282" t="s">
        <v>167</v>
      </c>
      <c r="C1018" s="1316" t="str">
        <f>'Marks Entry'!$X$3</f>
        <v>ENGLISH</v>
      </c>
      <c r="D1018" s="1317"/>
      <c r="E1018" s="1318">
        <f>IF(K1004="","",VLOOKUP($A1001,'Marks Entry'!$C$1:$GQ$109,22,0))</f>
        <v>4.0</v>
      </c>
      <c r="F1018" s="1318">
        <f>IF(K1004="","",VLOOKUP($A1001,'Marks Entry'!$C$1:$GQ$109,23,0))</f>
        <v>3.0</v>
      </c>
      <c r="G1018" s="1319">
        <f>IF(K1004="","",VLOOKUP($A1001,'Marks Entry'!$C$1:$GQ$109,24,0))</f>
        <v>1.0</v>
      </c>
      <c r="H1018" s="1320">
        <f t="shared" si="77" ref="H1018:H1024">SUM(E1018:G1018)</f>
        <v>8.0</v>
      </c>
      <c r="I1018" s="1321">
        <f>IF(K1004="","",VLOOKUP($A1001,'Marks Entry'!$C$1:$GQ$109,26,0))</f>
        <v>15.0</v>
      </c>
      <c r="J1018" s="1320">
        <f t="shared" si="75"/>
        <v>23.0</v>
      </c>
      <c r="K1018" s="1318">
        <f>IF(K1004="","",VLOOKUP($A1001,'Marks Entry'!$C$1:$GQ$109,28,0))</f>
        <v>0.0</v>
      </c>
      <c r="L1018" s="1322">
        <f t="shared" si="76"/>
        <v>23.0</v>
      </c>
      <c r="M1018" s="1323" t="str">
        <f>IF(K1004="","",VLOOKUP($A1001,'Marks Entry'!$C$1:$GQ$109,33,0))</f>
        <v>F</v>
      </c>
      <c r="N1018" s="508"/>
    </row>
    <row r="1019" spans="8:8" s="1235" ht="17.25" customFormat="1" customHeight="1">
      <c r="A1019" s="1236"/>
      <c r="B1019" s="1282" t="s">
        <v>167</v>
      </c>
      <c r="C1019" s="1324" t="s">
        <v>56</v>
      </c>
      <c r="D1019" s="1325"/>
      <c r="E1019" s="1326">
        <f>'Marks Entry'!$AJ$7</f>
        <v>10.0</v>
      </c>
      <c r="F1019" s="1326">
        <f>'Marks Entry'!$AK$7</f>
        <v>10.0</v>
      </c>
      <c r="G1019" s="1326">
        <f>'Marks Entry'!$AK$7</f>
        <v>10.0</v>
      </c>
      <c r="H1019" s="1327">
        <f t="shared" si="77"/>
        <v>30.0</v>
      </c>
      <c r="I1019" s="1326">
        <f>'Marks Entry'!$AN$7</f>
        <v>70.0</v>
      </c>
      <c r="J1019" s="1327">
        <f t="shared" si="75"/>
        <v>100.0</v>
      </c>
      <c r="K1019" s="1326">
        <f>'Marks Entry'!$AP$7</f>
        <v>100.0</v>
      </c>
      <c r="L1019" s="1328">
        <f t="shared" si="76"/>
        <v>200.0</v>
      </c>
      <c r="M1019" s="1329" t="s">
        <v>168</v>
      </c>
      <c r="N1019" s="508"/>
    </row>
    <row r="1020" spans="8:8" s="1235" ht="17.25" customFormat="1" customHeight="1">
      <c r="A1020" s="1236"/>
      <c r="B1020" s="1282" t="s">
        <v>167</v>
      </c>
      <c r="C1020" s="1330" t="str">
        <f>'Marks Entry'!$AJ$3</f>
        <v>SANSKRIT-I</v>
      </c>
      <c r="D1020" s="1331"/>
      <c r="E1020" s="1311">
        <f>IF(K1004="","",VLOOKUP($A1001,'Marks Entry'!$C$1:$GQ$109,34,0))</f>
        <v>4.0</v>
      </c>
      <c r="F1020" s="1311">
        <f>IF(K1004="","",VLOOKUP($A1001,'Marks Entry'!$C$1:$GQ$109,35,0))</f>
        <v>6.0</v>
      </c>
      <c r="G1020" s="1312">
        <f>IF(K1004="","",VLOOKUP($A1001,'Marks Entry'!$C$1:$GQ$109,36,0))</f>
        <v>5.0</v>
      </c>
      <c r="H1020" s="1332">
        <f t="shared" si="77"/>
        <v>15.0</v>
      </c>
      <c r="I1020" s="1333">
        <f>IF(K1004="","",VLOOKUP($A1001,'Marks Entry'!$C$1:$GQ$109,38,0))</f>
        <v>18.0</v>
      </c>
      <c r="J1020" s="1332">
        <f t="shared" si="75"/>
        <v>33.0</v>
      </c>
      <c r="K1020" s="1311">
        <f>IF(K1004="","",VLOOKUP($A1001,'Marks Entry'!$C$1:$GQ$109,40,0))</f>
        <v>0.0</v>
      </c>
      <c r="L1020" s="1314">
        <f t="shared" si="76"/>
        <v>33.0</v>
      </c>
      <c r="M1020" s="1315" t="str">
        <f>IF(K1004="","",VLOOKUP($A1001,'Marks Entry'!$C$1:$GQ$109,45,0))</f>
        <v>F</v>
      </c>
      <c r="N1020" s="508"/>
    </row>
    <row r="1021" spans="8:8" s="1235" ht="17.25" customFormat="1" customHeight="1">
      <c r="A1021" s="1236"/>
      <c r="B1021" s="1282" t="s">
        <v>167</v>
      </c>
      <c r="C1021" s="1334" t="str">
        <f>'Marks Entry'!$AV$3</f>
        <v>SANSKRIT-II</v>
      </c>
      <c r="D1021" s="1335"/>
      <c r="E1021" s="1311">
        <f>IF(K1004="","",VLOOKUP($A1001,'Marks Entry'!$C$1:$GQ$109,46,0))</f>
        <v>4.0</v>
      </c>
      <c r="F1021" s="1311">
        <f>IF(K1004="","",VLOOKUP($A1001,'Marks Entry'!$C$1:$GQ$109,47,0))</f>
        <v>2.0</v>
      </c>
      <c r="G1021" s="1312">
        <f>IF(K1004="","",VLOOKUP($A1001,'Marks Entry'!$C$1:$GQ$109,48,0))</f>
        <v>4.0</v>
      </c>
      <c r="H1021" s="1336">
        <f t="shared" si="77"/>
        <v>10.0</v>
      </c>
      <c r="I1021" s="1337">
        <f>IF(K1004="","",VLOOKUP($A1001,'Marks Entry'!$C$1:$GQ$109,50,0))</f>
        <v>12.0</v>
      </c>
      <c r="J1021" s="1336">
        <f t="shared" si="75"/>
        <v>22.0</v>
      </c>
      <c r="K1021" s="1311">
        <f>IF(K1004="","",VLOOKUP($A1001,'Marks Entry'!$C$1:$GQ$109,52,0))</f>
        <v>0.0</v>
      </c>
      <c r="L1021" s="1314">
        <f t="shared" si="76"/>
        <v>22.0</v>
      </c>
      <c r="M1021" s="1315" t="str">
        <f>IF(K1004="","",VLOOKUP($A1001,'Marks Entry'!$C$1:$GQ$109,57,0))</f>
        <v>F</v>
      </c>
      <c r="N1021" s="508"/>
    </row>
    <row r="1022" spans="8:8" s="1235" ht="17.25" customFormat="1" customHeight="1">
      <c r="A1022" s="1236"/>
      <c r="B1022" s="1282" t="s">
        <v>167</v>
      </c>
      <c r="C1022" s="1334" t="str">
        <f>'Marks Entry'!$BH$3</f>
        <v>SCIENCE</v>
      </c>
      <c r="D1022" s="1335"/>
      <c r="E1022" s="1311">
        <f>IF(K1004="","",VLOOKUP($A1001,'Marks Entry'!$C$1:$GQ$109,58,0))</f>
        <v>2.0</v>
      </c>
      <c r="F1022" s="1311">
        <f>IF(K1004="","",VLOOKUP($A1001,'Marks Entry'!$C$1:$GQ$109,59,0))</f>
        <v>0.0</v>
      </c>
      <c r="G1022" s="1312">
        <f>IF(K1004="","",VLOOKUP($A1001,'Marks Entry'!$C$1:$GQ$109,60,0))</f>
        <v>3.0</v>
      </c>
      <c r="H1022" s="1336">
        <f t="shared" si="77"/>
        <v>5.0</v>
      </c>
      <c r="I1022" s="1337">
        <f>IF(K1004="","",VLOOKUP($A1001,'Marks Entry'!$C$1:$GQ$109,62,0))</f>
        <v>18.0</v>
      </c>
      <c r="J1022" s="1336">
        <f t="shared" si="75"/>
        <v>23.0</v>
      </c>
      <c r="K1022" s="1311">
        <f>IF(K1004="","",VLOOKUP($A1001,'Marks Entry'!$C$1:$GQ$109,64,0))</f>
        <v>0.0</v>
      </c>
      <c r="L1022" s="1314">
        <f t="shared" si="76"/>
        <v>23.0</v>
      </c>
      <c r="M1022" s="1315" t="str">
        <f>IF(K1004="","",VLOOKUP($A1001,'Marks Entry'!$C$1:$GQ$109,69,0))</f>
        <v>F</v>
      </c>
      <c r="N1022" s="508"/>
    </row>
    <row r="1023" spans="8:8" s="1235" ht="17.25" customFormat="1" customHeight="1">
      <c r="A1023" s="1236"/>
      <c r="B1023" s="1282" t="s">
        <v>167</v>
      </c>
      <c r="C1023" s="1338" t="str">
        <f>'Marks Entry'!$BT$3</f>
        <v>MATHEMATICS</v>
      </c>
      <c r="D1023" s="1339"/>
      <c r="E1023" s="1340">
        <f>IF(K1004="","",VLOOKUP($A1001,'Marks Entry'!$C$1:$GQ$109,70,0))</f>
        <v>2.0</v>
      </c>
      <c r="F1023" s="1340">
        <f>IF(K1004="","",VLOOKUP($A1001,'Marks Entry'!$C$1:$GQ$109,71,0))</f>
        <v>4.0</v>
      </c>
      <c r="G1023" s="1341">
        <f>IF(K1004="","",VLOOKUP($A1001,'Marks Entry'!$C$1:$GQ$109,72,0))</f>
        <v>2.0</v>
      </c>
      <c r="H1023" s="1342">
        <f t="shared" si="77"/>
        <v>8.0</v>
      </c>
      <c r="I1023" s="1343">
        <f>IF(K1004="","",VLOOKUP($A1001,'Marks Entry'!$C$1:$GQ$109,74,0))</f>
        <v>17.0</v>
      </c>
      <c r="J1023" s="1342">
        <f t="shared" si="75"/>
        <v>25.0</v>
      </c>
      <c r="K1023" s="1340">
        <f>IF(K1004="","",VLOOKUP($A1001,'Marks Entry'!$C$1:$GQ$109,76,0))</f>
        <v>0.0</v>
      </c>
      <c r="L1023" s="1344">
        <f t="shared" si="76"/>
        <v>25.0</v>
      </c>
      <c r="M1023" s="1345" t="str">
        <f>IF(K1004="","",VLOOKUP($A1001,'Marks Entry'!$C$1:$GQ$109,81,0))</f>
        <v>F</v>
      </c>
      <c r="N1023" s="508"/>
    </row>
    <row r="1024" spans="8:8" s="1235" ht="17.25" customFormat="1" customHeight="1">
      <c r="A1024" s="1236"/>
      <c r="B1024" s="1282" t="s">
        <v>167</v>
      </c>
      <c r="C1024" s="1338" t="str">
        <f>'Marks Entry'!$CF$3</f>
        <v>SOCIAL SCIENCE</v>
      </c>
      <c r="D1024" s="1339"/>
      <c r="E1024" s="1340">
        <f>IF(K1004="","",VLOOKUP($A1001,'Marks Entry'!$C$1:$GQ$109,82,0))</f>
        <v>6.0</v>
      </c>
      <c r="F1024" s="1340">
        <f>IF(K1004="","",VLOOKUP($A1001,'Marks Entry'!$C$1:$GQ$109,83,0))</f>
        <v>2.0</v>
      </c>
      <c r="G1024" s="1341">
        <f>IF(K1004="","",VLOOKUP($A1001,'Marks Entry'!$C$1:$GQ$109,84,0))</f>
        <v>3.0</v>
      </c>
      <c r="H1024" s="1342">
        <f t="shared" si="77"/>
        <v>11.0</v>
      </c>
      <c r="I1024" s="1343">
        <f>IF(K1004="","",VLOOKUP($A1001,'Marks Entry'!$C$1:$GQ$109,86,0))</f>
        <v>19.0</v>
      </c>
      <c r="J1024" s="1342">
        <f t="shared" si="75"/>
        <v>30.0</v>
      </c>
      <c r="K1024" s="1340">
        <f>IF(K1004="","",VLOOKUP($A1001,'Marks Entry'!$C$1:$GQ$109,88,0))</f>
        <v>0.0</v>
      </c>
      <c r="L1024" s="1344">
        <f t="shared" si="76"/>
        <v>30.0</v>
      </c>
      <c r="M1024" s="1345" t="str">
        <f>IF(K1004="","",VLOOKUP($A1001,'Marks Entry'!$C$1:$GQ$109,93,0))</f>
        <v>F</v>
      </c>
      <c r="N1024" s="508"/>
    </row>
    <row r="1025" spans="8:8" s="24" ht="17.25" customFormat="1" customHeight="1">
      <c r="A1025" s="1236"/>
      <c r="B1025" s="1262" t="s">
        <v>167</v>
      </c>
      <c r="C1025" s="1346" t="s">
        <v>77</v>
      </c>
      <c r="D1025" s="1347"/>
      <c r="E1025" s="1348"/>
      <c r="F1025" s="1349" t="s">
        <v>78</v>
      </c>
      <c r="G1025" s="1350"/>
      <c r="H1025" s="1351" t="s">
        <v>79</v>
      </c>
      <c r="I1025" s="1352"/>
      <c r="J1025" s="1353" t="s">
        <v>43</v>
      </c>
      <c r="K1025" s="1354" t="s">
        <v>95</v>
      </c>
      <c r="L1025" s="1355" t="s">
        <v>41</v>
      </c>
      <c r="M1025" s="1356" t="s">
        <v>45</v>
      </c>
      <c r="N1025" s="508"/>
    </row>
    <row r="1026" spans="8:8" s="24" ht="20.25" customFormat="1" customHeight="1">
      <c r="A1026" s="1236"/>
      <c r="B1026" s="1262" t="s">
        <v>167</v>
      </c>
      <c r="C1026" s="1357"/>
      <c r="D1026" s="1358"/>
      <c r="E1026" s="1359"/>
      <c r="F1026" s="1360">
        <f>IF(K1004="","",VLOOKUP($A1001,'Marks Entry'!$C$1:$GQ$109,155,0))</f>
        <v>1200.0</v>
      </c>
      <c r="G1026" s="1361"/>
      <c r="H1026" s="1362">
        <f>IF(K1004="","",VLOOKUP($A1001,'Marks Entry'!$C$1:$GQ$109,156,0))</f>
        <v>171.0</v>
      </c>
      <c r="I1026" s="1361"/>
      <c r="J1026" s="1363">
        <f>IF(K1004="","",VLOOKUP($A1001,'Marks Entry'!$C$1:$GQ$109,157,0))</f>
        <v>14.249999999999998</v>
      </c>
      <c r="K1026" s="1364" t="str">
        <f>IF(K1004="","",VLOOKUP($A1001,'Marks Entry'!$C$1:$GQ$109,158,0))</f>
        <v/>
      </c>
      <c r="L1026" s="1365" t="str">
        <f>IF(K1004="","",VLOOKUP($A1001,'Marks Entry'!$C$1:$GQ$109,159,0))</f>
        <v>FAILED</v>
      </c>
      <c r="M1026" s="1366" t="str">
        <f>IF(K1004="","",VLOOKUP($A1001,'Marks Entry'!$C$1:$GQ$109,161,0))</f>
        <v/>
      </c>
      <c r="N1026" s="508"/>
    </row>
    <row r="1027" spans="8:8" s="24" ht="17.25" customFormat="1" customHeight="1">
      <c r="A1027" s="1236"/>
      <c r="B1027" s="1262" t="s">
        <v>167</v>
      </c>
      <c r="C1027" s="1367" t="s">
        <v>58</v>
      </c>
      <c r="D1027" s="1368"/>
      <c r="E1027" s="1368"/>
      <c r="F1027" s="1368"/>
      <c r="G1027" s="1368"/>
      <c r="H1027" s="1368"/>
      <c r="I1027" s="1369"/>
      <c r="J1027" s="1370" t="s">
        <v>59</v>
      </c>
      <c r="K1027" s="1371">
        <f>IF(K1004="","",VLOOKUP($A1001,'Marks Entry'!$C$1:$GQ$109,152,0))</f>
        <v>0.0</v>
      </c>
      <c r="L1027" s="1372" t="s">
        <v>104</v>
      </c>
      <c r="M1027" s="1373"/>
      <c r="N1027" s="508"/>
    </row>
    <row r="1028" spans="8:8" s="24" ht="17.25" customFormat="1" customHeight="1">
      <c r="A1028" s="1236"/>
      <c r="B1028" s="1262" t="s">
        <v>167</v>
      </c>
      <c r="C1028" s="1374" t="s">
        <v>54</v>
      </c>
      <c r="D1028" s="1375"/>
      <c r="E1028" s="1375"/>
      <c r="F1028" s="1376" t="s">
        <v>162</v>
      </c>
      <c r="G1028" s="1376"/>
      <c r="H1028" s="1376"/>
      <c r="I1028" s="1377" t="s">
        <v>49</v>
      </c>
      <c r="J1028" s="1378" t="s">
        <v>60</v>
      </c>
      <c r="K1028" s="1379">
        <f>IF(K1004="","",VLOOKUP($A1001,'Marks Entry'!$C$1:$GQ$109,153,0))</f>
        <v>0.0</v>
      </c>
      <c r="L1028" s="1380" t="str">
        <f>IF(K1004="","",VLOOKUP($A1001,'Marks Entry'!$C$1:$GQ$109,154,0))</f>
        <v/>
      </c>
      <c r="M1028" s="1381"/>
      <c r="N1028" s="508"/>
    </row>
    <row r="1029" spans="8:8" s="24" ht="17.25" customFormat="1" customHeight="1">
      <c r="A1029" s="1236"/>
      <c r="B1029" s="1262" t="s">
        <v>167</v>
      </c>
      <c r="C1029" s="1374"/>
      <c r="D1029" s="1375"/>
      <c r="E1029" s="1375"/>
      <c r="F1029" s="1376"/>
      <c r="G1029" s="1376"/>
      <c r="H1029" s="1376"/>
      <c r="I1029" s="1382" t="s">
        <v>103</v>
      </c>
      <c r="J1029" s="1383" t="s">
        <v>61</v>
      </c>
      <c r="K1029" s="1383"/>
      <c r="L1029" s="1384" t="str">
        <f>IF(K1004="","",VLOOKUP($A1001,'Marks Entry'!$C$1:$GQ$109,162,0))</f>
        <v>Need Improvement</v>
      </c>
      <c r="M1029" s="1385"/>
      <c r="N1029" s="508"/>
    </row>
    <row r="1030" spans="8:8" s="24" ht="17.25" customFormat="1" customHeight="1">
      <c r="A1030" s="1236"/>
      <c r="B1030" s="1262" t="s">
        <v>167</v>
      </c>
      <c r="C1030" s="1386" t="str">
        <f>'Marks Entry'!$CR$3</f>
        <v>Fou. Of Info. Tech.</v>
      </c>
      <c r="D1030" s="1387"/>
      <c r="E1030" s="1388"/>
      <c r="F1030" s="1389" t="str">
        <f>IF(K1004="","",VLOOKUP($A1001,'Marks Entry'!$C$1:$GQ$109,180,0))</f>
        <v>55/200</v>
      </c>
      <c r="G1030" s="1389"/>
      <c r="H1030" s="1389"/>
      <c r="I1030" s="1390" t="str">
        <f>IF(OR(K1004="",F1030=0/200),"",VLOOKUP($A1001,'Marks Entry'!$C$1:$GQ$109,106,0))</f>
        <v/>
      </c>
      <c r="J1030" s="1391" t="s">
        <v>68</v>
      </c>
      <c r="K1030" s="1391"/>
      <c r="L1030" s="1392">
        <f>Master!$E$20</f>
        <v>45048.0</v>
      </c>
      <c r="M1030" s="1393"/>
      <c r="N1030" s="508"/>
    </row>
    <row r="1031" spans="8:8" s="24" ht="17.25" customFormat="1" customHeight="1">
      <c r="A1031" s="1236"/>
      <c r="B1031" s="1262" t="s">
        <v>167</v>
      </c>
      <c r="C1031" s="1394" t="str">
        <f>'Marks Entry'!$DE$3</f>
        <v>Health &amp; Phy. Edu.</v>
      </c>
      <c r="D1031" s="1395"/>
      <c r="E1031" s="1395"/>
      <c r="F1031" s="1396" t="str">
        <f>IF(K1004="","",VLOOKUP($A1001,'Marks Entry'!$C$1:$GQ$109,184,0))</f>
        <v>59/230</v>
      </c>
      <c r="G1031" s="1397"/>
      <c r="H1031" s="1398"/>
      <c r="I1031" s="1390" t="str">
        <f>IF(OR(K1004="",F1031=0/200),"",VLOOKUP($A1001,'Marks Entry'!$C$1:$GQ$109,129,0))</f>
        <v/>
      </c>
      <c r="J1031" s="1399"/>
      <c r="K1031" s="1399"/>
      <c r="L1031" s="1399"/>
      <c r="M1031" s="1400"/>
      <c r="N1031" s="508"/>
    </row>
    <row r="1032" spans="8:8" s="24" ht="17.25" customFormat="1" customHeight="1">
      <c r="A1032" s="1236"/>
      <c r="B1032" s="1262" t="s">
        <v>167</v>
      </c>
      <c r="C1032" s="1394" t="str">
        <f>'Marks Entry'!$EB$3</f>
        <v>S.U.P.W.</v>
      </c>
      <c r="D1032" s="1395"/>
      <c r="E1032" s="1395"/>
      <c r="F1032" s="1396" t="str">
        <f>IF(K1004="","",VLOOKUP($A1001,'Marks Entry'!$C$1:$GQ$109,188,0))</f>
        <v>0/100</v>
      </c>
      <c r="G1032" s="1397"/>
      <c r="H1032" s="1398"/>
      <c r="I1032" s="1390" t="str">
        <f>IF(OR(K1004="",F1032=0/100),"",VLOOKUP($A1001,'Marks Entry'!$C$1:$GQ$109,135,0))</f>
        <v/>
      </c>
      <c r="J1032" s="1401"/>
      <c r="K1032" s="1401"/>
      <c r="L1032" s="1401"/>
      <c r="M1032" s="1402"/>
      <c r="N1032" s="508"/>
    </row>
    <row r="1033" spans="8:8" s="24" ht="17.25" customFormat="1" customHeight="1">
      <c r="A1033" s="1236"/>
      <c r="B1033" s="1262" t="s">
        <v>167</v>
      </c>
      <c r="C1033" s="1394" t="str">
        <f>'Marks Entry'!$EH$3</f>
        <v>Art Education</v>
      </c>
      <c r="D1033" s="1395"/>
      <c r="E1033" s="1395"/>
      <c r="F1033" s="1396" t="str">
        <f>IF(K1004="","",VLOOKUP($A1001,'Marks Entry'!$C$1:$GQ$109,192,0))</f>
        <v>0/100</v>
      </c>
      <c r="G1033" s="1397"/>
      <c r="H1033" s="1398"/>
      <c r="I1033" s="1390" t="str">
        <f>IF(OR(K1004="",F1033=0/100),"",VLOOKUP($A1001,'Marks Entry'!$C$1:$GQ$109,141,0))</f>
        <v/>
      </c>
      <c r="J1033" s="1403" t="s">
        <v>228</v>
      </c>
      <c r="K1033" s="1403"/>
      <c r="L1033" s="1403"/>
      <c r="M1033" s="1404"/>
      <c r="N1033" s="508"/>
    </row>
    <row r="1034" spans="8:8" s="24" ht="17.25" customFormat="1" customHeight="1">
      <c r="A1034" s="1236"/>
      <c r="B1034" s="1262" t="s">
        <v>167</v>
      </c>
      <c r="C1034" s="1394" t="str">
        <f>'Marks Entry'!$EN$3</f>
        <v>H &amp; C RAJ</v>
      </c>
      <c r="D1034" s="1395"/>
      <c r="E1034" s="1395"/>
      <c r="F1034" s="1405" t="str">
        <f>IF(K1004="","",VLOOKUP($A1001,'Marks Entry'!$C$1:$GQ$109,196,0))</f>
        <v>63/200</v>
      </c>
      <c r="G1034" s="1406"/>
      <c r="H1034" s="1407"/>
      <c r="I1034" s="1408" t="str">
        <f>IF(OR(K1004="",F1034=0/200),"",VLOOKUP($A1001,'Marks Entry'!$C$1:$GQ$109,151,0))</f>
        <v/>
      </c>
      <c r="J1034" s="1403" t="s">
        <v>229</v>
      </c>
      <c r="K1034" s="1403"/>
      <c r="L1034" s="1403"/>
      <c r="M1034" s="1404"/>
      <c r="N1034" s="508"/>
    </row>
    <row r="1035" spans="8:8" s="24" ht="17.25" customFormat="1" customHeight="1">
      <c r="A1035" s="1236"/>
      <c r="B1035" s="1262" t="s">
        <v>167</v>
      </c>
      <c r="C1035" s="1409" t="s">
        <v>171</v>
      </c>
      <c r="D1035" s="1410"/>
      <c r="E1035" s="1411"/>
      <c r="F1035" s="1412" t="s">
        <v>172</v>
      </c>
      <c r="G1035" s="1413"/>
      <c r="H1035" s="1414"/>
      <c r="I1035" s="1415" t="s">
        <v>31</v>
      </c>
      <c r="J1035" s="1403" t="s">
        <v>230</v>
      </c>
      <c r="K1035" s="1403"/>
      <c r="L1035" s="1403"/>
      <c r="M1035" s="1404"/>
      <c r="N1035" s="508"/>
    </row>
    <row r="1036" spans="8:8" s="24" ht="17.25" customFormat="1" customHeight="1">
      <c r="A1036" s="1236"/>
      <c r="B1036" s="1262" t="s">
        <v>167</v>
      </c>
      <c r="C1036" s="1416"/>
      <c r="D1036" s="1417"/>
      <c r="E1036" s="1418"/>
      <c r="F1036" s="1419" t="s">
        <v>224</v>
      </c>
      <c r="G1036" s="1420"/>
      <c r="H1036" s="1421"/>
      <c r="I1036" s="1422" t="s">
        <v>62</v>
      </c>
      <c r="J1036" s="1423" t="s">
        <v>232</v>
      </c>
      <c r="K1036" s="1424"/>
      <c r="L1036" s="1424"/>
      <c r="M1036" s="1425"/>
      <c r="N1036" s="508"/>
    </row>
    <row r="1037" spans="8:8" s="24" ht="17.25" customFormat="1" customHeight="1">
      <c r="A1037" s="1236"/>
      <c r="B1037" s="1262" t="s">
        <v>167</v>
      </c>
      <c r="C1037" s="1416"/>
      <c r="D1037" s="1417"/>
      <c r="E1037" s="1418"/>
      <c r="F1037" s="1419" t="s">
        <v>225</v>
      </c>
      <c r="G1037" s="1420"/>
      <c r="H1037" s="1421"/>
      <c r="I1037" s="1422" t="s">
        <v>63</v>
      </c>
      <c r="J1037" s="1426"/>
      <c r="K1037" s="1427"/>
      <c r="L1037" s="1427"/>
      <c r="M1037" s="1428"/>
      <c r="N1037" s="508"/>
    </row>
    <row r="1038" spans="8:8" s="24" ht="17.25" customFormat="1" customHeight="1">
      <c r="A1038" s="1236"/>
      <c r="B1038" s="1262" t="s">
        <v>167</v>
      </c>
      <c r="C1038" s="1416"/>
      <c r="D1038" s="1417"/>
      <c r="E1038" s="1418"/>
      <c r="F1038" s="1419" t="s">
        <v>226</v>
      </c>
      <c r="G1038" s="1420"/>
      <c r="H1038" s="1421"/>
      <c r="I1038" s="1422" t="s">
        <v>65</v>
      </c>
      <c r="J1038" s="1426"/>
      <c r="K1038" s="1427"/>
      <c r="L1038" s="1427"/>
      <c r="M1038" s="1428"/>
      <c r="N1038" s="508"/>
    </row>
    <row r="1039" spans="8:8" s="24" ht="17.25" customFormat="1" customHeight="1">
      <c r="A1039" s="1236"/>
      <c r="B1039" s="1429" t="s">
        <v>167</v>
      </c>
      <c r="C1039" s="1430"/>
      <c r="D1039" s="1431"/>
      <c r="E1039" s="1432"/>
      <c r="F1039" s="1433" t="s">
        <v>227</v>
      </c>
      <c r="G1039" s="1434"/>
      <c r="H1039" s="1435"/>
      <c r="I1039" s="1436" t="s">
        <v>64</v>
      </c>
      <c r="J1039" s="1437" t="s">
        <v>231</v>
      </c>
      <c r="K1039" s="1438"/>
      <c r="L1039" s="1438"/>
      <c r="M1039" s="1439"/>
      <c r="N1039" s="508"/>
    </row>
    <row r="1040" spans="8:8" s="24" ht="27.75" customFormat="1" customHeight="1">
      <c r="A1040" s="1440" t="s">
        <v>161</v>
      </c>
      <c r="B1040" s="1440"/>
      <c r="C1040" s="1440"/>
      <c r="D1040" s="1440"/>
      <c r="E1040" s="1440"/>
      <c r="F1040" s="1440"/>
      <c r="G1040" s="1440"/>
      <c r="H1040" s="1440"/>
      <c r="I1040" s="1440"/>
      <c r="J1040" s="1440"/>
      <c r="K1040" s="1440"/>
      <c r="L1040" s="1440"/>
      <c r="M1040" s="1440"/>
      <c r="N1040" s="1440"/>
    </row>
    <row r="1041" spans="8:8" s="24" ht="19.5" customFormat="1" customHeight="1">
      <c r="A1041" s="1223">
        <f>A1001+1</f>
        <v>27.0</v>
      </c>
      <c r="B1041" s="1441" t="str">
        <f>$B$1</f>
        <v>Department Of Sanskrit Education, Rajasthan</v>
      </c>
      <c r="C1041" s="1441"/>
      <c r="D1041" s="1441"/>
      <c r="E1041" s="1441"/>
      <c r="F1041" s="1441"/>
      <c r="G1041" s="1441"/>
      <c r="H1041" s="1441"/>
      <c r="I1041" s="1441"/>
      <c r="J1041" s="1441"/>
      <c r="K1041" s="1441"/>
      <c r="L1041" s="1441"/>
      <c r="M1041" s="1441"/>
      <c r="N1041" s="508" t="s">
        <v>161</v>
      </c>
    </row>
    <row r="1042" spans="8:8" s="707" ht="36.0" customFormat="1" customHeight="1">
      <c r="A1042" s="1225"/>
      <c r="B1042" s="1226"/>
      <c r="C1042" s="1227"/>
      <c r="D1042" s="1228" t="str">
        <f>Master!$E$8</f>
        <v>GOVT VARISHTHA UPADHYAY SANSKRIT SCHOOL</v>
      </c>
      <c r="E1042" s="1229"/>
      <c r="F1042" s="1229"/>
      <c r="G1042" s="1229"/>
      <c r="H1042" s="1229"/>
      <c r="I1042" s="1229"/>
      <c r="J1042" s="1229"/>
      <c r="K1042" s="1229"/>
      <c r="L1042" s="1229"/>
      <c r="M1042" s="1230"/>
      <c r="N1042" s="508"/>
    </row>
    <row r="1043" spans="8:8" s="24" ht="19.5" customFormat="1" customHeight="1">
      <c r="A1043" s="1225"/>
      <c r="B1043" s="1231"/>
      <c r="C1043" s="1232"/>
      <c r="D1043" s="1233">
        <f>Master!$E$11</f>
        <v>0.0</v>
      </c>
      <c r="E1043" s="1233"/>
      <c r="F1043" s="1233"/>
      <c r="G1043" s="1233"/>
      <c r="H1043" s="1233"/>
      <c r="I1043" s="1233"/>
      <c r="J1043" s="1233"/>
      <c r="K1043" s="1233"/>
      <c r="L1043" s="1233"/>
      <c r="M1043" s="1234"/>
      <c r="N1043" s="508"/>
    </row>
    <row r="1044" spans="8:8" s="1235" ht="18.75" customFormat="1" customHeight="1">
      <c r="A1044" s="1236"/>
      <c r="B1044" s="1237"/>
      <c r="C1044" s="1238" t="s">
        <v>154</v>
      </c>
      <c r="D1044" s="1239"/>
      <c r="E1044" s="1239"/>
      <c r="F1044" s="1239"/>
      <c r="G1044" s="1239"/>
      <c r="H1044" s="1240"/>
      <c r="I1044" s="1241" t="s">
        <v>135</v>
      </c>
      <c r="J1044" s="1242"/>
      <c r="K1044" s="1243">
        <f>VLOOKUP($A1041,'Marks Entry'!$C$9:$K$108,5)</f>
        <v>0.0</v>
      </c>
      <c r="L1044" s="1244" t="s">
        <v>221</v>
      </c>
      <c r="M1044" s="1245"/>
      <c r="N1044" s="508"/>
    </row>
    <row r="1045" spans="8:8" s="1235" ht="18.75" customFormat="1" customHeight="1">
      <c r="A1045" s="1236"/>
      <c r="B1045" s="1237"/>
      <c r="C1045" s="1246"/>
      <c r="D1045" s="1247"/>
      <c r="E1045" s="1247"/>
      <c r="F1045" s="1247"/>
      <c r="G1045" s="1247"/>
      <c r="H1045" s="1248"/>
      <c r="I1045" s="1241"/>
      <c r="J1045" s="1242"/>
      <c r="K1045" s="1243"/>
      <c r="L1045" s="1249">
        <f>Master!$E$14</f>
        <v>8170.0</v>
      </c>
      <c r="M1045" s="1250"/>
      <c r="N1045" s="508"/>
    </row>
    <row r="1046" spans="8:8" s="24" ht="15.75" customFormat="1" customHeight="1">
      <c r="A1046" s="1236"/>
      <c r="B1046" s="1251"/>
      <c r="C1046" s="1246"/>
      <c r="D1046" s="1247"/>
      <c r="E1046" s="1247"/>
      <c r="F1046" s="1247"/>
      <c r="G1046" s="1247"/>
      <c r="H1046" s="1248"/>
      <c r="I1046" s="1241"/>
      <c r="J1046" s="1242"/>
      <c r="K1046" s="1243"/>
      <c r="L1046" s="1252" t="s">
        <v>222</v>
      </c>
      <c r="M1046" s="1253"/>
      <c r="N1046" s="508"/>
    </row>
    <row r="1047" spans="8:8" s="24" ht="18.0" customFormat="1" customHeight="1">
      <c r="A1047" s="1236"/>
      <c r="B1047" s="1251"/>
      <c r="C1047" s="1254"/>
      <c r="D1047" s="1255"/>
      <c r="E1047" s="1255"/>
      <c r="F1047" s="1255"/>
      <c r="G1047" s="1255"/>
      <c r="H1047" s="1256"/>
      <c r="I1047" s="1257"/>
      <c r="J1047" s="1258"/>
      <c r="K1047" s="1259"/>
      <c r="L1047" s="1260" t="str">
        <f>Master!$E$6</f>
        <v>2022-23</v>
      </c>
      <c r="M1047" s="1261"/>
      <c r="N1047" s="508"/>
    </row>
    <row r="1048" spans="8:8" s="24" ht="17.25" customFormat="1" customHeight="1">
      <c r="A1048" s="1236"/>
      <c r="B1048" s="1262" t="s">
        <v>167</v>
      </c>
      <c r="C1048" s="1263" t="s">
        <v>21</v>
      </c>
      <c r="D1048" s="1264"/>
      <c r="E1048" s="1264"/>
      <c r="F1048" s="1264"/>
      <c r="G1048" s="1265"/>
      <c r="H1048" s="1266" t="s">
        <v>153</v>
      </c>
      <c r="I1048" s="1267">
        <f>IF(K1044="","",VLOOKUP($A1041,'Marks Entry'!$C$9:$FA$108,3,0))</f>
        <v>0.0</v>
      </c>
      <c r="J1048" s="1267"/>
      <c r="K1048" s="1267"/>
      <c r="L1048" s="1267"/>
      <c r="M1048" s="1268"/>
      <c r="N1048" s="508"/>
    </row>
    <row r="1049" spans="8:8" s="24" ht="17.25" customFormat="1" customHeight="1">
      <c r="A1049" s="1236"/>
      <c r="B1049" s="1262" t="s">
        <v>167</v>
      </c>
      <c r="C1049" s="1269" t="s">
        <v>23</v>
      </c>
      <c r="D1049" s="1270"/>
      <c r="E1049" s="1270"/>
      <c r="F1049" s="1270"/>
      <c r="G1049" s="1271"/>
      <c r="H1049" s="1272" t="s">
        <v>153</v>
      </c>
      <c r="I1049" s="1273">
        <f>IF(K1044="","",VLOOKUP($A1041,'Marks Entry'!$C$9:$FA$108,6,0))</f>
        <v>0.0</v>
      </c>
      <c r="J1049" s="1273"/>
      <c r="K1049" s="1273"/>
      <c r="L1049" s="1273"/>
      <c r="M1049" s="1274"/>
      <c r="N1049" s="508"/>
    </row>
    <row r="1050" spans="8:8" s="24" ht="17.25" customFormat="1" customHeight="1">
      <c r="A1050" s="1236"/>
      <c r="B1050" s="1262" t="s">
        <v>167</v>
      </c>
      <c r="C1050" s="1269" t="s">
        <v>24</v>
      </c>
      <c r="D1050" s="1270"/>
      <c r="E1050" s="1270"/>
      <c r="F1050" s="1270"/>
      <c r="G1050" s="1271"/>
      <c r="H1050" s="1272" t="s">
        <v>153</v>
      </c>
      <c r="I1050" s="1273">
        <f>IF(K1044="","",VLOOKUP($A1041,'Marks Entry'!$C$9:$FA$108,7,0))</f>
        <v>0.0</v>
      </c>
      <c r="J1050" s="1273"/>
      <c r="K1050" s="1273"/>
      <c r="L1050" s="1273"/>
      <c r="M1050" s="1274"/>
      <c r="N1050" s="508"/>
    </row>
    <row r="1051" spans="8:8" s="24" ht="17.25" customFormat="1" customHeight="1">
      <c r="A1051" s="1236"/>
      <c r="B1051" s="1262" t="s">
        <v>167</v>
      </c>
      <c r="C1051" s="1269" t="s">
        <v>52</v>
      </c>
      <c r="D1051" s="1270"/>
      <c r="E1051" s="1270"/>
      <c r="F1051" s="1270"/>
      <c r="G1051" s="1271"/>
      <c r="H1051" s="1272" t="s">
        <v>153</v>
      </c>
      <c r="I1051" s="1273">
        <f>IF(K1044="","",VLOOKUP($A1041,'Marks Entry'!$C$9:$FA$108,8,0))</f>
        <v>0.0</v>
      </c>
      <c r="J1051" s="1273"/>
      <c r="K1051" s="1273"/>
      <c r="L1051" s="1273"/>
      <c r="M1051" s="1274"/>
      <c r="N1051" s="508"/>
    </row>
    <row r="1052" spans="8:8" s="24" ht="17.25" customFormat="1" customHeight="1">
      <c r="A1052" s="1236"/>
      <c r="B1052" s="1262" t="s">
        <v>167</v>
      </c>
      <c r="C1052" s="1269" t="s">
        <v>53</v>
      </c>
      <c r="D1052" s="1270"/>
      <c r="E1052" s="1270"/>
      <c r="F1052" s="1270"/>
      <c r="G1052" s="1271"/>
      <c r="H1052" s="1272" t="s">
        <v>153</v>
      </c>
      <c r="I1052" s="1275" t="str">
        <f>IF(K1044="","",CONCATENATE('Marks Entry'!$G$4,'Marks Entry'!$J$4))</f>
        <v>9(A)</v>
      </c>
      <c r="J1052" s="1273"/>
      <c r="K1052" s="1273"/>
      <c r="L1052" s="1273"/>
      <c r="M1052" s="1274"/>
      <c r="N1052" s="508"/>
    </row>
    <row r="1053" spans="8:8" s="24" ht="17.25" customFormat="1" customHeight="1">
      <c r="A1053" s="1236"/>
      <c r="B1053" s="1262" t="s">
        <v>167</v>
      </c>
      <c r="C1053" s="1276" t="s">
        <v>26</v>
      </c>
      <c r="D1053" s="1277"/>
      <c r="E1053" s="1277"/>
      <c r="F1053" s="1277"/>
      <c r="G1053" s="1278"/>
      <c r="H1053" s="1279" t="s">
        <v>153</v>
      </c>
      <c r="I1053" s="1280">
        <f>IF(K1044="","",VLOOKUP($A1041,'Marks Entry'!$C$9:$FA$108,9,0))</f>
        <v>0.0</v>
      </c>
      <c r="J1053" s="1280"/>
      <c r="K1053" s="1280"/>
      <c r="L1053" s="1280"/>
      <c r="M1053" s="1281"/>
      <c r="N1053" s="508"/>
    </row>
    <row r="1054" spans="8:8" s="1235" ht="17.25" customFormat="1" customHeight="1">
      <c r="A1054" s="1236"/>
      <c r="B1054" s="1282" t="s">
        <v>167</v>
      </c>
      <c r="C1054" s="1283" t="s">
        <v>54</v>
      </c>
      <c r="D1054" s="1284"/>
      <c r="E1054" s="1285" t="s">
        <v>69</v>
      </c>
      <c r="F1054" s="1286" t="s">
        <v>70</v>
      </c>
      <c r="G1054" s="1285" t="s">
        <v>200</v>
      </c>
      <c r="H1054" s="1287" t="s">
        <v>30</v>
      </c>
      <c r="I1054" s="1288" t="s">
        <v>55</v>
      </c>
      <c r="J1054" s="1289" t="s">
        <v>223</v>
      </c>
      <c r="K1054" s="1290" t="s">
        <v>83</v>
      </c>
      <c r="L1054" s="1291" t="s">
        <v>76</v>
      </c>
      <c r="M1054" s="1292" t="s">
        <v>102</v>
      </c>
      <c r="N1054" s="508"/>
    </row>
    <row r="1055" spans="8:8" s="1235" ht="17.25" customFormat="1" customHeight="1">
      <c r="A1055" s="1236"/>
      <c r="B1055" s="1282" t="s">
        <v>167</v>
      </c>
      <c r="C1055" s="1293"/>
      <c r="D1055" s="1294"/>
      <c r="E1055" s="1295"/>
      <c r="F1055" s="1296"/>
      <c r="G1055" s="1295"/>
      <c r="H1055" s="1297"/>
      <c r="I1055" s="1298"/>
      <c r="J1055" s="1299"/>
      <c r="K1055" s="1300"/>
      <c r="L1055" s="1301"/>
      <c r="M1055" s="1302"/>
      <c r="N1055" s="508"/>
    </row>
    <row r="1056" spans="8:8" s="1235" ht="17.25" customFormat="1" customHeight="1">
      <c r="A1056" s="1236"/>
      <c r="B1056" s="1282" t="s">
        <v>167</v>
      </c>
      <c r="C1056" s="1303" t="s">
        <v>56</v>
      </c>
      <c r="D1056" s="1304"/>
      <c r="E1056" s="1305">
        <f>'Marks Entry'!$L$7</f>
        <v>5.0</v>
      </c>
      <c r="F1056" s="1305">
        <f>'Marks Entry'!$M$7</f>
        <v>5.0</v>
      </c>
      <c r="G1056" s="1305">
        <f>'Marks Entry'!$M$7</f>
        <v>5.0</v>
      </c>
      <c r="H1056" s="1306">
        <f>SUM(E1056:G1056)</f>
        <v>15.0</v>
      </c>
      <c r="I1056" s="1305">
        <f>'Marks Entry'!$P$7</f>
        <v>35.0</v>
      </c>
      <c r="J1056" s="1306">
        <f>SUM(H1056,I1056)</f>
        <v>50.0</v>
      </c>
      <c r="K1056" s="1305">
        <f>'Marks Entry'!$R$7</f>
        <v>50.0</v>
      </c>
      <c r="L1056" s="1307">
        <f>SUM(J1056,K1056)</f>
        <v>100.0</v>
      </c>
      <c r="M1056" s="1308"/>
      <c r="N1056" s="508"/>
    </row>
    <row r="1057" spans="8:8" s="1235" ht="17.25" customFormat="1" customHeight="1">
      <c r="A1057" s="1236"/>
      <c r="B1057" s="1282" t="s">
        <v>167</v>
      </c>
      <c r="C1057" s="1309" t="str">
        <f>'Marks Entry'!$L$3</f>
        <v>HINDI</v>
      </c>
      <c r="D1057" s="1310"/>
      <c r="E1057" s="1311">
        <f>IF(K1044="","",VLOOKUP($A1041,'Marks Entry'!$C$1:$GQ$109,10,0))</f>
        <v>0.0</v>
      </c>
      <c r="F1057" s="1311">
        <f>IF(K1044="","",VLOOKUP($A1041,'Marks Entry'!$C$1:$GQ$109,11,0))</f>
        <v>0.0</v>
      </c>
      <c r="G1057" s="1312">
        <f>IF(K1044="","",VLOOKUP($A1041,'Marks Entry'!$C$1:$GQ$109,12,0))</f>
        <v>0.0</v>
      </c>
      <c r="H1057" s="1313">
        <f>SUM(E1057:G1057)</f>
        <v>0.0</v>
      </c>
      <c r="I1057" s="1311">
        <f>IF(K1044="","",VLOOKUP($A1041,'Marks Entry'!$C$1:$GQ$109,14,0))</f>
        <v>0.0</v>
      </c>
      <c r="J1057" s="1313">
        <f t="shared" si="78" ref="J1057:J1064">SUM(H1057,I1057)</f>
        <v>0.0</v>
      </c>
      <c r="K1057" s="1311">
        <f>IF(K1044="","",VLOOKUP($A1041,'Marks Entry'!$C$1:$GQ$109,16,0))</f>
        <v>0.0</v>
      </c>
      <c r="L1057" s="1314">
        <f t="shared" si="79" ref="L1057:L1064">SUM(J1057,K1057)</f>
        <v>0.0</v>
      </c>
      <c r="M1057" s="1315" t="str">
        <f>IF(K1044="","",VLOOKUP($A1041,'Marks Entry'!$C$1:$GQ$109,21,0))</f>
        <v/>
      </c>
      <c r="N1057" s="508"/>
    </row>
    <row r="1058" spans="8:8" s="1235" ht="17.25" customFormat="1" customHeight="1">
      <c r="A1058" s="1236"/>
      <c r="B1058" s="1282" t="s">
        <v>167</v>
      </c>
      <c r="C1058" s="1316" t="str">
        <f>'Marks Entry'!$X$3</f>
        <v>ENGLISH</v>
      </c>
      <c r="D1058" s="1317"/>
      <c r="E1058" s="1318">
        <f>IF(K1044="","",VLOOKUP($A1041,'Marks Entry'!$C$1:$GQ$109,22,0))</f>
        <v>0.0</v>
      </c>
      <c r="F1058" s="1318">
        <f>IF(K1044="","",VLOOKUP($A1041,'Marks Entry'!$C$1:$GQ$109,23,0))</f>
        <v>0.0</v>
      </c>
      <c r="G1058" s="1319">
        <f>IF(K1044="","",VLOOKUP($A1041,'Marks Entry'!$C$1:$GQ$109,24,0))</f>
        <v>0.0</v>
      </c>
      <c r="H1058" s="1320">
        <f t="shared" si="80" ref="H1058:H1064">SUM(E1058:G1058)</f>
        <v>0.0</v>
      </c>
      <c r="I1058" s="1321">
        <f>IF(K1044="","",VLOOKUP($A1041,'Marks Entry'!$C$1:$GQ$109,26,0))</f>
        <v>0.0</v>
      </c>
      <c r="J1058" s="1320">
        <f t="shared" si="78"/>
        <v>0.0</v>
      </c>
      <c r="K1058" s="1318">
        <f>IF(K1044="","",VLOOKUP($A1041,'Marks Entry'!$C$1:$GQ$109,28,0))</f>
        <v>0.0</v>
      </c>
      <c r="L1058" s="1322">
        <f t="shared" si="79"/>
        <v>0.0</v>
      </c>
      <c r="M1058" s="1323" t="str">
        <f>IF(K1044="","",VLOOKUP($A1041,'Marks Entry'!$C$1:$GQ$109,33,0))</f>
        <v/>
      </c>
      <c r="N1058" s="508"/>
    </row>
    <row r="1059" spans="8:8" s="1235" ht="17.25" customFormat="1" customHeight="1">
      <c r="A1059" s="1236"/>
      <c r="B1059" s="1282" t="s">
        <v>167</v>
      </c>
      <c r="C1059" s="1324" t="s">
        <v>56</v>
      </c>
      <c r="D1059" s="1325"/>
      <c r="E1059" s="1326">
        <f>'Marks Entry'!$AJ$7</f>
        <v>10.0</v>
      </c>
      <c r="F1059" s="1326">
        <f>'Marks Entry'!$AK$7</f>
        <v>10.0</v>
      </c>
      <c r="G1059" s="1326">
        <f>'Marks Entry'!$AK$7</f>
        <v>10.0</v>
      </c>
      <c r="H1059" s="1327">
        <f t="shared" si="80"/>
        <v>30.0</v>
      </c>
      <c r="I1059" s="1326">
        <f>'Marks Entry'!$AN$7</f>
        <v>70.0</v>
      </c>
      <c r="J1059" s="1327">
        <f t="shared" si="78"/>
        <v>100.0</v>
      </c>
      <c r="K1059" s="1326">
        <f>'Marks Entry'!$AP$7</f>
        <v>100.0</v>
      </c>
      <c r="L1059" s="1328">
        <f t="shared" si="79"/>
        <v>200.0</v>
      </c>
      <c r="M1059" s="1329" t="s">
        <v>168</v>
      </c>
      <c r="N1059" s="508"/>
    </row>
    <row r="1060" spans="8:8" s="1235" ht="17.25" customFormat="1" customHeight="1">
      <c r="A1060" s="1236"/>
      <c r="B1060" s="1282" t="s">
        <v>167</v>
      </c>
      <c r="C1060" s="1330" t="str">
        <f>'Marks Entry'!$AJ$3</f>
        <v>SANSKRIT-I</v>
      </c>
      <c r="D1060" s="1331"/>
      <c r="E1060" s="1311">
        <f>IF(K1044="","",VLOOKUP($A1041,'Marks Entry'!$C$1:$GQ$109,34,0))</f>
        <v>0.0</v>
      </c>
      <c r="F1060" s="1311">
        <f>IF(K1044="","",VLOOKUP($A1041,'Marks Entry'!$C$1:$GQ$109,35,0))</f>
        <v>0.0</v>
      </c>
      <c r="G1060" s="1312">
        <f>IF(K1044="","",VLOOKUP($A1041,'Marks Entry'!$C$1:$GQ$109,36,0))</f>
        <v>0.0</v>
      </c>
      <c r="H1060" s="1332">
        <f t="shared" si="80"/>
        <v>0.0</v>
      </c>
      <c r="I1060" s="1333">
        <f>IF(K1044="","",VLOOKUP($A1041,'Marks Entry'!$C$1:$GQ$109,38,0))</f>
        <v>0.0</v>
      </c>
      <c r="J1060" s="1332">
        <f t="shared" si="78"/>
        <v>0.0</v>
      </c>
      <c r="K1060" s="1311">
        <f>IF(K1044="","",VLOOKUP($A1041,'Marks Entry'!$C$1:$GQ$109,40,0))</f>
        <v>0.0</v>
      </c>
      <c r="L1060" s="1314">
        <f t="shared" si="79"/>
        <v>0.0</v>
      </c>
      <c r="M1060" s="1315" t="str">
        <f>IF(K1044="","",VLOOKUP($A1041,'Marks Entry'!$C$1:$GQ$109,45,0))</f>
        <v/>
      </c>
      <c r="N1060" s="508"/>
    </row>
    <row r="1061" spans="8:8" s="1235" ht="17.25" customFormat="1" customHeight="1">
      <c r="A1061" s="1236"/>
      <c r="B1061" s="1282" t="s">
        <v>167</v>
      </c>
      <c r="C1061" s="1334" t="str">
        <f>'Marks Entry'!$AV$3</f>
        <v>SANSKRIT-II</v>
      </c>
      <c r="D1061" s="1335"/>
      <c r="E1061" s="1311">
        <f>IF(K1044="","",VLOOKUP($A1041,'Marks Entry'!$C$1:$GQ$109,46,0))</f>
        <v>0.0</v>
      </c>
      <c r="F1061" s="1311">
        <f>IF(K1044="","",VLOOKUP($A1041,'Marks Entry'!$C$1:$GQ$109,47,0))</f>
        <v>0.0</v>
      </c>
      <c r="G1061" s="1312">
        <f>IF(K1044="","",VLOOKUP($A1041,'Marks Entry'!$C$1:$GQ$109,48,0))</f>
        <v>0.0</v>
      </c>
      <c r="H1061" s="1336">
        <f t="shared" si="80"/>
        <v>0.0</v>
      </c>
      <c r="I1061" s="1337">
        <f>IF(K1044="","",VLOOKUP($A1041,'Marks Entry'!$C$1:$GQ$109,50,0))</f>
        <v>0.0</v>
      </c>
      <c r="J1061" s="1336">
        <f t="shared" si="78"/>
        <v>0.0</v>
      </c>
      <c r="K1061" s="1311">
        <f>IF(K1044="","",VLOOKUP($A1041,'Marks Entry'!$C$1:$GQ$109,52,0))</f>
        <v>0.0</v>
      </c>
      <c r="L1061" s="1314">
        <f t="shared" si="79"/>
        <v>0.0</v>
      </c>
      <c r="M1061" s="1315" t="str">
        <f>IF(K1044="","",VLOOKUP($A1041,'Marks Entry'!$C$1:$GQ$109,57,0))</f>
        <v/>
      </c>
      <c r="N1061" s="508"/>
    </row>
    <row r="1062" spans="8:8" s="1235" ht="17.25" customFormat="1" customHeight="1">
      <c r="A1062" s="1236"/>
      <c r="B1062" s="1282" t="s">
        <v>167</v>
      </c>
      <c r="C1062" s="1334" t="str">
        <f>'Marks Entry'!$BH$3</f>
        <v>SCIENCE</v>
      </c>
      <c r="D1062" s="1335"/>
      <c r="E1062" s="1311">
        <f>IF(K1044="","",VLOOKUP($A1041,'Marks Entry'!$C$1:$GQ$109,58,0))</f>
        <v>0.0</v>
      </c>
      <c r="F1062" s="1311">
        <f>IF(K1044="","",VLOOKUP($A1041,'Marks Entry'!$C$1:$GQ$109,59,0))</f>
        <v>0.0</v>
      </c>
      <c r="G1062" s="1312">
        <f>IF(K1044="","",VLOOKUP($A1041,'Marks Entry'!$C$1:$GQ$109,60,0))</f>
        <v>0.0</v>
      </c>
      <c r="H1062" s="1336">
        <f t="shared" si="80"/>
        <v>0.0</v>
      </c>
      <c r="I1062" s="1337">
        <f>IF(K1044="","",VLOOKUP($A1041,'Marks Entry'!$C$1:$GQ$109,62,0))</f>
        <v>0.0</v>
      </c>
      <c r="J1062" s="1336">
        <f t="shared" si="78"/>
        <v>0.0</v>
      </c>
      <c r="K1062" s="1311">
        <f>IF(K1044="","",VLOOKUP($A1041,'Marks Entry'!$C$1:$GQ$109,64,0))</f>
        <v>0.0</v>
      </c>
      <c r="L1062" s="1314">
        <f t="shared" si="79"/>
        <v>0.0</v>
      </c>
      <c r="M1062" s="1315" t="str">
        <f>IF(K1044="","",VLOOKUP($A1041,'Marks Entry'!$C$1:$GQ$109,69,0))</f>
        <v/>
      </c>
      <c r="N1062" s="508"/>
    </row>
    <row r="1063" spans="8:8" s="1235" ht="17.25" customFormat="1" customHeight="1">
      <c r="A1063" s="1236"/>
      <c r="B1063" s="1282" t="s">
        <v>167</v>
      </c>
      <c r="C1063" s="1338" t="str">
        <f>'Marks Entry'!$BT$3</f>
        <v>MATHEMATICS</v>
      </c>
      <c r="D1063" s="1339"/>
      <c r="E1063" s="1340">
        <f>IF(K1044="","",VLOOKUP($A1041,'Marks Entry'!$C$1:$GQ$109,70,0))</f>
        <v>0.0</v>
      </c>
      <c r="F1063" s="1340">
        <f>IF(K1044="","",VLOOKUP($A1041,'Marks Entry'!$C$1:$GQ$109,71,0))</f>
        <v>0.0</v>
      </c>
      <c r="G1063" s="1341">
        <f>IF(K1044="","",VLOOKUP($A1041,'Marks Entry'!$C$1:$GQ$109,72,0))</f>
        <v>0.0</v>
      </c>
      <c r="H1063" s="1342">
        <f t="shared" si="80"/>
        <v>0.0</v>
      </c>
      <c r="I1063" s="1343">
        <f>IF(K1044="","",VLOOKUP($A1041,'Marks Entry'!$C$1:$GQ$109,74,0))</f>
        <v>0.0</v>
      </c>
      <c r="J1063" s="1342">
        <f t="shared" si="78"/>
        <v>0.0</v>
      </c>
      <c r="K1063" s="1340">
        <f>IF(K1044="","",VLOOKUP($A1041,'Marks Entry'!$C$1:$GQ$109,76,0))</f>
        <v>0.0</v>
      </c>
      <c r="L1063" s="1344">
        <f t="shared" si="79"/>
        <v>0.0</v>
      </c>
      <c r="M1063" s="1345" t="str">
        <f>IF(K1044="","",VLOOKUP($A1041,'Marks Entry'!$C$1:$GQ$109,81,0))</f>
        <v/>
      </c>
      <c r="N1063" s="508"/>
    </row>
    <row r="1064" spans="8:8" s="1235" ht="17.25" customFormat="1" customHeight="1">
      <c r="A1064" s="1236"/>
      <c r="B1064" s="1282" t="s">
        <v>167</v>
      </c>
      <c r="C1064" s="1338" t="str">
        <f>'Marks Entry'!$CF$3</f>
        <v>SOCIAL SCIENCE</v>
      </c>
      <c r="D1064" s="1339"/>
      <c r="E1064" s="1340">
        <f>IF(K1044="","",VLOOKUP($A1041,'Marks Entry'!$C$1:$GQ$109,82,0))</f>
        <v>0.0</v>
      </c>
      <c r="F1064" s="1340">
        <f>IF(K1044="","",VLOOKUP($A1041,'Marks Entry'!$C$1:$GQ$109,83,0))</f>
        <v>0.0</v>
      </c>
      <c r="G1064" s="1341">
        <f>IF(K1044="","",VLOOKUP($A1041,'Marks Entry'!$C$1:$GQ$109,84,0))</f>
        <v>0.0</v>
      </c>
      <c r="H1064" s="1342">
        <f t="shared" si="80"/>
        <v>0.0</v>
      </c>
      <c r="I1064" s="1343">
        <f>IF(K1044="","",VLOOKUP($A1041,'Marks Entry'!$C$1:$GQ$109,86,0))</f>
        <v>0.0</v>
      </c>
      <c r="J1064" s="1342">
        <f t="shared" si="78"/>
        <v>0.0</v>
      </c>
      <c r="K1064" s="1340">
        <f>IF(K1044="","",VLOOKUP($A1041,'Marks Entry'!$C$1:$GQ$109,88,0))</f>
        <v>0.0</v>
      </c>
      <c r="L1064" s="1344">
        <f t="shared" si="79"/>
        <v>0.0</v>
      </c>
      <c r="M1064" s="1345" t="str">
        <f>IF(K1044="","",VLOOKUP($A1041,'Marks Entry'!$C$1:$GQ$109,93,0))</f>
        <v/>
      </c>
      <c r="N1064" s="508"/>
    </row>
    <row r="1065" spans="8:8" s="24" ht="17.25" customFormat="1" customHeight="1">
      <c r="A1065" s="1236"/>
      <c r="B1065" s="1262" t="s">
        <v>167</v>
      </c>
      <c r="C1065" s="1346" t="s">
        <v>77</v>
      </c>
      <c r="D1065" s="1347"/>
      <c r="E1065" s="1348"/>
      <c r="F1065" s="1349" t="s">
        <v>78</v>
      </c>
      <c r="G1065" s="1350"/>
      <c r="H1065" s="1351" t="s">
        <v>79</v>
      </c>
      <c r="I1065" s="1352"/>
      <c r="J1065" s="1353" t="s">
        <v>43</v>
      </c>
      <c r="K1065" s="1354" t="s">
        <v>95</v>
      </c>
      <c r="L1065" s="1355" t="s">
        <v>41</v>
      </c>
      <c r="M1065" s="1356" t="s">
        <v>45</v>
      </c>
      <c r="N1065" s="508"/>
    </row>
    <row r="1066" spans="8:8" s="24" ht="20.25" customFormat="1" customHeight="1">
      <c r="A1066" s="1236"/>
      <c r="B1066" s="1262" t="s">
        <v>167</v>
      </c>
      <c r="C1066" s="1357"/>
      <c r="D1066" s="1358"/>
      <c r="E1066" s="1359"/>
      <c r="F1066" s="1360" t="str">
        <f>IF(K1044="","",VLOOKUP($A1041,'Marks Entry'!$C$1:$GQ$109,155,0))</f>
        <v/>
      </c>
      <c r="G1066" s="1361"/>
      <c r="H1066" s="1362" t="str">
        <f>IF(K1044="","",VLOOKUP($A1041,'Marks Entry'!$C$1:$GQ$109,156,0))</f>
        <v/>
      </c>
      <c r="I1066" s="1361"/>
      <c r="J1066" s="1363" t="str">
        <f>IF(K1044="","",VLOOKUP($A1041,'Marks Entry'!$C$1:$GQ$109,157,0))</f>
        <v/>
      </c>
      <c r="K1066" s="1364" t="str">
        <f>IF(K1044="","",VLOOKUP($A1041,'Marks Entry'!$C$1:$GQ$109,158,0))</f>
        <v/>
      </c>
      <c r="L1066" s="1365" t="str">
        <f>IF(K1044="","",VLOOKUP($A1041,'Marks Entry'!$C$1:$GQ$109,159,0))</f>
        <v/>
      </c>
      <c r="M1066" s="1366" t="str">
        <f>IF(K1044="","",VLOOKUP($A1041,'Marks Entry'!$C$1:$GQ$109,161,0))</f>
        <v/>
      </c>
      <c r="N1066" s="508"/>
    </row>
    <row r="1067" spans="8:8" s="24" ht="17.25" customFormat="1" customHeight="1">
      <c r="A1067" s="1236"/>
      <c r="B1067" s="1262" t="s">
        <v>167</v>
      </c>
      <c r="C1067" s="1367" t="s">
        <v>58</v>
      </c>
      <c r="D1067" s="1368"/>
      <c r="E1067" s="1368"/>
      <c r="F1067" s="1368"/>
      <c r="G1067" s="1368"/>
      <c r="H1067" s="1368"/>
      <c r="I1067" s="1369"/>
      <c r="J1067" s="1370" t="s">
        <v>59</v>
      </c>
      <c r="K1067" s="1371">
        <f>IF(K1044="","",VLOOKUP($A1041,'Marks Entry'!$C$1:$GQ$109,152,0))</f>
        <v>0.0</v>
      </c>
      <c r="L1067" s="1372" t="s">
        <v>104</v>
      </c>
      <c r="M1067" s="1373"/>
      <c r="N1067" s="508"/>
    </row>
    <row r="1068" spans="8:8" s="24" ht="17.25" customFormat="1" customHeight="1">
      <c r="A1068" s="1236"/>
      <c r="B1068" s="1262" t="s">
        <v>167</v>
      </c>
      <c r="C1068" s="1374" t="s">
        <v>54</v>
      </c>
      <c r="D1068" s="1375"/>
      <c r="E1068" s="1375"/>
      <c r="F1068" s="1376" t="s">
        <v>162</v>
      </c>
      <c r="G1068" s="1376"/>
      <c r="H1068" s="1376"/>
      <c r="I1068" s="1377" t="s">
        <v>49</v>
      </c>
      <c r="J1068" s="1378" t="s">
        <v>60</v>
      </c>
      <c r="K1068" s="1379">
        <f>IF(K1044="","",VLOOKUP($A1041,'Marks Entry'!$C$1:$GQ$109,153,0))</f>
        <v>0.0</v>
      </c>
      <c r="L1068" s="1380" t="str">
        <f>IF(K1044="","",VLOOKUP($A1041,'Marks Entry'!$C$1:$GQ$109,154,0))</f>
        <v/>
      </c>
      <c r="M1068" s="1381"/>
      <c r="N1068" s="508"/>
    </row>
    <row r="1069" spans="8:8" s="24" ht="17.25" customFormat="1" customHeight="1">
      <c r="A1069" s="1236"/>
      <c r="B1069" s="1262" t="s">
        <v>167</v>
      </c>
      <c r="C1069" s="1374"/>
      <c r="D1069" s="1375"/>
      <c r="E1069" s="1375"/>
      <c r="F1069" s="1376"/>
      <c r="G1069" s="1376"/>
      <c r="H1069" s="1376"/>
      <c r="I1069" s="1382" t="s">
        <v>103</v>
      </c>
      <c r="J1069" s="1383" t="s">
        <v>61</v>
      </c>
      <c r="K1069" s="1383"/>
      <c r="L1069" s="1384" t="str">
        <f>IF(K1044="","",VLOOKUP($A1041,'Marks Entry'!$C$1:$GQ$109,162,0))</f>
        <v/>
      </c>
      <c r="M1069" s="1385"/>
      <c r="N1069" s="508"/>
    </row>
    <row r="1070" spans="8:8" s="24" ht="17.25" customFormat="1" customHeight="1">
      <c r="A1070" s="1236"/>
      <c r="B1070" s="1262" t="s">
        <v>167</v>
      </c>
      <c r="C1070" s="1386" t="str">
        <f>'Marks Entry'!$CR$3</f>
        <v>Fou. Of Info. Tech.</v>
      </c>
      <c r="D1070" s="1387"/>
      <c r="E1070" s="1388"/>
      <c r="F1070" s="1389" t="str">
        <f>IF(K1044="","",VLOOKUP($A1041,'Marks Entry'!$C$1:$GQ$109,180,0))</f>
        <v>0/200</v>
      </c>
      <c r="G1070" s="1389"/>
      <c r="H1070" s="1389"/>
      <c r="I1070" s="1390" t="str">
        <f>IF(OR(K1044="",F1070=0/200),"",VLOOKUP($A1041,'Marks Entry'!$C$1:$GQ$109,106,0))</f>
        <v/>
      </c>
      <c r="J1070" s="1391" t="s">
        <v>68</v>
      </c>
      <c r="K1070" s="1391"/>
      <c r="L1070" s="1392">
        <f>Master!$E$20</f>
        <v>45048.0</v>
      </c>
      <c r="M1070" s="1393"/>
      <c r="N1070" s="508"/>
    </row>
    <row r="1071" spans="8:8" s="24" ht="17.25" customFormat="1" customHeight="1">
      <c r="A1071" s="1236"/>
      <c r="B1071" s="1262" t="s">
        <v>167</v>
      </c>
      <c r="C1071" s="1394" t="str">
        <f>'Marks Entry'!$DE$3</f>
        <v>Health &amp; Phy. Edu.</v>
      </c>
      <c r="D1071" s="1395"/>
      <c r="E1071" s="1395"/>
      <c r="F1071" s="1396" t="str">
        <f>IF(K1044="","",VLOOKUP($A1041,'Marks Entry'!$C$1:$GQ$109,184,0))</f>
        <v>0/230</v>
      </c>
      <c r="G1071" s="1397"/>
      <c r="H1071" s="1398"/>
      <c r="I1071" s="1390" t="str">
        <f>IF(OR(K1044="",F1071=0/200),"",VLOOKUP($A1041,'Marks Entry'!$C$1:$GQ$109,129,0))</f>
        <v/>
      </c>
      <c r="J1071" s="1399"/>
      <c r="K1071" s="1399"/>
      <c r="L1071" s="1399"/>
      <c r="M1071" s="1400"/>
      <c r="N1071" s="508"/>
    </row>
    <row r="1072" spans="8:8" s="24" ht="17.25" customFormat="1" customHeight="1">
      <c r="A1072" s="1236"/>
      <c r="B1072" s="1262" t="s">
        <v>167</v>
      </c>
      <c r="C1072" s="1394" t="str">
        <f>'Marks Entry'!$EB$3</f>
        <v>S.U.P.W.</v>
      </c>
      <c r="D1072" s="1395"/>
      <c r="E1072" s="1395"/>
      <c r="F1072" s="1396" t="str">
        <f>IF(K1044="","",VLOOKUP($A1041,'Marks Entry'!$C$1:$GQ$109,188,0))</f>
        <v>0/100</v>
      </c>
      <c r="G1072" s="1397"/>
      <c r="H1072" s="1398"/>
      <c r="I1072" s="1390" t="str">
        <f>IF(OR(K1044="",F1072=0/100),"",VLOOKUP($A1041,'Marks Entry'!$C$1:$GQ$109,135,0))</f>
        <v/>
      </c>
      <c r="J1072" s="1401"/>
      <c r="K1072" s="1401"/>
      <c r="L1072" s="1401"/>
      <c r="M1072" s="1402"/>
      <c r="N1072" s="508"/>
    </row>
    <row r="1073" spans="8:8" s="24" ht="17.25" customFormat="1" customHeight="1">
      <c r="A1073" s="1236"/>
      <c r="B1073" s="1262" t="s">
        <v>167</v>
      </c>
      <c r="C1073" s="1394" t="str">
        <f>'Marks Entry'!$EH$3</f>
        <v>Art Education</v>
      </c>
      <c r="D1073" s="1395"/>
      <c r="E1073" s="1395"/>
      <c r="F1073" s="1396" t="str">
        <f>IF(K1044="","",VLOOKUP($A1041,'Marks Entry'!$C$1:$GQ$109,192,0))</f>
        <v>0/100</v>
      </c>
      <c r="G1073" s="1397"/>
      <c r="H1073" s="1398"/>
      <c r="I1073" s="1390" t="str">
        <f>IF(OR(K1044="",F1073=0/100),"",VLOOKUP($A1041,'Marks Entry'!$C$1:$GQ$109,141,0))</f>
        <v/>
      </c>
      <c r="J1073" s="1403" t="s">
        <v>228</v>
      </c>
      <c r="K1073" s="1403"/>
      <c r="L1073" s="1403"/>
      <c r="M1073" s="1404"/>
      <c r="N1073" s="508"/>
    </row>
    <row r="1074" spans="8:8" s="24" ht="17.25" customFormat="1" customHeight="1">
      <c r="A1074" s="1236"/>
      <c r="B1074" s="1262" t="s">
        <v>167</v>
      </c>
      <c r="C1074" s="1394" t="str">
        <f>'Marks Entry'!$EN$3</f>
        <v>H &amp; C RAJ</v>
      </c>
      <c r="D1074" s="1395"/>
      <c r="E1074" s="1395"/>
      <c r="F1074" s="1405" t="str">
        <f>IF(K1044="","",VLOOKUP($A1041,'Marks Entry'!$C$1:$GQ$109,196,0))</f>
        <v>0/200</v>
      </c>
      <c r="G1074" s="1406"/>
      <c r="H1074" s="1407"/>
      <c r="I1074" s="1408" t="str">
        <f>IF(OR(K1044="",F1074=0/200),"",VLOOKUP($A1041,'Marks Entry'!$C$1:$GQ$109,151,0))</f>
        <v/>
      </c>
      <c r="J1074" s="1403" t="s">
        <v>229</v>
      </c>
      <c r="K1074" s="1403"/>
      <c r="L1074" s="1403"/>
      <c r="M1074" s="1404"/>
      <c r="N1074" s="508"/>
    </row>
    <row r="1075" spans="8:8" s="24" ht="17.25" customFormat="1" customHeight="1">
      <c r="A1075" s="1236"/>
      <c r="B1075" s="1262" t="s">
        <v>167</v>
      </c>
      <c r="C1075" s="1409" t="s">
        <v>171</v>
      </c>
      <c r="D1075" s="1410"/>
      <c r="E1075" s="1411"/>
      <c r="F1075" s="1412" t="s">
        <v>172</v>
      </c>
      <c r="G1075" s="1413"/>
      <c r="H1075" s="1414"/>
      <c r="I1075" s="1415" t="s">
        <v>31</v>
      </c>
      <c r="J1075" s="1403" t="s">
        <v>230</v>
      </c>
      <c r="K1075" s="1403"/>
      <c r="L1075" s="1403"/>
      <c r="M1075" s="1404"/>
      <c r="N1075" s="508"/>
    </row>
    <row r="1076" spans="8:8" s="24" ht="17.25" customFormat="1" customHeight="1">
      <c r="A1076" s="1236"/>
      <c r="B1076" s="1262" t="s">
        <v>167</v>
      </c>
      <c r="C1076" s="1416"/>
      <c r="D1076" s="1417"/>
      <c r="E1076" s="1418"/>
      <c r="F1076" s="1419" t="s">
        <v>224</v>
      </c>
      <c r="G1076" s="1420"/>
      <c r="H1076" s="1421"/>
      <c r="I1076" s="1422" t="s">
        <v>62</v>
      </c>
      <c r="J1076" s="1423" t="s">
        <v>232</v>
      </c>
      <c r="K1076" s="1424"/>
      <c r="L1076" s="1424"/>
      <c r="M1076" s="1425"/>
      <c r="N1076" s="508"/>
    </row>
    <row r="1077" spans="8:8" s="24" ht="17.25" customFormat="1" customHeight="1">
      <c r="A1077" s="1236"/>
      <c r="B1077" s="1262" t="s">
        <v>167</v>
      </c>
      <c r="C1077" s="1416"/>
      <c r="D1077" s="1417"/>
      <c r="E1077" s="1418"/>
      <c r="F1077" s="1419" t="s">
        <v>225</v>
      </c>
      <c r="G1077" s="1420"/>
      <c r="H1077" s="1421"/>
      <c r="I1077" s="1422" t="s">
        <v>63</v>
      </c>
      <c r="J1077" s="1426"/>
      <c r="K1077" s="1427"/>
      <c r="L1077" s="1427"/>
      <c r="M1077" s="1428"/>
      <c r="N1077" s="508"/>
    </row>
    <row r="1078" spans="8:8" s="24" ht="17.25" customFormat="1" customHeight="1">
      <c r="A1078" s="1236"/>
      <c r="B1078" s="1262" t="s">
        <v>167</v>
      </c>
      <c r="C1078" s="1416"/>
      <c r="D1078" s="1417"/>
      <c r="E1078" s="1418"/>
      <c r="F1078" s="1419" t="s">
        <v>226</v>
      </c>
      <c r="G1078" s="1420"/>
      <c r="H1078" s="1421"/>
      <c r="I1078" s="1422" t="s">
        <v>65</v>
      </c>
      <c r="J1078" s="1426"/>
      <c r="K1078" s="1427"/>
      <c r="L1078" s="1427"/>
      <c r="M1078" s="1428"/>
      <c r="N1078" s="508"/>
    </row>
    <row r="1079" spans="8:8" s="24" ht="17.25" customFormat="1" customHeight="1">
      <c r="A1079" s="1236"/>
      <c r="B1079" s="1429" t="s">
        <v>167</v>
      </c>
      <c r="C1079" s="1430"/>
      <c r="D1079" s="1431"/>
      <c r="E1079" s="1432"/>
      <c r="F1079" s="1433" t="s">
        <v>227</v>
      </c>
      <c r="G1079" s="1434"/>
      <c r="H1079" s="1435"/>
      <c r="I1079" s="1436" t="s">
        <v>64</v>
      </c>
      <c r="J1079" s="1437" t="s">
        <v>231</v>
      </c>
      <c r="K1079" s="1438"/>
      <c r="L1079" s="1438"/>
      <c r="M1079" s="1439"/>
      <c r="N1079" s="508"/>
    </row>
    <row r="1080" spans="8:8" s="24" ht="27.75" customFormat="1" customHeight="1">
      <c r="A1080" s="1440" t="s">
        <v>161</v>
      </c>
      <c r="B1080" s="1440"/>
      <c r="C1080" s="1440"/>
      <c r="D1080" s="1440"/>
      <c r="E1080" s="1440"/>
      <c r="F1080" s="1440"/>
      <c r="G1080" s="1440"/>
      <c r="H1080" s="1440"/>
      <c r="I1080" s="1440"/>
      <c r="J1080" s="1440"/>
      <c r="K1080" s="1440"/>
      <c r="L1080" s="1440"/>
      <c r="M1080" s="1440"/>
      <c r="N1080" s="1440"/>
    </row>
    <row r="1081" spans="8:8" s="24" ht="19.5" customFormat="1" customHeight="1">
      <c r="A1081" s="1223">
        <f>A1041+1</f>
        <v>28.0</v>
      </c>
      <c r="B1081" s="1441" t="str">
        <f>$B$1</f>
        <v>Department Of Sanskrit Education, Rajasthan</v>
      </c>
      <c r="C1081" s="1441"/>
      <c r="D1081" s="1441"/>
      <c r="E1081" s="1441"/>
      <c r="F1081" s="1441"/>
      <c r="G1081" s="1441"/>
      <c r="H1081" s="1441"/>
      <c r="I1081" s="1441"/>
      <c r="J1081" s="1441"/>
      <c r="K1081" s="1441"/>
      <c r="L1081" s="1441"/>
      <c r="M1081" s="1441"/>
      <c r="N1081" s="508" t="s">
        <v>161</v>
      </c>
    </row>
    <row r="1082" spans="8:8" s="707" ht="36.0" customFormat="1" customHeight="1">
      <c r="A1082" s="1225"/>
      <c r="B1082" s="1226"/>
      <c r="C1082" s="1227"/>
      <c r="D1082" s="1228" t="str">
        <f>Master!$E$8</f>
        <v>GOVT VARISHTHA UPADHYAY SANSKRIT SCHOOL</v>
      </c>
      <c r="E1082" s="1229"/>
      <c r="F1082" s="1229"/>
      <c r="G1082" s="1229"/>
      <c r="H1082" s="1229"/>
      <c r="I1082" s="1229"/>
      <c r="J1082" s="1229"/>
      <c r="K1082" s="1229"/>
      <c r="L1082" s="1229"/>
      <c r="M1082" s="1230"/>
      <c r="N1082" s="508"/>
    </row>
    <row r="1083" spans="8:8" s="24" ht="19.5" customFormat="1" customHeight="1">
      <c r="A1083" s="1225"/>
      <c r="B1083" s="1231"/>
      <c r="C1083" s="1232"/>
      <c r="D1083" s="1233">
        <f>Master!$E$11</f>
        <v>0.0</v>
      </c>
      <c r="E1083" s="1233"/>
      <c r="F1083" s="1233"/>
      <c r="G1083" s="1233"/>
      <c r="H1083" s="1233"/>
      <c r="I1083" s="1233"/>
      <c r="J1083" s="1233"/>
      <c r="K1083" s="1233"/>
      <c r="L1083" s="1233"/>
      <c r="M1083" s="1234"/>
      <c r="N1083" s="508"/>
    </row>
    <row r="1084" spans="8:8" s="1235" ht="18.75" customFormat="1" customHeight="1">
      <c r="A1084" s="1236"/>
      <c r="B1084" s="1237"/>
      <c r="C1084" s="1238" t="s">
        <v>154</v>
      </c>
      <c r="D1084" s="1239"/>
      <c r="E1084" s="1239"/>
      <c r="F1084" s="1239"/>
      <c r="G1084" s="1239"/>
      <c r="H1084" s="1240"/>
      <c r="I1084" s="1241" t="s">
        <v>135</v>
      </c>
      <c r="J1084" s="1242"/>
      <c r="K1084" s="1243">
        <f>VLOOKUP($A1081,'Marks Entry'!$C$9:$K$108,5)</f>
        <v>0.0</v>
      </c>
      <c r="L1084" s="1244" t="s">
        <v>221</v>
      </c>
      <c r="M1084" s="1245"/>
      <c r="N1084" s="508"/>
    </row>
    <row r="1085" spans="8:8" s="1235" ht="18.75" customFormat="1" customHeight="1">
      <c r="A1085" s="1236"/>
      <c r="B1085" s="1237"/>
      <c r="C1085" s="1246"/>
      <c r="D1085" s="1247"/>
      <c r="E1085" s="1247"/>
      <c r="F1085" s="1247"/>
      <c r="G1085" s="1247"/>
      <c r="H1085" s="1248"/>
      <c r="I1085" s="1241"/>
      <c r="J1085" s="1242"/>
      <c r="K1085" s="1243"/>
      <c r="L1085" s="1249">
        <f>Master!$E$14</f>
        <v>8170.0</v>
      </c>
      <c r="M1085" s="1250"/>
      <c r="N1085" s="508"/>
    </row>
    <row r="1086" spans="8:8" s="24" ht="15.75" customFormat="1" customHeight="1">
      <c r="A1086" s="1236"/>
      <c r="B1086" s="1251"/>
      <c r="C1086" s="1246"/>
      <c r="D1086" s="1247"/>
      <c r="E1086" s="1247"/>
      <c r="F1086" s="1247"/>
      <c r="G1086" s="1247"/>
      <c r="H1086" s="1248"/>
      <c r="I1086" s="1241"/>
      <c r="J1086" s="1242"/>
      <c r="K1086" s="1243"/>
      <c r="L1086" s="1252" t="s">
        <v>222</v>
      </c>
      <c r="M1086" s="1253"/>
      <c r="N1086" s="508"/>
    </row>
    <row r="1087" spans="8:8" s="24" ht="18.0" customFormat="1" customHeight="1">
      <c r="A1087" s="1236"/>
      <c r="B1087" s="1251"/>
      <c r="C1087" s="1254"/>
      <c r="D1087" s="1255"/>
      <c r="E1087" s="1255"/>
      <c r="F1087" s="1255"/>
      <c r="G1087" s="1255"/>
      <c r="H1087" s="1256"/>
      <c r="I1087" s="1257"/>
      <c r="J1087" s="1258"/>
      <c r="K1087" s="1259"/>
      <c r="L1087" s="1260" t="str">
        <f>Master!$E$6</f>
        <v>2022-23</v>
      </c>
      <c r="M1087" s="1261"/>
      <c r="N1087" s="508"/>
    </row>
    <row r="1088" spans="8:8" s="24" ht="17.25" customFormat="1" customHeight="1">
      <c r="A1088" s="1236"/>
      <c r="B1088" s="1262" t="s">
        <v>167</v>
      </c>
      <c r="C1088" s="1263" t="s">
        <v>21</v>
      </c>
      <c r="D1088" s="1264"/>
      <c r="E1088" s="1264"/>
      <c r="F1088" s="1264"/>
      <c r="G1088" s="1265"/>
      <c r="H1088" s="1266" t="s">
        <v>153</v>
      </c>
      <c r="I1088" s="1267">
        <f>IF(K1084="","",VLOOKUP($A1081,'Marks Entry'!$C$9:$FA$108,3,0))</f>
        <v>0.0</v>
      </c>
      <c r="J1088" s="1267"/>
      <c r="K1088" s="1267"/>
      <c r="L1088" s="1267"/>
      <c r="M1088" s="1268"/>
      <c r="N1088" s="508"/>
    </row>
    <row r="1089" spans="8:8" s="24" ht="17.25" customFormat="1" customHeight="1">
      <c r="A1089" s="1236"/>
      <c r="B1089" s="1262" t="s">
        <v>167</v>
      </c>
      <c r="C1089" s="1269" t="s">
        <v>23</v>
      </c>
      <c r="D1089" s="1270"/>
      <c r="E1089" s="1270"/>
      <c r="F1089" s="1270"/>
      <c r="G1089" s="1271"/>
      <c r="H1089" s="1272" t="s">
        <v>153</v>
      </c>
      <c r="I1089" s="1273">
        <f>IF(K1084="","",VLOOKUP($A1081,'Marks Entry'!$C$9:$FA$108,6,0))</f>
        <v>0.0</v>
      </c>
      <c r="J1089" s="1273"/>
      <c r="K1089" s="1273"/>
      <c r="L1089" s="1273"/>
      <c r="M1089" s="1274"/>
      <c r="N1089" s="508"/>
    </row>
    <row r="1090" spans="8:8" s="24" ht="17.25" customFormat="1" customHeight="1">
      <c r="A1090" s="1236"/>
      <c r="B1090" s="1262" t="s">
        <v>167</v>
      </c>
      <c r="C1090" s="1269" t="s">
        <v>24</v>
      </c>
      <c r="D1090" s="1270"/>
      <c r="E1090" s="1270"/>
      <c r="F1090" s="1270"/>
      <c r="G1090" s="1271"/>
      <c r="H1090" s="1272" t="s">
        <v>153</v>
      </c>
      <c r="I1090" s="1273">
        <f>IF(K1084="","",VLOOKUP($A1081,'Marks Entry'!$C$9:$FA$108,7,0))</f>
        <v>0.0</v>
      </c>
      <c r="J1090" s="1273"/>
      <c r="K1090" s="1273"/>
      <c r="L1090" s="1273"/>
      <c r="M1090" s="1274"/>
      <c r="N1090" s="508"/>
    </row>
    <row r="1091" spans="8:8" s="24" ht="17.25" customFormat="1" customHeight="1">
      <c r="A1091" s="1236"/>
      <c r="B1091" s="1262" t="s">
        <v>167</v>
      </c>
      <c r="C1091" s="1269" t="s">
        <v>52</v>
      </c>
      <c r="D1091" s="1270"/>
      <c r="E1091" s="1270"/>
      <c r="F1091" s="1270"/>
      <c r="G1091" s="1271"/>
      <c r="H1091" s="1272" t="s">
        <v>153</v>
      </c>
      <c r="I1091" s="1273">
        <f>IF(K1084="","",VLOOKUP($A1081,'Marks Entry'!$C$9:$FA$108,8,0))</f>
        <v>0.0</v>
      </c>
      <c r="J1091" s="1273"/>
      <c r="K1091" s="1273"/>
      <c r="L1091" s="1273"/>
      <c r="M1091" s="1274"/>
      <c r="N1091" s="508"/>
    </row>
    <row r="1092" spans="8:8" s="24" ht="17.25" customFormat="1" customHeight="1">
      <c r="A1092" s="1236"/>
      <c r="B1092" s="1262" t="s">
        <v>167</v>
      </c>
      <c r="C1092" s="1269" t="s">
        <v>53</v>
      </c>
      <c r="D1092" s="1270"/>
      <c r="E1092" s="1270"/>
      <c r="F1092" s="1270"/>
      <c r="G1092" s="1271"/>
      <c r="H1092" s="1272" t="s">
        <v>153</v>
      </c>
      <c r="I1092" s="1275" t="str">
        <f>IF(K1084="","",CONCATENATE('Marks Entry'!$G$4,'Marks Entry'!$J$4))</f>
        <v>9(A)</v>
      </c>
      <c r="J1092" s="1273"/>
      <c r="K1092" s="1273"/>
      <c r="L1092" s="1273"/>
      <c r="M1092" s="1274"/>
      <c r="N1092" s="508"/>
    </row>
    <row r="1093" spans="8:8" s="24" ht="17.25" customFormat="1" customHeight="1">
      <c r="A1093" s="1236"/>
      <c r="B1093" s="1262" t="s">
        <v>167</v>
      </c>
      <c r="C1093" s="1276" t="s">
        <v>26</v>
      </c>
      <c r="D1093" s="1277"/>
      <c r="E1093" s="1277"/>
      <c r="F1093" s="1277"/>
      <c r="G1093" s="1278"/>
      <c r="H1093" s="1279" t="s">
        <v>153</v>
      </c>
      <c r="I1093" s="1280">
        <f>IF(K1084="","",VLOOKUP($A1081,'Marks Entry'!$C$9:$FA$108,9,0))</f>
        <v>0.0</v>
      </c>
      <c r="J1093" s="1280"/>
      <c r="K1093" s="1280"/>
      <c r="L1093" s="1280"/>
      <c r="M1093" s="1281"/>
      <c r="N1093" s="508"/>
    </row>
    <row r="1094" spans="8:8" s="1235" ht="17.25" customFormat="1" customHeight="1">
      <c r="A1094" s="1236"/>
      <c r="B1094" s="1282" t="s">
        <v>167</v>
      </c>
      <c r="C1094" s="1283" t="s">
        <v>54</v>
      </c>
      <c r="D1094" s="1284"/>
      <c r="E1094" s="1285" t="s">
        <v>69</v>
      </c>
      <c r="F1094" s="1286" t="s">
        <v>70</v>
      </c>
      <c r="G1094" s="1285" t="s">
        <v>200</v>
      </c>
      <c r="H1094" s="1287" t="s">
        <v>30</v>
      </c>
      <c r="I1094" s="1288" t="s">
        <v>55</v>
      </c>
      <c r="J1094" s="1289" t="s">
        <v>223</v>
      </c>
      <c r="K1094" s="1290" t="s">
        <v>83</v>
      </c>
      <c r="L1094" s="1291" t="s">
        <v>76</v>
      </c>
      <c r="M1094" s="1292" t="s">
        <v>102</v>
      </c>
      <c r="N1094" s="508"/>
    </row>
    <row r="1095" spans="8:8" s="1235" ht="17.25" customFormat="1" customHeight="1">
      <c r="A1095" s="1236"/>
      <c r="B1095" s="1282" t="s">
        <v>167</v>
      </c>
      <c r="C1095" s="1293"/>
      <c r="D1095" s="1294"/>
      <c r="E1095" s="1295"/>
      <c r="F1095" s="1296"/>
      <c r="G1095" s="1295"/>
      <c r="H1095" s="1297"/>
      <c r="I1095" s="1298"/>
      <c r="J1095" s="1299"/>
      <c r="K1095" s="1300"/>
      <c r="L1095" s="1301"/>
      <c r="M1095" s="1302"/>
      <c r="N1095" s="508"/>
    </row>
    <row r="1096" spans="8:8" s="1235" ht="17.25" customFormat="1" customHeight="1">
      <c r="A1096" s="1236"/>
      <c r="B1096" s="1282" t="s">
        <v>167</v>
      </c>
      <c r="C1096" s="1303" t="s">
        <v>56</v>
      </c>
      <c r="D1096" s="1304"/>
      <c r="E1096" s="1305">
        <f>'Marks Entry'!$L$7</f>
        <v>5.0</v>
      </c>
      <c r="F1096" s="1305">
        <f>'Marks Entry'!$M$7</f>
        <v>5.0</v>
      </c>
      <c r="G1096" s="1305">
        <f>'Marks Entry'!$M$7</f>
        <v>5.0</v>
      </c>
      <c r="H1096" s="1306">
        <f>SUM(E1096:G1096)</f>
        <v>15.0</v>
      </c>
      <c r="I1096" s="1305">
        <f>'Marks Entry'!$P$7</f>
        <v>35.0</v>
      </c>
      <c r="J1096" s="1306">
        <f>SUM(H1096,I1096)</f>
        <v>50.0</v>
      </c>
      <c r="K1096" s="1305">
        <f>'Marks Entry'!$R$7</f>
        <v>50.0</v>
      </c>
      <c r="L1096" s="1307">
        <f>SUM(J1096,K1096)</f>
        <v>100.0</v>
      </c>
      <c r="M1096" s="1308"/>
      <c r="N1096" s="508"/>
    </row>
    <row r="1097" spans="8:8" s="1235" ht="17.25" customFormat="1" customHeight="1">
      <c r="A1097" s="1236"/>
      <c r="B1097" s="1282" t="s">
        <v>167</v>
      </c>
      <c r="C1097" s="1309" t="str">
        <f>'Marks Entry'!$L$3</f>
        <v>HINDI</v>
      </c>
      <c r="D1097" s="1310"/>
      <c r="E1097" s="1311">
        <f>IF(K1084="","",VLOOKUP($A1081,'Marks Entry'!$C$1:$GQ$109,10,0))</f>
        <v>0.0</v>
      </c>
      <c r="F1097" s="1311">
        <f>IF(K1084="","",VLOOKUP($A1081,'Marks Entry'!$C$1:$GQ$109,11,0))</f>
        <v>0.0</v>
      </c>
      <c r="G1097" s="1312">
        <f>IF(K1084="","",VLOOKUP($A1081,'Marks Entry'!$C$1:$GQ$109,12,0))</f>
        <v>0.0</v>
      </c>
      <c r="H1097" s="1313">
        <f>SUM(E1097:G1097)</f>
        <v>0.0</v>
      </c>
      <c r="I1097" s="1311">
        <f>IF(K1084="","",VLOOKUP($A1081,'Marks Entry'!$C$1:$GQ$109,14,0))</f>
        <v>0.0</v>
      </c>
      <c r="J1097" s="1313">
        <f t="shared" si="81" ref="J1097:J1104">SUM(H1097,I1097)</f>
        <v>0.0</v>
      </c>
      <c r="K1097" s="1311">
        <f>IF(K1084="","",VLOOKUP($A1081,'Marks Entry'!$C$1:$GQ$109,16,0))</f>
        <v>0.0</v>
      </c>
      <c r="L1097" s="1314">
        <f t="shared" si="82" ref="L1097:L1104">SUM(J1097,K1097)</f>
        <v>0.0</v>
      </c>
      <c r="M1097" s="1315" t="str">
        <f>IF(K1084="","",VLOOKUP($A1081,'Marks Entry'!$C$1:$GQ$109,21,0))</f>
        <v/>
      </c>
      <c r="N1097" s="508"/>
    </row>
    <row r="1098" spans="8:8" s="1235" ht="17.25" customFormat="1" customHeight="1">
      <c r="A1098" s="1236"/>
      <c r="B1098" s="1282" t="s">
        <v>167</v>
      </c>
      <c r="C1098" s="1316" t="str">
        <f>'Marks Entry'!$X$3</f>
        <v>ENGLISH</v>
      </c>
      <c r="D1098" s="1317"/>
      <c r="E1098" s="1318">
        <f>IF(K1084="","",VLOOKUP($A1081,'Marks Entry'!$C$1:$GQ$109,22,0))</f>
        <v>0.0</v>
      </c>
      <c r="F1098" s="1318">
        <f>IF(K1084="","",VLOOKUP($A1081,'Marks Entry'!$C$1:$GQ$109,23,0))</f>
        <v>0.0</v>
      </c>
      <c r="G1098" s="1319">
        <f>IF(K1084="","",VLOOKUP($A1081,'Marks Entry'!$C$1:$GQ$109,24,0))</f>
        <v>0.0</v>
      </c>
      <c r="H1098" s="1320">
        <f t="shared" si="83" ref="H1098:H1104">SUM(E1098:G1098)</f>
        <v>0.0</v>
      </c>
      <c r="I1098" s="1321">
        <f>IF(K1084="","",VLOOKUP($A1081,'Marks Entry'!$C$1:$GQ$109,26,0))</f>
        <v>0.0</v>
      </c>
      <c r="J1098" s="1320">
        <f t="shared" si="81"/>
        <v>0.0</v>
      </c>
      <c r="K1098" s="1318">
        <f>IF(K1084="","",VLOOKUP($A1081,'Marks Entry'!$C$1:$GQ$109,28,0))</f>
        <v>0.0</v>
      </c>
      <c r="L1098" s="1322">
        <f t="shared" si="82"/>
        <v>0.0</v>
      </c>
      <c r="M1098" s="1323" t="str">
        <f>IF(K1084="","",VLOOKUP($A1081,'Marks Entry'!$C$1:$GQ$109,33,0))</f>
        <v/>
      </c>
      <c r="N1098" s="508"/>
    </row>
    <row r="1099" spans="8:8" s="1235" ht="17.25" customFormat="1" customHeight="1">
      <c r="A1099" s="1236"/>
      <c r="B1099" s="1282" t="s">
        <v>167</v>
      </c>
      <c r="C1099" s="1324" t="s">
        <v>56</v>
      </c>
      <c r="D1099" s="1325"/>
      <c r="E1099" s="1326">
        <f>'Marks Entry'!$AJ$7</f>
        <v>10.0</v>
      </c>
      <c r="F1099" s="1326">
        <f>'Marks Entry'!$AK$7</f>
        <v>10.0</v>
      </c>
      <c r="G1099" s="1326">
        <f>'Marks Entry'!$AK$7</f>
        <v>10.0</v>
      </c>
      <c r="H1099" s="1327">
        <f t="shared" si="83"/>
        <v>30.0</v>
      </c>
      <c r="I1099" s="1326">
        <f>'Marks Entry'!$AN$7</f>
        <v>70.0</v>
      </c>
      <c r="J1099" s="1327">
        <f t="shared" si="81"/>
        <v>100.0</v>
      </c>
      <c r="K1099" s="1326">
        <f>'Marks Entry'!$AP$7</f>
        <v>100.0</v>
      </c>
      <c r="L1099" s="1328">
        <f t="shared" si="82"/>
        <v>200.0</v>
      </c>
      <c r="M1099" s="1329" t="s">
        <v>168</v>
      </c>
      <c r="N1099" s="508"/>
    </row>
    <row r="1100" spans="8:8" s="1235" ht="17.25" customFormat="1" customHeight="1">
      <c r="A1100" s="1236"/>
      <c r="B1100" s="1282" t="s">
        <v>167</v>
      </c>
      <c r="C1100" s="1330" t="str">
        <f>'Marks Entry'!$AJ$3</f>
        <v>SANSKRIT-I</v>
      </c>
      <c r="D1100" s="1331"/>
      <c r="E1100" s="1311">
        <f>IF(K1084="","",VLOOKUP($A1081,'Marks Entry'!$C$1:$GQ$109,34,0))</f>
        <v>0.0</v>
      </c>
      <c r="F1100" s="1311">
        <f>IF(K1084="","",VLOOKUP($A1081,'Marks Entry'!$C$1:$GQ$109,35,0))</f>
        <v>0.0</v>
      </c>
      <c r="G1100" s="1312">
        <f>IF(K1084="","",VLOOKUP($A1081,'Marks Entry'!$C$1:$GQ$109,36,0))</f>
        <v>0.0</v>
      </c>
      <c r="H1100" s="1332">
        <f t="shared" si="83"/>
        <v>0.0</v>
      </c>
      <c r="I1100" s="1333">
        <f>IF(K1084="","",VLOOKUP($A1081,'Marks Entry'!$C$1:$GQ$109,38,0))</f>
        <v>0.0</v>
      </c>
      <c r="J1100" s="1332">
        <f t="shared" si="81"/>
        <v>0.0</v>
      </c>
      <c r="K1100" s="1311">
        <f>IF(K1084="","",VLOOKUP($A1081,'Marks Entry'!$C$1:$GQ$109,40,0))</f>
        <v>0.0</v>
      </c>
      <c r="L1100" s="1314">
        <f t="shared" si="82"/>
        <v>0.0</v>
      </c>
      <c r="M1100" s="1315" t="str">
        <f>IF(K1084="","",VLOOKUP($A1081,'Marks Entry'!$C$1:$GQ$109,45,0))</f>
        <v/>
      </c>
      <c r="N1100" s="508"/>
    </row>
    <row r="1101" spans="8:8" s="1235" ht="17.25" customFormat="1" customHeight="1">
      <c r="A1101" s="1236"/>
      <c r="B1101" s="1282" t="s">
        <v>167</v>
      </c>
      <c r="C1101" s="1334" t="str">
        <f>'Marks Entry'!$AV$3</f>
        <v>SANSKRIT-II</v>
      </c>
      <c r="D1101" s="1335"/>
      <c r="E1101" s="1311">
        <f>IF(K1084="","",VLOOKUP($A1081,'Marks Entry'!$C$1:$GQ$109,46,0))</f>
        <v>0.0</v>
      </c>
      <c r="F1101" s="1311">
        <f>IF(K1084="","",VLOOKUP($A1081,'Marks Entry'!$C$1:$GQ$109,47,0))</f>
        <v>0.0</v>
      </c>
      <c r="G1101" s="1312">
        <f>IF(K1084="","",VLOOKUP($A1081,'Marks Entry'!$C$1:$GQ$109,48,0))</f>
        <v>0.0</v>
      </c>
      <c r="H1101" s="1336">
        <f t="shared" si="83"/>
        <v>0.0</v>
      </c>
      <c r="I1101" s="1337">
        <f>IF(K1084="","",VLOOKUP($A1081,'Marks Entry'!$C$1:$GQ$109,50,0))</f>
        <v>0.0</v>
      </c>
      <c r="J1101" s="1336">
        <f t="shared" si="81"/>
        <v>0.0</v>
      </c>
      <c r="K1101" s="1311">
        <f>IF(K1084="","",VLOOKUP($A1081,'Marks Entry'!$C$1:$GQ$109,52,0))</f>
        <v>0.0</v>
      </c>
      <c r="L1101" s="1314">
        <f t="shared" si="82"/>
        <v>0.0</v>
      </c>
      <c r="M1101" s="1315" t="str">
        <f>IF(K1084="","",VLOOKUP($A1081,'Marks Entry'!$C$1:$GQ$109,57,0))</f>
        <v/>
      </c>
      <c r="N1101" s="508"/>
    </row>
    <row r="1102" spans="8:8" s="1235" ht="17.25" customFormat="1" customHeight="1">
      <c r="A1102" s="1236"/>
      <c r="B1102" s="1282" t="s">
        <v>167</v>
      </c>
      <c r="C1102" s="1334" t="str">
        <f>'Marks Entry'!$BH$3</f>
        <v>SCIENCE</v>
      </c>
      <c r="D1102" s="1335"/>
      <c r="E1102" s="1311">
        <f>IF(K1084="","",VLOOKUP($A1081,'Marks Entry'!$C$1:$GQ$109,58,0))</f>
        <v>0.0</v>
      </c>
      <c r="F1102" s="1311">
        <f>IF(K1084="","",VLOOKUP($A1081,'Marks Entry'!$C$1:$GQ$109,59,0))</f>
        <v>0.0</v>
      </c>
      <c r="G1102" s="1312">
        <f>IF(K1084="","",VLOOKUP($A1081,'Marks Entry'!$C$1:$GQ$109,60,0))</f>
        <v>0.0</v>
      </c>
      <c r="H1102" s="1336">
        <f t="shared" si="83"/>
        <v>0.0</v>
      </c>
      <c r="I1102" s="1337">
        <f>IF(K1084="","",VLOOKUP($A1081,'Marks Entry'!$C$1:$GQ$109,62,0))</f>
        <v>0.0</v>
      </c>
      <c r="J1102" s="1336">
        <f t="shared" si="81"/>
        <v>0.0</v>
      </c>
      <c r="K1102" s="1311">
        <f>IF(K1084="","",VLOOKUP($A1081,'Marks Entry'!$C$1:$GQ$109,64,0))</f>
        <v>0.0</v>
      </c>
      <c r="L1102" s="1314">
        <f t="shared" si="82"/>
        <v>0.0</v>
      </c>
      <c r="M1102" s="1315" t="str">
        <f>IF(K1084="","",VLOOKUP($A1081,'Marks Entry'!$C$1:$GQ$109,69,0))</f>
        <v/>
      </c>
      <c r="N1102" s="508"/>
    </row>
    <row r="1103" spans="8:8" s="1235" ht="17.25" customFormat="1" customHeight="1">
      <c r="A1103" s="1236"/>
      <c r="B1103" s="1282" t="s">
        <v>167</v>
      </c>
      <c r="C1103" s="1338" t="str">
        <f>'Marks Entry'!$BT$3</f>
        <v>MATHEMATICS</v>
      </c>
      <c r="D1103" s="1339"/>
      <c r="E1103" s="1340">
        <f>IF(K1084="","",VLOOKUP($A1081,'Marks Entry'!$C$1:$GQ$109,70,0))</f>
        <v>0.0</v>
      </c>
      <c r="F1103" s="1340">
        <f>IF(K1084="","",VLOOKUP($A1081,'Marks Entry'!$C$1:$GQ$109,71,0))</f>
        <v>0.0</v>
      </c>
      <c r="G1103" s="1341">
        <f>IF(K1084="","",VLOOKUP($A1081,'Marks Entry'!$C$1:$GQ$109,72,0))</f>
        <v>0.0</v>
      </c>
      <c r="H1103" s="1342">
        <f t="shared" si="83"/>
        <v>0.0</v>
      </c>
      <c r="I1103" s="1343">
        <f>IF(K1084="","",VLOOKUP($A1081,'Marks Entry'!$C$1:$GQ$109,74,0))</f>
        <v>0.0</v>
      </c>
      <c r="J1103" s="1342">
        <f t="shared" si="81"/>
        <v>0.0</v>
      </c>
      <c r="K1103" s="1340">
        <f>IF(K1084="","",VLOOKUP($A1081,'Marks Entry'!$C$1:$GQ$109,76,0))</f>
        <v>0.0</v>
      </c>
      <c r="L1103" s="1344">
        <f t="shared" si="82"/>
        <v>0.0</v>
      </c>
      <c r="M1103" s="1345" t="str">
        <f>IF(K1084="","",VLOOKUP($A1081,'Marks Entry'!$C$1:$GQ$109,81,0))</f>
        <v/>
      </c>
      <c r="N1103" s="508"/>
    </row>
    <row r="1104" spans="8:8" s="1235" ht="17.25" customFormat="1" customHeight="1">
      <c r="A1104" s="1236"/>
      <c r="B1104" s="1282" t="s">
        <v>167</v>
      </c>
      <c r="C1104" s="1338" t="str">
        <f>'Marks Entry'!$CF$3</f>
        <v>SOCIAL SCIENCE</v>
      </c>
      <c r="D1104" s="1339"/>
      <c r="E1104" s="1340">
        <f>IF(K1084="","",VLOOKUP($A1081,'Marks Entry'!$C$1:$GQ$109,82,0))</f>
        <v>0.0</v>
      </c>
      <c r="F1104" s="1340">
        <f>IF(K1084="","",VLOOKUP($A1081,'Marks Entry'!$C$1:$GQ$109,83,0))</f>
        <v>0.0</v>
      </c>
      <c r="G1104" s="1341">
        <f>IF(K1084="","",VLOOKUP($A1081,'Marks Entry'!$C$1:$GQ$109,84,0))</f>
        <v>0.0</v>
      </c>
      <c r="H1104" s="1342">
        <f t="shared" si="83"/>
        <v>0.0</v>
      </c>
      <c r="I1104" s="1343">
        <f>IF(K1084="","",VLOOKUP($A1081,'Marks Entry'!$C$1:$GQ$109,86,0))</f>
        <v>0.0</v>
      </c>
      <c r="J1104" s="1342">
        <f t="shared" si="81"/>
        <v>0.0</v>
      </c>
      <c r="K1104" s="1340">
        <f>IF(K1084="","",VLOOKUP($A1081,'Marks Entry'!$C$1:$GQ$109,88,0))</f>
        <v>0.0</v>
      </c>
      <c r="L1104" s="1344">
        <f t="shared" si="82"/>
        <v>0.0</v>
      </c>
      <c r="M1104" s="1345" t="str">
        <f>IF(K1084="","",VLOOKUP($A1081,'Marks Entry'!$C$1:$GQ$109,93,0))</f>
        <v/>
      </c>
      <c r="N1104" s="508"/>
    </row>
    <row r="1105" spans="8:8" s="24" ht="17.25" customFormat="1" customHeight="1">
      <c r="A1105" s="1236"/>
      <c r="B1105" s="1262" t="s">
        <v>167</v>
      </c>
      <c r="C1105" s="1346" t="s">
        <v>77</v>
      </c>
      <c r="D1105" s="1347"/>
      <c r="E1105" s="1348"/>
      <c r="F1105" s="1349" t="s">
        <v>78</v>
      </c>
      <c r="G1105" s="1350"/>
      <c r="H1105" s="1351" t="s">
        <v>79</v>
      </c>
      <c r="I1105" s="1352"/>
      <c r="J1105" s="1353" t="s">
        <v>43</v>
      </c>
      <c r="K1105" s="1354" t="s">
        <v>95</v>
      </c>
      <c r="L1105" s="1355" t="s">
        <v>41</v>
      </c>
      <c r="M1105" s="1356" t="s">
        <v>45</v>
      </c>
      <c r="N1105" s="508"/>
    </row>
    <row r="1106" spans="8:8" s="24" ht="20.25" customFormat="1" customHeight="1">
      <c r="A1106" s="1236"/>
      <c r="B1106" s="1262" t="s">
        <v>167</v>
      </c>
      <c r="C1106" s="1357"/>
      <c r="D1106" s="1358"/>
      <c r="E1106" s="1359"/>
      <c r="F1106" s="1360" t="str">
        <f>IF(K1084="","",VLOOKUP($A1081,'Marks Entry'!$C$1:$GQ$109,155,0))</f>
        <v/>
      </c>
      <c r="G1106" s="1361"/>
      <c r="H1106" s="1362" t="str">
        <f>IF(K1084="","",VLOOKUP($A1081,'Marks Entry'!$C$1:$GQ$109,156,0))</f>
        <v/>
      </c>
      <c r="I1106" s="1361"/>
      <c r="J1106" s="1363" t="str">
        <f>IF(K1084="","",VLOOKUP($A1081,'Marks Entry'!$C$1:$GQ$109,157,0))</f>
        <v/>
      </c>
      <c r="K1106" s="1364" t="str">
        <f>IF(K1084="","",VLOOKUP($A1081,'Marks Entry'!$C$1:$GQ$109,158,0))</f>
        <v/>
      </c>
      <c r="L1106" s="1365" t="str">
        <f>IF(K1084="","",VLOOKUP($A1081,'Marks Entry'!$C$1:$GQ$109,159,0))</f>
        <v/>
      </c>
      <c r="M1106" s="1366" t="str">
        <f>IF(K1084="","",VLOOKUP($A1081,'Marks Entry'!$C$1:$GQ$109,161,0))</f>
        <v/>
      </c>
      <c r="N1106" s="508"/>
    </row>
    <row r="1107" spans="8:8" s="24" ht="17.25" customFormat="1" customHeight="1">
      <c r="A1107" s="1236"/>
      <c r="B1107" s="1262" t="s">
        <v>167</v>
      </c>
      <c r="C1107" s="1367" t="s">
        <v>58</v>
      </c>
      <c r="D1107" s="1368"/>
      <c r="E1107" s="1368"/>
      <c r="F1107" s="1368"/>
      <c r="G1107" s="1368"/>
      <c r="H1107" s="1368"/>
      <c r="I1107" s="1369"/>
      <c r="J1107" s="1370" t="s">
        <v>59</v>
      </c>
      <c r="K1107" s="1371">
        <f>IF(K1084="","",VLOOKUP($A1081,'Marks Entry'!$C$1:$GQ$109,152,0))</f>
        <v>0.0</v>
      </c>
      <c r="L1107" s="1372" t="s">
        <v>104</v>
      </c>
      <c r="M1107" s="1373"/>
      <c r="N1107" s="508"/>
    </row>
    <row r="1108" spans="8:8" s="24" ht="17.25" customFormat="1" customHeight="1">
      <c r="A1108" s="1236"/>
      <c r="B1108" s="1262" t="s">
        <v>167</v>
      </c>
      <c r="C1108" s="1374" t="s">
        <v>54</v>
      </c>
      <c r="D1108" s="1375"/>
      <c r="E1108" s="1375"/>
      <c r="F1108" s="1376" t="s">
        <v>162</v>
      </c>
      <c r="G1108" s="1376"/>
      <c r="H1108" s="1376"/>
      <c r="I1108" s="1377" t="s">
        <v>49</v>
      </c>
      <c r="J1108" s="1378" t="s">
        <v>60</v>
      </c>
      <c r="K1108" s="1379">
        <f>IF(K1084="","",VLOOKUP($A1081,'Marks Entry'!$C$1:$GQ$109,153,0))</f>
        <v>0.0</v>
      </c>
      <c r="L1108" s="1380" t="str">
        <f>IF(K1084="","",VLOOKUP($A1081,'Marks Entry'!$C$1:$GQ$109,154,0))</f>
        <v/>
      </c>
      <c r="M1108" s="1381"/>
      <c r="N1108" s="508"/>
    </row>
    <row r="1109" spans="8:8" s="24" ht="17.25" customFormat="1" customHeight="1">
      <c r="A1109" s="1236"/>
      <c r="B1109" s="1262" t="s">
        <v>167</v>
      </c>
      <c r="C1109" s="1374"/>
      <c r="D1109" s="1375"/>
      <c r="E1109" s="1375"/>
      <c r="F1109" s="1376"/>
      <c r="G1109" s="1376"/>
      <c r="H1109" s="1376"/>
      <c r="I1109" s="1382" t="s">
        <v>103</v>
      </c>
      <c r="J1109" s="1383" t="s">
        <v>61</v>
      </c>
      <c r="K1109" s="1383"/>
      <c r="L1109" s="1384" t="str">
        <f>IF(K1084="","",VLOOKUP($A1081,'Marks Entry'!$C$1:$GQ$109,162,0))</f>
        <v/>
      </c>
      <c r="M1109" s="1385"/>
      <c r="N1109" s="508"/>
    </row>
    <row r="1110" spans="8:8" s="24" ht="17.25" customFormat="1" customHeight="1">
      <c r="A1110" s="1236"/>
      <c r="B1110" s="1262" t="s">
        <v>167</v>
      </c>
      <c r="C1110" s="1386" t="str">
        <f>'Marks Entry'!$CR$3</f>
        <v>Fou. Of Info. Tech.</v>
      </c>
      <c r="D1110" s="1387"/>
      <c r="E1110" s="1388"/>
      <c r="F1110" s="1389" t="str">
        <f>IF(K1084="","",VLOOKUP($A1081,'Marks Entry'!$C$1:$GQ$109,180,0))</f>
        <v>0/200</v>
      </c>
      <c r="G1110" s="1389"/>
      <c r="H1110" s="1389"/>
      <c r="I1110" s="1390" t="str">
        <f>IF(OR(K1084="",F1110=0/200),"",VLOOKUP($A1081,'Marks Entry'!$C$1:$GQ$109,106,0))</f>
        <v/>
      </c>
      <c r="J1110" s="1391" t="s">
        <v>68</v>
      </c>
      <c r="K1110" s="1391"/>
      <c r="L1110" s="1392">
        <f>Master!$E$20</f>
        <v>45048.0</v>
      </c>
      <c r="M1110" s="1393"/>
      <c r="N1110" s="508"/>
    </row>
    <row r="1111" spans="8:8" s="24" ht="17.25" customFormat="1" customHeight="1">
      <c r="A1111" s="1236"/>
      <c r="B1111" s="1262" t="s">
        <v>167</v>
      </c>
      <c r="C1111" s="1394" t="str">
        <f>'Marks Entry'!$DE$3</f>
        <v>Health &amp; Phy. Edu.</v>
      </c>
      <c r="D1111" s="1395"/>
      <c r="E1111" s="1395"/>
      <c r="F1111" s="1396" t="str">
        <f>IF(K1084="","",VLOOKUP($A1081,'Marks Entry'!$C$1:$GQ$109,184,0))</f>
        <v>0/230</v>
      </c>
      <c r="G1111" s="1397"/>
      <c r="H1111" s="1398"/>
      <c r="I1111" s="1390" t="str">
        <f>IF(OR(K1084="",F1111=0/200),"",VLOOKUP($A1081,'Marks Entry'!$C$1:$GQ$109,129,0))</f>
        <v/>
      </c>
      <c r="J1111" s="1399"/>
      <c r="K1111" s="1399"/>
      <c r="L1111" s="1399"/>
      <c r="M1111" s="1400"/>
      <c r="N1111" s="508"/>
    </row>
    <row r="1112" spans="8:8" s="24" ht="17.25" customFormat="1" customHeight="1">
      <c r="A1112" s="1236"/>
      <c r="B1112" s="1262" t="s">
        <v>167</v>
      </c>
      <c r="C1112" s="1394" t="str">
        <f>'Marks Entry'!$EB$3</f>
        <v>S.U.P.W.</v>
      </c>
      <c r="D1112" s="1395"/>
      <c r="E1112" s="1395"/>
      <c r="F1112" s="1396" t="str">
        <f>IF(K1084="","",VLOOKUP($A1081,'Marks Entry'!$C$1:$GQ$109,188,0))</f>
        <v>0/100</v>
      </c>
      <c r="G1112" s="1397"/>
      <c r="H1112" s="1398"/>
      <c r="I1112" s="1390" t="str">
        <f>IF(OR(K1084="",F1112=0/100),"",VLOOKUP($A1081,'Marks Entry'!$C$1:$GQ$109,135,0))</f>
        <v/>
      </c>
      <c r="J1112" s="1401"/>
      <c r="K1112" s="1401"/>
      <c r="L1112" s="1401"/>
      <c r="M1112" s="1402"/>
      <c r="N1112" s="508"/>
    </row>
    <row r="1113" spans="8:8" s="24" ht="17.25" customFormat="1" customHeight="1">
      <c r="A1113" s="1236"/>
      <c r="B1113" s="1262" t="s">
        <v>167</v>
      </c>
      <c r="C1113" s="1394" t="str">
        <f>'Marks Entry'!$EH$3</f>
        <v>Art Education</v>
      </c>
      <c r="D1113" s="1395"/>
      <c r="E1113" s="1395"/>
      <c r="F1113" s="1396" t="str">
        <f>IF(K1084="","",VLOOKUP($A1081,'Marks Entry'!$C$1:$GQ$109,192,0))</f>
        <v>0/100</v>
      </c>
      <c r="G1113" s="1397"/>
      <c r="H1113" s="1398"/>
      <c r="I1113" s="1390" t="str">
        <f>IF(OR(K1084="",F1113=0/100),"",VLOOKUP($A1081,'Marks Entry'!$C$1:$GQ$109,141,0))</f>
        <v/>
      </c>
      <c r="J1113" s="1403" t="s">
        <v>228</v>
      </c>
      <c r="K1113" s="1403"/>
      <c r="L1113" s="1403"/>
      <c r="M1113" s="1404"/>
      <c r="N1113" s="508"/>
    </row>
    <row r="1114" spans="8:8" s="24" ht="17.25" customFormat="1" customHeight="1">
      <c r="A1114" s="1236"/>
      <c r="B1114" s="1262" t="s">
        <v>167</v>
      </c>
      <c r="C1114" s="1394" t="str">
        <f>'Marks Entry'!$EN$3</f>
        <v>H &amp; C RAJ</v>
      </c>
      <c r="D1114" s="1395"/>
      <c r="E1114" s="1395"/>
      <c r="F1114" s="1405" t="str">
        <f>IF(K1084="","",VLOOKUP($A1081,'Marks Entry'!$C$1:$GQ$109,196,0))</f>
        <v>0/200</v>
      </c>
      <c r="G1114" s="1406"/>
      <c r="H1114" s="1407"/>
      <c r="I1114" s="1408" t="str">
        <f>IF(OR(K1084="",F1114=0/200),"",VLOOKUP($A1081,'Marks Entry'!$C$1:$GQ$109,151,0))</f>
        <v/>
      </c>
      <c r="J1114" s="1403" t="s">
        <v>229</v>
      </c>
      <c r="K1114" s="1403"/>
      <c r="L1114" s="1403"/>
      <c r="M1114" s="1404"/>
      <c r="N1114" s="508"/>
    </row>
    <row r="1115" spans="8:8" s="24" ht="17.25" customFormat="1" customHeight="1">
      <c r="A1115" s="1236"/>
      <c r="B1115" s="1262" t="s">
        <v>167</v>
      </c>
      <c r="C1115" s="1409" t="s">
        <v>171</v>
      </c>
      <c r="D1115" s="1410"/>
      <c r="E1115" s="1411"/>
      <c r="F1115" s="1412" t="s">
        <v>172</v>
      </c>
      <c r="G1115" s="1413"/>
      <c r="H1115" s="1414"/>
      <c r="I1115" s="1415" t="s">
        <v>31</v>
      </c>
      <c r="J1115" s="1403" t="s">
        <v>230</v>
      </c>
      <c r="K1115" s="1403"/>
      <c r="L1115" s="1403"/>
      <c r="M1115" s="1404"/>
      <c r="N1115" s="508"/>
    </row>
    <row r="1116" spans="8:8" s="24" ht="17.25" customFormat="1" customHeight="1">
      <c r="A1116" s="1236"/>
      <c r="B1116" s="1262" t="s">
        <v>167</v>
      </c>
      <c r="C1116" s="1416"/>
      <c r="D1116" s="1417"/>
      <c r="E1116" s="1418"/>
      <c r="F1116" s="1419" t="s">
        <v>224</v>
      </c>
      <c r="G1116" s="1420"/>
      <c r="H1116" s="1421"/>
      <c r="I1116" s="1422" t="s">
        <v>62</v>
      </c>
      <c r="J1116" s="1423" t="s">
        <v>232</v>
      </c>
      <c r="K1116" s="1424"/>
      <c r="L1116" s="1424"/>
      <c r="M1116" s="1425"/>
      <c r="N1116" s="508"/>
    </row>
    <row r="1117" spans="8:8" s="24" ht="17.25" customFormat="1" customHeight="1">
      <c r="A1117" s="1236"/>
      <c r="B1117" s="1262" t="s">
        <v>167</v>
      </c>
      <c r="C1117" s="1416"/>
      <c r="D1117" s="1417"/>
      <c r="E1117" s="1418"/>
      <c r="F1117" s="1419" t="s">
        <v>225</v>
      </c>
      <c r="G1117" s="1420"/>
      <c r="H1117" s="1421"/>
      <c r="I1117" s="1422" t="s">
        <v>63</v>
      </c>
      <c r="J1117" s="1426"/>
      <c r="K1117" s="1427"/>
      <c r="L1117" s="1427"/>
      <c r="M1117" s="1428"/>
      <c r="N1117" s="508"/>
    </row>
    <row r="1118" spans="8:8" s="24" ht="17.25" customFormat="1" customHeight="1">
      <c r="A1118" s="1236"/>
      <c r="B1118" s="1262" t="s">
        <v>167</v>
      </c>
      <c r="C1118" s="1416"/>
      <c r="D1118" s="1417"/>
      <c r="E1118" s="1418"/>
      <c r="F1118" s="1419" t="s">
        <v>226</v>
      </c>
      <c r="G1118" s="1420"/>
      <c r="H1118" s="1421"/>
      <c r="I1118" s="1422" t="s">
        <v>65</v>
      </c>
      <c r="J1118" s="1426"/>
      <c r="K1118" s="1427"/>
      <c r="L1118" s="1427"/>
      <c r="M1118" s="1428"/>
      <c r="N1118" s="508"/>
    </row>
    <row r="1119" spans="8:8" s="24" ht="17.25" customFormat="1" customHeight="1">
      <c r="A1119" s="1236"/>
      <c r="B1119" s="1429" t="s">
        <v>167</v>
      </c>
      <c r="C1119" s="1430"/>
      <c r="D1119" s="1431"/>
      <c r="E1119" s="1432"/>
      <c r="F1119" s="1433" t="s">
        <v>227</v>
      </c>
      <c r="G1119" s="1434"/>
      <c r="H1119" s="1435"/>
      <c r="I1119" s="1436" t="s">
        <v>64</v>
      </c>
      <c r="J1119" s="1437" t="s">
        <v>231</v>
      </c>
      <c r="K1119" s="1438"/>
      <c r="L1119" s="1438"/>
      <c r="M1119" s="1439"/>
      <c r="N1119" s="508"/>
    </row>
    <row r="1120" spans="8:8" s="24" ht="27.75" customFormat="1" customHeight="1">
      <c r="A1120" s="1440" t="s">
        <v>161</v>
      </c>
      <c r="B1120" s="1440"/>
      <c r="C1120" s="1440"/>
      <c r="D1120" s="1440"/>
      <c r="E1120" s="1440"/>
      <c r="F1120" s="1440"/>
      <c r="G1120" s="1440"/>
      <c r="H1120" s="1440"/>
      <c r="I1120" s="1440"/>
      <c r="J1120" s="1440"/>
      <c r="K1120" s="1440"/>
      <c r="L1120" s="1440"/>
      <c r="M1120" s="1440"/>
      <c r="N1120" s="1440"/>
    </row>
    <row r="1121" spans="8:8" s="24" ht="19.5" customFormat="1" customHeight="1">
      <c r="A1121" s="1223">
        <f>A1081+1</f>
        <v>29.0</v>
      </c>
      <c r="B1121" s="1441" t="str">
        <f>$B$1</f>
        <v>Department Of Sanskrit Education, Rajasthan</v>
      </c>
      <c r="C1121" s="1441"/>
      <c r="D1121" s="1441"/>
      <c r="E1121" s="1441"/>
      <c r="F1121" s="1441"/>
      <c r="G1121" s="1441"/>
      <c r="H1121" s="1441"/>
      <c r="I1121" s="1441"/>
      <c r="J1121" s="1441"/>
      <c r="K1121" s="1441"/>
      <c r="L1121" s="1441"/>
      <c r="M1121" s="1441"/>
      <c r="N1121" s="508" t="s">
        <v>161</v>
      </c>
    </row>
    <row r="1122" spans="8:8" s="707" ht="36.0" customFormat="1" customHeight="1">
      <c r="A1122" s="1225"/>
      <c r="B1122" s="1226"/>
      <c r="C1122" s="1227"/>
      <c r="D1122" s="1228" t="str">
        <f>Master!$E$8</f>
        <v>GOVT VARISHTHA UPADHYAY SANSKRIT SCHOOL</v>
      </c>
      <c r="E1122" s="1229"/>
      <c r="F1122" s="1229"/>
      <c r="G1122" s="1229"/>
      <c r="H1122" s="1229"/>
      <c r="I1122" s="1229"/>
      <c r="J1122" s="1229"/>
      <c r="K1122" s="1229"/>
      <c r="L1122" s="1229"/>
      <c r="M1122" s="1230"/>
      <c r="N1122" s="508"/>
    </row>
    <row r="1123" spans="8:8" s="24" ht="19.5" customFormat="1" customHeight="1">
      <c r="A1123" s="1225"/>
      <c r="B1123" s="1231"/>
      <c r="C1123" s="1232"/>
      <c r="D1123" s="1233">
        <f>Master!$E$11</f>
        <v>0.0</v>
      </c>
      <c r="E1123" s="1233"/>
      <c r="F1123" s="1233"/>
      <c r="G1123" s="1233"/>
      <c r="H1123" s="1233"/>
      <c r="I1123" s="1233"/>
      <c r="J1123" s="1233"/>
      <c r="K1123" s="1233"/>
      <c r="L1123" s="1233"/>
      <c r="M1123" s="1234"/>
      <c r="N1123" s="508"/>
    </row>
    <row r="1124" spans="8:8" s="1235" ht="18.75" customFormat="1" customHeight="1">
      <c r="A1124" s="1236"/>
      <c r="B1124" s="1237"/>
      <c r="C1124" s="1238" t="s">
        <v>154</v>
      </c>
      <c r="D1124" s="1239"/>
      <c r="E1124" s="1239"/>
      <c r="F1124" s="1239"/>
      <c r="G1124" s="1239"/>
      <c r="H1124" s="1240"/>
      <c r="I1124" s="1241" t="s">
        <v>135</v>
      </c>
      <c r="J1124" s="1242"/>
      <c r="K1124" s="1243">
        <f>VLOOKUP($A1121,'Marks Entry'!$C$9:$K$108,5)</f>
        <v>0.0</v>
      </c>
      <c r="L1124" s="1244" t="s">
        <v>221</v>
      </c>
      <c r="M1124" s="1245"/>
      <c r="N1124" s="508"/>
    </row>
    <row r="1125" spans="8:8" s="1235" ht="18.75" customFormat="1" customHeight="1">
      <c r="A1125" s="1236"/>
      <c r="B1125" s="1237"/>
      <c r="C1125" s="1246"/>
      <c r="D1125" s="1247"/>
      <c r="E1125" s="1247"/>
      <c r="F1125" s="1247"/>
      <c r="G1125" s="1247"/>
      <c r="H1125" s="1248"/>
      <c r="I1125" s="1241"/>
      <c r="J1125" s="1242"/>
      <c r="K1125" s="1243"/>
      <c r="L1125" s="1249">
        <f>Master!$E$14</f>
        <v>8170.0</v>
      </c>
      <c r="M1125" s="1250"/>
      <c r="N1125" s="508"/>
    </row>
    <row r="1126" spans="8:8" s="24" ht="15.75" customFormat="1" customHeight="1">
      <c r="A1126" s="1236"/>
      <c r="B1126" s="1251"/>
      <c r="C1126" s="1246"/>
      <c r="D1126" s="1247"/>
      <c r="E1126" s="1247"/>
      <c r="F1126" s="1247"/>
      <c r="G1126" s="1247"/>
      <c r="H1126" s="1248"/>
      <c r="I1126" s="1241"/>
      <c r="J1126" s="1242"/>
      <c r="K1126" s="1243"/>
      <c r="L1126" s="1252" t="s">
        <v>222</v>
      </c>
      <c r="M1126" s="1253"/>
      <c r="N1126" s="508"/>
    </row>
    <row r="1127" spans="8:8" s="24" ht="18.0" customFormat="1" customHeight="1">
      <c r="A1127" s="1236"/>
      <c r="B1127" s="1251"/>
      <c r="C1127" s="1254"/>
      <c r="D1127" s="1255"/>
      <c r="E1127" s="1255"/>
      <c r="F1127" s="1255"/>
      <c r="G1127" s="1255"/>
      <c r="H1127" s="1256"/>
      <c r="I1127" s="1257"/>
      <c r="J1127" s="1258"/>
      <c r="K1127" s="1259"/>
      <c r="L1127" s="1260" t="str">
        <f>Master!$E$6</f>
        <v>2022-23</v>
      </c>
      <c r="M1127" s="1261"/>
      <c r="N1127" s="508"/>
    </row>
    <row r="1128" spans="8:8" s="24" ht="17.25" customFormat="1" customHeight="1">
      <c r="A1128" s="1236"/>
      <c r="B1128" s="1262" t="s">
        <v>167</v>
      </c>
      <c r="C1128" s="1263" t="s">
        <v>21</v>
      </c>
      <c r="D1128" s="1264"/>
      <c r="E1128" s="1264"/>
      <c r="F1128" s="1264"/>
      <c r="G1128" s="1265"/>
      <c r="H1128" s="1266" t="s">
        <v>153</v>
      </c>
      <c r="I1128" s="1267">
        <f>IF(K1124="","",VLOOKUP($A1121,'Marks Entry'!$C$9:$FA$108,3,0))</f>
        <v>0.0</v>
      </c>
      <c r="J1128" s="1267"/>
      <c r="K1128" s="1267"/>
      <c r="L1128" s="1267"/>
      <c r="M1128" s="1268"/>
      <c r="N1128" s="508"/>
    </row>
    <row r="1129" spans="8:8" s="24" ht="17.25" customFormat="1" customHeight="1">
      <c r="A1129" s="1236"/>
      <c r="B1129" s="1262" t="s">
        <v>167</v>
      </c>
      <c r="C1129" s="1269" t="s">
        <v>23</v>
      </c>
      <c r="D1129" s="1270"/>
      <c r="E1129" s="1270"/>
      <c r="F1129" s="1270"/>
      <c r="G1129" s="1271"/>
      <c r="H1129" s="1272" t="s">
        <v>153</v>
      </c>
      <c r="I1129" s="1273">
        <f>IF(K1124="","",VLOOKUP($A1121,'Marks Entry'!$C$9:$FA$108,6,0))</f>
        <v>0.0</v>
      </c>
      <c r="J1129" s="1273"/>
      <c r="K1129" s="1273"/>
      <c r="L1129" s="1273"/>
      <c r="M1129" s="1274"/>
      <c r="N1129" s="508"/>
    </row>
    <row r="1130" spans="8:8" s="24" ht="17.25" customFormat="1" customHeight="1">
      <c r="A1130" s="1236"/>
      <c r="B1130" s="1262" t="s">
        <v>167</v>
      </c>
      <c r="C1130" s="1269" t="s">
        <v>24</v>
      </c>
      <c r="D1130" s="1270"/>
      <c r="E1130" s="1270"/>
      <c r="F1130" s="1270"/>
      <c r="G1130" s="1271"/>
      <c r="H1130" s="1272" t="s">
        <v>153</v>
      </c>
      <c r="I1130" s="1273">
        <f>IF(K1124="","",VLOOKUP($A1121,'Marks Entry'!$C$9:$FA$108,7,0))</f>
        <v>0.0</v>
      </c>
      <c r="J1130" s="1273"/>
      <c r="K1130" s="1273"/>
      <c r="L1130" s="1273"/>
      <c r="M1130" s="1274"/>
      <c r="N1130" s="508"/>
    </row>
    <row r="1131" spans="8:8" s="24" ht="17.25" customFormat="1" customHeight="1">
      <c r="A1131" s="1236"/>
      <c r="B1131" s="1262" t="s">
        <v>167</v>
      </c>
      <c r="C1131" s="1269" t="s">
        <v>52</v>
      </c>
      <c r="D1131" s="1270"/>
      <c r="E1131" s="1270"/>
      <c r="F1131" s="1270"/>
      <c r="G1131" s="1271"/>
      <c r="H1131" s="1272" t="s">
        <v>153</v>
      </c>
      <c r="I1131" s="1273">
        <f>IF(K1124="","",VLOOKUP($A1121,'Marks Entry'!$C$9:$FA$108,8,0))</f>
        <v>0.0</v>
      </c>
      <c r="J1131" s="1273"/>
      <c r="K1131" s="1273"/>
      <c r="L1131" s="1273"/>
      <c r="M1131" s="1274"/>
      <c r="N1131" s="508"/>
    </row>
    <row r="1132" spans="8:8" s="24" ht="17.25" customFormat="1" customHeight="1">
      <c r="A1132" s="1236"/>
      <c r="B1132" s="1262" t="s">
        <v>167</v>
      </c>
      <c r="C1132" s="1269" t="s">
        <v>53</v>
      </c>
      <c r="D1132" s="1270"/>
      <c r="E1132" s="1270"/>
      <c r="F1132" s="1270"/>
      <c r="G1132" s="1271"/>
      <c r="H1132" s="1272" t="s">
        <v>153</v>
      </c>
      <c r="I1132" s="1275" t="str">
        <f>IF(K1124="","",CONCATENATE('Marks Entry'!$G$4,'Marks Entry'!$J$4))</f>
        <v>9(A)</v>
      </c>
      <c r="J1132" s="1273"/>
      <c r="K1132" s="1273"/>
      <c r="L1132" s="1273"/>
      <c r="M1132" s="1274"/>
      <c r="N1132" s="508"/>
    </row>
    <row r="1133" spans="8:8" s="24" ht="17.25" customFormat="1" customHeight="1">
      <c r="A1133" s="1236"/>
      <c r="B1133" s="1262" t="s">
        <v>167</v>
      </c>
      <c r="C1133" s="1276" t="s">
        <v>26</v>
      </c>
      <c r="D1133" s="1277"/>
      <c r="E1133" s="1277"/>
      <c r="F1133" s="1277"/>
      <c r="G1133" s="1278"/>
      <c r="H1133" s="1279" t="s">
        <v>153</v>
      </c>
      <c r="I1133" s="1280">
        <f>IF(K1124="","",VLOOKUP($A1121,'Marks Entry'!$C$9:$FA$108,9,0))</f>
        <v>0.0</v>
      </c>
      <c r="J1133" s="1280"/>
      <c r="K1133" s="1280"/>
      <c r="L1133" s="1280"/>
      <c r="M1133" s="1281"/>
      <c r="N1133" s="508"/>
    </row>
    <row r="1134" spans="8:8" s="1235" ht="17.25" customFormat="1" customHeight="1">
      <c r="A1134" s="1236"/>
      <c r="B1134" s="1282" t="s">
        <v>167</v>
      </c>
      <c r="C1134" s="1283" t="s">
        <v>54</v>
      </c>
      <c r="D1134" s="1284"/>
      <c r="E1134" s="1285" t="s">
        <v>69</v>
      </c>
      <c r="F1134" s="1286" t="s">
        <v>70</v>
      </c>
      <c r="G1134" s="1285" t="s">
        <v>200</v>
      </c>
      <c r="H1134" s="1287" t="s">
        <v>30</v>
      </c>
      <c r="I1134" s="1288" t="s">
        <v>55</v>
      </c>
      <c r="J1134" s="1289" t="s">
        <v>223</v>
      </c>
      <c r="K1134" s="1290" t="s">
        <v>83</v>
      </c>
      <c r="L1134" s="1291" t="s">
        <v>76</v>
      </c>
      <c r="M1134" s="1292" t="s">
        <v>102</v>
      </c>
      <c r="N1134" s="508"/>
    </row>
    <row r="1135" spans="8:8" s="1235" ht="17.25" customFormat="1" customHeight="1">
      <c r="A1135" s="1236"/>
      <c r="B1135" s="1282" t="s">
        <v>167</v>
      </c>
      <c r="C1135" s="1293"/>
      <c r="D1135" s="1294"/>
      <c r="E1135" s="1295"/>
      <c r="F1135" s="1296"/>
      <c r="G1135" s="1295"/>
      <c r="H1135" s="1297"/>
      <c r="I1135" s="1298"/>
      <c r="J1135" s="1299"/>
      <c r="K1135" s="1300"/>
      <c r="L1135" s="1301"/>
      <c r="M1135" s="1302"/>
      <c r="N1135" s="508"/>
    </row>
    <row r="1136" spans="8:8" s="1235" ht="17.25" customFormat="1" customHeight="1">
      <c r="A1136" s="1236"/>
      <c r="B1136" s="1282" t="s">
        <v>167</v>
      </c>
      <c r="C1136" s="1303" t="s">
        <v>56</v>
      </c>
      <c r="D1136" s="1304"/>
      <c r="E1136" s="1305">
        <f>'Marks Entry'!$L$7</f>
        <v>5.0</v>
      </c>
      <c r="F1136" s="1305">
        <f>'Marks Entry'!$M$7</f>
        <v>5.0</v>
      </c>
      <c r="G1136" s="1305">
        <f>'Marks Entry'!$M$7</f>
        <v>5.0</v>
      </c>
      <c r="H1136" s="1306">
        <f>SUM(E1136:G1136)</f>
        <v>15.0</v>
      </c>
      <c r="I1136" s="1305">
        <f>'Marks Entry'!$P$7</f>
        <v>35.0</v>
      </c>
      <c r="J1136" s="1306">
        <f>SUM(H1136,I1136)</f>
        <v>50.0</v>
      </c>
      <c r="K1136" s="1305">
        <f>'Marks Entry'!$R$7</f>
        <v>50.0</v>
      </c>
      <c r="L1136" s="1307">
        <f>SUM(J1136,K1136)</f>
        <v>100.0</v>
      </c>
      <c r="M1136" s="1308"/>
      <c r="N1136" s="508"/>
    </row>
    <row r="1137" spans="8:8" s="1235" ht="17.25" customFormat="1" customHeight="1">
      <c r="A1137" s="1236"/>
      <c r="B1137" s="1282" t="s">
        <v>167</v>
      </c>
      <c r="C1137" s="1309" t="str">
        <f>'Marks Entry'!$L$3</f>
        <v>HINDI</v>
      </c>
      <c r="D1137" s="1310"/>
      <c r="E1137" s="1311">
        <f>IF(K1124="","",VLOOKUP($A1121,'Marks Entry'!$C$1:$GQ$109,10,0))</f>
        <v>0.0</v>
      </c>
      <c r="F1137" s="1311">
        <f>IF(K1124="","",VLOOKUP($A1121,'Marks Entry'!$C$1:$GQ$109,11,0))</f>
        <v>0.0</v>
      </c>
      <c r="G1137" s="1312">
        <f>IF(K1124="","",VLOOKUP($A1121,'Marks Entry'!$C$1:$GQ$109,12,0))</f>
        <v>0.0</v>
      </c>
      <c r="H1137" s="1313">
        <f>SUM(E1137:G1137)</f>
        <v>0.0</v>
      </c>
      <c r="I1137" s="1311">
        <f>IF(K1124="","",VLOOKUP($A1121,'Marks Entry'!$C$1:$GQ$109,14,0))</f>
        <v>0.0</v>
      </c>
      <c r="J1137" s="1313">
        <f t="shared" si="84" ref="J1137:J1144">SUM(H1137,I1137)</f>
        <v>0.0</v>
      </c>
      <c r="K1137" s="1311">
        <f>IF(K1124="","",VLOOKUP($A1121,'Marks Entry'!$C$1:$GQ$109,16,0))</f>
        <v>0.0</v>
      </c>
      <c r="L1137" s="1314">
        <f t="shared" si="85" ref="L1137:L1144">SUM(J1137,K1137)</f>
        <v>0.0</v>
      </c>
      <c r="M1137" s="1315" t="str">
        <f>IF(K1124="","",VLOOKUP($A1121,'Marks Entry'!$C$1:$GQ$109,21,0))</f>
        <v/>
      </c>
      <c r="N1137" s="508"/>
    </row>
    <row r="1138" spans="8:8" s="1235" ht="17.25" customFormat="1" customHeight="1">
      <c r="A1138" s="1236"/>
      <c r="B1138" s="1282" t="s">
        <v>167</v>
      </c>
      <c r="C1138" s="1316" t="str">
        <f>'Marks Entry'!$X$3</f>
        <v>ENGLISH</v>
      </c>
      <c r="D1138" s="1317"/>
      <c r="E1138" s="1318">
        <f>IF(K1124="","",VLOOKUP($A1121,'Marks Entry'!$C$1:$GQ$109,22,0))</f>
        <v>0.0</v>
      </c>
      <c r="F1138" s="1318">
        <f>IF(K1124="","",VLOOKUP($A1121,'Marks Entry'!$C$1:$GQ$109,23,0))</f>
        <v>0.0</v>
      </c>
      <c r="G1138" s="1319">
        <f>IF(K1124="","",VLOOKUP($A1121,'Marks Entry'!$C$1:$GQ$109,24,0))</f>
        <v>0.0</v>
      </c>
      <c r="H1138" s="1320">
        <f t="shared" si="86" ref="H1138:H1144">SUM(E1138:G1138)</f>
        <v>0.0</v>
      </c>
      <c r="I1138" s="1321">
        <f>IF(K1124="","",VLOOKUP($A1121,'Marks Entry'!$C$1:$GQ$109,26,0))</f>
        <v>0.0</v>
      </c>
      <c r="J1138" s="1320">
        <f t="shared" si="84"/>
        <v>0.0</v>
      </c>
      <c r="K1138" s="1318">
        <f>IF(K1124="","",VLOOKUP($A1121,'Marks Entry'!$C$1:$GQ$109,28,0))</f>
        <v>0.0</v>
      </c>
      <c r="L1138" s="1322">
        <f t="shared" si="85"/>
        <v>0.0</v>
      </c>
      <c r="M1138" s="1323" t="str">
        <f>IF(K1124="","",VLOOKUP($A1121,'Marks Entry'!$C$1:$GQ$109,33,0))</f>
        <v/>
      </c>
      <c r="N1138" s="508"/>
    </row>
    <row r="1139" spans="8:8" s="1235" ht="17.25" customFormat="1" customHeight="1">
      <c r="A1139" s="1236"/>
      <c r="B1139" s="1282" t="s">
        <v>167</v>
      </c>
      <c r="C1139" s="1324" t="s">
        <v>56</v>
      </c>
      <c r="D1139" s="1325"/>
      <c r="E1139" s="1326">
        <f>'Marks Entry'!$AJ$7</f>
        <v>10.0</v>
      </c>
      <c r="F1139" s="1326">
        <f>'Marks Entry'!$AK$7</f>
        <v>10.0</v>
      </c>
      <c r="G1139" s="1326">
        <f>'Marks Entry'!$AK$7</f>
        <v>10.0</v>
      </c>
      <c r="H1139" s="1327">
        <f t="shared" si="86"/>
        <v>30.0</v>
      </c>
      <c r="I1139" s="1326">
        <f>'Marks Entry'!$AN$7</f>
        <v>70.0</v>
      </c>
      <c r="J1139" s="1327">
        <f t="shared" si="84"/>
        <v>100.0</v>
      </c>
      <c r="K1139" s="1326">
        <f>'Marks Entry'!$AP$7</f>
        <v>100.0</v>
      </c>
      <c r="L1139" s="1328">
        <f t="shared" si="85"/>
        <v>200.0</v>
      </c>
      <c r="M1139" s="1329" t="s">
        <v>168</v>
      </c>
      <c r="N1139" s="508"/>
    </row>
    <row r="1140" spans="8:8" s="1235" ht="17.25" customFormat="1" customHeight="1">
      <c r="A1140" s="1236"/>
      <c r="B1140" s="1282" t="s">
        <v>167</v>
      </c>
      <c r="C1140" s="1330" t="str">
        <f>'Marks Entry'!$AJ$3</f>
        <v>SANSKRIT-I</v>
      </c>
      <c r="D1140" s="1331"/>
      <c r="E1140" s="1311">
        <f>IF(K1124="","",VLOOKUP($A1121,'Marks Entry'!$C$1:$GQ$109,34,0))</f>
        <v>0.0</v>
      </c>
      <c r="F1140" s="1311">
        <f>IF(K1124="","",VLOOKUP($A1121,'Marks Entry'!$C$1:$GQ$109,35,0))</f>
        <v>0.0</v>
      </c>
      <c r="G1140" s="1312">
        <f>IF(K1124="","",VLOOKUP($A1121,'Marks Entry'!$C$1:$GQ$109,36,0))</f>
        <v>0.0</v>
      </c>
      <c r="H1140" s="1332">
        <f t="shared" si="86"/>
        <v>0.0</v>
      </c>
      <c r="I1140" s="1333">
        <f>IF(K1124="","",VLOOKUP($A1121,'Marks Entry'!$C$1:$GQ$109,38,0))</f>
        <v>0.0</v>
      </c>
      <c r="J1140" s="1332">
        <f t="shared" si="84"/>
        <v>0.0</v>
      </c>
      <c r="K1140" s="1311">
        <f>IF(K1124="","",VLOOKUP($A1121,'Marks Entry'!$C$1:$GQ$109,40,0))</f>
        <v>0.0</v>
      </c>
      <c r="L1140" s="1314">
        <f t="shared" si="85"/>
        <v>0.0</v>
      </c>
      <c r="M1140" s="1315" t="str">
        <f>IF(K1124="","",VLOOKUP($A1121,'Marks Entry'!$C$1:$GQ$109,45,0))</f>
        <v/>
      </c>
      <c r="N1140" s="508"/>
    </row>
    <row r="1141" spans="8:8" s="1235" ht="17.25" customFormat="1" customHeight="1">
      <c r="A1141" s="1236"/>
      <c r="B1141" s="1282" t="s">
        <v>167</v>
      </c>
      <c r="C1141" s="1334" t="str">
        <f>'Marks Entry'!$AV$3</f>
        <v>SANSKRIT-II</v>
      </c>
      <c r="D1141" s="1335"/>
      <c r="E1141" s="1311">
        <f>IF(K1124="","",VLOOKUP($A1121,'Marks Entry'!$C$1:$GQ$109,46,0))</f>
        <v>0.0</v>
      </c>
      <c r="F1141" s="1311">
        <f>IF(K1124="","",VLOOKUP($A1121,'Marks Entry'!$C$1:$GQ$109,47,0))</f>
        <v>0.0</v>
      </c>
      <c r="G1141" s="1312">
        <f>IF(K1124="","",VLOOKUP($A1121,'Marks Entry'!$C$1:$GQ$109,48,0))</f>
        <v>0.0</v>
      </c>
      <c r="H1141" s="1336">
        <f t="shared" si="86"/>
        <v>0.0</v>
      </c>
      <c r="I1141" s="1337">
        <f>IF(K1124="","",VLOOKUP($A1121,'Marks Entry'!$C$1:$GQ$109,50,0))</f>
        <v>0.0</v>
      </c>
      <c r="J1141" s="1336">
        <f t="shared" si="84"/>
        <v>0.0</v>
      </c>
      <c r="K1141" s="1311">
        <f>IF(K1124="","",VLOOKUP($A1121,'Marks Entry'!$C$1:$GQ$109,52,0))</f>
        <v>0.0</v>
      </c>
      <c r="L1141" s="1314">
        <f t="shared" si="85"/>
        <v>0.0</v>
      </c>
      <c r="M1141" s="1315" t="str">
        <f>IF(K1124="","",VLOOKUP($A1121,'Marks Entry'!$C$1:$GQ$109,57,0))</f>
        <v/>
      </c>
      <c r="N1141" s="508"/>
    </row>
    <row r="1142" spans="8:8" s="1235" ht="17.25" customFormat="1" customHeight="1">
      <c r="A1142" s="1236"/>
      <c r="B1142" s="1282" t="s">
        <v>167</v>
      </c>
      <c r="C1142" s="1334" t="str">
        <f>'Marks Entry'!$BH$3</f>
        <v>SCIENCE</v>
      </c>
      <c r="D1142" s="1335"/>
      <c r="E1142" s="1311">
        <f>IF(K1124="","",VLOOKUP($A1121,'Marks Entry'!$C$1:$GQ$109,58,0))</f>
        <v>0.0</v>
      </c>
      <c r="F1142" s="1311">
        <f>IF(K1124="","",VLOOKUP($A1121,'Marks Entry'!$C$1:$GQ$109,59,0))</f>
        <v>0.0</v>
      </c>
      <c r="G1142" s="1312">
        <f>IF(K1124="","",VLOOKUP($A1121,'Marks Entry'!$C$1:$GQ$109,60,0))</f>
        <v>0.0</v>
      </c>
      <c r="H1142" s="1336">
        <f t="shared" si="86"/>
        <v>0.0</v>
      </c>
      <c r="I1142" s="1337">
        <f>IF(K1124="","",VLOOKUP($A1121,'Marks Entry'!$C$1:$GQ$109,62,0))</f>
        <v>0.0</v>
      </c>
      <c r="J1142" s="1336">
        <f t="shared" si="84"/>
        <v>0.0</v>
      </c>
      <c r="K1142" s="1311">
        <f>IF(K1124="","",VLOOKUP($A1121,'Marks Entry'!$C$1:$GQ$109,64,0))</f>
        <v>0.0</v>
      </c>
      <c r="L1142" s="1314">
        <f t="shared" si="85"/>
        <v>0.0</v>
      </c>
      <c r="M1142" s="1315" t="str">
        <f>IF(K1124="","",VLOOKUP($A1121,'Marks Entry'!$C$1:$GQ$109,69,0))</f>
        <v/>
      </c>
      <c r="N1142" s="508"/>
    </row>
    <row r="1143" spans="8:8" s="1235" ht="17.25" customFormat="1" customHeight="1">
      <c r="A1143" s="1236"/>
      <c r="B1143" s="1282" t="s">
        <v>167</v>
      </c>
      <c r="C1143" s="1338" t="str">
        <f>'Marks Entry'!$BT$3</f>
        <v>MATHEMATICS</v>
      </c>
      <c r="D1143" s="1339"/>
      <c r="E1143" s="1340">
        <f>IF(K1124="","",VLOOKUP($A1121,'Marks Entry'!$C$1:$GQ$109,70,0))</f>
        <v>0.0</v>
      </c>
      <c r="F1143" s="1340">
        <f>IF(K1124="","",VLOOKUP($A1121,'Marks Entry'!$C$1:$GQ$109,71,0))</f>
        <v>0.0</v>
      </c>
      <c r="G1143" s="1341">
        <f>IF(K1124="","",VLOOKUP($A1121,'Marks Entry'!$C$1:$GQ$109,72,0))</f>
        <v>0.0</v>
      </c>
      <c r="H1143" s="1342">
        <f t="shared" si="86"/>
        <v>0.0</v>
      </c>
      <c r="I1143" s="1343">
        <f>IF(K1124="","",VLOOKUP($A1121,'Marks Entry'!$C$1:$GQ$109,74,0))</f>
        <v>0.0</v>
      </c>
      <c r="J1143" s="1342">
        <f t="shared" si="84"/>
        <v>0.0</v>
      </c>
      <c r="K1143" s="1340">
        <f>IF(K1124="","",VLOOKUP($A1121,'Marks Entry'!$C$1:$GQ$109,76,0))</f>
        <v>0.0</v>
      </c>
      <c r="L1143" s="1344">
        <f t="shared" si="85"/>
        <v>0.0</v>
      </c>
      <c r="M1143" s="1345" t="str">
        <f>IF(K1124="","",VLOOKUP($A1121,'Marks Entry'!$C$1:$GQ$109,81,0))</f>
        <v/>
      </c>
      <c r="N1143" s="508"/>
    </row>
    <row r="1144" spans="8:8" s="1235" ht="17.25" customFormat="1" customHeight="1">
      <c r="A1144" s="1236"/>
      <c r="B1144" s="1282" t="s">
        <v>167</v>
      </c>
      <c r="C1144" s="1338" t="str">
        <f>'Marks Entry'!$CF$3</f>
        <v>SOCIAL SCIENCE</v>
      </c>
      <c r="D1144" s="1339"/>
      <c r="E1144" s="1340">
        <f>IF(K1124="","",VLOOKUP($A1121,'Marks Entry'!$C$1:$GQ$109,82,0))</f>
        <v>0.0</v>
      </c>
      <c r="F1144" s="1340">
        <f>IF(K1124="","",VLOOKUP($A1121,'Marks Entry'!$C$1:$GQ$109,83,0))</f>
        <v>0.0</v>
      </c>
      <c r="G1144" s="1341">
        <f>IF(K1124="","",VLOOKUP($A1121,'Marks Entry'!$C$1:$GQ$109,84,0))</f>
        <v>0.0</v>
      </c>
      <c r="H1144" s="1342">
        <f t="shared" si="86"/>
        <v>0.0</v>
      </c>
      <c r="I1144" s="1343">
        <f>IF(K1124="","",VLOOKUP($A1121,'Marks Entry'!$C$1:$GQ$109,86,0))</f>
        <v>0.0</v>
      </c>
      <c r="J1144" s="1342">
        <f t="shared" si="84"/>
        <v>0.0</v>
      </c>
      <c r="K1144" s="1340">
        <f>IF(K1124="","",VLOOKUP($A1121,'Marks Entry'!$C$1:$GQ$109,88,0))</f>
        <v>0.0</v>
      </c>
      <c r="L1144" s="1344">
        <f t="shared" si="85"/>
        <v>0.0</v>
      </c>
      <c r="M1144" s="1345" t="str">
        <f>IF(K1124="","",VLOOKUP($A1121,'Marks Entry'!$C$1:$GQ$109,93,0))</f>
        <v/>
      </c>
      <c r="N1144" s="508"/>
    </row>
    <row r="1145" spans="8:8" s="24" ht="17.25" customFormat="1" customHeight="1">
      <c r="A1145" s="1236"/>
      <c r="B1145" s="1262" t="s">
        <v>167</v>
      </c>
      <c r="C1145" s="1346" t="s">
        <v>77</v>
      </c>
      <c r="D1145" s="1347"/>
      <c r="E1145" s="1348"/>
      <c r="F1145" s="1349" t="s">
        <v>78</v>
      </c>
      <c r="G1145" s="1350"/>
      <c r="H1145" s="1351" t="s">
        <v>79</v>
      </c>
      <c r="I1145" s="1352"/>
      <c r="J1145" s="1353" t="s">
        <v>43</v>
      </c>
      <c r="K1145" s="1354" t="s">
        <v>95</v>
      </c>
      <c r="L1145" s="1355" t="s">
        <v>41</v>
      </c>
      <c r="M1145" s="1356" t="s">
        <v>45</v>
      </c>
      <c r="N1145" s="508"/>
    </row>
    <row r="1146" spans="8:8" s="24" ht="20.25" customFormat="1" customHeight="1">
      <c r="A1146" s="1236"/>
      <c r="B1146" s="1262" t="s">
        <v>167</v>
      </c>
      <c r="C1146" s="1357"/>
      <c r="D1146" s="1358"/>
      <c r="E1146" s="1359"/>
      <c r="F1146" s="1360" t="str">
        <f>IF(K1124="","",VLOOKUP($A1121,'Marks Entry'!$C$1:$GQ$109,155,0))</f>
        <v/>
      </c>
      <c r="G1146" s="1361"/>
      <c r="H1146" s="1362" t="str">
        <f>IF(K1124="","",VLOOKUP($A1121,'Marks Entry'!$C$1:$GQ$109,156,0))</f>
        <v/>
      </c>
      <c r="I1146" s="1361"/>
      <c r="J1146" s="1363" t="str">
        <f>IF(K1124="","",VLOOKUP($A1121,'Marks Entry'!$C$1:$GQ$109,157,0))</f>
        <v/>
      </c>
      <c r="K1146" s="1364" t="str">
        <f>IF(K1124="","",VLOOKUP($A1121,'Marks Entry'!$C$1:$GQ$109,158,0))</f>
        <v/>
      </c>
      <c r="L1146" s="1365" t="str">
        <f>IF(K1124="","",VLOOKUP($A1121,'Marks Entry'!$C$1:$GQ$109,159,0))</f>
        <v/>
      </c>
      <c r="M1146" s="1366" t="str">
        <f>IF(K1124="","",VLOOKUP($A1121,'Marks Entry'!$C$1:$GQ$109,161,0))</f>
        <v/>
      </c>
      <c r="N1146" s="508"/>
    </row>
    <row r="1147" spans="8:8" s="24" ht="17.25" customFormat="1" customHeight="1">
      <c r="A1147" s="1236"/>
      <c r="B1147" s="1262" t="s">
        <v>167</v>
      </c>
      <c r="C1147" s="1367" t="s">
        <v>58</v>
      </c>
      <c r="D1147" s="1368"/>
      <c r="E1147" s="1368"/>
      <c r="F1147" s="1368"/>
      <c r="G1147" s="1368"/>
      <c r="H1147" s="1368"/>
      <c r="I1147" s="1369"/>
      <c r="J1147" s="1370" t="s">
        <v>59</v>
      </c>
      <c r="K1147" s="1371">
        <f>IF(K1124="","",VLOOKUP($A1121,'Marks Entry'!$C$1:$GQ$109,152,0))</f>
        <v>0.0</v>
      </c>
      <c r="L1147" s="1372" t="s">
        <v>104</v>
      </c>
      <c r="M1147" s="1373"/>
      <c r="N1147" s="508"/>
    </row>
    <row r="1148" spans="8:8" s="24" ht="17.25" customFormat="1" customHeight="1">
      <c r="A1148" s="1236"/>
      <c r="B1148" s="1262" t="s">
        <v>167</v>
      </c>
      <c r="C1148" s="1374" t="s">
        <v>54</v>
      </c>
      <c r="D1148" s="1375"/>
      <c r="E1148" s="1375"/>
      <c r="F1148" s="1376" t="s">
        <v>162</v>
      </c>
      <c r="G1148" s="1376"/>
      <c r="H1148" s="1376"/>
      <c r="I1148" s="1377" t="s">
        <v>49</v>
      </c>
      <c r="J1148" s="1378" t="s">
        <v>60</v>
      </c>
      <c r="K1148" s="1379">
        <f>IF(K1124="","",VLOOKUP($A1121,'Marks Entry'!$C$1:$GQ$109,153,0))</f>
        <v>0.0</v>
      </c>
      <c r="L1148" s="1380" t="str">
        <f>IF(K1124="","",VLOOKUP($A1121,'Marks Entry'!$C$1:$GQ$109,154,0))</f>
        <v/>
      </c>
      <c r="M1148" s="1381"/>
      <c r="N1148" s="508"/>
    </row>
    <row r="1149" spans="8:8" s="24" ht="17.25" customFormat="1" customHeight="1">
      <c r="A1149" s="1236"/>
      <c r="B1149" s="1262" t="s">
        <v>167</v>
      </c>
      <c r="C1149" s="1374"/>
      <c r="D1149" s="1375"/>
      <c r="E1149" s="1375"/>
      <c r="F1149" s="1376"/>
      <c r="G1149" s="1376"/>
      <c r="H1149" s="1376"/>
      <c r="I1149" s="1382" t="s">
        <v>103</v>
      </c>
      <c r="J1149" s="1383" t="s">
        <v>61</v>
      </c>
      <c r="K1149" s="1383"/>
      <c r="L1149" s="1384" t="str">
        <f>IF(K1124="","",VLOOKUP($A1121,'Marks Entry'!$C$1:$GQ$109,162,0))</f>
        <v/>
      </c>
      <c r="M1149" s="1385"/>
      <c r="N1149" s="508"/>
    </row>
    <row r="1150" spans="8:8" s="24" ht="17.25" customFormat="1" customHeight="1">
      <c r="A1150" s="1236"/>
      <c r="B1150" s="1262" t="s">
        <v>167</v>
      </c>
      <c r="C1150" s="1386" t="str">
        <f>'Marks Entry'!$CR$3</f>
        <v>Fou. Of Info. Tech.</v>
      </c>
      <c r="D1150" s="1387"/>
      <c r="E1150" s="1388"/>
      <c r="F1150" s="1389" t="str">
        <f>IF(K1124="","",VLOOKUP($A1121,'Marks Entry'!$C$1:$GQ$109,180,0))</f>
        <v>0/200</v>
      </c>
      <c r="G1150" s="1389"/>
      <c r="H1150" s="1389"/>
      <c r="I1150" s="1390" t="str">
        <f>IF(OR(K1124="",F1150=0/200),"",VLOOKUP($A1121,'Marks Entry'!$C$1:$GQ$109,106,0))</f>
        <v/>
      </c>
      <c r="J1150" s="1391" t="s">
        <v>68</v>
      </c>
      <c r="K1150" s="1391"/>
      <c r="L1150" s="1392">
        <f>Master!$E$20</f>
        <v>45048.0</v>
      </c>
      <c r="M1150" s="1393"/>
      <c r="N1150" s="508"/>
    </row>
    <row r="1151" spans="8:8" s="24" ht="17.25" customFormat="1" customHeight="1">
      <c r="A1151" s="1236"/>
      <c r="B1151" s="1262" t="s">
        <v>167</v>
      </c>
      <c r="C1151" s="1394" t="str">
        <f>'Marks Entry'!$DE$3</f>
        <v>Health &amp; Phy. Edu.</v>
      </c>
      <c r="D1151" s="1395"/>
      <c r="E1151" s="1395"/>
      <c r="F1151" s="1396" t="str">
        <f>IF(K1124="","",VLOOKUP($A1121,'Marks Entry'!$C$1:$GQ$109,184,0))</f>
        <v>0/230</v>
      </c>
      <c r="G1151" s="1397"/>
      <c r="H1151" s="1398"/>
      <c r="I1151" s="1390" t="str">
        <f>IF(OR(K1124="",F1151=0/200),"",VLOOKUP($A1121,'Marks Entry'!$C$1:$GQ$109,129,0))</f>
        <v/>
      </c>
      <c r="J1151" s="1399"/>
      <c r="K1151" s="1399"/>
      <c r="L1151" s="1399"/>
      <c r="M1151" s="1400"/>
      <c r="N1151" s="508"/>
    </row>
    <row r="1152" spans="8:8" s="24" ht="17.25" customFormat="1" customHeight="1">
      <c r="A1152" s="1236"/>
      <c r="B1152" s="1262" t="s">
        <v>167</v>
      </c>
      <c r="C1152" s="1394" t="str">
        <f>'Marks Entry'!$EB$3</f>
        <v>S.U.P.W.</v>
      </c>
      <c r="D1152" s="1395"/>
      <c r="E1152" s="1395"/>
      <c r="F1152" s="1396" t="str">
        <f>IF(K1124="","",VLOOKUP($A1121,'Marks Entry'!$C$1:$GQ$109,188,0))</f>
        <v>0/100</v>
      </c>
      <c r="G1152" s="1397"/>
      <c r="H1152" s="1398"/>
      <c r="I1152" s="1390" t="str">
        <f>IF(OR(K1124="",F1152=0/100),"",VLOOKUP($A1121,'Marks Entry'!$C$1:$GQ$109,135,0))</f>
        <v/>
      </c>
      <c r="J1152" s="1401"/>
      <c r="K1152" s="1401"/>
      <c r="L1152" s="1401"/>
      <c r="M1152" s="1402"/>
      <c r="N1152" s="508"/>
    </row>
    <row r="1153" spans="8:8" s="24" ht="17.25" customFormat="1" customHeight="1">
      <c r="A1153" s="1236"/>
      <c r="B1153" s="1262" t="s">
        <v>167</v>
      </c>
      <c r="C1153" s="1394" t="str">
        <f>'Marks Entry'!$EH$3</f>
        <v>Art Education</v>
      </c>
      <c r="D1153" s="1395"/>
      <c r="E1153" s="1395"/>
      <c r="F1153" s="1396" t="str">
        <f>IF(K1124="","",VLOOKUP($A1121,'Marks Entry'!$C$1:$GQ$109,192,0))</f>
        <v>0/100</v>
      </c>
      <c r="G1153" s="1397"/>
      <c r="H1153" s="1398"/>
      <c r="I1153" s="1390" t="str">
        <f>IF(OR(K1124="",F1153=0/100),"",VLOOKUP($A1121,'Marks Entry'!$C$1:$GQ$109,141,0))</f>
        <v/>
      </c>
      <c r="J1153" s="1403" t="s">
        <v>228</v>
      </c>
      <c r="K1153" s="1403"/>
      <c r="L1153" s="1403"/>
      <c r="M1153" s="1404"/>
      <c r="N1153" s="508"/>
    </row>
    <row r="1154" spans="8:8" s="24" ht="17.25" customFormat="1" customHeight="1">
      <c r="A1154" s="1236"/>
      <c r="B1154" s="1262" t="s">
        <v>167</v>
      </c>
      <c r="C1154" s="1394" t="str">
        <f>'Marks Entry'!$EN$3</f>
        <v>H &amp; C RAJ</v>
      </c>
      <c r="D1154" s="1395"/>
      <c r="E1154" s="1395"/>
      <c r="F1154" s="1405" t="str">
        <f>IF(K1124="","",VLOOKUP($A1121,'Marks Entry'!$C$1:$GQ$109,196,0))</f>
        <v>0/200</v>
      </c>
      <c r="G1154" s="1406"/>
      <c r="H1154" s="1407"/>
      <c r="I1154" s="1408" t="str">
        <f>IF(OR(K1124="",F1154=0/200),"",VLOOKUP($A1121,'Marks Entry'!$C$1:$GQ$109,151,0))</f>
        <v/>
      </c>
      <c r="J1154" s="1403" t="s">
        <v>229</v>
      </c>
      <c r="K1154" s="1403"/>
      <c r="L1154" s="1403"/>
      <c r="M1154" s="1404"/>
      <c r="N1154" s="508"/>
    </row>
    <row r="1155" spans="8:8" s="24" ht="17.25" customFormat="1" customHeight="1">
      <c r="A1155" s="1236"/>
      <c r="B1155" s="1262" t="s">
        <v>167</v>
      </c>
      <c r="C1155" s="1409" t="s">
        <v>171</v>
      </c>
      <c r="D1155" s="1410"/>
      <c r="E1155" s="1411"/>
      <c r="F1155" s="1412" t="s">
        <v>172</v>
      </c>
      <c r="G1155" s="1413"/>
      <c r="H1155" s="1414"/>
      <c r="I1155" s="1415" t="s">
        <v>31</v>
      </c>
      <c r="J1155" s="1403" t="s">
        <v>230</v>
      </c>
      <c r="K1155" s="1403"/>
      <c r="L1155" s="1403"/>
      <c r="M1155" s="1404"/>
      <c r="N1155" s="508"/>
    </row>
    <row r="1156" spans="8:8" s="24" ht="17.25" customFormat="1" customHeight="1">
      <c r="A1156" s="1236"/>
      <c r="B1156" s="1262" t="s">
        <v>167</v>
      </c>
      <c r="C1156" s="1416"/>
      <c r="D1156" s="1417"/>
      <c r="E1156" s="1418"/>
      <c r="F1156" s="1419" t="s">
        <v>224</v>
      </c>
      <c r="G1156" s="1420"/>
      <c r="H1156" s="1421"/>
      <c r="I1156" s="1422" t="s">
        <v>62</v>
      </c>
      <c r="J1156" s="1423" t="s">
        <v>232</v>
      </c>
      <c r="K1156" s="1424"/>
      <c r="L1156" s="1424"/>
      <c r="M1156" s="1425"/>
      <c r="N1156" s="508"/>
    </row>
    <row r="1157" spans="8:8" s="24" ht="17.25" customFormat="1" customHeight="1">
      <c r="A1157" s="1236"/>
      <c r="B1157" s="1262" t="s">
        <v>167</v>
      </c>
      <c r="C1157" s="1416"/>
      <c r="D1157" s="1417"/>
      <c r="E1157" s="1418"/>
      <c r="F1157" s="1419" t="s">
        <v>225</v>
      </c>
      <c r="G1157" s="1420"/>
      <c r="H1157" s="1421"/>
      <c r="I1157" s="1422" t="s">
        <v>63</v>
      </c>
      <c r="J1157" s="1426"/>
      <c r="K1157" s="1427"/>
      <c r="L1157" s="1427"/>
      <c r="M1157" s="1428"/>
      <c r="N1157" s="508"/>
    </row>
    <row r="1158" spans="8:8" s="24" ht="17.25" customFormat="1" customHeight="1">
      <c r="A1158" s="1236"/>
      <c r="B1158" s="1262" t="s">
        <v>167</v>
      </c>
      <c r="C1158" s="1416"/>
      <c r="D1158" s="1417"/>
      <c r="E1158" s="1418"/>
      <c r="F1158" s="1419" t="s">
        <v>226</v>
      </c>
      <c r="G1158" s="1420"/>
      <c r="H1158" s="1421"/>
      <c r="I1158" s="1422" t="s">
        <v>65</v>
      </c>
      <c r="J1158" s="1426"/>
      <c r="K1158" s="1427"/>
      <c r="L1158" s="1427"/>
      <c r="M1158" s="1428"/>
      <c r="N1158" s="508"/>
    </row>
    <row r="1159" spans="8:8" s="24" ht="17.25" customFormat="1" customHeight="1">
      <c r="A1159" s="1236"/>
      <c r="B1159" s="1429" t="s">
        <v>167</v>
      </c>
      <c r="C1159" s="1430"/>
      <c r="D1159" s="1431"/>
      <c r="E1159" s="1432"/>
      <c r="F1159" s="1433" t="s">
        <v>227</v>
      </c>
      <c r="G1159" s="1434"/>
      <c r="H1159" s="1435"/>
      <c r="I1159" s="1436" t="s">
        <v>64</v>
      </c>
      <c r="J1159" s="1437" t="s">
        <v>231</v>
      </c>
      <c r="K1159" s="1438"/>
      <c r="L1159" s="1438"/>
      <c r="M1159" s="1439"/>
      <c r="N1159" s="508"/>
    </row>
    <row r="1160" spans="8:8" s="24" ht="27.75" customFormat="1" customHeight="1">
      <c r="A1160" s="1440" t="s">
        <v>161</v>
      </c>
      <c r="B1160" s="1440"/>
      <c r="C1160" s="1440"/>
      <c r="D1160" s="1440"/>
      <c r="E1160" s="1440"/>
      <c r="F1160" s="1440"/>
      <c r="G1160" s="1440"/>
      <c r="H1160" s="1440"/>
      <c r="I1160" s="1440"/>
      <c r="J1160" s="1440"/>
      <c r="K1160" s="1440"/>
      <c r="L1160" s="1440"/>
      <c r="M1160" s="1440"/>
      <c r="N1160" s="1440"/>
    </row>
    <row r="1161" spans="8:8" s="24" ht="19.5" customFormat="1" customHeight="1">
      <c r="A1161" s="1223">
        <f>A1121+1</f>
        <v>30.0</v>
      </c>
      <c r="B1161" s="1441" t="str">
        <f>$B$1</f>
        <v>Department Of Sanskrit Education, Rajasthan</v>
      </c>
      <c r="C1161" s="1441"/>
      <c r="D1161" s="1441"/>
      <c r="E1161" s="1441"/>
      <c r="F1161" s="1441"/>
      <c r="G1161" s="1441"/>
      <c r="H1161" s="1441"/>
      <c r="I1161" s="1441"/>
      <c r="J1161" s="1441"/>
      <c r="K1161" s="1441"/>
      <c r="L1161" s="1441"/>
      <c r="M1161" s="1441"/>
      <c r="N1161" s="508" t="s">
        <v>161</v>
      </c>
    </row>
    <row r="1162" spans="8:8" s="707" ht="36.0" customFormat="1" customHeight="1">
      <c r="A1162" s="1225"/>
      <c r="B1162" s="1226"/>
      <c r="C1162" s="1227"/>
      <c r="D1162" s="1228" t="str">
        <f>Master!$E$8</f>
        <v>GOVT VARISHTHA UPADHYAY SANSKRIT SCHOOL</v>
      </c>
      <c r="E1162" s="1229"/>
      <c r="F1162" s="1229"/>
      <c r="G1162" s="1229"/>
      <c r="H1162" s="1229"/>
      <c r="I1162" s="1229"/>
      <c r="J1162" s="1229"/>
      <c r="K1162" s="1229"/>
      <c r="L1162" s="1229"/>
      <c r="M1162" s="1230"/>
      <c r="N1162" s="508"/>
    </row>
    <row r="1163" spans="8:8" s="24" ht="19.5" customFormat="1" customHeight="1">
      <c r="A1163" s="1225"/>
      <c r="B1163" s="1231"/>
      <c r="C1163" s="1232"/>
      <c r="D1163" s="1233">
        <f>Master!$E$11</f>
        <v>0.0</v>
      </c>
      <c r="E1163" s="1233"/>
      <c r="F1163" s="1233"/>
      <c r="G1163" s="1233"/>
      <c r="H1163" s="1233"/>
      <c r="I1163" s="1233"/>
      <c r="J1163" s="1233"/>
      <c r="K1163" s="1233"/>
      <c r="L1163" s="1233"/>
      <c r="M1163" s="1234"/>
      <c r="N1163" s="508"/>
    </row>
    <row r="1164" spans="8:8" s="1235" ht="18.75" customFormat="1" customHeight="1">
      <c r="A1164" s="1236"/>
      <c r="B1164" s="1237"/>
      <c r="C1164" s="1238" t="s">
        <v>154</v>
      </c>
      <c r="D1164" s="1239"/>
      <c r="E1164" s="1239"/>
      <c r="F1164" s="1239"/>
      <c r="G1164" s="1239"/>
      <c r="H1164" s="1240"/>
      <c r="I1164" s="1241" t="s">
        <v>135</v>
      </c>
      <c r="J1164" s="1242"/>
      <c r="K1164" s="1243">
        <f>VLOOKUP($A1161,'Marks Entry'!$C$9:$K$108,5)</f>
        <v>0.0</v>
      </c>
      <c r="L1164" s="1244" t="s">
        <v>221</v>
      </c>
      <c r="M1164" s="1245"/>
      <c r="N1164" s="508"/>
    </row>
    <row r="1165" spans="8:8" s="1235" ht="18.75" customFormat="1" customHeight="1">
      <c r="A1165" s="1236"/>
      <c r="B1165" s="1237"/>
      <c r="C1165" s="1246"/>
      <c r="D1165" s="1247"/>
      <c r="E1165" s="1247"/>
      <c r="F1165" s="1247"/>
      <c r="G1165" s="1247"/>
      <c r="H1165" s="1248"/>
      <c r="I1165" s="1241"/>
      <c r="J1165" s="1242"/>
      <c r="K1165" s="1243"/>
      <c r="L1165" s="1249">
        <f>Master!$E$14</f>
        <v>8170.0</v>
      </c>
      <c r="M1165" s="1250"/>
      <c r="N1165" s="508"/>
    </row>
    <row r="1166" spans="8:8" s="24" ht="15.75" customFormat="1" customHeight="1">
      <c r="A1166" s="1236"/>
      <c r="B1166" s="1251"/>
      <c r="C1166" s="1246"/>
      <c r="D1166" s="1247"/>
      <c r="E1166" s="1247"/>
      <c r="F1166" s="1247"/>
      <c r="G1166" s="1247"/>
      <c r="H1166" s="1248"/>
      <c r="I1166" s="1241"/>
      <c r="J1166" s="1242"/>
      <c r="K1166" s="1243"/>
      <c r="L1166" s="1252" t="s">
        <v>222</v>
      </c>
      <c r="M1166" s="1253"/>
      <c r="N1166" s="508"/>
    </row>
    <row r="1167" spans="8:8" s="24" ht="18.0" customFormat="1" customHeight="1">
      <c r="A1167" s="1236"/>
      <c r="B1167" s="1251"/>
      <c r="C1167" s="1254"/>
      <c r="D1167" s="1255"/>
      <c r="E1167" s="1255"/>
      <c r="F1167" s="1255"/>
      <c r="G1167" s="1255"/>
      <c r="H1167" s="1256"/>
      <c r="I1167" s="1257"/>
      <c r="J1167" s="1258"/>
      <c r="K1167" s="1259"/>
      <c r="L1167" s="1260" t="str">
        <f>Master!$E$6</f>
        <v>2022-23</v>
      </c>
      <c r="M1167" s="1261"/>
      <c r="N1167" s="508"/>
    </row>
    <row r="1168" spans="8:8" s="24" ht="17.25" customFormat="1" customHeight="1">
      <c r="A1168" s="1236"/>
      <c r="B1168" s="1262" t="s">
        <v>167</v>
      </c>
      <c r="C1168" s="1263" t="s">
        <v>21</v>
      </c>
      <c r="D1168" s="1264"/>
      <c r="E1168" s="1264"/>
      <c r="F1168" s="1264"/>
      <c r="G1168" s="1265"/>
      <c r="H1168" s="1266" t="s">
        <v>153</v>
      </c>
      <c r="I1168" s="1267">
        <f>IF(K1164="","",VLOOKUP($A1161,'Marks Entry'!$C$9:$FA$108,3,0))</f>
        <v>0.0</v>
      </c>
      <c r="J1168" s="1267"/>
      <c r="K1168" s="1267"/>
      <c r="L1168" s="1267"/>
      <c r="M1168" s="1268"/>
      <c r="N1168" s="508"/>
    </row>
    <row r="1169" spans="8:8" s="24" ht="17.25" customFormat="1" customHeight="1">
      <c r="A1169" s="1236"/>
      <c r="B1169" s="1262" t="s">
        <v>167</v>
      </c>
      <c r="C1169" s="1269" t="s">
        <v>23</v>
      </c>
      <c r="D1169" s="1270"/>
      <c r="E1169" s="1270"/>
      <c r="F1169" s="1270"/>
      <c r="G1169" s="1271"/>
      <c r="H1169" s="1272" t="s">
        <v>153</v>
      </c>
      <c r="I1169" s="1273">
        <f>IF(K1164="","",VLOOKUP($A1161,'Marks Entry'!$C$9:$FA$108,6,0))</f>
        <v>0.0</v>
      </c>
      <c r="J1169" s="1273"/>
      <c r="K1169" s="1273"/>
      <c r="L1169" s="1273"/>
      <c r="M1169" s="1274"/>
      <c r="N1169" s="508"/>
    </row>
    <row r="1170" spans="8:8" s="24" ht="17.25" customFormat="1" customHeight="1">
      <c r="A1170" s="1236"/>
      <c r="B1170" s="1262" t="s">
        <v>167</v>
      </c>
      <c r="C1170" s="1269" t="s">
        <v>24</v>
      </c>
      <c r="D1170" s="1270"/>
      <c r="E1170" s="1270"/>
      <c r="F1170" s="1270"/>
      <c r="G1170" s="1271"/>
      <c r="H1170" s="1272" t="s">
        <v>153</v>
      </c>
      <c r="I1170" s="1273">
        <f>IF(K1164="","",VLOOKUP($A1161,'Marks Entry'!$C$9:$FA$108,7,0))</f>
        <v>0.0</v>
      </c>
      <c r="J1170" s="1273"/>
      <c r="K1170" s="1273"/>
      <c r="L1170" s="1273"/>
      <c r="M1170" s="1274"/>
      <c r="N1170" s="508"/>
    </row>
    <row r="1171" spans="8:8" s="24" ht="17.25" customFormat="1" customHeight="1">
      <c r="A1171" s="1236"/>
      <c r="B1171" s="1262" t="s">
        <v>167</v>
      </c>
      <c r="C1171" s="1269" t="s">
        <v>52</v>
      </c>
      <c r="D1171" s="1270"/>
      <c r="E1171" s="1270"/>
      <c r="F1171" s="1270"/>
      <c r="G1171" s="1271"/>
      <c r="H1171" s="1272" t="s">
        <v>153</v>
      </c>
      <c r="I1171" s="1273">
        <f>IF(K1164="","",VLOOKUP($A1161,'Marks Entry'!$C$9:$FA$108,8,0))</f>
        <v>0.0</v>
      </c>
      <c r="J1171" s="1273"/>
      <c r="K1171" s="1273"/>
      <c r="L1171" s="1273"/>
      <c r="M1171" s="1274"/>
      <c r="N1171" s="508"/>
    </row>
    <row r="1172" spans="8:8" s="24" ht="17.25" customFormat="1" customHeight="1">
      <c r="A1172" s="1236"/>
      <c r="B1172" s="1262" t="s">
        <v>167</v>
      </c>
      <c r="C1172" s="1269" t="s">
        <v>53</v>
      </c>
      <c r="D1172" s="1270"/>
      <c r="E1172" s="1270"/>
      <c r="F1172" s="1270"/>
      <c r="G1172" s="1271"/>
      <c r="H1172" s="1272" t="s">
        <v>153</v>
      </c>
      <c r="I1172" s="1275" t="str">
        <f>IF(K1164="","",CONCATENATE('Marks Entry'!$G$4,'Marks Entry'!$J$4))</f>
        <v>9(A)</v>
      </c>
      <c r="J1172" s="1273"/>
      <c r="K1172" s="1273"/>
      <c r="L1172" s="1273"/>
      <c r="M1172" s="1274"/>
      <c r="N1172" s="508"/>
    </row>
    <row r="1173" spans="8:8" s="24" ht="17.25" customFormat="1" customHeight="1">
      <c r="A1173" s="1236"/>
      <c r="B1173" s="1262" t="s">
        <v>167</v>
      </c>
      <c r="C1173" s="1276" t="s">
        <v>26</v>
      </c>
      <c r="D1173" s="1277"/>
      <c r="E1173" s="1277"/>
      <c r="F1173" s="1277"/>
      <c r="G1173" s="1278"/>
      <c r="H1173" s="1279" t="s">
        <v>153</v>
      </c>
      <c r="I1173" s="1280">
        <f>IF(K1164="","",VLOOKUP($A1161,'Marks Entry'!$C$9:$FA$108,9,0))</f>
        <v>0.0</v>
      </c>
      <c r="J1173" s="1280"/>
      <c r="K1173" s="1280"/>
      <c r="L1173" s="1280"/>
      <c r="M1173" s="1281"/>
      <c r="N1173" s="508"/>
    </row>
    <row r="1174" spans="8:8" s="1235" ht="17.25" customFormat="1" customHeight="1">
      <c r="A1174" s="1236"/>
      <c r="B1174" s="1282" t="s">
        <v>167</v>
      </c>
      <c r="C1174" s="1283" t="s">
        <v>54</v>
      </c>
      <c r="D1174" s="1284"/>
      <c r="E1174" s="1285" t="s">
        <v>69</v>
      </c>
      <c r="F1174" s="1286" t="s">
        <v>70</v>
      </c>
      <c r="G1174" s="1285" t="s">
        <v>200</v>
      </c>
      <c r="H1174" s="1287" t="s">
        <v>30</v>
      </c>
      <c r="I1174" s="1288" t="s">
        <v>55</v>
      </c>
      <c r="J1174" s="1289" t="s">
        <v>223</v>
      </c>
      <c r="K1174" s="1290" t="s">
        <v>83</v>
      </c>
      <c r="L1174" s="1291" t="s">
        <v>76</v>
      </c>
      <c r="M1174" s="1292" t="s">
        <v>102</v>
      </c>
      <c r="N1174" s="508"/>
    </row>
    <row r="1175" spans="8:8" s="1235" ht="17.25" customFormat="1" customHeight="1">
      <c r="A1175" s="1236"/>
      <c r="B1175" s="1282" t="s">
        <v>167</v>
      </c>
      <c r="C1175" s="1293"/>
      <c r="D1175" s="1294"/>
      <c r="E1175" s="1295"/>
      <c r="F1175" s="1296"/>
      <c r="G1175" s="1295"/>
      <c r="H1175" s="1297"/>
      <c r="I1175" s="1298"/>
      <c r="J1175" s="1299"/>
      <c r="K1175" s="1300"/>
      <c r="L1175" s="1301"/>
      <c r="M1175" s="1302"/>
      <c r="N1175" s="508"/>
    </row>
    <row r="1176" spans="8:8" s="1235" ht="17.25" customFormat="1" customHeight="1">
      <c r="A1176" s="1236"/>
      <c r="B1176" s="1282" t="s">
        <v>167</v>
      </c>
      <c r="C1176" s="1303" t="s">
        <v>56</v>
      </c>
      <c r="D1176" s="1304"/>
      <c r="E1176" s="1305">
        <f>'Marks Entry'!$L$7</f>
        <v>5.0</v>
      </c>
      <c r="F1176" s="1305">
        <f>'Marks Entry'!$M$7</f>
        <v>5.0</v>
      </c>
      <c r="G1176" s="1305">
        <f>'Marks Entry'!$M$7</f>
        <v>5.0</v>
      </c>
      <c r="H1176" s="1306">
        <f>SUM(E1176:G1176)</f>
        <v>15.0</v>
      </c>
      <c r="I1176" s="1305">
        <f>'Marks Entry'!$P$7</f>
        <v>35.0</v>
      </c>
      <c r="J1176" s="1306">
        <f>SUM(H1176,I1176)</f>
        <v>50.0</v>
      </c>
      <c r="K1176" s="1305">
        <f>'Marks Entry'!$R$7</f>
        <v>50.0</v>
      </c>
      <c r="L1176" s="1307">
        <f>SUM(J1176,K1176)</f>
        <v>100.0</v>
      </c>
      <c r="M1176" s="1308"/>
      <c r="N1176" s="508"/>
    </row>
    <row r="1177" spans="8:8" s="1235" ht="17.25" customFormat="1" customHeight="1">
      <c r="A1177" s="1236"/>
      <c r="B1177" s="1282" t="s">
        <v>167</v>
      </c>
      <c r="C1177" s="1309" t="str">
        <f>'Marks Entry'!$L$3</f>
        <v>HINDI</v>
      </c>
      <c r="D1177" s="1310"/>
      <c r="E1177" s="1311">
        <f>IF(K1164="","",VLOOKUP($A1161,'Marks Entry'!$C$1:$GQ$109,10,0))</f>
        <v>0.0</v>
      </c>
      <c r="F1177" s="1311">
        <f>IF(K1164="","",VLOOKUP($A1161,'Marks Entry'!$C$1:$GQ$109,11,0))</f>
        <v>0.0</v>
      </c>
      <c r="G1177" s="1312">
        <f>IF(K1164="","",VLOOKUP($A1161,'Marks Entry'!$C$1:$GQ$109,12,0))</f>
        <v>0.0</v>
      </c>
      <c r="H1177" s="1313">
        <f>SUM(E1177:G1177)</f>
        <v>0.0</v>
      </c>
      <c r="I1177" s="1311">
        <f>IF(K1164="","",VLOOKUP($A1161,'Marks Entry'!$C$1:$GQ$109,14,0))</f>
        <v>0.0</v>
      </c>
      <c r="J1177" s="1313">
        <f t="shared" si="87" ref="J1177:J1184">SUM(H1177,I1177)</f>
        <v>0.0</v>
      </c>
      <c r="K1177" s="1311">
        <f>IF(K1164="","",VLOOKUP($A1161,'Marks Entry'!$C$1:$GQ$109,16,0))</f>
        <v>0.0</v>
      </c>
      <c r="L1177" s="1314">
        <f t="shared" si="88" ref="L1177:L1184">SUM(J1177,K1177)</f>
        <v>0.0</v>
      </c>
      <c r="M1177" s="1315" t="str">
        <f>IF(K1164="","",VLOOKUP($A1161,'Marks Entry'!$C$1:$GQ$109,21,0))</f>
        <v/>
      </c>
      <c r="N1177" s="508"/>
    </row>
    <row r="1178" spans="8:8" s="1235" ht="17.25" customFormat="1" customHeight="1">
      <c r="A1178" s="1236"/>
      <c r="B1178" s="1282" t="s">
        <v>167</v>
      </c>
      <c r="C1178" s="1316" t="str">
        <f>'Marks Entry'!$X$3</f>
        <v>ENGLISH</v>
      </c>
      <c r="D1178" s="1317"/>
      <c r="E1178" s="1318">
        <f>IF(K1164="","",VLOOKUP($A1161,'Marks Entry'!$C$1:$GQ$109,22,0))</f>
        <v>0.0</v>
      </c>
      <c r="F1178" s="1318">
        <f>IF(K1164="","",VLOOKUP($A1161,'Marks Entry'!$C$1:$GQ$109,23,0))</f>
        <v>0.0</v>
      </c>
      <c r="G1178" s="1319">
        <f>IF(K1164="","",VLOOKUP($A1161,'Marks Entry'!$C$1:$GQ$109,24,0))</f>
        <v>0.0</v>
      </c>
      <c r="H1178" s="1320">
        <f t="shared" si="89" ref="H1178:H1184">SUM(E1178:G1178)</f>
        <v>0.0</v>
      </c>
      <c r="I1178" s="1321">
        <f>IF(K1164="","",VLOOKUP($A1161,'Marks Entry'!$C$1:$GQ$109,26,0))</f>
        <v>0.0</v>
      </c>
      <c r="J1178" s="1320">
        <f t="shared" si="87"/>
        <v>0.0</v>
      </c>
      <c r="K1178" s="1318">
        <f>IF(K1164="","",VLOOKUP($A1161,'Marks Entry'!$C$1:$GQ$109,28,0))</f>
        <v>0.0</v>
      </c>
      <c r="L1178" s="1322">
        <f t="shared" si="88"/>
        <v>0.0</v>
      </c>
      <c r="M1178" s="1323" t="str">
        <f>IF(K1164="","",VLOOKUP($A1161,'Marks Entry'!$C$1:$GQ$109,33,0))</f>
        <v/>
      </c>
      <c r="N1178" s="508"/>
    </row>
    <row r="1179" spans="8:8" s="1235" ht="17.25" customFormat="1" customHeight="1">
      <c r="A1179" s="1236"/>
      <c r="B1179" s="1282" t="s">
        <v>167</v>
      </c>
      <c r="C1179" s="1324" t="s">
        <v>56</v>
      </c>
      <c r="D1179" s="1325"/>
      <c r="E1179" s="1326">
        <f>'Marks Entry'!$AJ$7</f>
        <v>10.0</v>
      </c>
      <c r="F1179" s="1326">
        <f>'Marks Entry'!$AK$7</f>
        <v>10.0</v>
      </c>
      <c r="G1179" s="1326">
        <f>'Marks Entry'!$AK$7</f>
        <v>10.0</v>
      </c>
      <c r="H1179" s="1327">
        <f t="shared" si="89"/>
        <v>30.0</v>
      </c>
      <c r="I1179" s="1326">
        <f>'Marks Entry'!$AN$7</f>
        <v>70.0</v>
      </c>
      <c r="J1179" s="1327">
        <f t="shared" si="87"/>
        <v>100.0</v>
      </c>
      <c r="K1179" s="1326">
        <f>'Marks Entry'!$AP$7</f>
        <v>100.0</v>
      </c>
      <c r="L1179" s="1328">
        <f t="shared" si="88"/>
        <v>200.0</v>
      </c>
      <c r="M1179" s="1329" t="s">
        <v>168</v>
      </c>
      <c r="N1179" s="508"/>
    </row>
    <row r="1180" spans="8:8" s="1235" ht="17.25" customFormat="1" customHeight="1">
      <c r="A1180" s="1236"/>
      <c r="B1180" s="1282" t="s">
        <v>167</v>
      </c>
      <c r="C1180" s="1330" t="str">
        <f>'Marks Entry'!$AJ$3</f>
        <v>SANSKRIT-I</v>
      </c>
      <c r="D1180" s="1331"/>
      <c r="E1180" s="1311">
        <f>IF(K1164="","",VLOOKUP($A1161,'Marks Entry'!$C$1:$GQ$109,34,0))</f>
        <v>0.0</v>
      </c>
      <c r="F1180" s="1311">
        <f>IF(K1164="","",VLOOKUP($A1161,'Marks Entry'!$C$1:$GQ$109,35,0))</f>
        <v>0.0</v>
      </c>
      <c r="G1180" s="1312">
        <f>IF(K1164="","",VLOOKUP($A1161,'Marks Entry'!$C$1:$GQ$109,36,0))</f>
        <v>0.0</v>
      </c>
      <c r="H1180" s="1332">
        <f t="shared" si="89"/>
        <v>0.0</v>
      </c>
      <c r="I1180" s="1333">
        <f>IF(K1164="","",VLOOKUP($A1161,'Marks Entry'!$C$1:$GQ$109,38,0))</f>
        <v>0.0</v>
      </c>
      <c r="J1180" s="1332">
        <f t="shared" si="87"/>
        <v>0.0</v>
      </c>
      <c r="K1180" s="1311">
        <f>IF(K1164="","",VLOOKUP($A1161,'Marks Entry'!$C$1:$GQ$109,40,0))</f>
        <v>0.0</v>
      </c>
      <c r="L1180" s="1314">
        <f t="shared" si="88"/>
        <v>0.0</v>
      </c>
      <c r="M1180" s="1315" t="str">
        <f>IF(K1164="","",VLOOKUP($A1161,'Marks Entry'!$C$1:$GQ$109,45,0))</f>
        <v/>
      </c>
      <c r="N1180" s="508"/>
    </row>
    <row r="1181" spans="8:8" s="1235" ht="17.25" customFormat="1" customHeight="1">
      <c r="A1181" s="1236"/>
      <c r="B1181" s="1282" t="s">
        <v>167</v>
      </c>
      <c r="C1181" s="1334" t="str">
        <f>'Marks Entry'!$AV$3</f>
        <v>SANSKRIT-II</v>
      </c>
      <c r="D1181" s="1335"/>
      <c r="E1181" s="1311">
        <f>IF(K1164="","",VLOOKUP($A1161,'Marks Entry'!$C$1:$GQ$109,46,0))</f>
        <v>0.0</v>
      </c>
      <c r="F1181" s="1311">
        <f>IF(K1164="","",VLOOKUP($A1161,'Marks Entry'!$C$1:$GQ$109,47,0))</f>
        <v>0.0</v>
      </c>
      <c r="G1181" s="1312">
        <f>IF(K1164="","",VLOOKUP($A1161,'Marks Entry'!$C$1:$GQ$109,48,0))</f>
        <v>0.0</v>
      </c>
      <c r="H1181" s="1336">
        <f t="shared" si="89"/>
        <v>0.0</v>
      </c>
      <c r="I1181" s="1337">
        <f>IF(K1164="","",VLOOKUP($A1161,'Marks Entry'!$C$1:$GQ$109,50,0))</f>
        <v>0.0</v>
      </c>
      <c r="J1181" s="1336">
        <f t="shared" si="87"/>
        <v>0.0</v>
      </c>
      <c r="K1181" s="1311">
        <f>IF(K1164="","",VLOOKUP($A1161,'Marks Entry'!$C$1:$GQ$109,52,0))</f>
        <v>0.0</v>
      </c>
      <c r="L1181" s="1314">
        <f t="shared" si="88"/>
        <v>0.0</v>
      </c>
      <c r="M1181" s="1315" t="str">
        <f>IF(K1164="","",VLOOKUP($A1161,'Marks Entry'!$C$1:$GQ$109,57,0))</f>
        <v/>
      </c>
      <c r="N1181" s="508"/>
    </row>
    <row r="1182" spans="8:8" s="1235" ht="17.25" customFormat="1" customHeight="1">
      <c r="A1182" s="1236"/>
      <c r="B1182" s="1282" t="s">
        <v>167</v>
      </c>
      <c r="C1182" s="1334" t="str">
        <f>'Marks Entry'!$BH$3</f>
        <v>SCIENCE</v>
      </c>
      <c r="D1182" s="1335"/>
      <c r="E1182" s="1311">
        <f>IF(K1164="","",VLOOKUP($A1161,'Marks Entry'!$C$1:$GQ$109,58,0))</f>
        <v>0.0</v>
      </c>
      <c r="F1182" s="1311">
        <f>IF(K1164="","",VLOOKUP($A1161,'Marks Entry'!$C$1:$GQ$109,59,0))</f>
        <v>0.0</v>
      </c>
      <c r="G1182" s="1312">
        <f>IF(K1164="","",VLOOKUP($A1161,'Marks Entry'!$C$1:$GQ$109,60,0))</f>
        <v>0.0</v>
      </c>
      <c r="H1182" s="1336">
        <f t="shared" si="89"/>
        <v>0.0</v>
      </c>
      <c r="I1182" s="1337">
        <f>IF(K1164="","",VLOOKUP($A1161,'Marks Entry'!$C$1:$GQ$109,62,0))</f>
        <v>0.0</v>
      </c>
      <c r="J1182" s="1336">
        <f t="shared" si="87"/>
        <v>0.0</v>
      </c>
      <c r="K1182" s="1311">
        <f>IF(K1164="","",VLOOKUP($A1161,'Marks Entry'!$C$1:$GQ$109,64,0))</f>
        <v>0.0</v>
      </c>
      <c r="L1182" s="1314">
        <f t="shared" si="88"/>
        <v>0.0</v>
      </c>
      <c r="M1182" s="1315" t="str">
        <f>IF(K1164="","",VLOOKUP($A1161,'Marks Entry'!$C$1:$GQ$109,69,0))</f>
        <v/>
      </c>
      <c r="N1182" s="508"/>
    </row>
    <row r="1183" spans="8:8" s="1235" ht="17.25" customFormat="1" customHeight="1">
      <c r="A1183" s="1236"/>
      <c r="B1183" s="1282" t="s">
        <v>167</v>
      </c>
      <c r="C1183" s="1338" t="str">
        <f>'Marks Entry'!$BT$3</f>
        <v>MATHEMATICS</v>
      </c>
      <c r="D1183" s="1339"/>
      <c r="E1183" s="1340">
        <f>IF(K1164="","",VLOOKUP($A1161,'Marks Entry'!$C$1:$GQ$109,70,0))</f>
        <v>0.0</v>
      </c>
      <c r="F1183" s="1340">
        <f>IF(K1164="","",VLOOKUP($A1161,'Marks Entry'!$C$1:$GQ$109,71,0))</f>
        <v>0.0</v>
      </c>
      <c r="G1183" s="1341">
        <f>IF(K1164="","",VLOOKUP($A1161,'Marks Entry'!$C$1:$GQ$109,72,0))</f>
        <v>0.0</v>
      </c>
      <c r="H1183" s="1342">
        <f t="shared" si="89"/>
        <v>0.0</v>
      </c>
      <c r="I1183" s="1343">
        <f>IF(K1164="","",VLOOKUP($A1161,'Marks Entry'!$C$1:$GQ$109,74,0))</f>
        <v>0.0</v>
      </c>
      <c r="J1183" s="1342">
        <f t="shared" si="87"/>
        <v>0.0</v>
      </c>
      <c r="K1183" s="1340">
        <f>IF(K1164="","",VLOOKUP($A1161,'Marks Entry'!$C$1:$GQ$109,76,0))</f>
        <v>0.0</v>
      </c>
      <c r="L1183" s="1344">
        <f t="shared" si="88"/>
        <v>0.0</v>
      </c>
      <c r="M1183" s="1345" t="str">
        <f>IF(K1164="","",VLOOKUP($A1161,'Marks Entry'!$C$1:$GQ$109,81,0))</f>
        <v/>
      </c>
      <c r="N1183" s="508"/>
    </row>
    <row r="1184" spans="8:8" s="1235" ht="17.25" customFormat="1" customHeight="1">
      <c r="A1184" s="1236"/>
      <c r="B1184" s="1282" t="s">
        <v>167</v>
      </c>
      <c r="C1184" s="1338" t="str">
        <f>'Marks Entry'!$CF$3</f>
        <v>SOCIAL SCIENCE</v>
      </c>
      <c r="D1184" s="1339"/>
      <c r="E1184" s="1340">
        <f>IF(K1164="","",VLOOKUP($A1161,'Marks Entry'!$C$1:$GQ$109,82,0))</f>
        <v>0.0</v>
      </c>
      <c r="F1184" s="1340">
        <f>IF(K1164="","",VLOOKUP($A1161,'Marks Entry'!$C$1:$GQ$109,83,0))</f>
        <v>0.0</v>
      </c>
      <c r="G1184" s="1341">
        <f>IF(K1164="","",VLOOKUP($A1161,'Marks Entry'!$C$1:$GQ$109,84,0))</f>
        <v>0.0</v>
      </c>
      <c r="H1184" s="1342">
        <f t="shared" si="89"/>
        <v>0.0</v>
      </c>
      <c r="I1184" s="1343">
        <f>IF(K1164="","",VLOOKUP($A1161,'Marks Entry'!$C$1:$GQ$109,86,0))</f>
        <v>0.0</v>
      </c>
      <c r="J1184" s="1342">
        <f t="shared" si="87"/>
        <v>0.0</v>
      </c>
      <c r="K1184" s="1340">
        <f>IF(K1164="","",VLOOKUP($A1161,'Marks Entry'!$C$1:$GQ$109,88,0))</f>
        <v>0.0</v>
      </c>
      <c r="L1184" s="1344">
        <f t="shared" si="88"/>
        <v>0.0</v>
      </c>
      <c r="M1184" s="1345" t="str">
        <f>IF(K1164="","",VLOOKUP($A1161,'Marks Entry'!$C$1:$GQ$109,93,0))</f>
        <v/>
      </c>
      <c r="N1184" s="508"/>
    </row>
    <row r="1185" spans="8:8" s="24" ht="17.25" customFormat="1" customHeight="1">
      <c r="A1185" s="1236"/>
      <c r="B1185" s="1262" t="s">
        <v>167</v>
      </c>
      <c r="C1185" s="1346" t="s">
        <v>77</v>
      </c>
      <c r="D1185" s="1347"/>
      <c r="E1185" s="1348"/>
      <c r="F1185" s="1349" t="s">
        <v>78</v>
      </c>
      <c r="G1185" s="1350"/>
      <c r="H1185" s="1351" t="s">
        <v>79</v>
      </c>
      <c r="I1185" s="1352"/>
      <c r="J1185" s="1353" t="s">
        <v>43</v>
      </c>
      <c r="K1185" s="1354" t="s">
        <v>95</v>
      </c>
      <c r="L1185" s="1355" t="s">
        <v>41</v>
      </c>
      <c r="M1185" s="1356" t="s">
        <v>45</v>
      </c>
      <c r="N1185" s="508"/>
    </row>
    <row r="1186" spans="8:8" s="24" ht="20.25" customFormat="1" customHeight="1">
      <c r="A1186" s="1236"/>
      <c r="B1186" s="1262" t="s">
        <v>167</v>
      </c>
      <c r="C1186" s="1357"/>
      <c r="D1186" s="1358"/>
      <c r="E1186" s="1359"/>
      <c r="F1186" s="1360" t="str">
        <f>IF(K1164="","",VLOOKUP($A1161,'Marks Entry'!$C$1:$GQ$109,155,0))</f>
        <v/>
      </c>
      <c r="G1186" s="1361"/>
      <c r="H1186" s="1362" t="str">
        <f>IF(K1164="","",VLOOKUP($A1161,'Marks Entry'!$C$1:$GQ$109,156,0))</f>
        <v/>
      </c>
      <c r="I1186" s="1361"/>
      <c r="J1186" s="1363" t="str">
        <f>IF(K1164="","",VLOOKUP($A1161,'Marks Entry'!$C$1:$GQ$109,157,0))</f>
        <v/>
      </c>
      <c r="K1186" s="1364" t="str">
        <f>IF(K1164="","",VLOOKUP($A1161,'Marks Entry'!$C$1:$GQ$109,158,0))</f>
        <v/>
      </c>
      <c r="L1186" s="1365" t="str">
        <f>IF(K1164="","",VLOOKUP($A1161,'Marks Entry'!$C$1:$GQ$109,159,0))</f>
        <v/>
      </c>
      <c r="M1186" s="1366" t="str">
        <f>IF(K1164="","",VLOOKUP($A1161,'Marks Entry'!$C$1:$GQ$109,161,0))</f>
        <v/>
      </c>
      <c r="N1186" s="508"/>
    </row>
    <row r="1187" spans="8:8" s="24" ht="17.25" customFormat="1" customHeight="1">
      <c r="A1187" s="1236"/>
      <c r="B1187" s="1262" t="s">
        <v>167</v>
      </c>
      <c r="C1187" s="1367" t="s">
        <v>58</v>
      </c>
      <c r="D1187" s="1368"/>
      <c r="E1187" s="1368"/>
      <c r="F1187" s="1368"/>
      <c r="G1187" s="1368"/>
      <c r="H1187" s="1368"/>
      <c r="I1187" s="1369"/>
      <c r="J1187" s="1370" t="s">
        <v>59</v>
      </c>
      <c r="K1187" s="1371">
        <f>IF(K1164="","",VLOOKUP($A1161,'Marks Entry'!$C$1:$GQ$109,152,0))</f>
        <v>0.0</v>
      </c>
      <c r="L1187" s="1372" t="s">
        <v>104</v>
      </c>
      <c r="M1187" s="1373"/>
      <c r="N1187" s="508"/>
    </row>
    <row r="1188" spans="8:8" s="24" ht="17.25" customFormat="1" customHeight="1">
      <c r="A1188" s="1236"/>
      <c r="B1188" s="1262" t="s">
        <v>167</v>
      </c>
      <c r="C1188" s="1374" t="s">
        <v>54</v>
      </c>
      <c r="D1188" s="1375"/>
      <c r="E1188" s="1375"/>
      <c r="F1188" s="1376" t="s">
        <v>162</v>
      </c>
      <c r="G1188" s="1376"/>
      <c r="H1188" s="1376"/>
      <c r="I1188" s="1377" t="s">
        <v>49</v>
      </c>
      <c r="J1188" s="1378" t="s">
        <v>60</v>
      </c>
      <c r="K1188" s="1379">
        <f>IF(K1164="","",VLOOKUP($A1161,'Marks Entry'!$C$1:$GQ$109,153,0))</f>
        <v>0.0</v>
      </c>
      <c r="L1188" s="1380" t="str">
        <f>IF(K1164="","",VLOOKUP($A1161,'Marks Entry'!$C$1:$GQ$109,154,0))</f>
        <v/>
      </c>
      <c r="M1188" s="1381"/>
      <c r="N1188" s="508"/>
    </row>
    <row r="1189" spans="8:8" s="24" ht="17.25" customFormat="1" customHeight="1">
      <c r="A1189" s="1236"/>
      <c r="B1189" s="1262" t="s">
        <v>167</v>
      </c>
      <c r="C1189" s="1374"/>
      <c r="D1189" s="1375"/>
      <c r="E1189" s="1375"/>
      <c r="F1189" s="1376"/>
      <c r="G1189" s="1376"/>
      <c r="H1189" s="1376"/>
      <c r="I1189" s="1382" t="s">
        <v>103</v>
      </c>
      <c r="J1189" s="1383" t="s">
        <v>61</v>
      </c>
      <c r="K1189" s="1383"/>
      <c r="L1189" s="1384" t="str">
        <f>IF(K1164="","",VLOOKUP($A1161,'Marks Entry'!$C$1:$GQ$109,162,0))</f>
        <v/>
      </c>
      <c r="M1189" s="1385"/>
      <c r="N1189" s="508"/>
    </row>
    <row r="1190" spans="8:8" s="24" ht="17.25" customFormat="1" customHeight="1">
      <c r="A1190" s="1236"/>
      <c r="B1190" s="1262" t="s">
        <v>167</v>
      </c>
      <c r="C1190" s="1386" t="str">
        <f>'Marks Entry'!$CR$3</f>
        <v>Fou. Of Info. Tech.</v>
      </c>
      <c r="D1190" s="1387"/>
      <c r="E1190" s="1388"/>
      <c r="F1190" s="1389" t="str">
        <f>IF(K1164="","",VLOOKUP($A1161,'Marks Entry'!$C$1:$GQ$109,180,0))</f>
        <v>0/200</v>
      </c>
      <c r="G1190" s="1389"/>
      <c r="H1190" s="1389"/>
      <c r="I1190" s="1390" t="str">
        <f>IF(OR(K1164="",F1190=0/200),"",VLOOKUP($A1161,'Marks Entry'!$C$1:$GQ$109,106,0))</f>
        <v/>
      </c>
      <c r="J1190" s="1391" t="s">
        <v>68</v>
      </c>
      <c r="K1190" s="1391"/>
      <c r="L1190" s="1392">
        <f>Master!$E$20</f>
        <v>45048.0</v>
      </c>
      <c r="M1190" s="1393"/>
      <c r="N1190" s="508"/>
    </row>
    <row r="1191" spans="8:8" s="24" ht="17.25" customFormat="1" customHeight="1">
      <c r="A1191" s="1236"/>
      <c r="B1191" s="1262" t="s">
        <v>167</v>
      </c>
      <c r="C1191" s="1394" t="str">
        <f>'Marks Entry'!$DE$3</f>
        <v>Health &amp; Phy. Edu.</v>
      </c>
      <c r="D1191" s="1395"/>
      <c r="E1191" s="1395"/>
      <c r="F1191" s="1396" t="str">
        <f>IF(K1164="","",VLOOKUP($A1161,'Marks Entry'!$C$1:$GQ$109,184,0))</f>
        <v>0/230</v>
      </c>
      <c r="G1191" s="1397"/>
      <c r="H1191" s="1398"/>
      <c r="I1191" s="1390" t="str">
        <f>IF(OR(K1164="",F1191=0/200),"",VLOOKUP($A1161,'Marks Entry'!$C$1:$GQ$109,129,0))</f>
        <v/>
      </c>
      <c r="J1191" s="1399"/>
      <c r="K1191" s="1399"/>
      <c r="L1191" s="1399"/>
      <c r="M1191" s="1400"/>
      <c r="N1191" s="508"/>
    </row>
    <row r="1192" spans="8:8" s="24" ht="17.25" customFormat="1" customHeight="1">
      <c r="A1192" s="1236"/>
      <c r="B1192" s="1262" t="s">
        <v>167</v>
      </c>
      <c r="C1192" s="1394" t="str">
        <f>'Marks Entry'!$EB$3</f>
        <v>S.U.P.W.</v>
      </c>
      <c r="D1192" s="1395"/>
      <c r="E1192" s="1395"/>
      <c r="F1192" s="1396" t="str">
        <f>IF(K1164="","",VLOOKUP($A1161,'Marks Entry'!$C$1:$GQ$109,188,0))</f>
        <v>0/100</v>
      </c>
      <c r="G1192" s="1397"/>
      <c r="H1192" s="1398"/>
      <c r="I1192" s="1390" t="str">
        <f>IF(OR(K1164="",F1192=0/100),"",VLOOKUP($A1161,'Marks Entry'!$C$1:$GQ$109,135,0))</f>
        <v/>
      </c>
      <c r="J1192" s="1401"/>
      <c r="K1192" s="1401"/>
      <c r="L1192" s="1401"/>
      <c r="M1192" s="1402"/>
      <c r="N1192" s="508"/>
    </row>
    <row r="1193" spans="8:8" s="24" ht="17.25" customFormat="1" customHeight="1">
      <c r="A1193" s="1236"/>
      <c r="B1193" s="1262" t="s">
        <v>167</v>
      </c>
      <c r="C1193" s="1394" t="str">
        <f>'Marks Entry'!$EH$3</f>
        <v>Art Education</v>
      </c>
      <c r="D1193" s="1395"/>
      <c r="E1193" s="1395"/>
      <c r="F1193" s="1396" t="str">
        <f>IF(K1164="","",VLOOKUP($A1161,'Marks Entry'!$C$1:$GQ$109,192,0))</f>
        <v>0/100</v>
      </c>
      <c r="G1193" s="1397"/>
      <c r="H1193" s="1398"/>
      <c r="I1193" s="1390" t="str">
        <f>IF(OR(K1164="",F1193=0/100),"",VLOOKUP($A1161,'Marks Entry'!$C$1:$GQ$109,141,0))</f>
        <v/>
      </c>
      <c r="J1193" s="1403" t="s">
        <v>228</v>
      </c>
      <c r="K1193" s="1403"/>
      <c r="L1193" s="1403"/>
      <c r="M1193" s="1404"/>
      <c r="N1193" s="508"/>
    </row>
    <row r="1194" spans="8:8" s="24" ht="17.25" customFormat="1" customHeight="1">
      <c r="A1194" s="1236"/>
      <c r="B1194" s="1262" t="s">
        <v>167</v>
      </c>
      <c r="C1194" s="1394" t="str">
        <f>'Marks Entry'!$EN$3</f>
        <v>H &amp; C RAJ</v>
      </c>
      <c r="D1194" s="1395"/>
      <c r="E1194" s="1395"/>
      <c r="F1194" s="1405" t="str">
        <f>IF(K1164="","",VLOOKUP($A1161,'Marks Entry'!$C$1:$GQ$109,196,0))</f>
        <v>0/200</v>
      </c>
      <c r="G1194" s="1406"/>
      <c r="H1194" s="1407"/>
      <c r="I1194" s="1408" t="str">
        <f>IF(OR(K1164="",F1194=0/200),"",VLOOKUP($A1161,'Marks Entry'!$C$1:$GQ$109,151,0))</f>
        <v/>
      </c>
      <c r="J1194" s="1403" t="s">
        <v>229</v>
      </c>
      <c r="K1194" s="1403"/>
      <c r="L1194" s="1403"/>
      <c r="M1194" s="1404"/>
      <c r="N1194" s="508"/>
    </row>
    <row r="1195" spans="8:8" s="24" ht="17.25" customFormat="1" customHeight="1">
      <c r="A1195" s="1236"/>
      <c r="B1195" s="1262" t="s">
        <v>167</v>
      </c>
      <c r="C1195" s="1409" t="s">
        <v>171</v>
      </c>
      <c r="D1195" s="1410"/>
      <c r="E1195" s="1411"/>
      <c r="F1195" s="1412" t="s">
        <v>172</v>
      </c>
      <c r="G1195" s="1413"/>
      <c r="H1195" s="1414"/>
      <c r="I1195" s="1415" t="s">
        <v>31</v>
      </c>
      <c r="J1195" s="1403" t="s">
        <v>230</v>
      </c>
      <c r="K1195" s="1403"/>
      <c r="L1195" s="1403"/>
      <c r="M1195" s="1404"/>
      <c r="N1195" s="508"/>
    </row>
    <row r="1196" spans="8:8" s="24" ht="17.25" customFormat="1" customHeight="1">
      <c r="A1196" s="1236"/>
      <c r="B1196" s="1262" t="s">
        <v>167</v>
      </c>
      <c r="C1196" s="1416"/>
      <c r="D1196" s="1417"/>
      <c r="E1196" s="1418"/>
      <c r="F1196" s="1419" t="s">
        <v>224</v>
      </c>
      <c r="G1196" s="1420"/>
      <c r="H1196" s="1421"/>
      <c r="I1196" s="1422" t="s">
        <v>62</v>
      </c>
      <c r="J1196" s="1423" t="s">
        <v>232</v>
      </c>
      <c r="K1196" s="1424"/>
      <c r="L1196" s="1424"/>
      <c r="M1196" s="1425"/>
      <c r="N1196" s="508"/>
    </row>
    <row r="1197" spans="8:8" s="24" ht="17.25" customFormat="1" customHeight="1">
      <c r="A1197" s="1236"/>
      <c r="B1197" s="1262" t="s">
        <v>167</v>
      </c>
      <c r="C1197" s="1416"/>
      <c r="D1197" s="1417"/>
      <c r="E1197" s="1418"/>
      <c r="F1197" s="1419" t="s">
        <v>225</v>
      </c>
      <c r="G1197" s="1420"/>
      <c r="H1197" s="1421"/>
      <c r="I1197" s="1422" t="s">
        <v>63</v>
      </c>
      <c r="J1197" s="1426"/>
      <c r="K1197" s="1427"/>
      <c r="L1197" s="1427"/>
      <c r="M1197" s="1428"/>
      <c r="N1197" s="508"/>
    </row>
    <row r="1198" spans="8:8" s="24" ht="17.25" customFormat="1" customHeight="1">
      <c r="A1198" s="1236"/>
      <c r="B1198" s="1262" t="s">
        <v>167</v>
      </c>
      <c r="C1198" s="1416"/>
      <c r="D1198" s="1417"/>
      <c r="E1198" s="1418"/>
      <c r="F1198" s="1419" t="s">
        <v>226</v>
      </c>
      <c r="G1198" s="1420"/>
      <c r="H1198" s="1421"/>
      <c r="I1198" s="1422" t="s">
        <v>65</v>
      </c>
      <c r="J1198" s="1426"/>
      <c r="K1198" s="1427"/>
      <c r="L1198" s="1427"/>
      <c r="M1198" s="1428"/>
      <c r="N1198" s="508"/>
    </row>
    <row r="1199" spans="8:8" s="24" ht="17.25" customFormat="1" customHeight="1">
      <c r="A1199" s="1236"/>
      <c r="B1199" s="1429" t="s">
        <v>167</v>
      </c>
      <c r="C1199" s="1430"/>
      <c r="D1199" s="1431"/>
      <c r="E1199" s="1432"/>
      <c r="F1199" s="1433" t="s">
        <v>227</v>
      </c>
      <c r="G1199" s="1434"/>
      <c r="H1199" s="1435"/>
      <c r="I1199" s="1436" t="s">
        <v>64</v>
      </c>
      <c r="J1199" s="1437" t="s">
        <v>231</v>
      </c>
      <c r="K1199" s="1438"/>
      <c r="L1199" s="1438"/>
      <c r="M1199" s="1439"/>
      <c r="N1199" s="508"/>
    </row>
    <row r="1200" spans="8:8" s="24" ht="27.75" customFormat="1" customHeight="1">
      <c r="A1200" s="1440" t="s">
        <v>161</v>
      </c>
      <c r="B1200" s="1440"/>
      <c r="C1200" s="1440"/>
      <c r="D1200" s="1440"/>
      <c r="E1200" s="1440"/>
      <c r="F1200" s="1440"/>
      <c r="G1200" s="1440"/>
      <c r="H1200" s="1440"/>
      <c r="I1200" s="1440"/>
      <c r="J1200" s="1440"/>
      <c r="K1200" s="1440"/>
      <c r="L1200" s="1440"/>
      <c r="M1200" s="1440"/>
      <c r="N1200" s="1440"/>
    </row>
    <row r="1201" spans="8:8" s="24" ht="19.5" customFormat="1" customHeight="1">
      <c r="A1201" s="1223">
        <f>A1161+1</f>
        <v>31.0</v>
      </c>
      <c r="B1201" s="1441" t="str">
        <f>$B$1</f>
        <v>Department Of Sanskrit Education, Rajasthan</v>
      </c>
      <c r="C1201" s="1441"/>
      <c r="D1201" s="1441"/>
      <c r="E1201" s="1441"/>
      <c r="F1201" s="1441"/>
      <c r="G1201" s="1441"/>
      <c r="H1201" s="1441"/>
      <c r="I1201" s="1441"/>
      <c r="J1201" s="1441"/>
      <c r="K1201" s="1441"/>
      <c r="L1201" s="1441"/>
      <c r="M1201" s="1441"/>
      <c r="N1201" s="508" t="s">
        <v>161</v>
      </c>
    </row>
    <row r="1202" spans="8:8" s="707" ht="36.0" customFormat="1" customHeight="1">
      <c r="A1202" s="1225"/>
      <c r="B1202" s="1226"/>
      <c r="C1202" s="1227"/>
      <c r="D1202" s="1228" t="str">
        <f>Master!$E$8</f>
        <v>GOVT VARISHTHA UPADHYAY SANSKRIT SCHOOL</v>
      </c>
      <c r="E1202" s="1229"/>
      <c r="F1202" s="1229"/>
      <c r="G1202" s="1229"/>
      <c r="H1202" s="1229"/>
      <c r="I1202" s="1229"/>
      <c r="J1202" s="1229"/>
      <c r="K1202" s="1229"/>
      <c r="L1202" s="1229"/>
      <c r="M1202" s="1230"/>
      <c r="N1202" s="508"/>
    </row>
    <row r="1203" spans="8:8" s="24" ht="19.5" customFormat="1" customHeight="1">
      <c r="A1203" s="1225"/>
      <c r="B1203" s="1231"/>
      <c r="C1203" s="1232"/>
      <c r="D1203" s="1233">
        <f>Master!$E$11</f>
        <v>0.0</v>
      </c>
      <c r="E1203" s="1233"/>
      <c r="F1203" s="1233"/>
      <c r="G1203" s="1233"/>
      <c r="H1203" s="1233"/>
      <c r="I1203" s="1233"/>
      <c r="J1203" s="1233"/>
      <c r="K1203" s="1233"/>
      <c r="L1203" s="1233"/>
      <c r="M1203" s="1234"/>
      <c r="N1203" s="508"/>
    </row>
    <row r="1204" spans="8:8" s="1235" ht="18.75" customFormat="1" customHeight="1">
      <c r="A1204" s="1236"/>
      <c r="B1204" s="1237"/>
      <c r="C1204" s="1238" t="s">
        <v>154</v>
      </c>
      <c r="D1204" s="1239"/>
      <c r="E1204" s="1239"/>
      <c r="F1204" s="1239"/>
      <c r="G1204" s="1239"/>
      <c r="H1204" s="1240"/>
      <c r="I1204" s="1241" t="s">
        <v>135</v>
      </c>
      <c r="J1204" s="1242"/>
      <c r="K1204" s="1243">
        <f>VLOOKUP($A1201,'Marks Entry'!$C$9:$K$108,5)</f>
        <v>0.0</v>
      </c>
      <c r="L1204" s="1244" t="s">
        <v>221</v>
      </c>
      <c r="M1204" s="1245"/>
      <c r="N1204" s="508"/>
    </row>
    <row r="1205" spans="8:8" s="1235" ht="18.75" customFormat="1" customHeight="1">
      <c r="A1205" s="1236"/>
      <c r="B1205" s="1237"/>
      <c r="C1205" s="1246"/>
      <c r="D1205" s="1247"/>
      <c r="E1205" s="1247"/>
      <c r="F1205" s="1247"/>
      <c r="G1205" s="1247"/>
      <c r="H1205" s="1248"/>
      <c r="I1205" s="1241"/>
      <c r="J1205" s="1242"/>
      <c r="K1205" s="1243"/>
      <c r="L1205" s="1249">
        <f>Master!$E$14</f>
        <v>8170.0</v>
      </c>
      <c r="M1205" s="1250"/>
      <c r="N1205" s="508"/>
    </row>
    <row r="1206" spans="8:8" s="24" ht="15.75" customFormat="1" customHeight="1">
      <c r="A1206" s="1236"/>
      <c r="B1206" s="1251"/>
      <c r="C1206" s="1246"/>
      <c r="D1206" s="1247"/>
      <c r="E1206" s="1247"/>
      <c r="F1206" s="1247"/>
      <c r="G1206" s="1247"/>
      <c r="H1206" s="1248"/>
      <c r="I1206" s="1241"/>
      <c r="J1206" s="1242"/>
      <c r="K1206" s="1243"/>
      <c r="L1206" s="1252" t="s">
        <v>222</v>
      </c>
      <c r="M1206" s="1253"/>
      <c r="N1206" s="508"/>
    </row>
    <row r="1207" spans="8:8" s="24" ht="18.0" customFormat="1" customHeight="1">
      <c r="A1207" s="1236"/>
      <c r="B1207" s="1251"/>
      <c r="C1207" s="1254"/>
      <c r="D1207" s="1255"/>
      <c r="E1207" s="1255"/>
      <c r="F1207" s="1255"/>
      <c r="G1207" s="1255"/>
      <c r="H1207" s="1256"/>
      <c r="I1207" s="1257"/>
      <c r="J1207" s="1258"/>
      <c r="K1207" s="1259"/>
      <c r="L1207" s="1260" t="str">
        <f>Master!$E$6</f>
        <v>2022-23</v>
      </c>
      <c r="M1207" s="1261"/>
      <c r="N1207" s="508"/>
    </row>
    <row r="1208" spans="8:8" s="24" ht="17.25" customFormat="1" customHeight="1">
      <c r="A1208" s="1236"/>
      <c r="B1208" s="1262" t="s">
        <v>167</v>
      </c>
      <c r="C1208" s="1263" t="s">
        <v>21</v>
      </c>
      <c r="D1208" s="1264"/>
      <c r="E1208" s="1264"/>
      <c r="F1208" s="1264"/>
      <c r="G1208" s="1265"/>
      <c r="H1208" s="1266" t="s">
        <v>153</v>
      </c>
      <c r="I1208" s="1267">
        <f>IF(K1204="","",VLOOKUP($A1201,'Marks Entry'!$C$9:$FA$108,3,0))</f>
        <v>0.0</v>
      </c>
      <c r="J1208" s="1267"/>
      <c r="K1208" s="1267"/>
      <c r="L1208" s="1267"/>
      <c r="M1208" s="1268"/>
      <c r="N1208" s="508"/>
    </row>
    <row r="1209" spans="8:8" s="24" ht="17.25" customFormat="1" customHeight="1">
      <c r="A1209" s="1236"/>
      <c r="B1209" s="1262" t="s">
        <v>167</v>
      </c>
      <c r="C1209" s="1269" t="s">
        <v>23</v>
      </c>
      <c r="D1209" s="1270"/>
      <c r="E1209" s="1270"/>
      <c r="F1209" s="1270"/>
      <c r="G1209" s="1271"/>
      <c r="H1209" s="1272" t="s">
        <v>153</v>
      </c>
      <c r="I1209" s="1273">
        <f>IF(K1204="","",VLOOKUP($A1201,'Marks Entry'!$C$9:$FA$108,6,0))</f>
        <v>0.0</v>
      </c>
      <c r="J1209" s="1273"/>
      <c r="K1209" s="1273"/>
      <c r="L1209" s="1273"/>
      <c r="M1209" s="1274"/>
      <c r="N1209" s="508"/>
    </row>
    <row r="1210" spans="8:8" s="24" ht="17.25" customFormat="1" customHeight="1">
      <c r="A1210" s="1236"/>
      <c r="B1210" s="1262" t="s">
        <v>167</v>
      </c>
      <c r="C1210" s="1269" t="s">
        <v>24</v>
      </c>
      <c r="D1210" s="1270"/>
      <c r="E1210" s="1270"/>
      <c r="F1210" s="1270"/>
      <c r="G1210" s="1271"/>
      <c r="H1210" s="1272" t="s">
        <v>153</v>
      </c>
      <c r="I1210" s="1273">
        <f>IF(K1204="","",VLOOKUP($A1201,'Marks Entry'!$C$9:$FA$108,7,0))</f>
        <v>0.0</v>
      </c>
      <c r="J1210" s="1273"/>
      <c r="K1210" s="1273"/>
      <c r="L1210" s="1273"/>
      <c r="M1210" s="1274"/>
      <c r="N1210" s="508"/>
    </row>
    <row r="1211" spans="8:8" s="24" ht="17.25" customFormat="1" customHeight="1">
      <c r="A1211" s="1236"/>
      <c r="B1211" s="1262" t="s">
        <v>167</v>
      </c>
      <c r="C1211" s="1269" t="s">
        <v>52</v>
      </c>
      <c r="D1211" s="1270"/>
      <c r="E1211" s="1270"/>
      <c r="F1211" s="1270"/>
      <c r="G1211" s="1271"/>
      <c r="H1211" s="1272" t="s">
        <v>153</v>
      </c>
      <c r="I1211" s="1273">
        <f>IF(K1204="","",VLOOKUP($A1201,'Marks Entry'!$C$9:$FA$108,8,0))</f>
        <v>0.0</v>
      </c>
      <c r="J1211" s="1273"/>
      <c r="K1211" s="1273"/>
      <c r="L1211" s="1273"/>
      <c r="M1211" s="1274"/>
      <c r="N1211" s="508"/>
    </row>
    <row r="1212" spans="8:8" s="24" ht="17.25" customFormat="1" customHeight="1">
      <c r="A1212" s="1236"/>
      <c r="B1212" s="1262" t="s">
        <v>167</v>
      </c>
      <c r="C1212" s="1269" t="s">
        <v>53</v>
      </c>
      <c r="D1212" s="1270"/>
      <c r="E1212" s="1270"/>
      <c r="F1212" s="1270"/>
      <c r="G1212" s="1271"/>
      <c r="H1212" s="1272" t="s">
        <v>153</v>
      </c>
      <c r="I1212" s="1275" t="str">
        <f>IF(K1204="","",CONCATENATE('Marks Entry'!$G$4,'Marks Entry'!$J$4))</f>
        <v>9(A)</v>
      </c>
      <c r="J1212" s="1273"/>
      <c r="K1212" s="1273"/>
      <c r="L1212" s="1273"/>
      <c r="M1212" s="1274"/>
      <c r="N1212" s="508"/>
    </row>
    <row r="1213" spans="8:8" s="24" ht="17.25" customFormat="1" customHeight="1">
      <c r="A1213" s="1236"/>
      <c r="B1213" s="1262" t="s">
        <v>167</v>
      </c>
      <c r="C1213" s="1276" t="s">
        <v>26</v>
      </c>
      <c r="D1213" s="1277"/>
      <c r="E1213" s="1277"/>
      <c r="F1213" s="1277"/>
      <c r="G1213" s="1278"/>
      <c r="H1213" s="1279" t="s">
        <v>153</v>
      </c>
      <c r="I1213" s="1280">
        <f>IF(K1204="","",VLOOKUP($A1201,'Marks Entry'!$C$9:$FA$108,9,0))</f>
        <v>0.0</v>
      </c>
      <c r="J1213" s="1280"/>
      <c r="K1213" s="1280"/>
      <c r="L1213" s="1280"/>
      <c r="M1213" s="1281"/>
      <c r="N1213" s="508"/>
    </row>
    <row r="1214" spans="8:8" s="1235" ht="17.25" customFormat="1" customHeight="1">
      <c r="A1214" s="1236"/>
      <c r="B1214" s="1282" t="s">
        <v>167</v>
      </c>
      <c r="C1214" s="1283" t="s">
        <v>54</v>
      </c>
      <c r="D1214" s="1284"/>
      <c r="E1214" s="1285" t="s">
        <v>69</v>
      </c>
      <c r="F1214" s="1286" t="s">
        <v>70</v>
      </c>
      <c r="G1214" s="1285" t="s">
        <v>200</v>
      </c>
      <c r="H1214" s="1287" t="s">
        <v>30</v>
      </c>
      <c r="I1214" s="1288" t="s">
        <v>55</v>
      </c>
      <c r="J1214" s="1289" t="s">
        <v>223</v>
      </c>
      <c r="K1214" s="1290" t="s">
        <v>83</v>
      </c>
      <c r="L1214" s="1291" t="s">
        <v>76</v>
      </c>
      <c r="M1214" s="1292" t="s">
        <v>102</v>
      </c>
      <c r="N1214" s="508"/>
    </row>
    <row r="1215" spans="8:8" s="1235" ht="17.25" customFormat="1" customHeight="1">
      <c r="A1215" s="1236"/>
      <c r="B1215" s="1282" t="s">
        <v>167</v>
      </c>
      <c r="C1215" s="1293"/>
      <c r="D1215" s="1294"/>
      <c r="E1215" s="1295"/>
      <c r="F1215" s="1296"/>
      <c r="G1215" s="1295"/>
      <c r="H1215" s="1297"/>
      <c r="I1215" s="1298"/>
      <c r="J1215" s="1299"/>
      <c r="K1215" s="1300"/>
      <c r="L1215" s="1301"/>
      <c r="M1215" s="1302"/>
      <c r="N1215" s="508"/>
    </row>
    <row r="1216" spans="8:8" s="1235" ht="17.25" customFormat="1" customHeight="1">
      <c r="A1216" s="1236"/>
      <c r="B1216" s="1282" t="s">
        <v>167</v>
      </c>
      <c r="C1216" s="1303" t="s">
        <v>56</v>
      </c>
      <c r="D1216" s="1304"/>
      <c r="E1216" s="1305">
        <f>'Marks Entry'!$L$7</f>
        <v>5.0</v>
      </c>
      <c r="F1216" s="1305">
        <f>'Marks Entry'!$M$7</f>
        <v>5.0</v>
      </c>
      <c r="G1216" s="1305">
        <f>'Marks Entry'!$M$7</f>
        <v>5.0</v>
      </c>
      <c r="H1216" s="1306">
        <f>SUM(E1216:G1216)</f>
        <v>15.0</v>
      </c>
      <c r="I1216" s="1305">
        <f>'Marks Entry'!$P$7</f>
        <v>35.0</v>
      </c>
      <c r="J1216" s="1306">
        <f>SUM(H1216,I1216)</f>
        <v>50.0</v>
      </c>
      <c r="K1216" s="1305">
        <f>'Marks Entry'!$R$7</f>
        <v>50.0</v>
      </c>
      <c r="L1216" s="1307">
        <f>SUM(J1216,K1216)</f>
        <v>100.0</v>
      </c>
      <c r="M1216" s="1308"/>
      <c r="N1216" s="508"/>
    </row>
    <row r="1217" spans="8:8" s="1235" ht="17.25" customFormat="1" customHeight="1">
      <c r="A1217" s="1236"/>
      <c r="B1217" s="1282" t="s">
        <v>167</v>
      </c>
      <c r="C1217" s="1309" t="str">
        <f>'Marks Entry'!$L$3</f>
        <v>HINDI</v>
      </c>
      <c r="D1217" s="1310"/>
      <c r="E1217" s="1311">
        <f>IF(K1204="","",VLOOKUP($A1201,'Marks Entry'!$C$1:$GQ$109,10,0))</f>
        <v>0.0</v>
      </c>
      <c r="F1217" s="1311">
        <f>IF(K1204="","",VLOOKUP($A1201,'Marks Entry'!$C$1:$GQ$109,11,0))</f>
        <v>0.0</v>
      </c>
      <c r="G1217" s="1312">
        <f>IF(K1204="","",VLOOKUP($A1201,'Marks Entry'!$C$1:$GQ$109,12,0))</f>
        <v>0.0</v>
      </c>
      <c r="H1217" s="1313">
        <f>SUM(E1217:G1217)</f>
        <v>0.0</v>
      </c>
      <c r="I1217" s="1311">
        <f>IF(K1204="","",VLOOKUP($A1201,'Marks Entry'!$C$1:$GQ$109,14,0))</f>
        <v>0.0</v>
      </c>
      <c r="J1217" s="1313">
        <f t="shared" si="90" ref="J1217:J1224">SUM(H1217,I1217)</f>
        <v>0.0</v>
      </c>
      <c r="K1217" s="1311">
        <f>IF(K1204="","",VLOOKUP($A1201,'Marks Entry'!$C$1:$GQ$109,16,0))</f>
        <v>0.0</v>
      </c>
      <c r="L1217" s="1314">
        <f t="shared" si="91" ref="L1217:L1224">SUM(J1217,K1217)</f>
        <v>0.0</v>
      </c>
      <c r="M1217" s="1315" t="str">
        <f>IF(K1204="","",VLOOKUP($A1201,'Marks Entry'!$C$1:$GQ$109,21,0))</f>
        <v/>
      </c>
      <c r="N1217" s="508"/>
    </row>
    <row r="1218" spans="8:8" s="1235" ht="17.25" customFormat="1" customHeight="1">
      <c r="A1218" s="1236"/>
      <c r="B1218" s="1282" t="s">
        <v>167</v>
      </c>
      <c r="C1218" s="1316" t="str">
        <f>'Marks Entry'!$X$3</f>
        <v>ENGLISH</v>
      </c>
      <c r="D1218" s="1317"/>
      <c r="E1218" s="1318">
        <f>IF(K1204="","",VLOOKUP($A1201,'Marks Entry'!$C$1:$GQ$109,22,0))</f>
        <v>0.0</v>
      </c>
      <c r="F1218" s="1318">
        <f>IF(K1204="","",VLOOKUP($A1201,'Marks Entry'!$C$1:$GQ$109,23,0))</f>
        <v>0.0</v>
      </c>
      <c r="G1218" s="1319">
        <f>IF(K1204="","",VLOOKUP($A1201,'Marks Entry'!$C$1:$GQ$109,24,0))</f>
        <v>0.0</v>
      </c>
      <c r="H1218" s="1320">
        <f t="shared" si="92" ref="H1218:H1224">SUM(E1218:G1218)</f>
        <v>0.0</v>
      </c>
      <c r="I1218" s="1321">
        <f>IF(K1204="","",VLOOKUP($A1201,'Marks Entry'!$C$1:$GQ$109,26,0))</f>
        <v>0.0</v>
      </c>
      <c r="J1218" s="1320">
        <f t="shared" si="90"/>
        <v>0.0</v>
      </c>
      <c r="K1218" s="1318">
        <f>IF(K1204="","",VLOOKUP($A1201,'Marks Entry'!$C$1:$GQ$109,28,0))</f>
        <v>0.0</v>
      </c>
      <c r="L1218" s="1322">
        <f t="shared" si="91"/>
        <v>0.0</v>
      </c>
      <c r="M1218" s="1323" t="str">
        <f>IF(K1204="","",VLOOKUP($A1201,'Marks Entry'!$C$1:$GQ$109,33,0))</f>
        <v/>
      </c>
      <c r="N1218" s="508"/>
    </row>
    <row r="1219" spans="8:8" s="1235" ht="17.25" customFormat="1" customHeight="1">
      <c r="A1219" s="1236"/>
      <c r="B1219" s="1282" t="s">
        <v>167</v>
      </c>
      <c r="C1219" s="1324" t="s">
        <v>56</v>
      </c>
      <c r="D1219" s="1325"/>
      <c r="E1219" s="1326">
        <f>'Marks Entry'!$AJ$7</f>
        <v>10.0</v>
      </c>
      <c r="F1219" s="1326">
        <f>'Marks Entry'!$AK$7</f>
        <v>10.0</v>
      </c>
      <c r="G1219" s="1326">
        <f>'Marks Entry'!$AK$7</f>
        <v>10.0</v>
      </c>
      <c r="H1219" s="1327">
        <f t="shared" si="92"/>
        <v>30.0</v>
      </c>
      <c r="I1219" s="1326">
        <f>'Marks Entry'!$AN$7</f>
        <v>70.0</v>
      </c>
      <c r="J1219" s="1327">
        <f t="shared" si="90"/>
        <v>100.0</v>
      </c>
      <c r="K1219" s="1326">
        <f>'Marks Entry'!$AP$7</f>
        <v>100.0</v>
      </c>
      <c r="L1219" s="1328">
        <f t="shared" si="91"/>
        <v>200.0</v>
      </c>
      <c r="M1219" s="1329" t="s">
        <v>168</v>
      </c>
      <c r="N1219" s="508"/>
    </row>
    <row r="1220" spans="8:8" s="1235" ht="17.25" customFormat="1" customHeight="1">
      <c r="A1220" s="1236"/>
      <c r="B1220" s="1282" t="s">
        <v>167</v>
      </c>
      <c r="C1220" s="1330" t="str">
        <f>'Marks Entry'!$AJ$3</f>
        <v>SANSKRIT-I</v>
      </c>
      <c r="D1220" s="1331"/>
      <c r="E1220" s="1311">
        <f>IF(K1204="","",VLOOKUP($A1201,'Marks Entry'!$C$1:$GQ$109,34,0))</f>
        <v>0.0</v>
      </c>
      <c r="F1220" s="1311">
        <f>IF(K1204="","",VLOOKUP($A1201,'Marks Entry'!$C$1:$GQ$109,35,0))</f>
        <v>0.0</v>
      </c>
      <c r="G1220" s="1312">
        <f>IF(K1204="","",VLOOKUP($A1201,'Marks Entry'!$C$1:$GQ$109,36,0))</f>
        <v>0.0</v>
      </c>
      <c r="H1220" s="1332">
        <f t="shared" si="92"/>
        <v>0.0</v>
      </c>
      <c r="I1220" s="1333">
        <f>IF(K1204="","",VLOOKUP($A1201,'Marks Entry'!$C$1:$GQ$109,38,0))</f>
        <v>0.0</v>
      </c>
      <c r="J1220" s="1332">
        <f t="shared" si="90"/>
        <v>0.0</v>
      </c>
      <c r="K1220" s="1311">
        <f>IF(K1204="","",VLOOKUP($A1201,'Marks Entry'!$C$1:$GQ$109,40,0))</f>
        <v>0.0</v>
      </c>
      <c r="L1220" s="1314">
        <f t="shared" si="91"/>
        <v>0.0</v>
      </c>
      <c r="M1220" s="1315" t="str">
        <f>IF(K1204="","",VLOOKUP($A1201,'Marks Entry'!$C$1:$GQ$109,45,0))</f>
        <v/>
      </c>
      <c r="N1220" s="508"/>
    </row>
    <row r="1221" spans="8:8" s="1235" ht="17.25" customFormat="1" customHeight="1">
      <c r="A1221" s="1236"/>
      <c r="B1221" s="1282" t="s">
        <v>167</v>
      </c>
      <c r="C1221" s="1334" t="str">
        <f>'Marks Entry'!$AV$3</f>
        <v>SANSKRIT-II</v>
      </c>
      <c r="D1221" s="1335"/>
      <c r="E1221" s="1311">
        <f>IF(K1204="","",VLOOKUP($A1201,'Marks Entry'!$C$1:$GQ$109,46,0))</f>
        <v>0.0</v>
      </c>
      <c r="F1221" s="1311">
        <f>IF(K1204="","",VLOOKUP($A1201,'Marks Entry'!$C$1:$GQ$109,47,0))</f>
        <v>0.0</v>
      </c>
      <c r="G1221" s="1312">
        <f>IF(K1204="","",VLOOKUP($A1201,'Marks Entry'!$C$1:$GQ$109,48,0))</f>
        <v>0.0</v>
      </c>
      <c r="H1221" s="1336">
        <f t="shared" si="92"/>
        <v>0.0</v>
      </c>
      <c r="I1221" s="1337">
        <f>IF(K1204="","",VLOOKUP($A1201,'Marks Entry'!$C$1:$GQ$109,50,0))</f>
        <v>0.0</v>
      </c>
      <c r="J1221" s="1336">
        <f t="shared" si="90"/>
        <v>0.0</v>
      </c>
      <c r="K1221" s="1311">
        <f>IF(K1204="","",VLOOKUP($A1201,'Marks Entry'!$C$1:$GQ$109,52,0))</f>
        <v>0.0</v>
      </c>
      <c r="L1221" s="1314">
        <f t="shared" si="91"/>
        <v>0.0</v>
      </c>
      <c r="M1221" s="1315" t="str">
        <f>IF(K1204="","",VLOOKUP($A1201,'Marks Entry'!$C$1:$GQ$109,57,0))</f>
        <v/>
      </c>
      <c r="N1221" s="508"/>
    </row>
    <row r="1222" spans="8:8" s="1235" ht="17.25" customFormat="1" customHeight="1">
      <c r="A1222" s="1236"/>
      <c r="B1222" s="1282" t="s">
        <v>167</v>
      </c>
      <c r="C1222" s="1334" t="str">
        <f>'Marks Entry'!$BH$3</f>
        <v>SCIENCE</v>
      </c>
      <c r="D1222" s="1335"/>
      <c r="E1222" s="1311">
        <f>IF(K1204="","",VLOOKUP($A1201,'Marks Entry'!$C$1:$GQ$109,58,0))</f>
        <v>0.0</v>
      </c>
      <c r="F1222" s="1311">
        <f>IF(K1204="","",VLOOKUP($A1201,'Marks Entry'!$C$1:$GQ$109,59,0))</f>
        <v>0.0</v>
      </c>
      <c r="G1222" s="1312">
        <f>IF(K1204="","",VLOOKUP($A1201,'Marks Entry'!$C$1:$GQ$109,60,0))</f>
        <v>0.0</v>
      </c>
      <c r="H1222" s="1336">
        <f t="shared" si="92"/>
        <v>0.0</v>
      </c>
      <c r="I1222" s="1337">
        <f>IF(K1204="","",VLOOKUP($A1201,'Marks Entry'!$C$1:$GQ$109,62,0))</f>
        <v>0.0</v>
      </c>
      <c r="J1222" s="1336">
        <f t="shared" si="90"/>
        <v>0.0</v>
      </c>
      <c r="K1222" s="1311">
        <f>IF(K1204="","",VLOOKUP($A1201,'Marks Entry'!$C$1:$GQ$109,64,0))</f>
        <v>0.0</v>
      </c>
      <c r="L1222" s="1314">
        <f t="shared" si="91"/>
        <v>0.0</v>
      </c>
      <c r="M1222" s="1315" t="str">
        <f>IF(K1204="","",VLOOKUP($A1201,'Marks Entry'!$C$1:$GQ$109,69,0))</f>
        <v/>
      </c>
      <c r="N1222" s="508"/>
    </row>
    <row r="1223" spans="8:8" s="1235" ht="17.25" customFormat="1" customHeight="1">
      <c r="A1223" s="1236"/>
      <c r="B1223" s="1282" t="s">
        <v>167</v>
      </c>
      <c r="C1223" s="1338" t="str">
        <f>'Marks Entry'!$BT$3</f>
        <v>MATHEMATICS</v>
      </c>
      <c r="D1223" s="1339"/>
      <c r="E1223" s="1340">
        <f>IF(K1204="","",VLOOKUP($A1201,'Marks Entry'!$C$1:$GQ$109,70,0))</f>
        <v>0.0</v>
      </c>
      <c r="F1223" s="1340">
        <f>IF(K1204="","",VLOOKUP($A1201,'Marks Entry'!$C$1:$GQ$109,71,0))</f>
        <v>0.0</v>
      </c>
      <c r="G1223" s="1341">
        <f>IF(K1204="","",VLOOKUP($A1201,'Marks Entry'!$C$1:$GQ$109,72,0))</f>
        <v>0.0</v>
      </c>
      <c r="H1223" s="1342">
        <f t="shared" si="92"/>
        <v>0.0</v>
      </c>
      <c r="I1223" s="1343">
        <f>IF(K1204="","",VLOOKUP($A1201,'Marks Entry'!$C$1:$GQ$109,74,0))</f>
        <v>0.0</v>
      </c>
      <c r="J1223" s="1342">
        <f t="shared" si="90"/>
        <v>0.0</v>
      </c>
      <c r="K1223" s="1340">
        <f>IF(K1204="","",VLOOKUP($A1201,'Marks Entry'!$C$1:$GQ$109,76,0))</f>
        <v>0.0</v>
      </c>
      <c r="L1223" s="1344">
        <f t="shared" si="91"/>
        <v>0.0</v>
      </c>
      <c r="M1223" s="1345" t="str">
        <f>IF(K1204="","",VLOOKUP($A1201,'Marks Entry'!$C$1:$GQ$109,81,0))</f>
        <v/>
      </c>
      <c r="N1223" s="508"/>
    </row>
    <row r="1224" spans="8:8" s="1235" ht="17.25" customFormat="1" customHeight="1">
      <c r="A1224" s="1236"/>
      <c r="B1224" s="1282" t="s">
        <v>167</v>
      </c>
      <c r="C1224" s="1338" t="str">
        <f>'Marks Entry'!$CF$3</f>
        <v>SOCIAL SCIENCE</v>
      </c>
      <c r="D1224" s="1339"/>
      <c r="E1224" s="1340">
        <f>IF(K1204="","",VLOOKUP($A1201,'Marks Entry'!$C$1:$GQ$109,82,0))</f>
        <v>0.0</v>
      </c>
      <c r="F1224" s="1340">
        <f>IF(K1204="","",VLOOKUP($A1201,'Marks Entry'!$C$1:$GQ$109,83,0))</f>
        <v>0.0</v>
      </c>
      <c r="G1224" s="1341">
        <f>IF(K1204="","",VLOOKUP($A1201,'Marks Entry'!$C$1:$GQ$109,84,0))</f>
        <v>0.0</v>
      </c>
      <c r="H1224" s="1342">
        <f t="shared" si="92"/>
        <v>0.0</v>
      </c>
      <c r="I1224" s="1343">
        <f>IF(K1204="","",VLOOKUP($A1201,'Marks Entry'!$C$1:$GQ$109,86,0))</f>
        <v>0.0</v>
      </c>
      <c r="J1224" s="1342">
        <f t="shared" si="90"/>
        <v>0.0</v>
      </c>
      <c r="K1224" s="1340">
        <f>IF(K1204="","",VLOOKUP($A1201,'Marks Entry'!$C$1:$GQ$109,88,0))</f>
        <v>0.0</v>
      </c>
      <c r="L1224" s="1344">
        <f t="shared" si="91"/>
        <v>0.0</v>
      </c>
      <c r="M1224" s="1345" t="str">
        <f>IF(K1204="","",VLOOKUP($A1201,'Marks Entry'!$C$1:$GQ$109,93,0))</f>
        <v/>
      </c>
      <c r="N1224" s="508"/>
    </row>
    <row r="1225" spans="8:8" s="24" ht="17.25" customFormat="1" customHeight="1">
      <c r="A1225" s="1236"/>
      <c r="B1225" s="1262" t="s">
        <v>167</v>
      </c>
      <c r="C1225" s="1346" t="s">
        <v>77</v>
      </c>
      <c r="D1225" s="1347"/>
      <c r="E1225" s="1348"/>
      <c r="F1225" s="1349" t="s">
        <v>78</v>
      </c>
      <c r="G1225" s="1350"/>
      <c r="H1225" s="1351" t="s">
        <v>79</v>
      </c>
      <c r="I1225" s="1352"/>
      <c r="J1225" s="1353" t="s">
        <v>43</v>
      </c>
      <c r="K1225" s="1354" t="s">
        <v>95</v>
      </c>
      <c r="L1225" s="1355" t="s">
        <v>41</v>
      </c>
      <c r="M1225" s="1356" t="s">
        <v>45</v>
      </c>
      <c r="N1225" s="508"/>
    </row>
    <row r="1226" spans="8:8" s="24" ht="20.25" customFormat="1" customHeight="1">
      <c r="A1226" s="1236"/>
      <c r="B1226" s="1262" t="s">
        <v>167</v>
      </c>
      <c r="C1226" s="1357"/>
      <c r="D1226" s="1358"/>
      <c r="E1226" s="1359"/>
      <c r="F1226" s="1360" t="str">
        <f>IF(K1204="","",VLOOKUP($A1201,'Marks Entry'!$C$1:$GQ$109,155,0))</f>
        <v/>
      </c>
      <c r="G1226" s="1361"/>
      <c r="H1226" s="1362" t="str">
        <f>IF(K1204="","",VLOOKUP($A1201,'Marks Entry'!$C$1:$GQ$109,156,0))</f>
        <v/>
      </c>
      <c r="I1226" s="1361"/>
      <c r="J1226" s="1363" t="str">
        <f>IF(K1204="","",VLOOKUP($A1201,'Marks Entry'!$C$1:$GQ$109,157,0))</f>
        <v/>
      </c>
      <c r="K1226" s="1364" t="str">
        <f>IF(K1204="","",VLOOKUP($A1201,'Marks Entry'!$C$1:$GQ$109,158,0))</f>
        <v/>
      </c>
      <c r="L1226" s="1365" t="str">
        <f>IF(K1204="","",VLOOKUP($A1201,'Marks Entry'!$C$1:$GQ$109,159,0))</f>
        <v/>
      </c>
      <c r="M1226" s="1366" t="str">
        <f>IF(K1204="","",VLOOKUP($A1201,'Marks Entry'!$C$1:$GQ$109,161,0))</f>
        <v/>
      </c>
      <c r="N1226" s="508"/>
    </row>
    <row r="1227" spans="8:8" s="24" ht="17.25" customFormat="1" customHeight="1">
      <c r="A1227" s="1236"/>
      <c r="B1227" s="1262" t="s">
        <v>167</v>
      </c>
      <c r="C1227" s="1367" t="s">
        <v>58</v>
      </c>
      <c r="D1227" s="1368"/>
      <c r="E1227" s="1368"/>
      <c r="F1227" s="1368"/>
      <c r="G1227" s="1368"/>
      <c r="H1227" s="1368"/>
      <c r="I1227" s="1369"/>
      <c r="J1227" s="1370" t="s">
        <v>59</v>
      </c>
      <c r="K1227" s="1371">
        <f>IF(K1204="","",VLOOKUP($A1201,'Marks Entry'!$C$1:$GQ$109,152,0))</f>
        <v>0.0</v>
      </c>
      <c r="L1227" s="1372" t="s">
        <v>104</v>
      </c>
      <c r="M1227" s="1373"/>
      <c r="N1227" s="508"/>
    </row>
    <row r="1228" spans="8:8" s="24" ht="17.25" customFormat="1" customHeight="1">
      <c r="A1228" s="1236"/>
      <c r="B1228" s="1262" t="s">
        <v>167</v>
      </c>
      <c r="C1228" s="1374" t="s">
        <v>54</v>
      </c>
      <c r="D1228" s="1375"/>
      <c r="E1228" s="1375"/>
      <c r="F1228" s="1376" t="s">
        <v>162</v>
      </c>
      <c r="G1228" s="1376"/>
      <c r="H1228" s="1376"/>
      <c r="I1228" s="1377" t="s">
        <v>49</v>
      </c>
      <c r="J1228" s="1378" t="s">
        <v>60</v>
      </c>
      <c r="K1228" s="1379">
        <f>IF(K1204="","",VLOOKUP($A1201,'Marks Entry'!$C$1:$GQ$109,153,0))</f>
        <v>0.0</v>
      </c>
      <c r="L1228" s="1380" t="str">
        <f>IF(K1204="","",VLOOKUP($A1201,'Marks Entry'!$C$1:$GQ$109,154,0))</f>
        <v/>
      </c>
      <c r="M1228" s="1381"/>
      <c r="N1228" s="508"/>
    </row>
    <row r="1229" spans="8:8" s="24" ht="17.25" customFormat="1" customHeight="1">
      <c r="A1229" s="1236"/>
      <c r="B1229" s="1262" t="s">
        <v>167</v>
      </c>
      <c r="C1229" s="1374"/>
      <c r="D1229" s="1375"/>
      <c r="E1229" s="1375"/>
      <c r="F1229" s="1376"/>
      <c r="G1229" s="1376"/>
      <c r="H1229" s="1376"/>
      <c r="I1229" s="1382" t="s">
        <v>103</v>
      </c>
      <c r="J1229" s="1383" t="s">
        <v>61</v>
      </c>
      <c r="K1229" s="1383"/>
      <c r="L1229" s="1384" t="str">
        <f>IF(K1204="","",VLOOKUP($A1201,'Marks Entry'!$C$1:$GQ$109,162,0))</f>
        <v/>
      </c>
      <c r="M1229" s="1385"/>
      <c r="N1229" s="508"/>
    </row>
    <row r="1230" spans="8:8" s="24" ht="17.25" customFormat="1" customHeight="1">
      <c r="A1230" s="1236"/>
      <c r="B1230" s="1262" t="s">
        <v>167</v>
      </c>
      <c r="C1230" s="1386" t="str">
        <f>'Marks Entry'!$CR$3</f>
        <v>Fou. Of Info. Tech.</v>
      </c>
      <c r="D1230" s="1387"/>
      <c r="E1230" s="1388"/>
      <c r="F1230" s="1389" t="str">
        <f>IF(K1204="","",VLOOKUP($A1201,'Marks Entry'!$C$1:$GQ$109,180,0))</f>
        <v>0/200</v>
      </c>
      <c r="G1230" s="1389"/>
      <c r="H1230" s="1389"/>
      <c r="I1230" s="1390" t="str">
        <f>IF(OR(K1204="",F1230=0/200),"",VLOOKUP($A1201,'Marks Entry'!$C$1:$GQ$109,106,0))</f>
        <v/>
      </c>
      <c r="J1230" s="1391" t="s">
        <v>68</v>
      </c>
      <c r="K1230" s="1391"/>
      <c r="L1230" s="1392">
        <f>Master!$E$20</f>
        <v>45048.0</v>
      </c>
      <c r="M1230" s="1393"/>
      <c r="N1230" s="508"/>
    </row>
    <row r="1231" spans="8:8" s="24" ht="17.25" customFormat="1" customHeight="1">
      <c r="A1231" s="1236"/>
      <c r="B1231" s="1262" t="s">
        <v>167</v>
      </c>
      <c r="C1231" s="1394" t="str">
        <f>'Marks Entry'!$DE$3</f>
        <v>Health &amp; Phy. Edu.</v>
      </c>
      <c r="D1231" s="1395"/>
      <c r="E1231" s="1395"/>
      <c r="F1231" s="1396" t="str">
        <f>IF(K1204="","",VLOOKUP($A1201,'Marks Entry'!$C$1:$GQ$109,184,0))</f>
        <v>0/230</v>
      </c>
      <c r="G1231" s="1397"/>
      <c r="H1231" s="1398"/>
      <c r="I1231" s="1390" t="str">
        <f>IF(OR(K1204="",F1231=0/200),"",VLOOKUP($A1201,'Marks Entry'!$C$1:$GQ$109,129,0))</f>
        <v/>
      </c>
      <c r="J1231" s="1399"/>
      <c r="K1231" s="1399"/>
      <c r="L1231" s="1399"/>
      <c r="M1231" s="1400"/>
      <c r="N1231" s="508"/>
    </row>
    <row r="1232" spans="8:8" s="24" ht="17.25" customFormat="1" customHeight="1">
      <c r="A1232" s="1236"/>
      <c r="B1232" s="1262" t="s">
        <v>167</v>
      </c>
      <c r="C1232" s="1394" t="str">
        <f>'Marks Entry'!$EB$3</f>
        <v>S.U.P.W.</v>
      </c>
      <c r="D1232" s="1395"/>
      <c r="E1232" s="1395"/>
      <c r="F1232" s="1396" t="str">
        <f>IF(K1204="","",VLOOKUP($A1201,'Marks Entry'!$C$1:$GQ$109,188,0))</f>
        <v>0/100</v>
      </c>
      <c r="G1232" s="1397"/>
      <c r="H1232" s="1398"/>
      <c r="I1232" s="1390" t="str">
        <f>IF(OR(K1204="",F1232=0/100),"",VLOOKUP($A1201,'Marks Entry'!$C$1:$GQ$109,135,0))</f>
        <v/>
      </c>
      <c r="J1232" s="1401"/>
      <c r="K1232" s="1401"/>
      <c r="L1232" s="1401"/>
      <c r="M1232" s="1402"/>
      <c r="N1232" s="508"/>
    </row>
    <row r="1233" spans="8:8" s="24" ht="17.25" customFormat="1" customHeight="1">
      <c r="A1233" s="1236"/>
      <c r="B1233" s="1262" t="s">
        <v>167</v>
      </c>
      <c r="C1233" s="1394" t="str">
        <f>'Marks Entry'!$EH$3</f>
        <v>Art Education</v>
      </c>
      <c r="D1233" s="1395"/>
      <c r="E1233" s="1395"/>
      <c r="F1233" s="1396" t="str">
        <f>IF(K1204="","",VLOOKUP($A1201,'Marks Entry'!$C$1:$GQ$109,192,0))</f>
        <v>0/100</v>
      </c>
      <c r="G1233" s="1397"/>
      <c r="H1233" s="1398"/>
      <c r="I1233" s="1390" t="str">
        <f>IF(OR(K1204="",F1233=0/100),"",VLOOKUP($A1201,'Marks Entry'!$C$1:$GQ$109,141,0))</f>
        <v/>
      </c>
      <c r="J1233" s="1403" t="s">
        <v>228</v>
      </c>
      <c r="K1233" s="1403"/>
      <c r="L1233" s="1403"/>
      <c r="M1233" s="1404"/>
      <c r="N1233" s="508"/>
    </row>
    <row r="1234" spans="8:8" s="24" ht="17.25" customFormat="1" customHeight="1">
      <c r="A1234" s="1236"/>
      <c r="B1234" s="1262" t="s">
        <v>167</v>
      </c>
      <c r="C1234" s="1394" t="str">
        <f>'Marks Entry'!$EN$3</f>
        <v>H &amp; C RAJ</v>
      </c>
      <c r="D1234" s="1395"/>
      <c r="E1234" s="1395"/>
      <c r="F1234" s="1405" t="str">
        <f>IF(K1204="","",VLOOKUP($A1201,'Marks Entry'!$C$1:$GQ$109,196,0))</f>
        <v>0/200</v>
      </c>
      <c r="G1234" s="1406"/>
      <c r="H1234" s="1407"/>
      <c r="I1234" s="1408" t="str">
        <f>IF(OR(K1204="",F1234=0/200),"",VLOOKUP($A1201,'Marks Entry'!$C$1:$GQ$109,151,0))</f>
        <v/>
      </c>
      <c r="J1234" s="1403" t="s">
        <v>229</v>
      </c>
      <c r="K1234" s="1403"/>
      <c r="L1234" s="1403"/>
      <c r="M1234" s="1404"/>
      <c r="N1234" s="508"/>
    </row>
    <row r="1235" spans="8:8" s="24" ht="17.25" customFormat="1" customHeight="1">
      <c r="A1235" s="1236"/>
      <c r="B1235" s="1262" t="s">
        <v>167</v>
      </c>
      <c r="C1235" s="1409" t="s">
        <v>171</v>
      </c>
      <c r="D1235" s="1410"/>
      <c r="E1235" s="1411"/>
      <c r="F1235" s="1412" t="s">
        <v>172</v>
      </c>
      <c r="G1235" s="1413"/>
      <c r="H1235" s="1414"/>
      <c r="I1235" s="1415" t="s">
        <v>31</v>
      </c>
      <c r="J1235" s="1403" t="s">
        <v>230</v>
      </c>
      <c r="K1235" s="1403"/>
      <c r="L1235" s="1403"/>
      <c r="M1235" s="1404"/>
      <c r="N1235" s="508"/>
    </row>
    <row r="1236" spans="8:8" s="24" ht="17.25" customFormat="1" customHeight="1">
      <c r="A1236" s="1236"/>
      <c r="B1236" s="1262" t="s">
        <v>167</v>
      </c>
      <c r="C1236" s="1416"/>
      <c r="D1236" s="1417"/>
      <c r="E1236" s="1418"/>
      <c r="F1236" s="1419" t="s">
        <v>224</v>
      </c>
      <c r="G1236" s="1420"/>
      <c r="H1236" s="1421"/>
      <c r="I1236" s="1422" t="s">
        <v>62</v>
      </c>
      <c r="J1236" s="1423" t="s">
        <v>232</v>
      </c>
      <c r="K1236" s="1424"/>
      <c r="L1236" s="1424"/>
      <c r="M1236" s="1425"/>
      <c r="N1236" s="508"/>
    </row>
    <row r="1237" spans="8:8" s="24" ht="17.25" customFormat="1" customHeight="1">
      <c r="A1237" s="1236"/>
      <c r="B1237" s="1262" t="s">
        <v>167</v>
      </c>
      <c r="C1237" s="1416"/>
      <c r="D1237" s="1417"/>
      <c r="E1237" s="1418"/>
      <c r="F1237" s="1419" t="s">
        <v>225</v>
      </c>
      <c r="G1237" s="1420"/>
      <c r="H1237" s="1421"/>
      <c r="I1237" s="1422" t="s">
        <v>63</v>
      </c>
      <c r="J1237" s="1426"/>
      <c r="K1237" s="1427"/>
      <c r="L1237" s="1427"/>
      <c r="M1237" s="1428"/>
      <c r="N1237" s="508"/>
    </row>
    <row r="1238" spans="8:8" s="24" ht="17.25" customFormat="1" customHeight="1">
      <c r="A1238" s="1236"/>
      <c r="B1238" s="1262" t="s">
        <v>167</v>
      </c>
      <c r="C1238" s="1416"/>
      <c r="D1238" s="1417"/>
      <c r="E1238" s="1418"/>
      <c r="F1238" s="1419" t="s">
        <v>226</v>
      </c>
      <c r="G1238" s="1420"/>
      <c r="H1238" s="1421"/>
      <c r="I1238" s="1422" t="s">
        <v>65</v>
      </c>
      <c r="J1238" s="1426"/>
      <c r="K1238" s="1427"/>
      <c r="L1238" s="1427"/>
      <c r="M1238" s="1428"/>
      <c r="N1238" s="508"/>
    </row>
    <row r="1239" spans="8:8" s="24" ht="17.25" customFormat="1" customHeight="1">
      <c r="A1239" s="1236"/>
      <c r="B1239" s="1429" t="s">
        <v>167</v>
      </c>
      <c r="C1239" s="1430"/>
      <c r="D1239" s="1431"/>
      <c r="E1239" s="1432"/>
      <c r="F1239" s="1433" t="s">
        <v>227</v>
      </c>
      <c r="G1239" s="1434"/>
      <c r="H1239" s="1435"/>
      <c r="I1239" s="1436" t="s">
        <v>64</v>
      </c>
      <c r="J1239" s="1437" t="s">
        <v>231</v>
      </c>
      <c r="K1239" s="1438"/>
      <c r="L1239" s="1438"/>
      <c r="M1239" s="1439"/>
      <c r="N1239" s="508"/>
    </row>
    <row r="1240" spans="8:8" s="24" ht="27.75" customFormat="1" customHeight="1">
      <c r="A1240" s="1440" t="s">
        <v>161</v>
      </c>
      <c r="B1240" s="1440"/>
      <c r="C1240" s="1440"/>
      <c r="D1240" s="1440"/>
      <c r="E1240" s="1440"/>
      <c r="F1240" s="1440"/>
      <c r="G1240" s="1440"/>
      <c r="H1240" s="1440"/>
      <c r="I1240" s="1440"/>
      <c r="J1240" s="1440"/>
      <c r="K1240" s="1440"/>
      <c r="L1240" s="1440"/>
      <c r="M1240" s="1440"/>
      <c r="N1240" s="1440"/>
    </row>
    <row r="1241" spans="8:8" s="24" ht="19.5" customFormat="1" customHeight="1">
      <c r="A1241" s="1223">
        <f>A1201+1</f>
        <v>32.0</v>
      </c>
      <c r="B1241" s="1441" t="str">
        <f>$B$1</f>
        <v>Department Of Sanskrit Education, Rajasthan</v>
      </c>
      <c r="C1241" s="1441"/>
      <c r="D1241" s="1441"/>
      <c r="E1241" s="1441"/>
      <c r="F1241" s="1441"/>
      <c r="G1241" s="1441"/>
      <c r="H1241" s="1441"/>
      <c r="I1241" s="1441"/>
      <c r="J1241" s="1441"/>
      <c r="K1241" s="1441"/>
      <c r="L1241" s="1441"/>
      <c r="M1241" s="1441"/>
      <c r="N1241" s="508" t="s">
        <v>161</v>
      </c>
    </row>
    <row r="1242" spans="8:8" s="707" ht="36.0" customFormat="1" customHeight="1">
      <c r="A1242" s="1225"/>
      <c r="B1242" s="1226"/>
      <c r="C1242" s="1227"/>
      <c r="D1242" s="1228" t="str">
        <f>Master!$E$8</f>
        <v>GOVT VARISHTHA UPADHYAY SANSKRIT SCHOOL</v>
      </c>
      <c r="E1242" s="1229"/>
      <c r="F1242" s="1229"/>
      <c r="G1242" s="1229"/>
      <c r="H1242" s="1229"/>
      <c r="I1242" s="1229"/>
      <c r="J1242" s="1229"/>
      <c r="K1242" s="1229"/>
      <c r="L1242" s="1229"/>
      <c r="M1242" s="1230"/>
      <c r="N1242" s="508"/>
    </row>
    <row r="1243" spans="8:8" s="24" ht="19.5" customFormat="1" customHeight="1">
      <c r="A1243" s="1225"/>
      <c r="B1243" s="1231"/>
      <c r="C1243" s="1232"/>
      <c r="D1243" s="1233">
        <f>Master!$E$11</f>
        <v>0.0</v>
      </c>
      <c r="E1243" s="1233"/>
      <c r="F1243" s="1233"/>
      <c r="G1243" s="1233"/>
      <c r="H1243" s="1233"/>
      <c r="I1243" s="1233"/>
      <c r="J1243" s="1233"/>
      <c r="K1243" s="1233"/>
      <c r="L1243" s="1233"/>
      <c r="M1243" s="1234"/>
      <c r="N1243" s="508"/>
    </row>
    <row r="1244" spans="8:8" s="1235" ht="18.75" customFormat="1" customHeight="1">
      <c r="A1244" s="1236"/>
      <c r="B1244" s="1237"/>
      <c r="C1244" s="1238" t="s">
        <v>154</v>
      </c>
      <c r="D1244" s="1239"/>
      <c r="E1244" s="1239"/>
      <c r="F1244" s="1239"/>
      <c r="G1244" s="1239"/>
      <c r="H1244" s="1240"/>
      <c r="I1244" s="1241" t="s">
        <v>135</v>
      </c>
      <c r="J1244" s="1242"/>
      <c r="K1244" s="1243">
        <f>VLOOKUP($A1241,'Marks Entry'!$C$9:$K$108,5)</f>
        <v>0.0</v>
      </c>
      <c r="L1244" s="1244" t="s">
        <v>221</v>
      </c>
      <c r="M1244" s="1245"/>
      <c r="N1244" s="508"/>
    </row>
    <row r="1245" spans="8:8" s="1235" ht="18.75" customFormat="1" customHeight="1">
      <c r="A1245" s="1236"/>
      <c r="B1245" s="1237"/>
      <c r="C1245" s="1246"/>
      <c r="D1245" s="1247"/>
      <c r="E1245" s="1247"/>
      <c r="F1245" s="1247"/>
      <c r="G1245" s="1247"/>
      <c r="H1245" s="1248"/>
      <c r="I1245" s="1241"/>
      <c r="J1245" s="1242"/>
      <c r="K1245" s="1243"/>
      <c r="L1245" s="1249">
        <f>Master!$E$14</f>
        <v>8170.0</v>
      </c>
      <c r="M1245" s="1250"/>
      <c r="N1245" s="508"/>
    </row>
    <row r="1246" spans="8:8" s="24" ht="15.75" customFormat="1" customHeight="1">
      <c r="A1246" s="1236"/>
      <c r="B1246" s="1251"/>
      <c r="C1246" s="1246"/>
      <c r="D1246" s="1247"/>
      <c r="E1246" s="1247"/>
      <c r="F1246" s="1247"/>
      <c r="G1246" s="1247"/>
      <c r="H1246" s="1248"/>
      <c r="I1246" s="1241"/>
      <c r="J1246" s="1242"/>
      <c r="K1246" s="1243"/>
      <c r="L1246" s="1252" t="s">
        <v>222</v>
      </c>
      <c r="M1246" s="1253"/>
      <c r="N1246" s="508"/>
    </row>
    <row r="1247" spans="8:8" s="24" ht="18.0" customFormat="1" customHeight="1">
      <c r="A1247" s="1236"/>
      <c r="B1247" s="1251"/>
      <c r="C1247" s="1254"/>
      <c r="D1247" s="1255"/>
      <c r="E1247" s="1255"/>
      <c r="F1247" s="1255"/>
      <c r="G1247" s="1255"/>
      <c r="H1247" s="1256"/>
      <c r="I1247" s="1257"/>
      <c r="J1247" s="1258"/>
      <c r="K1247" s="1259"/>
      <c r="L1247" s="1260" t="str">
        <f>Master!$E$6</f>
        <v>2022-23</v>
      </c>
      <c r="M1247" s="1261"/>
      <c r="N1247" s="508"/>
    </row>
    <row r="1248" spans="8:8" s="24" ht="17.25" customFormat="1" customHeight="1">
      <c r="A1248" s="1236"/>
      <c r="B1248" s="1262" t="s">
        <v>167</v>
      </c>
      <c r="C1248" s="1263" t="s">
        <v>21</v>
      </c>
      <c r="D1248" s="1264"/>
      <c r="E1248" s="1264"/>
      <c r="F1248" s="1264"/>
      <c r="G1248" s="1265"/>
      <c r="H1248" s="1266" t="s">
        <v>153</v>
      </c>
      <c r="I1248" s="1267">
        <f>IF(K1244="","",VLOOKUP($A1241,'Marks Entry'!$C$9:$FA$108,3,0))</f>
        <v>0.0</v>
      </c>
      <c r="J1248" s="1267"/>
      <c r="K1248" s="1267"/>
      <c r="L1248" s="1267"/>
      <c r="M1248" s="1268"/>
      <c r="N1248" s="508"/>
    </row>
    <row r="1249" spans="8:8" s="24" ht="17.25" customFormat="1" customHeight="1">
      <c r="A1249" s="1236"/>
      <c r="B1249" s="1262" t="s">
        <v>167</v>
      </c>
      <c r="C1249" s="1269" t="s">
        <v>23</v>
      </c>
      <c r="D1249" s="1270"/>
      <c r="E1249" s="1270"/>
      <c r="F1249" s="1270"/>
      <c r="G1249" s="1271"/>
      <c r="H1249" s="1272" t="s">
        <v>153</v>
      </c>
      <c r="I1249" s="1273">
        <f>IF(K1244="","",VLOOKUP($A1241,'Marks Entry'!$C$9:$FA$108,6,0))</f>
        <v>0.0</v>
      </c>
      <c r="J1249" s="1273"/>
      <c r="K1249" s="1273"/>
      <c r="L1249" s="1273"/>
      <c r="M1249" s="1274"/>
      <c r="N1249" s="508"/>
    </row>
    <row r="1250" spans="8:8" s="24" ht="17.25" customFormat="1" customHeight="1">
      <c r="A1250" s="1236"/>
      <c r="B1250" s="1262" t="s">
        <v>167</v>
      </c>
      <c r="C1250" s="1269" t="s">
        <v>24</v>
      </c>
      <c r="D1250" s="1270"/>
      <c r="E1250" s="1270"/>
      <c r="F1250" s="1270"/>
      <c r="G1250" s="1271"/>
      <c r="H1250" s="1272" t="s">
        <v>153</v>
      </c>
      <c r="I1250" s="1273">
        <f>IF(K1244="","",VLOOKUP($A1241,'Marks Entry'!$C$9:$FA$108,7,0))</f>
        <v>0.0</v>
      </c>
      <c r="J1250" s="1273"/>
      <c r="K1250" s="1273"/>
      <c r="L1250" s="1273"/>
      <c r="M1250" s="1274"/>
      <c r="N1250" s="508"/>
    </row>
    <row r="1251" spans="8:8" s="24" ht="17.25" customFormat="1" customHeight="1">
      <c r="A1251" s="1236"/>
      <c r="B1251" s="1262" t="s">
        <v>167</v>
      </c>
      <c r="C1251" s="1269" t="s">
        <v>52</v>
      </c>
      <c r="D1251" s="1270"/>
      <c r="E1251" s="1270"/>
      <c r="F1251" s="1270"/>
      <c r="G1251" s="1271"/>
      <c r="H1251" s="1272" t="s">
        <v>153</v>
      </c>
      <c r="I1251" s="1273">
        <f>IF(K1244="","",VLOOKUP($A1241,'Marks Entry'!$C$9:$FA$108,8,0))</f>
        <v>0.0</v>
      </c>
      <c r="J1251" s="1273"/>
      <c r="K1251" s="1273"/>
      <c r="L1251" s="1273"/>
      <c r="M1251" s="1274"/>
      <c r="N1251" s="508"/>
    </row>
    <row r="1252" spans="8:8" s="24" ht="17.25" customFormat="1" customHeight="1">
      <c r="A1252" s="1236"/>
      <c r="B1252" s="1262" t="s">
        <v>167</v>
      </c>
      <c r="C1252" s="1269" t="s">
        <v>53</v>
      </c>
      <c r="D1252" s="1270"/>
      <c r="E1252" s="1270"/>
      <c r="F1252" s="1270"/>
      <c r="G1252" s="1271"/>
      <c r="H1252" s="1272" t="s">
        <v>153</v>
      </c>
      <c r="I1252" s="1275" t="str">
        <f>IF(K1244="","",CONCATENATE('Marks Entry'!$G$4,'Marks Entry'!$J$4))</f>
        <v>9(A)</v>
      </c>
      <c r="J1252" s="1273"/>
      <c r="K1252" s="1273"/>
      <c r="L1252" s="1273"/>
      <c r="M1252" s="1274"/>
      <c r="N1252" s="508"/>
    </row>
    <row r="1253" spans="8:8" s="24" ht="17.25" customFormat="1" customHeight="1">
      <c r="A1253" s="1236"/>
      <c r="B1253" s="1262" t="s">
        <v>167</v>
      </c>
      <c r="C1253" s="1276" t="s">
        <v>26</v>
      </c>
      <c r="D1253" s="1277"/>
      <c r="E1253" s="1277"/>
      <c r="F1253" s="1277"/>
      <c r="G1253" s="1278"/>
      <c r="H1253" s="1279" t="s">
        <v>153</v>
      </c>
      <c r="I1253" s="1280">
        <f>IF(K1244="","",VLOOKUP($A1241,'Marks Entry'!$C$9:$FA$108,9,0))</f>
        <v>0.0</v>
      </c>
      <c r="J1253" s="1280"/>
      <c r="K1253" s="1280"/>
      <c r="L1253" s="1280"/>
      <c r="M1253" s="1281"/>
      <c r="N1253" s="508"/>
    </row>
    <row r="1254" spans="8:8" s="1235" ht="17.25" customFormat="1" customHeight="1">
      <c r="A1254" s="1236"/>
      <c r="B1254" s="1282" t="s">
        <v>167</v>
      </c>
      <c r="C1254" s="1283" t="s">
        <v>54</v>
      </c>
      <c r="D1254" s="1284"/>
      <c r="E1254" s="1285" t="s">
        <v>69</v>
      </c>
      <c r="F1254" s="1286" t="s">
        <v>70</v>
      </c>
      <c r="G1254" s="1285" t="s">
        <v>200</v>
      </c>
      <c r="H1254" s="1287" t="s">
        <v>30</v>
      </c>
      <c r="I1254" s="1288" t="s">
        <v>55</v>
      </c>
      <c r="J1254" s="1289" t="s">
        <v>223</v>
      </c>
      <c r="K1254" s="1290" t="s">
        <v>83</v>
      </c>
      <c r="L1254" s="1291" t="s">
        <v>76</v>
      </c>
      <c r="M1254" s="1292" t="s">
        <v>102</v>
      </c>
      <c r="N1254" s="508"/>
    </row>
    <row r="1255" spans="8:8" s="1235" ht="17.25" customFormat="1" customHeight="1">
      <c r="A1255" s="1236"/>
      <c r="B1255" s="1282" t="s">
        <v>167</v>
      </c>
      <c r="C1255" s="1293"/>
      <c r="D1255" s="1294"/>
      <c r="E1255" s="1295"/>
      <c r="F1255" s="1296"/>
      <c r="G1255" s="1295"/>
      <c r="H1255" s="1297"/>
      <c r="I1255" s="1298"/>
      <c r="J1255" s="1299"/>
      <c r="K1255" s="1300"/>
      <c r="L1255" s="1301"/>
      <c r="M1255" s="1302"/>
      <c r="N1255" s="508"/>
    </row>
    <row r="1256" spans="8:8" s="1235" ht="17.25" customFormat="1" customHeight="1">
      <c r="A1256" s="1236"/>
      <c r="B1256" s="1282" t="s">
        <v>167</v>
      </c>
      <c r="C1256" s="1303" t="s">
        <v>56</v>
      </c>
      <c r="D1256" s="1304"/>
      <c r="E1256" s="1305">
        <f>'Marks Entry'!$L$7</f>
        <v>5.0</v>
      </c>
      <c r="F1256" s="1305">
        <f>'Marks Entry'!$M$7</f>
        <v>5.0</v>
      </c>
      <c r="G1256" s="1305">
        <f>'Marks Entry'!$M$7</f>
        <v>5.0</v>
      </c>
      <c r="H1256" s="1306">
        <f>SUM(E1256:G1256)</f>
        <v>15.0</v>
      </c>
      <c r="I1256" s="1305">
        <f>'Marks Entry'!$P$7</f>
        <v>35.0</v>
      </c>
      <c r="J1256" s="1306">
        <f>SUM(H1256,I1256)</f>
        <v>50.0</v>
      </c>
      <c r="K1256" s="1305">
        <f>'Marks Entry'!$R$7</f>
        <v>50.0</v>
      </c>
      <c r="L1256" s="1307">
        <f>SUM(J1256,K1256)</f>
        <v>100.0</v>
      </c>
      <c r="M1256" s="1308"/>
      <c r="N1256" s="508"/>
    </row>
    <row r="1257" spans="8:8" s="1235" ht="17.25" customFormat="1" customHeight="1">
      <c r="A1257" s="1236"/>
      <c r="B1257" s="1282" t="s">
        <v>167</v>
      </c>
      <c r="C1257" s="1309" t="str">
        <f>'Marks Entry'!$L$3</f>
        <v>HINDI</v>
      </c>
      <c r="D1257" s="1310"/>
      <c r="E1257" s="1311">
        <f>IF(K1244="","",VLOOKUP($A1241,'Marks Entry'!$C$1:$GQ$109,10,0))</f>
        <v>0.0</v>
      </c>
      <c r="F1257" s="1311">
        <f>IF(K1244="","",VLOOKUP($A1241,'Marks Entry'!$C$1:$GQ$109,11,0))</f>
        <v>0.0</v>
      </c>
      <c r="G1257" s="1312">
        <f>IF(K1244="","",VLOOKUP($A1241,'Marks Entry'!$C$1:$GQ$109,12,0))</f>
        <v>0.0</v>
      </c>
      <c r="H1257" s="1313">
        <f>SUM(E1257:G1257)</f>
        <v>0.0</v>
      </c>
      <c r="I1257" s="1311">
        <f>IF(K1244="","",VLOOKUP($A1241,'Marks Entry'!$C$1:$GQ$109,14,0))</f>
        <v>0.0</v>
      </c>
      <c r="J1257" s="1313">
        <f t="shared" si="93" ref="J1257:J1264">SUM(H1257,I1257)</f>
        <v>0.0</v>
      </c>
      <c r="K1257" s="1311">
        <f>IF(K1244="","",VLOOKUP($A1241,'Marks Entry'!$C$1:$GQ$109,16,0))</f>
        <v>0.0</v>
      </c>
      <c r="L1257" s="1314">
        <f t="shared" si="94" ref="L1257:L1264">SUM(J1257,K1257)</f>
        <v>0.0</v>
      </c>
      <c r="M1257" s="1315" t="str">
        <f>IF(K1244="","",VLOOKUP($A1241,'Marks Entry'!$C$1:$GQ$109,21,0))</f>
        <v/>
      </c>
      <c r="N1257" s="508"/>
    </row>
    <row r="1258" spans="8:8" s="1235" ht="17.25" customFormat="1" customHeight="1">
      <c r="A1258" s="1236"/>
      <c r="B1258" s="1282" t="s">
        <v>167</v>
      </c>
      <c r="C1258" s="1316" t="str">
        <f>'Marks Entry'!$X$3</f>
        <v>ENGLISH</v>
      </c>
      <c r="D1258" s="1317"/>
      <c r="E1258" s="1318">
        <f>IF(K1244="","",VLOOKUP($A1241,'Marks Entry'!$C$1:$GQ$109,22,0))</f>
        <v>0.0</v>
      </c>
      <c r="F1258" s="1318">
        <f>IF(K1244="","",VLOOKUP($A1241,'Marks Entry'!$C$1:$GQ$109,23,0))</f>
        <v>0.0</v>
      </c>
      <c r="G1258" s="1319">
        <f>IF(K1244="","",VLOOKUP($A1241,'Marks Entry'!$C$1:$GQ$109,24,0))</f>
        <v>0.0</v>
      </c>
      <c r="H1258" s="1320">
        <f t="shared" si="95" ref="H1258:H1264">SUM(E1258:G1258)</f>
        <v>0.0</v>
      </c>
      <c r="I1258" s="1321">
        <f>IF(K1244="","",VLOOKUP($A1241,'Marks Entry'!$C$1:$GQ$109,26,0))</f>
        <v>0.0</v>
      </c>
      <c r="J1258" s="1320">
        <f t="shared" si="93"/>
        <v>0.0</v>
      </c>
      <c r="K1258" s="1318">
        <f>IF(K1244="","",VLOOKUP($A1241,'Marks Entry'!$C$1:$GQ$109,28,0))</f>
        <v>0.0</v>
      </c>
      <c r="L1258" s="1322">
        <f t="shared" si="94"/>
        <v>0.0</v>
      </c>
      <c r="M1258" s="1323" t="str">
        <f>IF(K1244="","",VLOOKUP($A1241,'Marks Entry'!$C$1:$GQ$109,33,0))</f>
        <v/>
      </c>
      <c r="N1258" s="508"/>
    </row>
    <row r="1259" spans="8:8" s="1235" ht="17.25" customFormat="1" customHeight="1">
      <c r="A1259" s="1236"/>
      <c r="B1259" s="1282" t="s">
        <v>167</v>
      </c>
      <c r="C1259" s="1324" t="s">
        <v>56</v>
      </c>
      <c r="D1259" s="1325"/>
      <c r="E1259" s="1326">
        <f>'Marks Entry'!$AJ$7</f>
        <v>10.0</v>
      </c>
      <c r="F1259" s="1326">
        <f>'Marks Entry'!$AK$7</f>
        <v>10.0</v>
      </c>
      <c r="G1259" s="1326">
        <f>'Marks Entry'!$AK$7</f>
        <v>10.0</v>
      </c>
      <c r="H1259" s="1327">
        <f t="shared" si="95"/>
        <v>30.0</v>
      </c>
      <c r="I1259" s="1326">
        <f>'Marks Entry'!$AN$7</f>
        <v>70.0</v>
      </c>
      <c r="J1259" s="1327">
        <f t="shared" si="93"/>
        <v>100.0</v>
      </c>
      <c r="K1259" s="1326">
        <f>'Marks Entry'!$AP$7</f>
        <v>100.0</v>
      </c>
      <c r="L1259" s="1328">
        <f t="shared" si="94"/>
        <v>200.0</v>
      </c>
      <c r="M1259" s="1329" t="s">
        <v>168</v>
      </c>
      <c r="N1259" s="508"/>
    </row>
    <row r="1260" spans="8:8" s="1235" ht="17.25" customFormat="1" customHeight="1">
      <c r="A1260" s="1236"/>
      <c r="B1260" s="1282" t="s">
        <v>167</v>
      </c>
      <c r="C1260" s="1330" t="str">
        <f>'Marks Entry'!$AJ$3</f>
        <v>SANSKRIT-I</v>
      </c>
      <c r="D1260" s="1331"/>
      <c r="E1260" s="1311">
        <f>IF(K1244="","",VLOOKUP($A1241,'Marks Entry'!$C$1:$GQ$109,34,0))</f>
        <v>0.0</v>
      </c>
      <c r="F1260" s="1311">
        <f>IF(K1244="","",VLOOKUP($A1241,'Marks Entry'!$C$1:$GQ$109,35,0))</f>
        <v>0.0</v>
      </c>
      <c r="G1260" s="1312">
        <f>IF(K1244="","",VLOOKUP($A1241,'Marks Entry'!$C$1:$GQ$109,36,0))</f>
        <v>0.0</v>
      </c>
      <c r="H1260" s="1332">
        <f t="shared" si="95"/>
        <v>0.0</v>
      </c>
      <c r="I1260" s="1333">
        <f>IF(K1244="","",VLOOKUP($A1241,'Marks Entry'!$C$1:$GQ$109,38,0))</f>
        <v>0.0</v>
      </c>
      <c r="J1260" s="1332">
        <f t="shared" si="93"/>
        <v>0.0</v>
      </c>
      <c r="K1260" s="1311">
        <f>IF(K1244="","",VLOOKUP($A1241,'Marks Entry'!$C$1:$GQ$109,40,0))</f>
        <v>0.0</v>
      </c>
      <c r="L1260" s="1314">
        <f t="shared" si="94"/>
        <v>0.0</v>
      </c>
      <c r="M1260" s="1315" t="str">
        <f>IF(K1244="","",VLOOKUP($A1241,'Marks Entry'!$C$1:$GQ$109,45,0))</f>
        <v/>
      </c>
      <c r="N1260" s="508"/>
    </row>
    <row r="1261" spans="8:8" s="1235" ht="17.25" customFormat="1" customHeight="1">
      <c r="A1261" s="1236"/>
      <c r="B1261" s="1282" t="s">
        <v>167</v>
      </c>
      <c r="C1261" s="1334" t="str">
        <f>'Marks Entry'!$AV$3</f>
        <v>SANSKRIT-II</v>
      </c>
      <c r="D1261" s="1335"/>
      <c r="E1261" s="1311">
        <f>IF(K1244="","",VLOOKUP($A1241,'Marks Entry'!$C$1:$GQ$109,46,0))</f>
        <v>0.0</v>
      </c>
      <c r="F1261" s="1311">
        <f>IF(K1244="","",VLOOKUP($A1241,'Marks Entry'!$C$1:$GQ$109,47,0))</f>
        <v>0.0</v>
      </c>
      <c r="G1261" s="1312">
        <f>IF(K1244="","",VLOOKUP($A1241,'Marks Entry'!$C$1:$GQ$109,48,0))</f>
        <v>0.0</v>
      </c>
      <c r="H1261" s="1336">
        <f t="shared" si="95"/>
        <v>0.0</v>
      </c>
      <c r="I1261" s="1337">
        <f>IF(K1244="","",VLOOKUP($A1241,'Marks Entry'!$C$1:$GQ$109,50,0))</f>
        <v>0.0</v>
      </c>
      <c r="J1261" s="1336">
        <f t="shared" si="93"/>
        <v>0.0</v>
      </c>
      <c r="K1261" s="1311">
        <f>IF(K1244="","",VLOOKUP($A1241,'Marks Entry'!$C$1:$GQ$109,52,0))</f>
        <v>0.0</v>
      </c>
      <c r="L1261" s="1314">
        <f t="shared" si="94"/>
        <v>0.0</v>
      </c>
      <c r="M1261" s="1315" t="str">
        <f>IF(K1244="","",VLOOKUP($A1241,'Marks Entry'!$C$1:$GQ$109,57,0))</f>
        <v/>
      </c>
      <c r="N1261" s="508"/>
    </row>
    <row r="1262" spans="8:8" s="1235" ht="17.25" customFormat="1" customHeight="1">
      <c r="A1262" s="1236"/>
      <c r="B1262" s="1282" t="s">
        <v>167</v>
      </c>
      <c r="C1262" s="1334" t="str">
        <f>'Marks Entry'!$BH$3</f>
        <v>SCIENCE</v>
      </c>
      <c r="D1262" s="1335"/>
      <c r="E1262" s="1311">
        <f>IF(K1244="","",VLOOKUP($A1241,'Marks Entry'!$C$1:$GQ$109,58,0))</f>
        <v>0.0</v>
      </c>
      <c r="F1262" s="1311">
        <f>IF(K1244="","",VLOOKUP($A1241,'Marks Entry'!$C$1:$GQ$109,59,0))</f>
        <v>0.0</v>
      </c>
      <c r="G1262" s="1312">
        <f>IF(K1244="","",VLOOKUP($A1241,'Marks Entry'!$C$1:$GQ$109,60,0))</f>
        <v>0.0</v>
      </c>
      <c r="H1262" s="1336">
        <f t="shared" si="95"/>
        <v>0.0</v>
      </c>
      <c r="I1262" s="1337">
        <f>IF(K1244="","",VLOOKUP($A1241,'Marks Entry'!$C$1:$GQ$109,62,0))</f>
        <v>0.0</v>
      </c>
      <c r="J1262" s="1336">
        <f t="shared" si="93"/>
        <v>0.0</v>
      </c>
      <c r="K1262" s="1311">
        <f>IF(K1244="","",VLOOKUP($A1241,'Marks Entry'!$C$1:$GQ$109,64,0))</f>
        <v>0.0</v>
      </c>
      <c r="L1262" s="1314">
        <f t="shared" si="94"/>
        <v>0.0</v>
      </c>
      <c r="M1262" s="1315" t="str">
        <f>IF(K1244="","",VLOOKUP($A1241,'Marks Entry'!$C$1:$GQ$109,69,0))</f>
        <v/>
      </c>
      <c r="N1262" s="508"/>
    </row>
    <row r="1263" spans="8:8" s="1235" ht="17.25" customFormat="1" customHeight="1">
      <c r="A1263" s="1236"/>
      <c r="B1263" s="1282" t="s">
        <v>167</v>
      </c>
      <c r="C1263" s="1338" t="str">
        <f>'Marks Entry'!$BT$3</f>
        <v>MATHEMATICS</v>
      </c>
      <c r="D1263" s="1339"/>
      <c r="E1263" s="1340">
        <f>IF(K1244="","",VLOOKUP($A1241,'Marks Entry'!$C$1:$GQ$109,70,0))</f>
        <v>0.0</v>
      </c>
      <c r="F1263" s="1340">
        <f>IF(K1244="","",VLOOKUP($A1241,'Marks Entry'!$C$1:$GQ$109,71,0))</f>
        <v>0.0</v>
      </c>
      <c r="G1263" s="1341">
        <f>IF(K1244="","",VLOOKUP($A1241,'Marks Entry'!$C$1:$GQ$109,72,0))</f>
        <v>0.0</v>
      </c>
      <c r="H1263" s="1342">
        <f t="shared" si="95"/>
        <v>0.0</v>
      </c>
      <c r="I1263" s="1343">
        <f>IF(K1244="","",VLOOKUP($A1241,'Marks Entry'!$C$1:$GQ$109,74,0))</f>
        <v>0.0</v>
      </c>
      <c r="J1263" s="1342">
        <f t="shared" si="93"/>
        <v>0.0</v>
      </c>
      <c r="K1263" s="1340">
        <f>IF(K1244="","",VLOOKUP($A1241,'Marks Entry'!$C$1:$GQ$109,76,0))</f>
        <v>0.0</v>
      </c>
      <c r="L1263" s="1344">
        <f t="shared" si="94"/>
        <v>0.0</v>
      </c>
      <c r="M1263" s="1345" t="str">
        <f>IF(K1244="","",VLOOKUP($A1241,'Marks Entry'!$C$1:$GQ$109,81,0))</f>
        <v/>
      </c>
      <c r="N1263" s="508"/>
    </row>
    <row r="1264" spans="8:8" s="1235" ht="17.25" customFormat="1" customHeight="1">
      <c r="A1264" s="1236"/>
      <c r="B1264" s="1282" t="s">
        <v>167</v>
      </c>
      <c r="C1264" s="1338" t="str">
        <f>'Marks Entry'!$CF$3</f>
        <v>SOCIAL SCIENCE</v>
      </c>
      <c r="D1264" s="1339"/>
      <c r="E1264" s="1340">
        <f>IF(K1244="","",VLOOKUP($A1241,'Marks Entry'!$C$1:$GQ$109,82,0))</f>
        <v>0.0</v>
      </c>
      <c r="F1264" s="1340">
        <f>IF(K1244="","",VLOOKUP($A1241,'Marks Entry'!$C$1:$GQ$109,83,0))</f>
        <v>0.0</v>
      </c>
      <c r="G1264" s="1341">
        <f>IF(K1244="","",VLOOKUP($A1241,'Marks Entry'!$C$1:$GQ$109,84,0))</f>
        <v>0.0</v>
      </c>
      <c r="H1264" s="1342">
        <f t="shared" si="95"/>
        <v>0.0</v>
      </c>
      <c r="I1264" s="1343">
        <f>IF(K1244="","",VLOOKUP($A1241,'Marks Entry'!$C$1:$GQ$109,86,0))</f>
        <v>0.0</v>
      </c>
      <c r="J1264" s="1342">
        <f t="shared" si="93"/>
        <v>0.0</v>
      </c>
      <c r="K1264" s="1340">
        <f>IF(K1244="","",VLOOKUP($A1241,'Marks Entry'!$C$1:$GQ$109,88,0))</f>
        <v>0.0</v>
      </c>
      <c r="L1264" s="1344">
        <f t="shared" si="94"/>
        <v>0.0</v>
      </c>
      <c r="M1264" s="1345" t="str">
        <f>IF(K1244="","",VLOOKUP($A1241,'Marks Entry'!$C$1:$GQ$109,93,0))</f>
        <v/>
      </c>
      <c r="N1264" s="508"/>
    </row>
    <row r="1265" spans="8:8" s="24" ht="17.25" customFormat="1" customHeight="1">
      <c r="A1265" s="1236"/>
      <c r="B1265" s="1262" t="s">
        <v>167</v>
      </c>
      <c r="C1265" s="1346" t="s">
        <v>77</v>
      </c>
      <c r="D1265" s="1347"/>
      <c r="E1265" s="1348"/>
      <c r="F1265" s="1349" t="s">
        <v>78</v>
      </c>
      <c r="G1265" s="1350"/>
      <c r="H1265" s="1351" t="s">
        <v>79</v>
      </c>
      <c r="I1265" s="1352"/>
      <c r="J1265" s="1353" t="s">
        <v>43</v>
      </c>
      <c r="K1265" s="1354" t="s">
        <v>95</v>
      </c>
      <c r="L1265" s="1355" t="s">
        <v>41</v>
      </c>
      <c r="M1265" s="1356" t="s">
        <v>45</v>
      </c>
      <c r="N1265" s="508"/>
    </row>
    <row r="1266" spans="8:8" s="24" ht="20.25" customFormat="1" customHeight="1">
      <c r="A1266" s="1236"/>
      <c r="B1266" s="1262" t="s">
        <v>167</v>
      </c>
      <c r="C1266" s="1357"/>
      <c r="D1266" s="1358"/>
      <c r="E1266" s="1359"/>
      <c r="F1266" s="1360" t="str">
        <f>IF(K1244="","",VLOOKUP($A1241,'Marks Entry'!$C$1:$GQ$109,155,0))</f>
        <v/>
      </c>
      <c r="G1266" s="1361"/>
      <c r="H1266" s="1362" t="str">
        <f>IF(K1244="","",VLOOKUP($A1241,'Marks Entry'!$C$1:$GQ$109,156,0))</f>
        <v/>
      </c>
      <c r="I1266" s="1361"/>
      <c r="J1266" s="1363" t="str">
        <f>IF(K1244="","",VLOOKUP($A1241,'Marks Entry'!$C$1:$GQ$109,157,0))</f>
        <v/>
      </c>
      <c r="K1266" s="1364" t="str">
        <f>IF(K1244="","",VLOOKUP($A1241,'Marks Entry'!$C$1:$GQ$109,158,0))</f>
        <v/>
      </c>
      <c r="L1266" s="1365" t="str">
        <f>IF(K1244="","",VLOOKUP($A1241,'Marks Entry'!$C$1:$GQ$109,159,0))</f>
        <v/>
      </c>
      <c r="M1266" s="1366" t="str">
        <f>IF(K1244="","",VLOOKUP($A1241,'Marks Entry'!$C$1:$GQ$109,161,0))</f>
        <v/>
      </c>
      <c r="N1266" s="508"/>
    </row>
    <row r="1267" spans="8:8" s="24" ht="17.25" customFormat="1" customHeight="1">
      <c r="A1267" s="1236"/>
      <c r="B1267" s="1262" t="s">
        <v>167</v>
      </c>
      <c r="C1267" s="1367" t="s">
        <v>58</v>
      </c>
      <c r="D1267" s="1368"/>
      <c r="E1267" s="1368"/>
      <c r="F1267" s="1368"/>
      <c r="G1267" s="1368"/>
      <c r="H1267" s="1368"/>
      <c r="I1267" s="1369"/>
      <c r="J1267" s="1370" t="s">
        <v>59</v>
      </c>
      <c r="K1267" s="1371">
        <f>IF(K1244="","",VLOOKUP($A1241,'Marks Entry'!$C$1:$GQ$109,152,0))</f>
        <v>0.0</v>
      </c>
      <c r="L1267" s="1372" t="s">
        <v>104</v>
      </c>
      <c r="M1267" s="1373"/>
      <c r="N1267" s="508"/>
    </row>
    <row r="1268" spans="8:8" s="24" ht="17.25" customFormat="1" customHeight="1">
      <c r="A1268" s="1236"/>
      <c r="B1268" s="1262" t="s">
        <v>167</v>
      </c>
      <c r="C1268" s="1374" t="s">
        <v>54</v>
      </c>
      <c r="D1268" s="1375"/>
      <c r="E1268" s="1375"/>
      <c r="F1268" s="1376" t="s">
        <v>162</v>
      </c>
      <c r="G1268" s="1376"/>
      <c r="H1268" s="1376"/>
      <c r="I1268" s="1377" t="s">
        <v>49</v>
      </c>
      <c r="J1268" s="1378" t="s">
        <v>60</v>
      </c>
      <c r="K1268" s="1379">
        <f>IF(K1244="","",VLOOKUP($A1241,'Marks Entry'!$C$1:$GQ$109,153,0))</f>
        <v>0.0</v>
      </c>
      <c r="L1268" s="1380" t="str">
        <f>IF(K1244="","",VLOOKUP($A1241,'Marks Entry'!$C$1:$GQ$109,154,0))</f>
        <v/>
      </c>
      <c r="M1268" s="1381"/>
      <c r="N1268" s="508"/>
    </row>
    <row r="1269" spans="8:8" s="24" ht="17.25" customFormat="1" customHeight="1">
      <c r="A1269" s="1236"/>
      <c r="B1269" s="1262" t="s">
        <v>167</v>
      </c>
      <c r="C1269" s="1374"/>
      <c r="D1269" s="1375"/>
      <c r="E1269" s="1375"/>
      <c r="F1269" s="1376"/>
      <c r="G1269" s="1376"/>
      <c r="H1269" s="1376"/>
      <c r="I1269" s="1382" t="s">
        <v>103</v>
      </c>
      <c r="J1269" s="1383" t="s">
        <v>61</v>
      </c>
      <c r="K1269" s="1383"/>
      <c r="L1269" s="1384" t="str">
        <f>IF(K1244="","",VLOOKUP($A1241,'Marks Entry'!$C$1:$GQ$109,162,0))</f>
        <v/>
      </c>
      <c r="M1269" s="1385"/>
      <c r="N1269" s="508"/>
    </row>
    <row r="1270" spans="8:8" s="24" ht="17.25" customFormat="1" customHeight="1">
      <c r="A1270" s="1236"/>
      <c r="B1270" s="1262" t="s">
        <v>167</v>
      </c>
      <c r="C1270" s="1386" t="str">
        <f>'Marks Entry'!$CR$3</f>
        <v>Fou. Of Info. Tech.</v>
      </c>
      <c r="D1270" s="1387"/>
      <c r="E1270" s="1388"/>
      <c r="F1270" s="1389" t="str">
        <f>IF(K1244="","",VLOOKUP($A1241,'Marks Entry'!$C$1:$GQ$109,180,0))</f>
        <v>0/200</v>
      </c>
      <c r="G1270" s="1389"/>
      <c r="H1270" s="1389"/>
      <c r="I1270" s="1390" t="str">
        <f>IF(OR(K1244="",F1270=0/200),"",VLOOKUP($A1241,'Marks Entry'!$C$1:$GQ$109,106,0))</f>
        <v/>
      </c>
      <c r="J1270" s="1391" t="s">
        <v>68</v>
      </c>
      <c r="K1270" s="1391"/>
      <c r="L1270" s="1392">
        <f>Master!$E$20</f>
        <v>45048.0</v>
      </c>
      <c r="M1270" s="1393"/>
      <c r="N1270" s="508"/>
    </row>
    <row r="1271" spans="8:8" s="24" ht="17.25" customFormat="1" customHeight="1">
      <c r="A1271" s="1236"/>
      <c r="B1271" s="1262" t="s">
        <v>167</v>
      </c>
      <c r="C1271" s="1394" t="str">
        <f>'Marks Entry'!$DE$3</f>
        <v>Health &amp; Phy. Edu.</v>
      </c>
      <c r="D1271" s="1395"/>
      <c r="E1271" s="1395"/>
      <c r="F1271" s="1396" t="str">
        <f>IF(K1244="","",VLOOKUP($A1241,'Marks Entry'!$C$1:$GQ$109,184,0))</f>
        <v>0/230</v>
      </c>
      <c r="G1271" s="1397"/>
      <c r="H1271" s="1398"/>
      <c r="I1271" s="1390" t="str">
        <f>IF(OR(K1244="",F1271=0/200),"",VLOOKUP($A1241,'Marks Entry'!$C$1:$GQ$109,129,0))</f>
        <v/>
      </c>
      <c r="J1271" s="1399"/>
      <c r="K1271" s="1399"/>
      <c r="L1271" s="1399"/>
      <c r="M1271" s="1400"/>
      <c r="N1271" s="508"/>
    </row>
    <row r="1272" spans="8:8" s="24" ht="17.25" customFormat="1" customHeight="1">
      <c r="A1272" s="1236"/>
      <c r="B1272" s="1262" t="s">
        <v>167</v>
      </c>
      <c r="C1272" s="1394" t="str">
        <f>'Marks Entry'!$EB$3</f>
        <v>S.U.P.W.</v>
      </c>
      <c r="D1272" s="1395"/>
      <c r="E1272" s="1395"/>
      <c r="F1272" s="1396" t="str">
        <f>IF(K1244="","",VLOOKUP($A1241,'Marks Entry'!$C$1:$GQ$109,188,0))</f>
        <v>0/100</v>
      </c>
      <c r="G1272" s="1397"/>
      <c r="H1272" s="1398"/>
      <c r="I1272" s="1390" t="str">
        <f>IF(OR(K1244="",F1272=0/100),"",VLOOKUP($A1241,'Marks Entry'!$C$1:$GQ$109,135,0))</f>
        <v/>
      </c>
      <c r="J1272" s="1401"/>
      <c r="K1272" s="1401"/>
      <c r="L1272" s="1401"/>
      <c r="M1272" s="1402"/>
      <c r="N1272" s="508"/>
    </row>
    <row r="1273" spans="8:8" s="24" ht="17.25" customFormat="1" customHeight="1">
      <c r="A1273" s="1236"/>
      <c r="B1273" s="1262" t="s">
        <v>167</v>
      </c>
      <c r="C1273" s="1394" t="str">
        <f>'Marks Entry'!$EH$3</f>
        <v>Art Education</v>
      </c>
      <c r="D1273" s="1395"/>
      <c r="E1273" s="1395"/>
      <c r="F1273" s="1396" t="str">
        <f>IF(K1244="","",VLOOKUP($A1241,'Marks Entry'!$C$1:$GQ$109,192,0))</f>
        <v>0/100</v>
      </c>
      <c r="G1273" s="1397"/>
      <c r="H1273" s="1398"/>
      <c r="I1273" s="1390" t="str">
        <f>IF(OR(K1244="",F1273=0/100),"",VLOOKUP($A1241,'Marks Entry'!$C$1:$GQ$109,141,0))</f>
        <v/>
      </c>
      <c r="J1273" s="1403" t="s">
        <v>228</v>
      </c>
      <c r="K1273" s="1403"/>
      <c r="L1273" s="1403"/>
      <c r="M1273" s="1404"/>
      <c r="N1273" s="508"/>
    </row>
    <row r="1274" spans="8:8" s="24" ht="17.25" customFormat="1" customHeight="1">
      <c r="A1274" s="1236"/>
      <c r="B1274" s="1262" t="s">
        <v>167</v>
      </c>
      <c r="C1274" s="1394" t="str">
        <f>'Marks Entry'!$EN$3</f>
        <v>H &amp; C RAJ</v>
      </c>
      <c r="D1274" s="1395"/>
      <c r="E1274" s="1395"/>
      <c r="F1274" s="1405" t="str">
        <f>IF(K1244="","",VLOOKUP($A1241,'Marks Entry'!$C$1:$GQ$109,196,0))</f>
        <v>0/200</v>
      </c>
      <c r="G1274" s="1406"/>
      <c r="H1274" s="1407"/>
      <c r="I1274" s="1408" t="str">
        <f>IF(OR(K1244="",F1274=0/200),"",VLOOKUP($A1241,'Marks Entry'!$C$1:$GQ$109,151,0))</f>
        <v/>
      </c>
      <c r="J1274" s="1403" t="s">
        <v>229</v>
      </c>
      <c r="K1274" s="1403"/>
      <c r="L1274" s="1403"/>
      <c r="M1274" s="1404"/>
      <c r="N1274" s="508"/>
    </row>
    <row r="1275" spans="8:8" s="24" ht="17.25" customFormat="1" customHeight="1">
      <c r="A1275" s="1236"/>
      <c r="B1275" s="1262" t="s">
        <v>167</v>
      </c>
      <c r="C1275" s="1409" t="s">
        <v>171</v>
      </c>
      <c r="D1275" s="1410"/>
      <c r="E1275" s="1411"/>
      <c r="F1275" s="1412" t="s">
        <v>172</v>
      </c>
      <c r="G1275" s="1413"/>
      <c r="H1275" s="1414"/>
      <c r="I1275" s="1415" t="s">
        <v>31</v>
      </c>
      <c r="J1275" s="1403" t="s">
        <v>230</v>
      </c>
      <c r="K1275" s="1403"/>
      <c r="L1275" s="1403"/>
      <c r="M1275" s="1404"/>
      <c r="N1275" s="508"/>
    </row>
    <row r="1276" spans="8:8" s="24" ht="17.25" customFormat="1" customHeight="1">
      <c r="A1276" s="1236"/>
      <c r="B1276" s="1262" t="s">
        <v>167</v>
      </c>
      <c r="C1276" s="1416"/>
      <c r="D1276" s="1417"/>
      <c r="E1276" s="1418"/>
      <c r="F1276" s="1419" t="s">
        <v>224</v>
      </c>
      <c r="G1276" s="1420"/>
      <c r="H1276" s="1421"/>
      <c r="I1276" s="1422" t="s">
        <v>62</v>
      </c>
      <c r="J1276" s="1423" t="s">
        <v>232</v>
      </c>
      <c r="K1276" s="1424"/>
      <c r="L1276" s="1424"/>
      <c r="M1276" s="1425"/>
      <c r="N1276" s="508"/>
    </row>
    <row r="1277" spans="8:8" s="24" ht="17.25" customFormat="1" customHeight="1">
      <c r="A1277" s="1236"/>
      <c r="B1277" s="1262" t="s">
        <v>167</v>
      </c>
      <c r="C1277" s="1416"/>
      <c r="D1277" s="1417"/>
      <c r="E1277" s="1418"/>
      <c r="F1277" s="1419" t="s">
        <v>225</v>
      </c>
      <c r="G1277" s="1420"/>
      <c r="H1277" s="1421"/>
      <c r="I1277" s="1422" t="s">
        <v>63</v>
      </c>
      <c r="J1277" s="1426"/>
      <c r="K1277" s="1427"/>
      <c r="L1277" s="1427"/>
      <c r="M1277" s="1428"/>
      <c r="N1277" s="508"/>
    </row>
    <row r="1278" spans="8:8" s="24" ht="17.25" customFormat="1" customHeight="1">
      <c r="A1278" s="1236"/>
      <c r="B1278" s="1262" t="s">
        <v>167</v>
      </c>
      <c r="C1278" s="1416"/>
      <c r="D1278" s="1417"/>
      <c r="E1278" s="1418"/>
      <c r="F1278" s="1419" t="s">
        <v>226</v>
      </c>
      <c r="G1278" s="1420"/>
      <c r="H1278" s="1421"/>
      <c r="I1278" s="1422" t="s">
        <v>65</v>
      </c>
      <c r="J1278" s="1426"/>
      <c r="K1278" s="1427"/>
      <c r="L1278" s="1427"/>
      <c r="M1278" s="1428"/>
      <c r="N1278" s="508"/>
    </row>
    <row r="1279" spans="8:8" s="24" ht="17.25" customFormat="1" customHeight="1">
      <c r="A1279" s="1236"/>
      <c r="B1279" s="1429" t="s">
        <v>167</v>
      </c>
      <c r="C1279" s="1430"/>
      <c r="D1279" s="1431"/>
      <c r="E1279" s="1432"/>
      <c r="F1279" s="1433" t="s">
        <v>227</v>
      </c>
      <c r="G1279" s="1434"/>
      <c r="H1279" s="1435"/>
      <c r="I1279" s="1436" t="s">
        <v>64</v>
      </c>
      <c r="J1279" s="1437" t="s">
        <v>231</v>
      </c>
      <c r="K1279" s="1438"/>
      <c r="L1279" s="1438"/>
      <c r="M1279" s="1439"/>
      <c r="N1279" s="508"/>
    </row>
    <row r="1280" spans="8:8" s="24" ht="27.75" customFormat="1" customHeight="1">
      <c r="A1280" s="1440" t="s">
        <v>161</v>
      </c>
      <c r="B1280" s="1440"/>
      <c r="C1280" s="1440"/>
      <c r="D1280" s="1440"/>
      <c r="E1280" s="1440"/>
      <c r="F1280" s="1440"/>
      <c r="G1280" s="1440"/>
      <c r="H1280" s="1440"/>
      <c r="I1280" s="1440"/>
      <c r="J1280" s="1440"/>
      <c r="K1280" s="1440"/>
      <c r="L1280" s="1440"/>
      <c r="M1280" s="1440"/>
      <c r="N1280" s="1440"/>
    </row>
    <row r="1281" spans="8:8" s="24" ht="19.5" customFormat="1" customHeight="1">
      <c r="A1281" s="1223">
        <f>A1241+1</f>
        <v>33.0</v>
      </c>
      <c r="B1281" s="1441" t="str">
        <f>$B$1</f>
        <v>Department Of Sanskrit Education, Rajasthan</v>
      </c>
      <c r="C1281" s="1441"/>
      <c r="D1281" s="1441"/>
      <c r="E1281" s="1441"/>
      <c r="F1281" s="1441"/>
      <c r="G1281" s="1441"/>
      <c r="H1281" s="1441"/>
      <c r="I1281" s="1441"/>
      <c r="J1281" s="1441"/>
      <c r="K1281" s="1441"/>
      <c r="L1281" s="1441"/>
      <c r="M1281" s="1441"/>
      <c r="N1281" s="508" t="s">
        <v>161</v>
      </c>
    </row>
    <row r="1282" spans="8:8" s="707" ht="36.0" customFormat="1" customHeight="1">
      <c r="A1282" s="1225"/>
      <c r="B1282" s="1226"/>
      <c r="C1282" s="1227"/>
      <c r="D1282" s="1228" t="str">
        <f>Master!$E$8</f>
        <v>GOVT VARISHTHA UPADHYAY SANSKRIT SCHOOL</v>
      </c>
      <c r="E1282" s="1229"/>
      <c r="F1282" s="1229"/>
      <c r="G1282" s="1229"/>
      <c r="H1282" s="1229"/>
      <c r="I1282" s="1229"/>
      <c r="J1282" s="1229"/>
      <c r="K1282" s="1229"/>
      <c r="L1282" s="1229"/>
      <c r="M1282" s="1230"/>
      <c r="N1282" s="508"/>
    </row>
    <row r="1283" spans="8:8" s="24" ht="19.5" customFormat="1" customHeight="1">
      <c r="A1283" s="1225"/>
      <c r="B1283" s="1231"/>
      <c r="C1283" s="1232"/>
      <c r="D1283" s="1233">
        <f>Master!$E$11</f>
        <v>0.0</v>
      </c>
      <c r="E1283" s="1233"/>
      <c r="F1283" s="1233"/>
      <c r="G1283" s="1233"/>
      <c r="H1283" s="1233"/>
      <c r="I1283" s="1233"/>
      <c r="J1283" s="1233"/>
      <c r="K1283" s="1233"/>
      <c r="L1283" s="1233"/>
      <c r="M1283" s="1234"/>
      <c r="N1283" s="508"/>
    </row>
    <row r="1284" spans="8:8" s="1235" ht="18.75" customFormat="1" customHeight="1">
      <c r="A1284" s="1236"/>
      <c r="B1284" s="1237"/>
      <c r="C1284" s="1238" t="s">
        <v>154</v>
      </c>
      <c r="D1284" s="1239"/>
      <c r="E1284" s="1239"/>
      <c r="F1284" s="1239"/>
      <c r="G1284" s="1239"/>
      <c r="H1284" s="1240"/>
      <c r="I1284" s="1241" t="s">
        <v>135</v>
      </c>
      <c r="J1284" s="1242"/>
      <c r="K1284" s="1243">
        <f>VLOOKUP($A1281,'Marks Entry'!$C$9:$K$108,5)</f>
        <v>0.0</v>
      </c>
      <c r="L1284" s="1244" t="s">
        <v>221</v>
      </c>
      <c r="M1284" s="1245"/>
      <c r="N1284" s="508"/>
    </row>
    <row r="1285" spans="8:8" s="1235" ht="18.75" customFormat="1" customHeight="1">
      <c r="A1285" s="1236"/>
      <c r="B1285" s="1237"/>
      <c r="C1285" s="1246"/>
      <c r="D1285" s="1247"/>
      <c r="E1285" s="1247"/>
      <c r="F1285" s="1247"/>
      <c r="G1285" s="1247"/>
      <c r="H1285" s="1248"/>
      <c r="I1285" s="1241"/>
      <c r="J1285" s="1242"/>
      <c r="K1285" s="1243"/>
      <c r="L1285" s="1249">
        <f>Master!$E$14</f>
        <v>8170.0</v>
      </c>
      <c r="M1285" s="1250"/>
      <c r="N1285" s="508"/>
    </row>
    <row r="1286" spans="8:8" s="24" ht="15.75" customFormat="1" customHeight="1">
      <c r="A1286" s="1236"/>
      <c r="B1286" s="1251"/>
      <c r="C1286" s="1246"/>
      <c r="D1286" s="1247"/>
      <c r="E1286" s="1247"/>
      <c r="F1286" s="1247"/>
      <c r="G1286" s="1247"/>
      <c r="H1286" s="1248"/>
      <c r="I1286" s="1241"/>
      <c r="J1286" s="1242"/>
      <c r="K1286" s="1243"/>
      <c r="L1286" s="1252" t="s">
        <v>222</v>
      </c>
      <c r="M1286" s="1253"/>
      <c r="N1286" s="508"/>
    </row>
    <row r="1287" spans="8:8" s="24" ht="18.0" customFormat="1" customHeight="1">
      <c r="A1287" s="1236"/>
      <c r="B1287" s="1251"/>
      <c r="C1287" s="1254"/>
      <c r="D1287" s="1255"/>
      <c r="E1287" s="1255"/>
      <c r="F1287" s="1255"/>
      <c r="G1287" s="1255"/>
      <c r="H1287" s="1256"/>
      <c r="I1287" s="1257"/>
      <c r="J1287" s="1258"/>
      <c r="K1287" s="1259"/>
      <c r="L1287" s="1260" t="str">
        <f>Master!$E$6</f>
        <v>2022-23</v>
      </c>
      <c r="M1287" s="1261"/>
      <c r="N1287" s="508"/>
    </row>
    <row r="1288" spans="8:8" s="24" ht="17.25" customFormat="1" customHeight="1">
      <c r="A1288" s="1236"/>
      <c r="B1288" s="1262" t="s">
        <v>167</v>
      </c>
      <c r="C1288" s="1263" t="s">
        <v>21</v>
      </c>
      <c r="D1288" s="1264"/>
      <c r="E1288" s="1264"/>
      <c r="F1288" s="1264"/>
      <c r="G1288" s="1265"/>
      <c r="H1288" s="1266" t="s">
        <v>153</v>
      </c>
      <c r="I1288" s="1267">
        <f>IF(K1284="","",VLOOKUP($A1281,'Marks Entry'!$C$9:$FA$108,3,0))</f>
        <v>0.0</v>
      </c>
      <c r="J1288" s="1267"/>
      <c r="K1288" s="1267"/>
      <c r="L1288" s="1267"/>
      <c r="M1288" s="1268"/>
      <c r="N1288" s="508"/>
    </row>
    <row r="1289" spans="8:8" s="24" ht="17.25" customFormat="1" customHeight="1">
      <c r="A1289" s="1236"/>
      <c r="B1289" s="1262" t="s">
        <v>167</v>
      </c>
      <c r="C1289" s="1269" t="s">
        <v>23</v>
      </c>
      <c r="D1289" s="1270"/>
      <c r="E1289" s="1270"/>
      <c r="F1289" s="1270"/>
      <c r="G1289" s="1271"/>
      <c r="H1289" s="1272" t="s">
        <v>153</v>
      </c>
      <c r="I1289" s="1273">
        <f>IF(K1284="","",VLOOKUP($A1281,'Marks Entry'!$C$9:$FA$108,6,0))</f>
        <v>0.0</v>
      </c>
      <c r="J1289" s="1273"/>
      <c r="K1289" s="1273"/>
      <c r="L1289" s="1273"/>
      <c r="M1289" s="1274"/>
      <c r="N1289" s="508"/>
    </row>
    <row r="1290" spans="8:8" s="24" ht="17.25" customFormat="1" customHeight="1">
      <c r="A1290" s="1236"/>
      <c r="B1290" s="1262" t="s">
        <v>167</v>
      </c>
      <c r="C1290" s="1269" t="s">
        <v>24</v>
      </c>
      <c r="D1290" s="1270"/>
      <c r="E1290" s="1270"/>
      <c r="F1290" s="1270"/>
      <c r="G1290" s="1271"/>
      <c r="H1290" s="1272" t="s">
        <v>153</v>
      </c>
      <c r="I1290" s="1273">
        <f>IF(K1284="","",VLOOKUP($A1281,'Marks Entry'!$C$9:$FA$108,7,0))</f>
        <v>0.0</v>
      </c>
      <c r="J1290" s="1273"/>
      <c r="K1290" s="1273"/>
      <c r="L1290" s="1273"/>
      <c r="M1290" s="1274"/>
      <c r="N1290" s="508"/>
    </row>
    <row r="1291" spans="8:8" s="24" ht="17.25" customFormat="1" customHeight="1">
      <c r="A1291" s="1236"/>
      <c r="B1291" s="1262" t="s">
        <v>167</v>
      </c>
      <c r="C1291" s="1269" t="s">
        <v>52</v>
      </c>
      <c r="D1291" s="1270"/>
      <c r="E1291" s="1270"/>
      <c r="F1291" s="1270"/>
      <c r="G1291" s="1271"/>
      <c r="H1291" s="1272" t="s">
        <v>153</v>
      </c>
      <c r="I1291" s="1273">
        <f>IF(K1284="","",VLOOKUP($A1281,'Marks Entry'!$C$9:$FA$108,8,0))</f>
        <v>0.0</v>
      </c>
      <c r="J1291" s="1273"/>
      <c r="K1291" s="1273"/>
      <c r="L1291" s="1273"/>
      <c r="M1291" s="1274"/>
      <c r="N1291" s="508"/>
    </row>
    <row r="1292" spans="8:8" s="24" ht="17.25" customFormat="1" customHeight="1">
      <c r="A1292" s="1236"/>
      <c r="B1292" s="1262" t="s">
        <v>167</v>
      </c>
      <c r="C1292" s="1269" t="s">
        <v>53</v>
      </c>
      <c r="D1292" s="1270"/>
      <c r="E1292" s="1270"/>
      <c r="F1292" s="1270"/>
      <c r="G1292" s="1271"/>
      <c r="H1292" s="1272" t="s">
        <v>153</v>
      </c>
      <c r="I1292" s="1275" t="str">
        <f>IF(K1284="","",CONCATENATE('Marks Entry'!$G$4,'Marks Entry'!$J$4))</f>
        <v>9(A)</v>
      </c>
      <c r="J1292" s="1273"/>
      <c r="K1292" s="1273"/>
      <c r="L1292" s="1273"/>
      <c r="M1292" s="1274"/>
      <c r="N1292" s="508"/>
    </row>
    <row r="1293" spans="8:8" s="24" ht="17.25" customFormat="1" customHeight="1">
      <c r="A1293" s="1236"/>
      <c r="B1293" s="1262" t="s">
        <v>167</v>
      </c>
      <c r="C1293" s="1276" t="s">
        <v>26</v>
      </c>
      <c r="D1293" s="1277"/>
      <c r="E1293" s="1277"/>
      <c r="F1293" s="1277"/>
      <c r="G1293" s="1278"/>
      <c r="H1293" s="1279" t="s">
        <v>153</v>
      </c>
      <c r="I1293" s="1280">
        <f>IF(K1284="","",VLOOKUP($A1281,'Marks Entry'!$C$9:$FA$108,9,0))</f>
        <v>0.0</v>
      </c>
      <c r="J1293" s="1280"/>
      <c r="K1293" s="1280"/>
      <c r="L1293" s="1280"/>
      <c r="M1293" s="1281"/>
      <c r="N1293" s="508"/>
    </row>
    <row r="1294" spans="8:8" s="1235" ht="17.25" customFormat="1" customHeight="1">
      <c r="A1294" s="1236"/>
      <c r="B1294" s="1282" t="s">
        <v>167</v>
      </c>
      <c r="C1294" s="1283" t="s">
        <v>54</v>
      </c>
      <c r="D1294" s="1284"/>
      <c r="E1294" s="1285" t="s">
        <v>69</v>
      </c>
      <c r="F1294" s="1286" t="s">
        <v>70</v>
      </c>
      <c r="G1294" s="1285" t="s">
        <v>200</v>
      </c>
      <c r="H1294" s="1287" t="s">
        <v>30</v>
      </c>
      <c r="I1294" s="1288" t="s">
        <v>55</v>
      </c>
      <c r="J1294" s="1289" t="s">
        <v>223</v>
      </c>
      <c r="K1294" s="1290" t="s">
        <v>83</v>
      </c>
      <c r="L1294" s="1291" t="s">
        <v>76</v>
      </c>
      <c r="M1294" s="1292" t="s">
        <v>102</v>
      </c>
      <c r="N1294" s="508"/>
    </row>
    <row r="1295" spans="8:8" s="1235" ht="17.25" customFormat="1" customHeight="1">
      <c r="A1295" s="1236"/>
      <c r="B1295" s="1282" t="s">
        <v>167</v>
      </c>
      <c r="C1295" s="1293"/>
      <c r="D1295" s="1294"/>
      <c r="E1295" s="1295"/>
      <c r="F1295" s="1296"/>
      <c r="G1295" s="1295"/>
      <c r="H1295" s="1297"/>
      <c r="I1295" s="1298"/>
      <c r="J1295" s="1299"/>
      <c r="K1295" s="1300"/>
      <c r="L1295" s="1301"/>
      <c r="M1295" s="1302"/>
      <c r="N1295" s="508"/>
    </row>
    <row r="1296" spans="8:8" s="1235" ht="17.25" customFormat="1" customHeight="1">
      <c r="A1296" s="1236"/>
      <c r="B1296" s="1282" t="s">
        <v>167</v>
      </c>
      <c r="C1296" s="1303" t="s">
        <v>56</v>
      </c>
      <c r="D1296" s="1304"/>
      <c r="E1296" s="1305">
        <f>'Marks Entry'!$L$7</f>
        <v>5.0</v>
      </c>
      <c r="F1296" s="1305">
        <f>'Marks Entry'!$M$7</f>
        <v>5.0</v>
      </c>
      <c r="G1296" s="1305">
        <f>'Marks Entry'!$M$7</f>
        <v>5.0</v>
      </c>
      <c r="H1296" s="1306">
        <f>SUM(E1296:G1296)</f>
        <v>15.0</v>
      </c>
      <c r="I1296" s="1305">
        <f>'Marks Entry'!$P$7</f>
        <v>35.0</v>
      </c>
      <c r="J1296" s="1306">
        <f>SUM(H1296,I1296)</f>
        <v>50.0</v>
      </c>
      <c r="K1296" s="1305">
        <f>'Marks Entry'!$R$7</f>
        <v>50.0</v>
      </c>
      <c r="L1296" s="1307">
        <f>SUM(J1296,K1296)</f>
        <v>100.0</v>
      </c>
      <c r="M1296" s="1308"/>
      <c r="N1296" s="508"/>
    </row>
    <row r="1297" spans="8:8" s="1235" ht="17.25" customFormat="1" customHeight="1">
      <c r="A1297" s="1236"/>
      <c r="B1297" s="1282" t="s">
        <v>167</v>
      </c>
      <c r="C1297" s="1309" t="str">
        <f>'Marks Entry'!$L$3</f>
        <v>HINDI</v>
      </c>
      <c r="D1297" s="1310"/>
      <c r="E1297" s="1311">
        <f>IF(K1284="","",VLOOKUP($A1281,'Marks Entry'!$C$1:$GQ$109,10,0))</f>
        <v>0.0</v>
      </c>
      <c r="F1297" s="1311">
        <f>IF(K1284="","",VLOOKUP($A1281,'Marks Entry'!$C$1:$GQ$109,11,0))</f>
        <v>0.0</v>
      </c>
      <c r="G1297" s="1312">
        <f>IF(K1284="","",VLOOKUP($A1281,'Marks Entry'!$C$1:$GQ$109,12,0))</f>
        <v>0.0</v>
      </c>
      <c r="H1297" s="1313">
        <f>SUM(E1297:G1297)</f>
        <v>0.0</v>
      </c>
      <c r="I1297" s="1311">
        <f>IF(K1284="","",VLOOKUP($A1281,'Marks Entry'!$C$1:$GQ$109,14,0))</f>
        <v>0.0</v>
      </c>
      <c r="J1297" s="1313">
        <f t="shared" si="96" ref="J1297:J1304">SUM(H1297,I1297)</f>
        <v>0.0</v>
      </c>
      <c r="K1297" s="1311">
        <f>IF(K1284="","",VLOOKUP($A1281,'Marks Entry'!$C$1:$GQ$109,16,0))</f>
        <v>0.0</v>
      </c>
      <c r="L1297" s="1314">
        <f t="shared" si="97" ref="L1297:L1304">SUM(J1297,K1297)</f>
        <v>0.0</v>
      </c>
      <c r="M1297" s="1315" t="str">
        <f>IF(K1284="","",VLOOKUP($A1281,'Marks Entry'!$C$1:$GQ$109,21,0))</f>
        <v/>
      </c>
      <c r="N1297" s="508"/>
    </row>
    <row r="1298" spans="8:8" s="1235" ht="17.25" customFormat="1" customHeight="1">
      <c r="A1298" s="1236"/>
      <c r="B1298" s="1282" t="s">
        <v>167</v>
      </c>
      <c r="C1298" s="1316" t="str">
        <f>'Marks Entry'!$X$3</f>
        <v>ENGLISH</v>
      </c>
      <c r="D1298" s="1317"/>
      <c r="E1298" s="1318">
        <f>IF(K1284="","",VLOOKUP($A1281,'Marks Entry'!$C$1:$GQ$109,22,0))</f>
        <v>0.0</v>
      </c>
      <c r="F1298" s="1318">
        <f>IF(K1284="","",VLOOKUP($A1281,'Marks Entry'!$C$1:$GQ$109,23,0))</f>
        <v>0.0</v>
      </c>
      <c r="G1298" s="1319">
        <f>IF(K1284="","",VLOOKUP($A1281,'Marks Entry'!$C$1:$GQ$109,24,0))</f>
        <v>0.0</v>
      </c>
      <c r="H1298" s="1320">
        <f t="shared" si="98" ref="H1298:H1304">SUM(E1298:G1298)</f>
        <v>0.0</v>
      </c>
      <c r="I1298" s="1321">
        <f>IF(K1284="","",VLOOKUP($A1281,'Marks Entry'!$C$1:$GQ$109,26,0))</f>
        <v>0.0</v>
      </c>
      <c r="J1298" s="1320">
        <f t="shared" si="96"/>
        <v>0.0</v>
      </c>
      <c r="K1298" s="1318">
        <f>IF(K1284="","",VLOOKUP($A1281,'Marks Entry'!$C$1:$GQ$109,28,0))</f>
        <v>0.0</v>
      </c>
      <c r="L1298" s="1322">
        <f t="shared" si="97"/>
        <v>0.0</v>
      </c>
      <c r="M1298" s="1323" t="str">
        <f>IF(K1284="","",VLOOKUP($A1281,'Marks Entry'!$C$1:$GQ$109,33,0))</f>
        <v/>
      </c>
      <c r="N1298" s="508"/>
    </row>
    <row r="1299" spans="8:8" s="1235" ht="17.25" customFormat="1" customHeight="1">
      <c r="A1299" s="1236"/>
      <c r="B1299" s="1282" t="s">
        <v>167</v>
      </c>
      <c r="C1299" s="1324" t="s">
        <v>56</v>
      </c>
      <c r="D1299" s="1325"/>
      <c r="E1299" s="1326">
        <f>'Marks Entry'!$AJ$7</f>
        <v>10.0</v>
      </c>
      <c r="F1299" s="1326">
        <f>'Marks Entry'!$AK$7</f>
        <v>10.0</v>
      </c>
      <c r="G1299" s="1326">
        <f>'Marks Entry'!$AK$7</f>
        <v>10.0</v>
      </c>
      <c r="H1299" s="1327">
        <f t="shared" si="98"/>
        <v>30.0</v>
      </c>
      <c r="I1299" s="1326">
        <f>'Marks Entry'!$AN$7</f>
        <v>70.0</v>
      </c>
      <c r="J1299" s="1327">
        <f t="shared" si="96"/>
        <v>100.0</v>
      </c>
      <c r="K1299" s="1326">
        <f>'Marks Entry'!$AP$7</f>
        <v>100.0</v>
      </c>
      <c r="L1299" s="1328">
        <f t="shared" si="97"/>
        <v>200.0</v>
      </c>
      <c r="M1299" s="1329" t="s">
        <v>168</v>
      </c>
      <c r="N1299" s="508"/>
    </row>
    <row r="1300" spans="8:8" s="1235" ht="17.25" customFormat="1" customHeight="1">
      <c r="A1300" s="1236"/>
      <c r="B1300" s="1282" t="s">
        <v>167</v>
      </c>
      <c r="C1300" s="1330" t="str">
        <f>'Marks Entry'!$AJ$3</f>
        <v>SANSKRIT-I</v>
      </c>
      <c r="D1300" s="1331"/>
      <c r="E1300" s="1311">
        <f>IF(K1284="","",VLOOKUP($A1281,'Marks Entry'!$C$1:$GQ$109,34,0))</f>
        <v>0.0</v>
      </c>
      <c r="F1300" s="1311">
        <f>IF(K1284="","",VLOOKUP($A1281,'Marks Entry'!$C$1:$GQ$109,35,0))</f>
        <v>0.0</v>
      </c>
      <c r="G1300" s="1312">
        <f>IF(K1284="","",VLOOKUP($A1281,'Marks Entry'!$C$1:$GQ$109,36,0))</f>
        <v>0.0</v>
      </c>
      <c r="H1300" s="1332">
        <f t="shared" si="98"/>
        <v>0.0</v>
      </c>
      <c r="I1300" s="1333">
        <f>IF(K1284="","",VLOOKUP($A1281,'Marks Entry'!$C$1:$GQ$109,38,0))</f>
        <v>0.0</v>
      </c>
      <c r="J1300" s="1332">
        <f t="shared" si="96"/>
        <v>0.0</v>
      </c>
      <c r="K1300" s="1311">
        <f>IF(K1284="","",VLOOKUP($A1281,'Marks Entry'!$C$1:$GQ$109,40,0))</f>
        <v>0.0</v>
      </c>
      <c r="L1300" s="1314">
        <f t="shared" si="97"/>
        <v>0.0</v>
      </c>
      <c r="M1300" s="1315" t="str">
        <f>IF(K1284="","",VLOOKUP($A1281,'Marks Entry'!$C$1:$GQ$109,45,0))</f>
        <v/>
      </c>
      <c r="N1300" s="508"/>
    </row>
    <row r="1301" spans="8:8" s="1235" ht="17.25" customFormat="1" customHeight="1">
      <c r="A1301" s="1236"/>
      <c r="B1301" s="1282" t="s">
        <v>167</v>
      </c>
      <c r="C1301" s="1334" t="str">
        <f>'Marks Entry'!$AV$3</f>
        <v>SANSKRIT-II</v>
      </c>
      <c r="D1301" s="1335"/>
      <c r="E1301" s="1311">
        <f>IF(K1284="","",VLOOKUP($A1281,'Marks Entry'!$C$1:$GQ$109,46,0))</f>
        <v>0.0</v>
      </c>
      <c r="F1301" s="1311">
        <f>IF(K1284="","",VLOOKUP($A1281,'Marks Entry'!$C$1:$GQ$109,47,0))</f>
        <v>0.0</v>
      </c>
      <c r="G1301" s="1312">
        <f>IF(K1284="","",VLOOKUP($A1281,'Marks Entry'!$C$1:$GQ$109,48,0))</f>
        <v>0.0</v>
      </c>
      <c r="H1301" s="1336">
        <f t="shared" si="98"/>
        <v>0.0</v>
      </c>
      <c r="I1301" s="1337">
        <f>IF(K1284="","",VLOOKUP($A1281,'Marks Entry'!$C$1:$GQ$109,50,0))</f>
        <v>0.0</v>
      </c>
      <c r="J1301" s="1336">
        <f t="shared" si="96"/>
        <v>0.0</v>
      </c>
      <c r="K1301" s="1311">
        <f>IF(K1284="","",VLOOKUP($A1281,'Marks Entry'!$C$1:$GQ$109,52,0))</f>
        <v>0.0</v>
      </c>
      <c r="L1301" s="1314">
        <f t="shared" si="97"/>
        <v>0.0</v>
      </c>
      <c r="M1301" s="1315" t="str">
        <f>IF(K1284="","",VLOOKUP($A1281,'Marks Entry'!$C$1:$GQ$109,57,0))</f>
        <v/>
      </c>
      <c r="N1301" s="508"/>
    </row>
    <row r="1302" spans="8:8" s="1235" ht="17.25" customFormat="1" customHeight="1">
      <c r="A1302" s="1236"/>
      <c r="B1302" s="1282" t="s">
        <v>167</v>
      </c>
      <c r="C1302" s="1334" t="str">
        <f>'Marks Entry'!$BH$3</f>
        <v>SCIENCE</v>
      </c>
      <c r="D1302" s="1335"/>
      <c r="E1302" s="1311">
        <f>IF(K1284="","",VLOOKUP($A1281,'Marks Entry'!$C$1:$GQ$109,58,0))</f>
        <v>0.0</v>
      </c>
      <c r="F1302" s="1311">
        <f>IF(K1284="","",VLOOKUP($A1281,'Marks Entry'!$C$1:$GQ$109,59,0))</f>
        <v>0.0</v>
      </c>
      <c r="G1302" s="1312">
        <f>IF(K1284="","",VLOOKUP($A1281,'Marks Entry'!$C$1:$GQ$109,60,0))</f>
        <v>0.0</v>
      </c>
      <c r="H1302" s="1336">
        <f t="shared" si="98"/>
        <v>0.0</v>
      </c>
      <c r="I1302" s="1337">
        <f>IF(K1284="","",VLOOKUP($A1281,'Marks Entry'!$C$1:$GQ$109,62,0))</f>
        <v>0.0</v>
      </c>
      <c r="J1302" s="1336">
        <f t="shared" si="96"/>
        <v>0.0</v>
      </c>
      <c r="K1302" s="1311">
        <f>IF(K1284="","",VLOOKUP($A1281,'Marks Entry'!$C$1:$GQ$109,64,0))</f>
        <v>0.0</v>
      </c>
      <c r="L1302" s="1314">
        <f t="shared" si="97"/>
        <v>0.0</v>
      </c>
      <c r="M1302" s="1315" t="str">
        <f>IF(K1284="","",VLOOKUP($A1281,'Marks Entry'!$C$1:$GQ$109,69,0))</f>
        <v/>
      </c>
      <c r="N1302" s="508"/>
    </row>
    <row r="1303" spans="8:8" s="1235" ht="17.25" customFormat="1" customHeight="1">
      <c r="A1303" s="1236"/>
      <c r="B1303" s="1282" t="s">
        <v>167</v>
      </c>
      <c r="C1303" s="1338" t="str">
        <f>'Marks Entry'!$BT$3</f>
        <v>MATHEMATICS</v>
      </c>
      <c r="D1303" s="1339"/>
      <c r="E1303" s="1340">
        <f>IF(K1284="","",VLOOKUP($A1281,'Marks Entry'!$C$1:$GQ$109,70,0))</f>
        <v>0.0</v>
      </c>
      <c r="F1303" s="1340">
        <f>IF(K1284="","",VLOOKUP($A1281,'Marks Entry'!$C$1:$GQ$109,71,0))</f>
        <v>0.0</v>
      </c>
      <c r="G1303" s="1341">
        <f>IF(K1284="","",VLOOKUP($A1281,'Marks Entry'!$C$1:$GQ$109,72,0))</f>
        <v>0.0</v>
      </c>
      <c r="H1303" s="1342">
        <f t="shared" si="98"/>
        <v>0.0</v>
      </c>
      <c r="I1303" s="1343">
        <f>IF(K1284="","",VLOOKUP($A1281,'Marks Entry'!$C$1:$GQ$109,74,0))</f>
        <v>0.0</v>
      </c>
      <c r="J1303" s="1342">
        <f t="shared" si="96"/>
        <v>0.0</v>
      </c>
      <c r="K1303" s="1340">
        <f>IF(K1284="","",VLOOKUP($A1281,'Marks Entry'!$C$1:$GQ$109,76,0))</f>
        <v>0.0</v>
      </c>
      <c r="L1303" s="1344">
        <f t="shared" si="97"/>
        <v>0.0</v>
      </c>
      <c r="M1303" s="1345" t="str">
        <f>IF(K1284="","",VLOOKUP($A1281,'Marks Entry'!$C$1:$GQ$109,81,0))</f>
        <v/>
      </c>
      <c r="N1303" s="508"/>
    </row>
    <row r="1304" spans="8:8" s="1235" ht="17.25" customFormat="1" customHeight="1">
      <c r="A1304" s="1236"/>
      <c r="B1304" s="1282" t="s">
        <v>167</v>
      </c>
      <c r="C1304" s="1338" t="str">
        <f>'Marks Entry'!$CF$3</f>
        <v>SOCIAL SCIENCE</v>
      </c>
      <c r="D1304" s="1339"/>
      <c r="E1304" s="1340">
        <f>IF(K1284="","",VLOOKUP($A1281,'Marks Entry'!$C$1:$GQ$109,82,0))</f>
        <v>0.0</v>
      </c>
      <c r="F1304" s="1340">
        <f>IF(K1284="","",VLOOKUP($A1281,'Marks Entry'!$C$1:$GQ$109,83,0))</f>
        <v>0.0</v>
      </c>
      <c r="G1304" s="1341">
        <f>IF(K1284="","",VLOOKUP($A1281,'Marks Entry'!$C$1:$GQ$109,84,0))</f>
        <v>0.0</v>
      </c>
      <c r="H1304" s="1342">
        <f t="shared" si="98"/>
        <v>0.0</v>
      </c>
      <c r="I1304" s="1343">
        <f>IF(K1284="","",VLOOKUP($A1281,'Marks Entry'!$C$1:$GQ$109,86,0))</f>
        <v>0.0</v>
      </c>
      <c r="J1304" s="1342">
        <f t="shared" si="96"/>
        <v>0.0</v>
      </c>
      <c r="K1304" s="1340">
        <f>IF(K1284="","",VLOOKUP($A1281,'Marks Entry'!$C$1:$GQ$109,88,0))</f>
        <v>0.0</v>
      </c>
      <c r="L1304" s="1344">
        <f t="shared" si="97"/>
        <v>0.0</v>
      </c>
      <c r="M1304" s="1345" t="str">
        <f>IF(K1284="","",VLOOKUP($A1281,'Marks Entry'!$C$1:$GQ$109,93,0))</f>
        <v/>
      </c>
      <c r="N1304" s="508"/>
    </row>
    <row r="1305" spans="8:8" s="24" ht="17.25" customFormat="1" customHeight="1">
      <c r="A1305" s="1236"/>
      <c r="B1305" s="1262" t="s">
        <v>167</v>
      </c>
      <c r="C1305" s="1346" t="s">
        <v>77</v>
      </c>
      <c r="D1305" s="1347"/>
      <c r="E1305" s="1348"/>
      <c r="F1305" s="1349" t="s">
        <v>78</v>
      </c>
      <c r="G1305" s="1350"/>
      <c r="H1305" s="1351" t="s">
        <v>79</v>
      </c>
      <c r="I1305" s="1352"/>
      <c r="J1305" s="1353" t="s">
        <v>43</v>
      </c>
      <c r="K1305" s="1354" t="s">
        <v>95</v>
      </c>
      <c r="L1305" s="1355" t="s">
        <v>41</v>
      </c>
      <c r="M1305" s="1356" t="s">
        <v>45</v>
      </c>
      <c r="N1305" s="508"/>
    </row>
    <row r="1306" spans="8:8" s="24" ht="20.25" customFormat="1" customHeight="1">
      <c r="A1306" s="1236"/>
      <c r="B1306" s="1262" t="s">
        <v>167</v>
      </c>
      <c r="C1306" s="1357"/>
      <c r="D1306" s="1358"/>
      <c r="E1306" s="1359"/>
      <c r="F1306" s="1360" t="str">
        <f>IF(K1284="","",VLOOKUP($A1281,'Marks Entry'!$C$1:$GQ$109,155,0))</f>
        <v/>
      </c>
      <c r="G1306" s="1361"/>
      <c r="H1306" s="1362" t="str">
        <f>IF(K1284="","",VLOOKUP($A1281,'Marks Entry'!$C$1:$GQ$109,156,0))</f>
        <v/>
      </c>
      <c r="I1306" s="1361"/>
      <c r="J1306" s="1363" t="str">
        <f>IF(K1284="","",VLOOKUP($A1281,'Marks Entry'!$C$1:$GQ$109,157,0))</f>
        <v/>
      </c>
      <c r="K1306" s="1364" t="str">
        <f>IF(K1284="","",VLOOKUP($A1281,'Marks Entry'!$C$1:$GQ$109,158,0))</f>
        <v/>
      </c>
      <c r="L1306" s="1365" t="str">
        <f>IF(K1284="","",VLOOKUP($A1281,'Marks Entry'!$C$1:$GQ$109,159,0))</f>
        <v/>
      </c>
      <c r="M1306" s="1366" t="str">
        <f>IF(K1284="","",VLOOKUP($A1281,'Marks Entry'!$C$1:$GQ$109,161,0))</f>
        <v/>
      </c>
      <c r="N1306" s="508"/>
    </row>
    <row r="1307" spans="8:8" s="24" ht="17.25" customFormat="1" customHeight="1">
      <c r="A1307" s="1236"/>
      <c r="B1307" s="1262" t="s">
        <v>167</v>
      </c>
      <c r="C1307" s="1367" t="s">
        <v>58</v>
      </c>
      <c r="D1307" s="1368"/>
      <c r="E1307" s="1368"/>
      <c r="F1307" s="1368"/>
      <c r="G1307" s="1368"/>
      <c r="H1307" s="1368"/>
      <c r="I1307" s="1369"/>
      <c r="J1307" s="1370" t="s">
        <v>59</v>
      </c>
      <c r="K1307" s="1371">
        <f>IF(K1284="","",VLOOKUP($A1281,'Marks Entry'!$C$1:$GQ$109,152,0))</f>
        <v>0.0</v>
      </c>
      <c r="L1307" s="1372" t="s">
        <v>104</v>
      </c>
      <c r="M1307" s="1373"/>
      <c r="N1307" s="508"/>
    </row>
    <row r="1308" spans="8:8" s="24" ht="17.25" customFormat="1" customHeight="1">
      <c r="A1308" s="1236"/>
      <c r="B1308" s="1262" t="s">
        <v>167</v>
      </c>
      <c r="C1308" s="1374" t="s">
        <v>54</v>
      </c>
      <c r="D1308" s="1375"/>
      <c r="E1308" s="1375"/>
      <c r="F1308" s="1376" t="s">
        <v>162</v>
      </c>
      <c r="G1308" s="1376"/>
      <c r="H1308" s="1376"/>
      <c r="I1308" s="1377" t="s">
        <v>49</v>
      </c>
      <c r="J1308" s="1378" t="s">
        <v>60</v>
      </c>
      <c r="K1308" s="1379">
        <f>IF(K1284="","",VLOOKUP($A1281,'Marks Entry'!$C$1:$GQ$109,153,0))</f>
        <v>0.0</v>
      </c>
      <c r="L1308" s="1380" t="str">
        <f>IF(K1284="","",VLOOKUP($A1281,'Marks Entry'!$C$1:$GQ$109,154,0))</f>
        <v/>
      </c>
      <c r="M1308" s="1381"/>
      <c r="N1308" s="508"/>
    </row>
    <row r="1309" spans="8:8" s="24" ht="17.25" customFormat="1" customHeight="1">
      <c r="A1309" s="1236"/>
      <c r="B1309" s="1262" t="s">
        <v>167</v>
      </c>
      <c r="C1309" s="1374"/>
      <c r="D1309" s="1375"/>
      <c r="E1309" s="1375"/>
      <c r="F1309" s="1376"/>
      <c r="G1309" s="1376"/>
      <c r="H1309" s="1376"/>
      <c r="I1309" s="1382" t="s">
        <v>103</v>
      </c>
      <c r="J1309" s="1383" t="s">
        <v>61</v>
      </c>
      <c r="K1309" s="1383"/>
      <c r="L1309" s="1384" t="str">
        <f>IF(K1284="","",VLOOKUP($A1281,'Marks Entry'!$C$1:$GQ$109,162,0))</f>
        <v/>
      </c>
      <c r="M1309" s="1385"/>
      <c r="N1309" s="508"/>
    </row>
    <row r="1310" spans="8:8" s="24" ht="17.25" customFormat="1" customHeight="1">
      <c r="A1310" s="1236"/>
      <c r="B1310" s="1262" t="s">
        <v>167</v>
      </c>
      <c r="C1310" s="1386" t="str">
        <f>'Marks Entry'!$CR$3</f>
        <v>Fou. Of Info. Tech.</v>
      </c>
      <c r="D1310" s="1387"/>
      <c r="E1310" s="1388"/>
      <c r="F1310" s="1389" t="str">
        <f>IF(K1284="","",VLOOKUP($A1281,'Marks Entry'!$C$1:$GQ$109,180,0))</f>
        <v>0/200</v>
      </c>
      <c r="G1310" s="1389"/>
      <c r="H1310" s="1389"/>
      <c r="I1310" s="1390" t="str">
        <f>IF(OR(K1284="",F1310=0/200),"",VLOOKUP($A1281,'Marks Entry'!$C$1:$GQ$109,106,0))</f>
        <v/>
      </c>
      <c r="J1310" s="1391" t="s">
        <v>68</v>
      </c>
      <c r="K1310" s="1391"/>
      <c r="L1310" s="1392">
        <f>Master!$E$20</f>
        <v>45048.0</v>
      </c>
      <c r="M1310" s="1393"/>
      <c r="N1310" s="508"/>
    </row>
    <row r="1311" spans="8:8" s="24" ht="17.25" customFormat="1" customHeight="1">
      <c r="A1311" s="1236"/>
      <c r="B1311" s="1262" t="s">
        <v>167</v>
      </c>
      <c r="C1311" s="1394" t="str">
        <f>'Marks Entry'!$DE$3</f>
        <v>Health &amp; Phy. Edu.</v>
      </c>
      <c r="D1311" s="1395"/>
      <c r="E1311" s="1395"/>
      <c r="F1311" s="1396" t="str">
        <f>IF(K1284="","",VLOOKUP($A1281,'Marks Entry'!$C$1:$GQ$109,184,0))</f>
        <v>0/230</v>
      </c>
      <c r="G1311" s="1397"/>
      <c r="H1311" s="1398"/>
      <c r="I1311" s="1390" t="str">
        <f>IF(OR(K1284="",F1311=0/200),"",VLOOKUP($A1281,'Marks Entry'!$C$1:$GQ$109,129,0))</f>
        <v/>
      </c>
      <c r="J1311" s="1399"/>
      <c r="K1311" s="1399"/>
      <c r="L1311" s="1399"/>
      <c r="M1311" s="1400"/>
      <c r="N1311" s="508"/>
    </row>
    <row r="1312" spans="8:8" s="24" ht="17.25" customFormat="1" customHeight="1">
      <c r="A1312" s="1236"/>
      <c r="B1312" s="1262" t="s">
        <v>167</v>
      </c>
      <c r="C1312" s="1394" t="str">
        <f>'Marks Entry'!$EB$3</f>
        <v>S.U.P.W.</v>
      </c>
      <c r="D1312" s="1395"/>
      <c r="E1312" s="1395"/>
      <c r="F1312" s="1396" t="str">
        <f>IF(K1284="","",VLOOKUP($A1281,'Marks Entry'!$C$1:$GQ$109,188,0))</f>
        <v>0/100</v>
      </c>
      <c r="G1312" s="1397"/>
      <c r="H1312" s="1398"/>
      <c r="I1312" s="1390" t="str">
        <f>IF(OR(K1284="",F1312=0/100),"",VLOOKUP($A1281,'Marks Entry'!$C$1:$GQ$109,135,0))</f>
        <v/>
      </c>
      <c r="J1312" s="1401"/>
      <c r="K1312" s="1401"/>
      <c r="L1312" s="1401"/>
      <c r="M1312" s="1402"/>
      <c r="N1312" s="508"/>
    </row>
    <row r="1313" spans="8:8" s="24" ht="17.25" customFormat="1" customHeight="1">
      <c r="A1313" s="1236"/>
      <c r="B1313" s="1262" t="s">
        <v>167</v>
      </c>
      <c r="C1313" s="1394" t="str">
        <f>'Marks Entry'!$EH$3</f>
        <v>Art Education</v>
      </c>
      <c r="D1313" s="1395"/>
      <c r="E1313" s="1395"/>
      <c r="F1313" s="1396" t="str">
        <f>IF(K1284="","",VLOOKUP($A1281,'Marks Entry'!$C$1:$GQ$109,192,0))</f>
        <v>0/100</v>
      </c>
      <c r="G1313" s="1397"/>
      <c r="H1313" s="1398"/>
      <c r="I1313" s="1390" t="str">
        <f>IF(OR(K1284="",F1313=0/100),"",VLOOKUP($A1281,'Marks Entry'!$C$1:$GQ$109,141,0))</f>
        <v/>
      </c>
      <c r="J1313" s="1403" t="s">
        <v>228</v>
      </c>
      <c r="K1313" s="1403"/>
      <c r="L1313" s="1403"/>
      <c r="M1313" s="1404"/>
      <c r="N1313" s="508"/>
    </row>
    <row r="1314" spans="8:8" s="24" ht="17.25" customFormat="1" customHeight="1">
      <c r="A1314" s="1236"/>
      <c r="B1314" s="1262" t="s">
        <v>167</v>
      </c>
      <c r="C1314" s="1394" t="str">
        <f>'Marks Entry'!$EN$3</f>
        <v>H &amp; C RAJ</v>
      </c>
      <c r="D1314" s="1395"/>
      <c r="E1314" s="1395"/>
      <c r="F1314" s="1405" t="str">
        <f>IF(K1284="","",VLOOKUP($A1281,'Marks Entry'!$C$1:$GQ$109,196,0))</f>
        <v>0/200</v>
      </c>
      <c r="G1314" s="1406"/>
      <c r="H1314" s="1407"/>
      <c r="I1314" s="1408" t="str">
        <f>IF(OR(K1284="",F1314=0/200),"",VLOOKUP($A1281,'Marks Entry'!$C$1:$GQ$109,151,0))</f>
        <v/>
      </c>
      <c r="J1314" s="1403" t="s">
        <v>229</v>
      </c>
      <c r="K1314" s="1403"/>
      <c r="L1314" s="1403"/>
      <c r="M1314" s="1404"/>
      <c r="N1314" s="508"/>
    </row>
    <row r="1315" spans="8:8" s="24" ht="17.25" customFormat="1" customHeight="1">
      <c r="A1315" s="1236"/>
      <c r="B1315" s="1262" t="s">
        <v>167</v>
      </c>
      <c r="C1315" s="1409" t="s">
        <v>171</v>
      </c>
      <c r="D1315" s="1410"/>
      <c r="E1315" s="1411"/>
      <c r="F1315" s="1412" t="s">
        <v>172</v>
      </c>
      <c r="G1315" s="1413"/>
      <c r="H1315" s="1414"/>
      <c r="I1315" s="1415" t="s">
        <v>31</v>
      </c>
      <c r="J1315" s="1403" t="s">
        <v>230</v>
      </c>
      <c r="K1315" s="1403"/>
      <c r="L1315" s="1403"/>
      <c r="M1315" s="1404"/>
      <c r="N1315" s="508"/>
    </row>
    <row r="1316" spans="8:8" s="24" ht="17.25" customFormat="1" customHeight="1">
      <c r="A1316" s="1236"/>
      <c r="B1316" s="1262" t="s">
        <v>167</v>
      </c>
      <c r="C1316" s="1416"/>
      <c r="D1316" s="1417"/>
      <c r="E1316" s="1418"/>
      <c r="F1316" s="1419" t="s">
        <v>224</v>
      </c>
      <c r="G1316" s="1420"/>
      <c r="H1316" s="1421"/>
      <c r="I1316" s="1422" t="s">
        <v>62</v>
      </c>
      <c r="J1316" s="1423" t="s">
        <v>232</v>
      </c>
      <c r="K1316" s="1424"/>
      <c r="L1316" s="1424"/>
      <c r="M1316" s="1425"/>
      <c r="N1316" s="508"/>
    </row>
    <row r="1317" spans="8:8" s="24" ht="17.25" customFormat="1" customHeight="1">
      <c r="A1317" s="1236"/>
      <c r="B1317" s="1262" t="s">
        <v>167</v>
      </c>
      <c r="C1317" s="1416"/>
      <c r="D1317" s="1417"/>
      <c r="E1317" s="1418"/>
      <c r="F1317" s="1419" t="s">
        <v>225</v>
      </c>
      <c r="G1317" s="1420"/>
      <c r="H1317" s="1421"/>
      <c r="I1317" s="1422" t="s">
        <v>63</v>
      </c>
      <c r="J1317" s="1426"/>
      <c r="K1317" s="1427"/>
      <c r="L1317" s="1427"/>
      <c r="M1317" s="1428"/>
      <c r="N1317" s="508"/>
    </row>
    <row r="1318" spans="8:8" s="24" ht="17.25" customFormat="1" customHeight="1">
      <c r="A1318" s="1236"/>
      <c r="B1318" s="1262" t="s">
        <v>167</v>
      </c>
      <c r="C1318" s="1416"/>
      <c r="D1318" s="1417"/>
      <c r="E1318" s="1418"/>
      <c r="F1318" s="1419" t="s">
        <v>226</v>
      </c>
      <c r="G1318" s="1420"/>
      <c r="H1318" s="1421"/>
      <c r="I1318" s="1422" t="s">
        <v>65</v>
      </c>
      <c r="J1318" s="1426"/>
      <c r="K1318" s="1427"/>
      <c r="L1318" s="1427"/>
      <c r="M1318" s="1428"/>
      <c r="N1318" s="508"/>
    </row>
    <row r="1319" spans="8:8" s="24" ht="17.25" customFormat="1" customHeight="1">
      <c r="A1319" s="1236"/>
      <c r="B1319" s="1429" t="s">
        <v>167</v>
      </c>
      <c r="C1319" s="1430"/>
      <c r="D1319" s="1431"/>
      <c r="E1319" s="1432"/>
      <c r="F1319" s="1433" t="s">
        <v>227</v>
      </c>
      <c r="G1319" s="1434"/>
      <c r="H1319" s="1435"/>
      <c r="I1319" s="1436" t="s">
        <v>64</v>
      </c>
      <c r="J1319" s="1437" t="s">
        <v>231</v>
      </c>
      <c r="K1319" s="1438"/>
      <c r="L1319" s="1438"/>
      <c r="M1319" s="1439"/>
      <c r="N1319" s="508"/>
    </row>
    <row r="1320" spans="8:8" s="24" ht="27.75" customFormat="1" customHeight="1">
      <c r="A1320" s="1440" t="s">
        <v>161</v>
      </c>
      <c r="B1320" s="1440"/>
      <c r="C1320" s="1440"/>
      <c r="D1320" s="1440"/>
      <c r="E1320" s="1440"/>
      <c r="F1320" s="1440"/>
      <c r="G1320" s="1440"/>
      <c r="H1320" s="1440"/>
      <c r="I1320" s="1440"/>
      <c r="J1320" s="1440"/>
      <c r="K1320" s="1440"/>
      <c r="L1320" s="1440"/>
      <c r="M1320" s="1440"/>
      <c r="N1320" s="1440"/>
    </row>
    <row r="1321" spans="8:8" s="24" ht="19.5" customFormat="1" customHeight="1">
      <c r="A1321" s="1223">
        <f>A1281+1</f>
        <v>34.0</v>
      </c>
      <c r="B1321" s="1441" t="str">
        <f>$B$1</f>
        <v>Department Of Sanskrit Education, Rajasthan</v>
      </c>
      <c r="C1321" s="1441"/>
      <c r="D1321" s="1441"/>
      <c r="E1321" s="1441"/>
      <c r="F1321" s="1441"/>
      <c r="G1321" s="1441"/>
      <c r="H1321" s="1441"/>
      <c r="I1321" s="1441"/>
      <c r="J1321" s="1441"/>
      <c r="K1321" s="1441"/>
      <c r="L1321" s="1441"/>
      <c r="M1321" s="1441"/>
      <c r="N1321" s="508" t="s">
        <v>161</v>
      </c>
    </row>
    <row r="1322" spans="8:8" s="707" ht="36.0" customFormat="1" customHeight="1">
      <c r="A1322" s="1225"/>
      <c r="B1322" s="1226"/>
      <c r="C1322" s="1227"/>
      <c r="D1322" s="1228" t="str">
        <f>Master!$E$8</f>
        <v>GOVT VARISHTHA UPADHYAY SANSKRIT SCHOOL</v>
      </c>
      <c r="E1322" s="1229"/>
      <c r="F1322" s="1229"/>
      <c r="G1322" s="1229"/>
      <c r="H1322" s="1229"/>
      <c r="I1322" s="1229"/>
      <c r="J1322" s="1229"/>
      <c r="K1322" s="1229"/>
      <c r="L1322" s="1229"/>
      <c r="M1322" s="1230"/>
      <c r="N1322" s="508"/>
    </row>
    <row r="1323" spans="8:8" s="24" ht="19.5" customFormat="1" customHeight="1">
      <c r="A1323" s="1225"/>
      <c r="B1323" s="1231"/>
      <c r="C1323" s="1232"/>
      <c r="D1323" s="1233">
        <f>Master!$E$11</f>
        <v>0.0</v>
      </c>
      <c r="E1323" s="1233"/>
      <c r="F1323" s="1233"/>
      <c r="G1323" s="1233"/>
      <c r="H1323" s="1233"/>
      <c r="I1323" s="1233"/>
      <c r="J1323" s="1233"/>
      <c r="K1323" s="1233"/>
      <c r="L1323" s="1233"/>
      <c r="M1323" s="1234"/>
      <c r="N1323" s="508"/>
    </row>
    <row r="1324" spans="8:8" s="1235" ht="18.75" customFormat="1" customHeight="1">
      <c r="A1324" s="1236"/>
      <c r="B1324" s="1237"/>
      <c r="C1324" s="1238" t="s">
        <v>154</v>
      </c>
      <c r="D1324" s="1239"/>
      <c r="E1324" s="1239"/>
      <c r="F1324" s="1239"/>
      <c r="G1324" s="1239"/>
      <c r="H1324" s="1240"/>
      <c r="I1324" s="1241" t="s">
        <v>135</v>
      </c>
      <c r="J1324" s="1242"/>
      <c r="K1324" s="1243">
        <f>VLOOKUP($A1321,'Marks Entry'!$C$9:$K$108,5)</f>
        <v>0.0</v>
      </c>
      <c r="L1324" s="1244" t="s">
        <v>221</v>
      </c>
      <c r="M1324" s="1245"/>
      <c r="N1324" s="508"/>
    </row>
    <row r="1325" spans="8:8" s="1235" ht="18.75" customFormat="1" customHeight="1">
      <c r="A1325" s="1236"/>
      <c r="B1325" s="1237"/>
      <c r="C1325" s="1246"/>
      <c r="D1325" s="1247"/>
      <c r="E1325" s="1247"/>
      <c r="F1325" s="1247"/>
      <c r="G1325" s="1247"/>
      <c r="H1325" s="1248"/>
      <c r="I1325" s="1241"/>
      <c r="J1325" s="1242"/>
      <c r="K1325" s="1243"/>
      <c r="L1325" s="1249">
        <f>Master!$E$14</f>
        <v>8170.0</v>
      </c>
      <c r="M1325" s="1250"/>
      <c r="N1325" s="508"/>
    </row>
    <row r="1326" spans="8:8" s="24" ht="15.75" customFormat="1" customHeight="1">
      <c r="A1326" s="1236"/>
      <c r="B1326" s="1251"/>
      <c r="C1326" s="1246"/>
      <c r="D1326" s="1247"/>
      <c r="E1326" s="1247"/>
      <c r="F1326" s="1247"/>
      <c r="G1326" s="1247"/>
      <c r="H1326" s="1248"/>
      <c r="I1326" s="1241"/>
      <c r="J1326" s="1242"/>
      <c r="K1326" s="1243"/>
      <c r="L1326" s="1252" t="s">
        <v>222</v>
      </c>
      <c r="M1326" s="1253"/>
      <c r="N1326" s="508"/>
    </row>
    <row r="1327" spans="8:8" s="24" ht="18.0" customFormat="1" customHeight="1">
      <c r="A1327" s="1236"/>
      <c r="B1327" s="1251"/>
      <c r="C1327" s="1254"/>
      <c r="D1327" s="1255"/>
      <c r="E1327" s="1255"/>
      <c r="F1327" s="1255"/>
      <c r="G1327" s="1255"/>
      <c r="H1327" s="1256"/>
      <c r="I1327" s="1257"/>
      <c r="J1327" s="1258"/>
      <c r="K1327" s="1259"/>
      <c r="L1327" s="1260" t="str">
        <f>Master!$E$6</f>
        <v>2022-23</v>
      </c>
      <c r="M1327" s="1261"/>
      <c r="N1327" s="508"/>
    </row>
    <row r="1328" spans="8:8" s="24" ht="17.25" customFormat="1" customHeight="1">
      <c r="A1328" s="1236"/>
      <c r="B1328" s="1262" t="s">
        <v>167</v>
      </c>
      <c r="C1328" s="1263" t="s">
        <v>21</v>
      </c>
      <c r="D1328" s="1264"/>
      <c r="E1328" s="1264"/>
      <c r="F1328" s="1264"/>
      <c r="G1328" s="1265"/>
      <c r="H1328" s="1266" t="s">
        <v>153</v>
      </c>
      <c r="I1328" s="1267">
        <f>IF(K1324="","",VLOOKUP($A1321,'Marks Entry'!$C$9:$FA$108,3,0))</f>
        <v>0.0</v>
      </c>
      <c r="J1328" s="1267"/>
      <c r="K1328" s="1267"/>
      <c r="L1328" s="1267"/>
      <c r="M1328" s="1268"/>
      <c r="N1328" s="508"/>
    </row>
    <row r="1329" spans="8:8" s="24" ht="17.25" customFormat="1" customHeight="1">
      <c r="A1329" s="1236"/>
      <c r="B1329" s="1262" t="s">
        <v>167</v>
      </c>
      <c r="C1329" s="1269" t="s">
        <v>23</v>
      </c>
      <c r="D1329" s="1270"/>
      <c r="E1329" s="1270"/>
      <c r="F1329" s="1270"/>
      <c r="G1329" s="1271"/>
      <c r="H1329" s="1272" t="s">
        <v>153</v>
      </c>
      <c r="I1329" s="1273">
        <f>IF(K1324="","",VLOOKUP($A1321,'Marks Entry'!$C$9:$FA$108,6,0))</f>
        <v>0.0</v>
      </c>
      <c r="J1329" s="1273"/>
      <c r="K1329" s="1273"/>
      <c r="L1329" s="1273"/>
      <c r="M1329" s="1274"/>
      <c r="N1329" s="508"/>
    </row>
    <row r="1330" spans="8:8" s="24" ht="17.25" customFormat="1" customHeight="1">
      <c r="A1330" s="1236"/>
      <c r="B1330" s="1262" t="s">
        <v>167</v>
      </c>
      <c r="C1330" s="1269" t="s">
        <v>24</v>
      </c>
      <c r="D1330" s="1270"/>
      <c r="E1330" s="1270"/>
      <c r="F1330" s="1270"/>
      <c r="G1330" s="1271"/>
      <c r="H1330" s="1272" t="s">
        <v>153</v>
      </c>
      <c r="I1330" s="1273">
        <f>IF(K1324="","",VLOOKUP($A1321,'Marks Entry'!$C$9:$FA$108,7,0))</f>
        <v>0.0</v>
      </c>
      <c r="J1330" s="1273"/>
      <c r="K1330" s="1273"/>
      <c r="L1330" s="1273"/>
      <c r="M1330" s="1274"/>
      <c r="N1330" s="508"/>
    </row>
    <row r="1331" spans="8:8" s="24" ht="17.25" customFormat="1" customHeight="1">
      <c r="A1331" s="1236"/>
      <c r="B1331" s="1262" t="s">
        <v>167</v>
      </c>
      <c r="C1331" s="1269" t="s">
        <v>52</v>
      </c>
      <c r="D1331" s="1270"/>
      <c r="E1331" s="1270"/>
      <c r="F1331" s="1270"/>
      <c r="G1331" s="1271"/>
      <c r="H1331" s="1272" t="s">
        <v>153</v>
      </c>
      <c r="I1331" s="1273">
        <f>IF(K1324="","",VLOOKUP($A1321,'Marks Entry'!$C$9:$FA$108,8,0))</f>
        <v>0.0</v>
      </c>
      <c r="J1331" s="1273"/>
      <c r="K1331" s="1273"/>
      <c r="L1331" s="1273"/>
      <c r="M1331" s="1274"/>
      <c r="N1331" s="508"/>
    </row>
    <row r="1332" spans="8:8" s="24" ht="17.25" customFormat="1" customHeight="1">
      <c r="A1332" s="1236"/>
      <c r="B1332" s="1262" t="s">
        <v>167</v>
      </c>
      <c r="C1332" s="1269" t="s">
        <v>53</v>
      </c>
      <c r="D1332" s="1270"/>
      <c r="E1332" s="1270"/>
      <c r="F1332" s="1270"/>
      <c r="G1332" s="1271"/>
      <c r="H1332" s="1272" t="s">
        <v>153</v>
      </c>
      <c r="I1332" s="1275" t="str">
        <f>IF(K1324="","",CONCATENATE('Marks Entry'!$G$4,'Marks Entry'!$J$4))</f>
        <v>9(A)</v>
      </c>
      <c r="J1332" s="1273"/>
      <c r="K1332" s="1273"/>
      <c r="L1332" s="1273"/>
      <c r="M1332" s="1274"/>
      <c r="N1332" s="508"/>
    </row>
    <row r="1333" spans="8:8" s="24" ht="17.25" customFormat="1" customHeight="1">
      <c r="A1333" s="1236"/>
      <c r="B1333" s="1262" t="s">
        <v>167</v>
      </c>
      <c r="C1333" s="1276" t="s">
        <v>26</v>
      </c>
      <c r="D1333" s="1277"/>
      <c r="E1333" s="1277"/>
      <c r="F1333" s="1277"/>
      <c r="G1333" s="1278"/>
      <c r="H1333" s="1279" t="s">
        <v>153</v>
      </c>
      <c r="I1333" s="1280">
        <f>IF(K1324="","",VLOOKUP($A1321,'Marks Entry'!$C$9:$FA$108,9,0))</f>
        <v>0.0</v>
      </c>
      <c r="J1333" s="1280"/>
      <c r="K1333" s="1280"/>
      <c r="L1333" s="1280"/>
      <c r="M1333" s="1281"/>
      <c r="N1333" s="508"/>
    </row>
    <row r="1334" spans="8:8" s="1235" ht="17.25" customFormat="1" customHeight="1">
      <c r="A1334" s="1236"/>
      <c r="B1334" s="1282" t="s">
        <v>167</v>
      </c>
      <c r="C1334" s="1283" t="s">
        <v>54</v>
      </c>
      <c r="D1334" s="1284"/>
      <c r="E1334" s="1285" t="s">
        <v>69</v>
      </c>
      <c r="F1334" s="1286" t="s">
        <v>70</v>
      </c>
      <c r="G1334" s="1285" t="s">
        <v>200</v>
      </c>
      <c r="H1334" s="1287" t="s">
        <v>30</v>
      </c>
      <c r="I1334" s="1288" t="s">
        <v>55</v>
      </c>
      <c r="J1334" s="1289" t="s">
        <v>223</v>
      </c>
      <c r="K1334" s="1290" t="s">
        <v>83</v>
      </c>
      <c r="L1334" s="1291" t="s">
        <v>76</v>
      </c>
      <c r="M1334" s="1292" t="s">
        <v>102</v>
      </c>
      <c r="N1334" s="508"/>
    </row>
    <row r="1335" spans="8:8" s="1235" ht="17.25" customFormat="1" customHeight="1">
      <c r="A1335" s="1236"/>
      <c r="B1335" s="1282" t="s">
        <v>167</v>
      </c>
      <c r="C1335" s="1293"/>
      <c r="D1335" s="1294"/>
      <c r="E1335" s="1295"/>
      <c r="F1335" s="1296"/>
      <c r="G1335" s="1295"/>
      <c r="H1335" s="1297"/>
      <c r="I1335" s="1298"/>
      <c r="J1335" s="1299"/>
      <c r="K1335" s="1300"/>
      <c r="L1335" s="1301"/>
      <c r="M1335" s="1302"/>
      <c r="N1335" s="508"/>
    </row>
    <row r="1336" spans="8:8" s="1235" ht="17.25" customFormat="1" customHeight="1">
      <c r="A1336" s="1236"/>
      <c r="B1336" s="1282" t="s">
        <v>167</v>
      </c>
      <c r="C1336" s="1303" t="s">
        <v>56</v>
      </c>
      <c r="D1336" s="1304"/>
      <c r="E1336" s="1305">
        <f>'Marks Entry'!$L$7</f>
        <v>5.0</v>
      </c>
      <c r="F1336" s="1305">
        <f>'Marks Entry'!$M$7</f>
        <v>5.0</v>
      </c>
      <c r="G1336" s="1305">
        <f>'Marks Entry'!$M$7</f>
        <v>5.0</v>
      </c>
      <c r="H1336" s="1306">
        <f>SUM(E1336:G1336)</f>
        <v>15.0</v>
      </c>
      <c r="I1336" s="1305">
        <f>'Marks Entry'!$P$7</f>
        <v>35.0</v>
      </c>
      <c r="J1336" s="1306">
        <f>SUM(H1336,I1336)</f>
        <v>50.0</v>
      </c>
      <c r="K1336" s="1305">
        <f>'Marks Entry'!$R$7</f>
        <v>50.0</v>
      </c>
      <c r="L1336" s="1307">
        <f>SUM(J1336,K1336)</f>
        <v>100.0</v>
      </c>
      <c r="M1336" s="1308"/>
      <c r="N1336" s="508"/>
    </row>
    <row r="1337" spans="8:8" s="1235" ht="17.25" customFormat="1" customHeight="1">
      <c r="A1337" s="1236"/>
      <c r="B1337" s="1282" t="s">
        <v>167</v>
      </c>
      <c r="C1337" s="1309" t="str">
        <f>'Marks Entry'!$L$3</f>
        <v>HINDI</v>
      </c>
      <c r="D1337" s="1310"/>
      <c r="E1337" s="1311">
        <f>IF(K1324="","",VLOOKUP($A1321,'Marks Entry'!$C$1:$GQ$109,10,0))</f>
        <v>0.0</v>
      </c>
      <c r="F1337" s="1311">
        <f>IF(K1324="","",VLOOKUP($A1321,'Marks Entry'!$C$1:$GQ$109,11,0))</f>
        <v>0.0</v>
      </c>
      <c r="G1337" s="1312">
        <f>IF(K1324="","",VLOOKUP($A1321,'Marks Entry'!$C$1:$GQ$109,12,0))</f>
        <v>0.0</v>
      </c>
      <c r="H1337" s="1313">
        <f>SUM(E1337:G1337)</f>
        <v>0.0</v>
      </c>
      <c r="I1337" s="1311">
        <f>IF(K1324="","",VLOOKUP($A1321,'Marks Entry'!$C$1:$GQ$109,14,0))</f>
        <v>0.0</v>
      </c>
      <c r="J1337" s="1313">
        <f t="shared" si="99" ref="J1337:J1344">SUM(H1337,I1337)</f>
        <v>0.0</v>
      </c>
      <c r="K1337" s="1311">
        <f>IF(K1324="","",VLOOKUP($A1321,'Marks Entry'!$C$1:$GQ$109,16,0))</f>
        <v>0.0</v>
      </c>
      <c r="L1337" s="1314">
        <f t="shared" si="100" ref="L1337:L1344">SUM(J1337,K1337)</f>
        <v>0.0</v>
      </c>
      <c r="M1337" s="1315" t="str">
        <f>IF(K1324="","",VLOOKUP($A1321,'Marks Entry'!$C$1:$GQ$109,21,0))</f>
        <v/>
      </c>
      <c r="N1337" s="508"/>
    </row>
    <row r="1338" spans="8:8" s="1235" ht="17.25" customFormat="1" customHeight="1">
      <c r="A1338" s="1236"/>
      <c r="B1338" s="1282" t="s">
        <v>167</v>
      </c>
      <c r="C1338" s="1316" t="str">
        <f>'Marks Entry'!$X$3</f>
        <v>ENGLISH</v>
      </c>
      <c r="D1338" s="1317"/>
      <c r="E1338" s="1318">
        <f>IF(K1324="","",VLOOKUP($A1321,'Marks Entry'!$C$1:$GQ$109,22,0))</f>
        <v>0.0</v>
      </c>
      <c r="F1338" s="1318">
        <f>IF(K1324="","",VLOOKUP($A1321,'Marks Entry'!$C$1:$GQ$109,23,0))</f>
        <v>0.0</v>
      </c>
      <c r="G1338" s="1319">
        <f>IF(K1324="","",VLOOKUP($A1321,'Marks Entry'!$C$1:$GQ$109,24,0))</f>
        <v>0.0</v>
      </c>
      <c r="H1338" s="1320">
        <f t="shared" si="101" ref="H1338:H1344">SUM(E1338:G1338)</f>
        <v>0.0</v>
      </c>
      <c r="I1338" s="1321">
        <f>IF(K1324="","",VLOOKUP($A1321,'Marks Entry'!$C$1:$GQ$109,26,0))</f>
        <v>0.0</v>
      </c>
      <c r="J1338" s="1320">
        <f t="shared" si="99"/>
        <v>0.0</v>
      </c>
      <c r="K1338" s="1318">
        <f>IF(K1324="","",VLOOKUP($A1321,'Marks Entry'!$C$1:$GQ$109,28,0))</f>
        <v>0.0</v>
      </c>
      <c r="L1338" s="1322">
        <f t="shared" si="100"/>
        <v>0.0</v>
      </c>
      <c r="M1338" s="1323" t="str">
        <f>IF(K1324="","",VLOOKUP($A1321,'Marks Entry'!$C$1:$GQ$109,33,0))</f>
        <v/>
      </c>
      <c r="N1338" s="508"/>
    </row>
    <row r="1339" spans="8:8" s="1235" ht="17.25" customFormat="1" customHeight="1">
      <c r="A1339" s="1236"/>
      <c r="B1339" s="1282" t="s">
        <v>167</v>
      </c>
      <c r="C1339" s="1324" t="s">
        <v>56</v>
      </c>
      <c r="D1339" s="1325"/>
      <c r="E1339" s="1326">
        <f>'Marks Entry'!$AJ$7</f>
        <v>10.0</v>
      </c>
      <c r="F1339" s="1326">
        <f>'Marks Entry'!$AK$7</f>
        <v>10.0</v>
      </c>
      <c r="G1339" s="1326">
        <f>'Marks Entry'!$AK$7</f>
        <v>10.0</v>
      </c>
      <c r="H1339" s="1327">
        <f t="shared" si="101"/>
        <v>30.0</v>
      </c>
      <c r="I1339" s="1326">
        <f>'Marks Entry'!$AN$7</f>
        <v>70.0</v>
      </c>
      <c r="J1339" s="1327">
        <f t="shared" si="99"/>
        <v>100.0</v>
      </c>
      <c r="K1339" s="1326">
        <f>'Marks Entry'!$AP$7</f>
        <v>100.0</v>
      </c>
      <c r="L1339" s="1328">
        <f t="shared" si="100"/>
        <v>200.0</v>
      </c>
      <c r="M1339" s="1329" t="s">
        <v>168</v>
      </c>
      <c r="N1339" s="508"/>
    </row>
    <row r="1340" spans="8:8" s="1235" ht="17.25" customFormat="1" customHeight="1">
      <c r="A1340" s="1236"/>
      <c r="B1340" s="1282" t="s">
        <v>167</v>
      </c>
      <c r="C1340" s="1330" t="str">
        <f>'Marks Entry'!$AJ$3</f>
        <v>SANSKRIT-I</v>
      </c>
      <c r="D1340" s="1331"/>
      <c r="E1340" s="1311">
        <f>IF(K1324="","",VLOOKUP($A1321,'Marks Entry'!$C$1:$GQ$109,34,0))</f>
        <v>0.0</v>
      </c>
      <c r="F1340" s="1311">
        <f>IF(K1324="","",VLOOKUP($A1321,'Marks Entry'!$C$1:$GQ$109,35,0))</f>
        <v>0.0</v>
      </c>
      <c r="G1340" s="1312">
        <f>IF(K1324="","",VLOOKUP($A1321,'Marks Entry'!$C$1:$GQ$109,36,0))</f>
        <v>0.0</v>
      </c>
      <c r="H1340" s="1332">
        <f t="shared" si="101"/>
        <v>0.0</v>
      </c>
      <c r="I1340" s="1333">
        <f>IF(K1324="","",VLOOKUP($A1321,'Marks Entry'!$C$1:$GQ$109,38,0))</f>
        <v>0.0</v>
      </c>
      <c r="J1340" s="1332">
        <f t="shared" si="99"/>
        <v>0.0</v>
      </c>
      <c r="K1340" s="1311">
        <f>IF(K1324="","",VLOOKUP($A1321,'Marks Entry'!$C$1:$GQ$109,40,0))</f>
        <v>0.0</v>
      </c>
      <c r="L1340" s="1314">
        <f t="shared" si="100"/>
        <v>0.0</v>
      </c>
      <c r="M1340" s="1315" t="str">
        <f>IF(K1324="","",VLOOKUP($A1321,'Marks Entry'!$C$1:$GQ$109,45,0))</f>
        <v/>
      </c>
      <c r="N1340" s="508"/>
    </row>
    <row r="1341" spans="8:8" s="1235" ht="17.25" customFormat="1" customHeight="1">
      <c r="A1341" s="1236"/>
      <c r="B1341" s="1282" t="s">
        <v>167</v>
      </c>
      <c r="C1341" s="1334" t="str">
        <f>'Marks Entry'!$AV$3</f>
        <v>SANSKRIT-II</v>
      </c>
      <c r="D1341" s="1335"/>
      <c r="E1341" s="1311">
        <f>IF(K1324="","",VLOOKUP($A1321,'Marks Entry'!$C$1:$GQ$109,46,0))</f>
        <v>0.0</v>
      </c>
      <c r="F1341" s="1311">
        <f>IF(K1324="","",VLOOKUP($A1321,'Marks Entry'!$C$1:$GQ$109,47,0))</f>
        <v>0.0</v>
      </c>
      <c r="G1341" s="1312">
        <f>IF(K1324="","",VLOOKUP($A1321,'Marks Entry'!$C$1:$GQ$109,48,0))</f>
        <v>0.0</v>
      </c>
      <c r="H1341" s="1336">
        <f t="shared" si="101"/>
        <v>0.0</v>
      </c>
      <c r="I1341" s="1337">
        <f>IF(K1324="","",VLOOKUP($A1321,'Marks Entry'!$C$1:$GQ$109,50,0))</f>
        <v>0.0</v>
      </c>
      <c r="J1341" s="1336">
        <f t="shared" si="99"/>
        <v>0.0</v>
      </c>
      <c r="K1341" s="1311">
        <f>IF(K1324="","",VLOOKUP($A1321,'Marks Entry'!$C$1:$GQ$109,52,0))</f>
        <v>0.0</v>
      </c>
      <c r="L1341" s="1314">
        <f t="shared" si="100"/>
        <v>0.0</v>
      </c>
      <c r="M1341" s="1315" t="str">
        <f>IF(K1324="","",VLOOKUP($A1321,'Marks Entry'!$C$1:$GQ$109,57,0))</f>
        <v/>
      </c>
      <c r="N1341" s="508"/>
    </row>
    <row r="1342" spans="8:8" s="1235" ht="17.25" customFormat="1" customHeight="1">
      <c r="A1342" s="1236"/>
      <c r="B1342" s="1282" t="s">
        <v>167</v>
      </c>
      <c r="C1342" s="1334" t="str">
        <f>'Marks Entry'!$BH$3</f>
        <v>SCIENCE</v>
      </c>
      <c r="D1342" s="1335"/>
      <c r="E1342" s="1311">
        <f>IF(K1324="","",VLOOKUP($A1321,'Marks Entry'!$C$1:$GQ$109,58,0))</f>
        <v>0.0</v>
      </c>
      <c r="F1342" s="1311">
        <f>IF(K1324="","",VLOOKUP($A1321,'Marks Entry'!$C$1:$GQ$109,59,0))</f>
        <v>0.0</v>
      </c>
      <c r="G1342" s="1312">
        <f>IF(K1324="","",VLOOKUP($A1321,'Marks Entry'!$C$1:$GQ$109,60,0))</f>
        <v>0.0</v>
      </c>
      <c r="H1342" s="1336">
        <f t="shared" si="101"/>
        <v>0.0</v>
      </c>
      <c r="I1342" s="1337">
        <f>IF(K1324="","",VLOOKUP($A1321,'Marks Entry'!$C$1:$GQ$109,62,0))</f>
        <v>0.0</v>
      </c>
      <c r="J1342" s="1336">
        <f t="shared" si="99"/>
        <v>0.0</v>
      </c>
      <c r="K1342" s="1311">
        <f>IF(K1324="","",VLOOKUP($A1321,'Marks Entry'!$C$1:$GQ$109,64,0))</f>
        <v>0.0</v>
      </c>
      <c r="L1342" s="1314">
        <f t="shared" si="100"/>
        <v>0.0</v>
      </c>
      <c r="M1342" s="1315" t="str">
        <f>IF(K1324="","",VLOOKUP($A1321,'Marks Entry'!$C$1:$GQ$109,69,0))</f>
        <v/>
      </c>
      <c r="N1342" s="508"/>
    </row>
    <row r="1343" spans="8:8" s="1235" ht="17.25" customFormat="1" customHeight="1">
      <c r="A1343" s="1236"/>
      <c r="B1343" s="1282" t="s">
        <v>167</v>
      </c>
      <c r="C1343" s="1338" t="str">
        <f>'Marks Entry'!$BT$3</f>
        <v>MATHEMATICS</v>
      </c>
      <c r="D1343" s="1339"/>
      <c r="E1343" s="1340">
        <f>IF(K1324="","",VLOOKUP($A1321,'Marks Entry'!$C$1:$GQ$109,70,0))</f>
        <v>0.0</v>
      </c>
      <c r="F1343" s="1340">
        <f>IF(K1324="","",VLOOKUP($A1321,'Marks Entry'!$C$1:$GQ$109,71,0))</f>
        <v>0.0</v>
      </c>
      <c r="G1343" s="1341">
        <f>IF(K1324="","",VLOOKUP($A1321,'Marks Entry'!$C$1:$GQ$109,72,0))</f>
        <v>0.0</v>
      </c>
      <c r="H1343" s="1342">
        <f t="shared" si="101"/>
        <v>0.0</v>
      </c>
      <c r="I1343" s="1343">
        <f>IF(K1324="","",VLOOKUP($A1321,'Marks Entry'!$C$1:$GQ$109,74,0))</f>
        <v>0.0</v>
      </c>
      <c r="J1343" s="1342">
        <f t="shared" si="99"/>
        <v>0.0</v>
      </c>
      <c r="K1343" s="1340">
        <f>IF(K1324="","",VLOOKUP($A1321,'Marks Entry'!$C$1:$GQ$109,76,0))</f>
        <v>0.0</v>
      </c>
      <c r="L1343" s="1344">
        <f t="shared" si="100"/>
        <v>0.0</v>
      </c>
      <c r="M1343" s="1345" t="str">
        <f>IF(K1324="","",VLOOKUP($A1321,'Marks Entry'!$C$1:$GQ$109,81,0))</f>
        <v/>
      </c>
      <c r="N1343" s="508"/>
    </row>
    <row r="1344" spans="8:8" s="1235" ht="17.25" customFormat="1" customHeight="1">
      <c r="A1344" s="1236"/>
      <c r="B1344" s="1282" t="s">
        <v>167</v>
      </c>
      <c r="C1344" s="1338" t="str">
        <f>'Marks Entry'!$CF$3</f>
        <v>SOCIAL SCIENCE</v>
      </c>
      <c r="D1344" s="1339"/>
      <c r="E1344" s="1340">
        <f>IF(K1324="","",VLOOKUP($A1321,'Marks Entry'!$C$1:$GQ$109,82,0))</f>
        <v>0.0</v>
      </c>
      <c r="F1344" s="1340">
        <f>IF(K1324="","",VLOOKUP($A1321,'Marks Entry'!$C$1:$GQ$109,83,0))</f>
        <v>0.0</v>
      </c>
      <c r="G1344" s="1341">
        <f>IF(K1324="","",VLOOKUP($A1321,'Marks Entry'!$C$1:$GQ$109,84,0))</f>
        <v>0.0</v>
      </c>
      <c r="H1344" s="1342">
        <f t="shared" si="101"/>
        <v>0.0</v>
      </c>
      <c r="I1344" s="1343">
        <f>IF(K1324="","",VLOOKUP($A1321,'Marks Entry'!$C$1:$GQ$109,86,0))</f>
        <v>0.0</v>
      </c>
      <c r="J1344" s="1342">
        <f t="shared" si="99"/>
        <v>0.0</v>
      </c>
      <c r="K1344" s="1340">
        <f>IF(K1324="","",VLOOKUP($A1321,'Marks Entry'!$C$1:$GQ$109,88,0))</f>
        <v>0.0</v>
      </c>
      <c r="L1344" s="1344">
        <f t="shared" si="100"/>
        <v>0.0</v>
      </c>
      <c r="M1344" s="1345" t="str">
        <f>IF(K1324="","",VLOOKUP($A1321,'Marks Entry'!$C$1:$GQ$109,93,0))</f>
        <v/>
      </c>
      <c r="N1344" s="508"/>
    </row>
    <row r="1345" spans="8:8" s="24" ht="17.25" customFormat="1" customHeight="1">
      <c r="A1345" s="1236"/>
      <c r="B1345" s="1262" t="s">
        <v>167</v>
      </c>
      <c r="C1345" s="1346" t="s">
        <v>77</v>
      </c>
      <c r="D1345" s="1347"/>
      <c r="E1345" s="1348"/>
      <c r="F1345" s="1349" t="s">
        <v>78</v>
      </c>
      <c r="G1345" s="1350"/>
      <c r="H1345" s="1351" t="s">
        <v>79</v>
      </c>
      <c r="I1345" s="1352"/>
      <c r="J1345" s="1353" t="s">
        <v>43</v>
      </c>
      <c r="K1345" s="1354" t="s">
        <v>95</v>
      </c>
      <c r="L1345" s="1355" t="s">
        <v>41</v>
      </c>
      <c r="M1345" s="1356" t="s">
        <v>45</v>
      </c>
      <c r="N1345" s="508"/>
    </row>
    <row r="1346" spans="8:8" s="24" ht="20.25" customFormat="1" customHeight="1">
      <c r="A1346" s="1236"/>
      <c r="B1346" s="1262" t="s">
        <v>167</v>
      </c>
      <c r="C1346" s="1357"/>
      <c r="D1346" s="1358"/>
      <c r="E1346" s="1359"/>
      <c r="F1346" s="1360" t="str">
        <f>IF(K1324="","",VLOOKUP($A1321,'Marks Entry'!$C$1:$GQ$109,155,0))</f>
        <v/>
      </c>
      <c r="G1346" s="1361"/>
      <c r="H1346" s="1362" t="str">
        <f>IF(K1324="","",VLOOKUP($A1321,'Marks Entry'!$C$1:$GQ$109,156,0))</f>
        <v/>
      </c>
      <c r="I1346" s="1361"/>
      <c r="J1346" s="1363" t="str">
        <f>IF(K1324="","",VLOOKUP($A1321,'Marks Entry'!$C$1:$GQ$109,157,0))</f>
        <v/>
      </c>
      <c r="K1346" s="1364" t="str">
        <f>IF(K1324="","",VLOOKUP($A1321,'Marks Entry'!$C$1:$GQ$109,158,0))</f>
        <v/>
      </c>
      <c r="L1346" s="1365" t="str">
        <f>IF(K1324="","",VLOOKUP($A1321,'Marks Entry'!$C$1:$GQ$109,159,0))</f>
        <v/>
      </c>
      <c r="M1346" s="1366" t="str">
        <f>IF(K1324="","",VLOOKUP($A1321,'Marks Entry'!$C$1:$GQ$109,161,0))</f>
        <v/>
      </c>
      <c r="N1346" s="508"/>
    </row>
    <row r="1347" spans="8:8" s="24" ht="17.25" customFormat="1" customHeight="1">
      <c r="A1347" s="1236"/>
      <c r="B1347" s="1262" t="s">
        <v>167</v>
      </c>
      <c r="C1347" s="1367" t="s">
        <v>58</v>
      </c>
      <c r="D1347" s="1368"/>
      <c r="E1347" s="1368"/>
      <c r="F1347" s="1368"/>
      <c r="G1347" s="1368"/>
      <c r="H1347" s="1368"/>
      <c r="I1347" s="1369"/>
      <c r="J1347" s="1370" t="s">
        <v>59</v>
      </c>
      <c r="K1347" s="1371">
        <f>IF(K1324="","",VLOOKUP($A1321,'Marks Entry'!$C$1:$GQ$109,152,0))</f>
        <v>0.0</v>
      </c>
      <c r="L1347" s="1372" t="s">
        <v>104</v>
      </c>
      <c r="M1347" s="1373"/>
      <c r="N1347" s="508"/>
    </row>
    <row r="1348" spans="8:8" s="24" ht="17.25" customFormat="1" customHeight="1">
      <c r="A1348" s="1236"/>
      <c r="B1348" s="1262" t="s">
        <v>167</v>
      </c>
      <c r="C1348" s="1374" t="s">
        <v>54</v>
      </c>
      <c r="D1348" s="1375"/>
      <c r="E1348" s="1375"/>
      <c r="F1348" s="1376" t="s">
        <v>162</v>
      </c>
      <c r="G1348" s="1376"/>
      <c r="H1348" s="1376"/>
      <c r="I1348" s="1377" t="s">
        <v>49</v>
      </c>
      <c r="J1348" s="1378" t="s">
        <v>60</v>
      </c>
      <c r="K1348" s="1379">
        <f>IF(K1324="","",VLOOKUP($A1321,'Marks Entry'!$C$1:$GQ$109,153,0))</f>
        <v>0.0</v>
      </c>
      <c r="L1348" s="1380" t="str">
        <f>IF(K1324="","",VLOOKUP($A1321,'Marks Entry'!$C$1:$GQ$109,154,0))</f>
        <v/>
      </c>
      <c r="M1348" s="1381"/>
      <c r="N1348" s="508"/>
    </row>
    <row r="1349" spans="8:8" s="24" ht="17.25" customFormat="1" customHeight="1">
      <c r="A1349" s="1236"/>
      <c r="B1349" s="1262" t="s">
        <v>167</v>
      </c>
      <c r="C1349" s="1374"/>
      <c r="D1349" s="1375"/>
      <c r="E1349" s="1375"/>
      <c r="F1349" s="1376"/>
      <c r="G1349" s="1376"/>
      <c r="H1349" s="1376"/>
      <c r="I1349" s="1382" t="s">
        <v>103</v>
      </c>
      <c r="J1349" s="1383" t="s">
        <v>61</v>
      </c>
      <c r="K1349" s="1383"/>
      <c r="L1349" s="1384" t="str">
        <f>IF(K1324="","",VLOOKUP($A1321,'Marks Entry'!$C$1:$GQ$109,162,0))</f>
        <v/>
      </c>
      <c r="M1349" s="1385"/>
      <c r="N1349" s="508"/>
    </row>
    <row r="1350" spans="8:8" s="24" ht="17.25" customFormat="1" customHeight="1">
      <c r="A1350" s="1236"/>
      <c r="B1350" s="1262" t="s">
        <v>167</v>
      </c>
      <c r="C1350" s="1386" t="str">
        <f>'Marks Entry'!$CR$3</f>
        <v>Fou. Of Info. Tech.</v>
      </c>
      <c r="D1350" s="1387"/>
      <c r="E1350" s="1388"/>
      <c r="F1350" s="1389" t="str">
        <f>IF(K1324="","",VLOOKUP($A1321,'Marks Entry'!$C$1:$GQ$109,180,0))</f>
        <v>0/200</v>
      </c>
      <c r="G1350" s="1389"/>
      <c r="H1350" s="1389"/>
      <c r="I1350" s="1390" t="str">
        <f>IF(OR(K1324="",F1350=0/200),"",VLOOKUP($A1321,'Marks Entry'!$C$1:$GQ$109,106,0))</f>
        <v/>
      </c>
      <c r="J1350" s="1391" t="s">
        <v>68</v>
      </c>
      <c r="K1350" s="1391"/>
      <c r="L1350" s="1392">
        <f>Master!$E$20</f>
        <v>45048.0</v>
      </c>
      <c r="M1350" s="1393"/>
      <c r="N1350" s="508"/>
    </row>
    <row r="1351" spans="8:8" s="24" ht="17.25" customFormat="1" customHeight="1">
      <c r="A1351" s="1236"/>
      <c r="B1351" s="1262" t="s">
        <v>167</v>
      </c>
      <c r="C1351" s="1394" t="str">
        <f>'Marks Entry'!$DE$3</f>
        <v>Health &amp; Phy. Edu.</v>
      </c>
      <c r="D1351" s="1395"/>
      <c r="E1351" s="1395"/>
      <c r="F1351" s="1396" t="str">
        <f>IF(K1324="","",VLOOKUP($A1321,'Marks Entry'!$C$1:$GQ$109,184,0))</f>
        <v>0/230</v>
      </c>
      <c r="G1351" s="1397"/>
      <c r="H1351" s="1398"/>
      <c r="I1351" s="1390" t="str">
        <f>IF(OR(K1324="",F1351=0/200),"",VLOOKUP($A1321,'Marks Entry'!$C$1:$GQ$109,129,0))</f>
        <v/>
      </c>
      <c r="J1351" s="1399"/>
      <c r="K1351" s="1399"/>
      <c r="L1351" s="1399"/>
      <c r="M1351" s="1400"/>
      <c r="N1351" s="508"/>
    </row>
    <row r="1352" spans="8:8" s="24" ht="17.25" customFormat="1" customHeight="1">
      <c r="A1352" s="1236"/>
      <c r="B1352" s="1262" t="s">
        <v>167</v>
      </c>
      <c r="C1352" s="1394" t="str">
        <f>'Marks Entry'!$EB$3</f>
        <v>S.U.P.W.</v>
      </c>
      <c r="D1352" s="1395"/>
      <c r="E1352" s="1395"/>
      <c r="F1352" s="1396" t="str">
        <f>IF(K1324="","",VLOOKUP($A1321,'Marks Entry'!$C$1:$GQ$109,188,0))</f>
        <v>0/100</v>
      </c>
      <c r="G1352" s="1397"/>
      <c r="H1352" s="1398"/>
      <c r="I1352" s="1390" t="str">
        <f>IF(OR(K1324="",F1352=0/100),"",VLOOKUP($A1321,'Marks Entry'!$C$1:$GQ$109,135,0))</f>
        <v/>
      </c>
      <c r="J1352" s="1401"/>
      <c r="K1352" s="1401"/>
      <c r="L1352" s="1401"/>
      <c r="M1352" s="1402"/>
      <c r="N1352" s="508"/>
    </row>
    <row r="1353" spans="8:8" s="24" ht="17.25" customFormat="1" customHeight="1">
      <c r="A1353" s="1236"/>
      <c r="B1353" s="1262" t="s">
        <v>167</v>
      </c>
      <c r="C1353" s="1394" t="str">
        <f>'Marks Entry'!$EH$3</f>
        <v>Art Education</v>
      </c>
      <c r="D1353" s="1395"/>
      <c r="E1353" s="1395"/>
      <c r="F1353" s="1396" t="str">
        <f>IF(K1324="","",VLOOKUP($A1321,'Marks Entry'!$C$1:$GQ$109,192,0))</f>
        <v>0/100</v>
      </c>
      <c r="G1353" s="1397"/>
      <c r="H1353" s="1398"/>
      <c r="I1353" s="1390" t="str">
        <f>IF(OR(K1324="",F1353=0/100),"",VLOOKUP($A1321,'Marks Entry'!$C$1:$GQ$109,141,0))</f>
        <v/>
      </c>
      <c r="J1353" s="1403" t="s">
        <v>228</v>
      </c>
      <c r="K1353" s="1403"/>
      <c r="L1353" s="1403"/>
      <c r="M1353" s="1404"/>
      <c r="N1353" s="508"/>
    </row>
    <row r="1354" spans="8:8" s="24" ht="17.25" customFormat="1" customHeight="1">
      <c r="A1354" s="1236"/>
      <c r="B1354" s="1262" t="s">
        <v>167</v>
      </c>
      <c r="C1354" s="1394" t="str">
        <f>'Marks Entry'!$EN$3</f>
        <v>H &amp; C RAJ</v>
      </c>
      <c r="D1354" s="1395"/>
      <c r="E1354" s="1395"/>
      <c r="F1354" s="1405" t="str">
        <f>IF(K1324="","",VLOOKUP($A1321,'Marks Entry'!$C$1:$GQ$109,196,0))</f>
        <v>0/200</v>
      </c>
      <c r="G1354" s="1406"/>
      <c r="H1354" s="1407"/>
      <c r="I1354" s="1408" t="str">
        <f>IF(OR(K1324="",F1354=0/200),"",VLOOKUP($A1321,'Marks Entry'!$C$1:$GQ$109,151,0))</f>
        <v/>
      </c>
      <c r="J1354" s="1403" t="s">
        <v>229</v>
      </c>
      <c r="K1354" s="1403"/>
      <c r="L1354" s="1403"/>
      <c r="M1354" s="1404"/>
      <c r="N1354" s="508"/>
    </row>
    <row r="1355" spans="8:8" s="24" ht="17.25" customFormat="1" customHeight="1">
      <c r="A1355" s="1236"/>
      <c r="B1355" s="1262" t="s">
        <v>167</v>
      </c>
      <c r="C1355" s="1409" t="s">
        <v>171</v>
      </c>
      <c r="D1355" s="1410"/>
      <c r="E1355" s="1411"/>
      <c r="F1355" s="1412" t="s">
        <v>172</v>
      </c>
      <c r="G1355" s="1413"/>
      <c r="H1355" s="1414"/>
      <c r="I1355" s="1415" t="s">
        <v>31</v>
      </c>
      <c r="J1355" s="1403" t="s">
        <v>230</v>
      </c>
      <c r="K1355" s="1403"/>
      <c r="L1355" s="1403"/>
      <c r="M1355" s="1404"/>
      <c r="N1355" s="508"/>
    </row>
    <row r="1356" spans="8:8" s="24" ht="17.25" customFormat="1" customHeight="1">
      <c r="A1356" s="1236"/>
      <c r="B1356" s="1262" t="s">
        <v>167</v>
      </c>
      <c r="C1356" s="1416"/>
      <c r="D1356" s="1417"/>
      <c r="E1356" s="1418"/>
      <c r="F1356" s="1419" t="s">
        <v>224</v>
      </c>
      <c r="G1356" s="1420"/>
      <c r="H1356" s="1421"/>
      <c r="I1356" s="1422" t="s">
        <v>62</v>
      </c>
      <c r="J1356" s="1423" t="s">
        <v>232</v>
      </c>
      <c r="K1356" s="1424"/>
      <c r="L1356" s="1424"/>
      <c r="M1356" s="1425"/>
      <c r="N1356" s="508"/>
    </row>
    <row r="1357" spans="8:8" s="24" ht="17.25" customFormat="1" customHeight="1">
      <c r="A1357" s="1236"/>
      <c r="B1357" s="1262" t="s">
        <v>167</v>
      </c>
      <c r="C1357" s="1416"/>
      <c r="D1357" s="1417"/>
      <c r="E1357" s="1418"/>
      <c r="F1357" s="1419" t="s">
        <v>225</v>
      </c>
      <c r="G1357" s="1420"/>
      <c r="H1357" s="1421"/>
      <c r="I1357" s="1422" t="s">
        <v>63</v>
      </c>
      <c r="J1357" s="1426"/>
      <c r="K1357" s="1427"/>
      <c r="L1357" s="1427"/>
      <c r="M1357" s="1428"/>
      <c r="N1357" s="508"/>
    </row>
    <row r="1358" spans="8:8" s="24" ht="17.25" customFormat="1" customHeight="1">
      <c r="A1358" s="1236"/>
      <c r="B1358" s="1262" t="s">
        <v>167</v>
      </c>
      <c r="C1358" s="1416"/>
      <c r="D1358" s="1417"/>
      <c r="E1358" s="1418"/>
      <c r="F1358" s="1419" t="s">
        <v>226</v>
      </c>
      <c r="G1358" s="1420"/>
      <c r="H1358" s="1421"/>
      <c r="I1358" s="1422" t="s">
        <v>65</v>
      </c>
      <c r="J1358" s="1426"/>
      <c r="K1358" s="1427"/>
      <c r="L1358" s="1427"/>
      <c r="M1358" s="1428"/>
      <c r="N1358" s="508"/>
    </row>
    <row r="1359" spans="8:8" s="24" ht="17.25" customFormat="1" customHeight="1">
      <c r="A1359" s="1236"/>
      <c r="B1359" s="1429" t="s">
        <v>167</v>
      </c>
      <c r="C1359" s="1430"/>
      <c r="D1359" s="1431"/>
      <c r="E1359" s="1432"/>
      <c r="F1359" s="1433" t="s">
        <v>227</v>
      </c>
      <c r="G1359" s="1434"/>
      <c r="H1359" s="1435"/>
      <c r="I1359" s="1436" t="s">
        <v>64</v>
      </c>
      <c r="J1359" s="1437" t="s">
        <v>231</v>
      </c>
      <c r="K1359" s="1438"/>
      <c r="L1359" s="1438"/>
      <c r="M1359" s="1439"/>
      <c r="N1359" s="508"/>
    </row>
    <row r="1360" spans="8:8" s="24" ht="27.75" customFormat="1" customHeight="1">
      <c r="A1360" s="1440" t="s">
        <v>161</v>
      </c>
      <c r="B1360" s="1440"/>
      <c r="C1360" s="1440"/>
      <c r="D1360" s="1440"/>
      <c r="E1360" s="1440"/>
      <c r="F1360" s="1440"/>
      <c r="G1360" s="1440"/>
      <c r="H1360" s="1440"/>
      <c r="I1360" s="1440"/>
      <c r="J1360" s="1440"/>
      <c r="K1360" s="1440"/>
      <c r="L1360" s="1440"/>
      <c r="M1360" s="1440"/>
      <c r="N1360" s="1440"/>
    </row>
    <row r="1361" spans="8:8" s="24" ht="19.5" customFormat="1" customHeight="1">
      <c r="A1361" s="1223">
        <f>A1321+1</f>
        <v>35.0</v>
      </c>
      <c r="B1361" s="1441" t="str">
        <f>$B$1</f>
        <v>Department Of Sanskrit Education, Rajasthan</v>
      </c>
      <c r="C1361" s="1441"/>
      <c r="D1361" s="1441"/>
      <c r="E1361" s="1441"/>
      <c r="F1361" s="1441"/>
      <c r="G1361" s="1441"/>
      <c r="H1361" s="1441"/>
      <c r="I1361" s="1441"/>
      <c r="J1361" s="1441"/>
      <c r="K1361" s="1441"/>
      <c r="L1361" s="1441"/>
      <c r="M1361" s="1441"/>
      <c r="N1361" s="508" t="s">
        <v>161</v>
      </c>
    </row>
    <row r="1362" spans="8:8" s="707" ht="36.0" customFormat="1" customHeight="1">
      <c r="A1362" s="1225"/>
      <c r="B1362" s="1226"/>
      <c r="C1362" s="1227"/>
      <c r="D1362" s="1228" t="str">
        <f>Master!$E$8</f>
        <v>GOVT VARISHTHA UPADHYAY SANSKRIT SCHOOL</v>
      </c>
      <c r="E1362" s="1229"/>
      <c r="F1362" s="1229"/>
      <c r="G1362" s="1229"/>
      <c r="H1362" s="1229"/>
      <c r="I1362" s="1229"/>
      <c r="J1362" s="1229"/>
      <c r="K1362" s="1229"/>
      <c r="L1362" s="1229"/>
      <c r="M1362" s="1230"/>
      <c r="N1362" s="508"/>
    </row>
    <row r="1363" spans="8:8" s="24" ht="19.5" customFormat="1" customHeight="1">
      <c r="A1363" s="1225"/>
      <c r="B1363" s="1231"/>
      <c r="C1363" s="1232"/>
      <c r="D1363" s="1233">
        <f>Master!$E$11</f>
        <v>0.0</v>
      </c>
      <c r="E1363" s="1233"/>
      <c r="F1363" s="1233"/>
      <c r="G1363" s="1233"/>
      <c r="H1363" s="1233"/>
      <c r="I1363" s="1233"/>
      <c r="J1363" s="1233"/>
      <c r="K1363" s="1233"/>
      <c r="L1363" s="1233"/>
      <c r="M1363" s="1234"/>
      <c r="N1363" s="508"/>
    </row>
    <row r="1364" spans="8:8" s="1235" ht="18.75" customFormat="1" customHeight="1">
      <c r="A1364" s="1236"/>
      <c r="B1364" s="1237"/>
      <c r="C1364" s="1238" t="s">
        <v>154</v>
      </c>
      <c r="D1364" s="1239"/>
      <c r="E1364" s="1239"/>
      <c r="F1364" s="1239"/>
      <c r="G1364" s="1239"/>
      <c r="H1364" s="1240"/>
      <c r="I1364" s="1241" t="s">
        <v>135</v>
      </c>
      <c r="J1364" s="1242"/>
      <c r="K1364" s="1243">
        <f>VLOOKUP($A1361,'Marks Entry'!$C$9:$K$108,5)</f>
        <v>0.0</v>
      </c>
      <c r="L1364" s="1244" t="s">
        <v>221</v>
      </c>
      <c r="M1364" s="1245"/>
      <c r="N1364" s="508"/>
    </row>
    <row r="1365" spans="8:8" s="1235" ht="18.75" customFormat="1" customHeight="1">
      <c r="A1365" s="1236"/>
      <c r="B1365" s="1237"/>
      <c r="C1365" s="1246"/>
      <c r="D1365" s="1247"/>
      <c r="E1365" s="1247"/>
      <c r="F1365" s="1247"/>
      <c r="G1365" s="1247"/>
      <c r="H1365" s="1248"/>
      <c r="I1365" s="1241"/>
      <c r="J1365" s="1242"/>
      <c r="K1365" s="1243"/>
      <c r="L1365" s="1249">
        <f>Master!$E$14</f>
        <v>8170.0</v>
      </c>
      <c r="M1365" s="1250"/>
      <c r="N1365" s="508"/>
    </row>
    <row r="1366" spans="8:8" s="24" ht="15.75" customFormat="1" customHeight="1">
      <c r="A1366" s="1236"/>
      <c r="B1366" s="1251"/>
      <c r="C1366" s="1246"/>
      <c r="D1366" s="1247"/>
      <c r="E1366" s="1247"/>
      <c r="F1366" s="1247"/>
      <c r="G1366" s="1247"/>
      <c r="H1366" s="1248"/>
      <c r="I1366" s="1241"/>
      <c r="J1366" s="1242"/>
      <c r="K1366" s="1243"/>
      <c r="L1366" s="1252" t="s">
        <v>222</v>
      </c>
      <c r="M1366" s="1253"/>
      <c r="N1366" s="508"/>
    </row>
    <row r="1367" spans="8:8" s="24" ht="18.0" customFormat="1" customHeight="1">
      <c r="A1367" s="1236"/>
      <c r="B1367" s="1251"/>
      <c r="C1367" s="1254"/>
      <c r="D1367" s="1255"/>
      <c r="E1367" s="1255"/>
      <c r="F1367" s="1255"/>
      <c r="G1367" s="1255"/>
      <c r="H1367" s="1256"/>
      <c r="I1367" s="1257"/>
      <c r="J1367" s="1258"/>
      <c r="K1367" s="1259"/>
      <c r="L1367" s="1260" t="str">
        <f>Master!$E$6</f>
        <v>2022-23</v>
      </c>
      <c r="M1367" s="1261"/>
      <c r="N1367" s="508"/>
    </row>
    <row r="1368" spans="8:8" s="24" ht="17.25" customFormat="1" customHeight="1">
      <c r="A1368" s="1236"/>
      <c r="B1368" s="1262" t="s">
        <v>167</v>
      </c>
      <c r="C1368" s="1263" t="s">
        <v>21</v>
      </c>
      <c r="D1368" s="1264"/>
      <c r="E1368" s="1264"/>
      <c r="F1368" s="1264"/>
      <c r="G1368" s="1265"/>
      <c r="H1368" s="1266" t="s">
        <v>153</v>
      </c>
      <c r="I1368" s="1267">
        <f>IF(K1364="","",VLOOKUP($A1361,'Marks Entry'!$C$9:$FA$108,3,0))</f>
        <v>0.0</v>
      </c>
      <c r="J1368" s="1267"/>
      <c r="K1368" s="1267"/>
      <c r="L1368" s="1267"/>
      <c r="M1368" s="1268"/>
      <c r="N1368" s="508"/>
    </row>
    <row r="1369" spans="8:8" s="24" ht="17.25" customFormat="1" customHeight="1">
      <c r="A1369" s="1236"/>
      <c r="B1369" s="1262" t="s">
        <v>167</v>
      </c>
      <c r="C1369" s="1269" t="s">
        <v>23</v>
      </c>
      <c r="D1369" s="1270"/>
      <c r="E1369" s="1270"/>
      <c r="F1369" s="1270"/>
      <c r="G1369" s="1271"/>
      <c r="H1369" s="1272" t="s">
        <v>153</v>
      </c>
      <c r="I1369" s="1273">
        <f>IF(K1364="","",VLOOKUP($A1361,'Marks Entry'!$C$9:$FA$108,6,0))</f>
        <v>0.0</v>
      </c>
      <c r="J1369" s="1273"/>
      <c r="K1369" s="1273"/>
      <c r="L1369" s="1273"/>
      <c r="M1369" s="1274"/>
      <c r="N1369" s="508"/>
    </row>
    <row r="1370" spans="8:8" s="24" ht="17.25" customFormat="1" customHeight="1">
      <c r="A1370" s="1236"/>
      <c r="B1370" s="1262" t="s">
        <v>167</v>
      </c>
      <c r="C1370" s="1269" t="s">
        <v>24</v>
      </c>
      <c r="D1370" s="1270"/>
      <c r="E1370" s="1270"/>
      <c r="F1370" s="1270"/>
      <c r="G1370" s="1271"/>
      <c r="H1370" s="1272" t="s">
        <v>153</v>
      </c>
      <c r="I1370" s="1273">
        <f>IF(K1364="","",VLOOKUP($A1361,'Marks Entry'!$C$9:$FA$108,7,0))</f>
        <v>0.0</v>
      </c>
      <c r="J1370" s="1273"/>
      <c r="K1370" s="1273"/>
      <c r="L1370" s="1273"/>
      <c r="M1370" s="1274"/>
      <c r="N1370" s="508"/>
    </row>
    <row r="1371" spans="8:8" s="24" ht="17.25" customFormat="1" customHeight="1">
      <c r="A1371" s="1236"/>
      <c r="B1371" s="1262" t="s">
        <v>167</v>
      </c>
      <c r="C1371" s="1269" t="s">
        <v>52</v>
      </c>
      <c r="D1371" s="1270"/>
      <c r="E1371" s="1270"/>
      <c r="F1371" s="1270"/>
      <c r="G1371" s="1271"/>
      <c r="H1371" s="1272" t="s">
        <v>153</v>
      </c>
      <c r="I1371" s="1273">
        <f>IF(K1364="","",VLOOKUP($A1361,'Marks Entry'!$C$9:$FA$108,8,0))</f>
        <v>0.0</v>
      </c>
      <c r="J1371" s="1273"/>
      <c r="K1371" s="1273"/>
      <c r="L1371" s="1273"/>
      <c r="M1371" s="1274"/>
      <c r="N1371" s="508"/>
    </row>
    <row r="1372" spans="8:8" s="24" ht="17.25" customFormat="1" customHeight="1">
      <c r="A1372" s="1236"/>
      <c r="B1372" s="1262" t="s">
        <v>167</v>
      </c>
      <c r="C1372" s="1269" t="s">
        <v>53</v>
      </c>
      <c r="D1372" s="1270"/>
      <c r="E1372" s="1270"/>
      <c r="F1372" s="1270"/>
      <c r="G1372" s="1271"/>
      <c r="H1372" s="1272" t="s">
        <v>153</v>
      </c>
      <c r="I1372" s="1275" t="str">
        <f>IF(K1364="","",CONCATENATE('Marks Entry'!$G$4,'Marks Entry'!$J$4))</f>
        <v>9(A)</v>
      </c>
      <c r="J1372" s="1273"/>
      <c r="K1372" s="1273"/>
      <c r="L1372" s="1273"/>
      <c r="M1372" s="1274"/>
      <c r="N1372" s="508"/>
    </row>
    <row r="1373" spans="8:8" s="24" ht="17.25" customFormat="1" customHeight="1">
      <c r="A1373" s="1236"/>
      <c r="B1373" s="1262" t="s">
        <v>167</v>
      </c>
      <c r="C1373" s="1276" t="s">
        <v>26</v>
      </c>
      <c r="D1373" s="1277"/>
      <c r="E1373" s="1277"/>
      <c r="F1373" s="1277"/>
      <c r="G1373" s="1278"/>
      <c r="H1373" s="1279" t="s">
        <v>153</v>
      </c>
      <c r="I1373" s="1280">
        <f>IF(K1364="","",VLOOKUP($A1361,'Marks Entry'!$C$9:$FA$108,9,0))</f>
        <v>0.0</v>
      </c>
      <c r="J1373" s="1280"/>
      <c r="K1373" s="1280"/>
      <c r="L1373" s="1280"/>
      <c r="M1373" s="1281"/>
      <c r="N1373" s="508"/>
    </row>
    <row r="1374" spans="8:8" s="1235" ht="17.25" customFormat="1" customHeight="1">
      <c r="A1374" s="1236"/>
      <c r="B1374" s="1282" t="s">
        <v>167</v>
      </c>
      <c r="C1374" s="1283" t="s">
        <v>54</v>
      </c>
      <c r="D1374" s="1284"/>
      <c r="E1374" s="1285" t="s">
        <v>69</v>
      </c>
      <c r="F1374" s="1286" t="s">
        <v>70</v>
      </c>
      <c r="G1374" s="1285" t="s">
        <v>200</v>
      </c>
      <c r="H1374" s="1287" t="s">
        <v>30</v>
      </c>
      <c r="I1374" s="1288" t="s">
        <v>55</v>
      </c>
      <c r="J1374" s="1289" t="s">
        <v>223</v>
      </c>
      <c r="K1374" s="1290" t="s">
        <v>83</v>
      </c>
      <c r="L1374" s="1291" t="s">
        <v>76</v>
      </c>
      <c r="M1374" s="1292" t="s">
        <v>102</v>
      </c>
      <c r="N1374" s="508"/>
    </row>
    <row r="1375" spans="8:8" s="1235" ht="17.25" customFormat="1" customHeight="1">
      <c r="A1375" s="1236"/>
      <c r="B1375" s="1282" t="s">
        <v>167</v>
      </c>
      <c r="C1375" s="1293"/>
      <c r="D1375" s="1294"/>
      <c r="E1375" s="1295"/>
      <c r="F1375" s="1296"/>
      <c r="G1375" s="1295"/>
      <c r="H1375" s="1297"/>
      <c r="I1375" s="1298"/>
      <c r="J1375" s="1299"/>
      <c r="K1375" s="1300"/>
      <c r="L1375" s="1301"/>
      <c r="M1375" s="1302"/>
      <c r="N1375" s="508"/>
    </row>
    <row r="1376" spans="8:8" s="1235" ht="17.25" customFormat="1" customHeight="1">
      <c r="A1376" s="1236"/>
      <c r="B1376" s="1282" t="s">
        <v>167</v>
      </c>
      <c r="C1376" s="1303" t="s">
        <v>56</v>
      </c>
      <c r="D1376" s="1304"/>
      <c r="E1376" s="1305">
        <f>'Marks Entry'!$L$7</f>
        <v>5.0</v>
      </c>
      <c r="F1376" s="1305">
        <f>'Marks Entry'!$M$7</f>
        <v>5.0</v>
      </c>
      <c r="G1376" s="1305">
        <f>'Marks Entry'!$M$7</f>
        <v>5.0</v>
      </c>
      <c r="H1376" s="1306">
        <f>SUM(E1376:G1376)</f>
        <v>15.0</v>
      </c>
      <c r="I1376" s="1305">
        <f>'Marks Entry'!$P$7</f>
        <v>35.0</v>
      </c>
      <c r="J1376" s="1306">
        <f>SUM(H1376,I1376)</f>
        <v>50.0</v>
      </c>
      <c r="K1376" s="1305">
        <f>'Marks Entry'!$R$7</f>
        <v>50.0</v>
      </c>
      <c r="L1376" s="1307">
        <f>SUM(J1376,K1376)</f>
        <v>100.0</v>
      </c>
      <c r="M1376" s="1308"/>
      <c r="N1376" s="508"/>
    </row>
    <row r="1377" spans="8:8" s="1235" ht="17.25" customFormat="1" customHeight="1">
      <c r="A1377" s="1236"/>
      <c r="B1377" s="1282" t="s">
        <v>167</v>
      </c>
      <c r="C1377" s="1309" t="str">
        <f>'Marks Entry'!$L$3</f>
        <v>HINDI</v>
      </c>
      <c r="D1377" s="1310"/>
      <c r="E1377" s="1311">
        <f>IF(K1364="","",VLOOKUP($A1361,'Marks Entry'!$C$1:$GQ$109,10,0))</f>
        <v>0.0</v>
      </c>
      <c r="F1377" s="1311">
        <f>IF(K1364="","",VLOOKUP($A1361,'Marks Entry'!$C$1:$GQ$109,11,0))</f>
        <v>0.0</v>
      </c>
      <c r="G1377" s="1312">
        <f>IF(K1364="","",VLOOKUP($A1361,'Marks Entry'!$C$1:$GQ$109,12,0))</f>
        <v>0.0</v>
      </c>
      <c r="H1377" s="1313">
        <f>SUM(E1377:G1377)</f>
        <v>0.0</v>
      </c>
      <c r="I1377" s="1311">
        <f>IF(K1364="","",VLOOKUP($A1361,'Marks Entry'!$C$1:$GQ$109,14,0))</f>
        <v>0.0</v>
      </c>
      <c r="J1377" s="1313">
        <f t="shared" si="102" ref="J1377:J1384">SUM(H1377,I1377)</f>
        <v>0.0</v>
      </c>
      <c r="K1377" s="1311">
        <f>IF(K1364="","",VLOOKUP($A1361,'Marks Entry'!$C$1:$GQ$109,16,0))</f>
        <v>0.0</v>
      </c>
      <c r="L1377" s="1314">
        <f t="shared" si="103" ref="L1377:L1384">SUM(J1377,K1377)</f>
        <v>0.0</v>
      </c>
      <c r="M1377" s="1315" t="str">
        <f>IF(K1364="","",VLOOKUP($A1361,'Marks Entry'!$C$1:$GQ$109,21,0))</f>
        <v/>
      </c>
      <c r="N1377" s="508"/>
    </row>
    <row r="1378" spans="8:8" s="1235" ht="17.25" customFormat="1" customHeight="1">
      <c r="A1378" s="1236"/>
      <c r="B1378" s="1282" t="s">
        <v>167</v>
      </c>
      <c r="C1378" s="1316" t="str">
        <f>'Marks Entry'!$X$3</f>
        <v>ENGLISH</v>
      </c>
      <c r="D1378" s="1317"/>
      <c r="E1378" s="1318">
        <f>IF(K1364="","",VLOOKUP($A1361,'Marks Entry'!$C$1:$GQ$109,22,0))</f>
        <v>0.0</v>
      </c>
      <c r="F1378" s="1318">
        <f>IF(K1364="","",VLOOKUP($A1361,'Marks Entry'!$C$1:$GQ$109,23,0))</f>
        <v>0.0</v>
      </c>
      <c r="G1378" s="1319">
        <f>IF(K1364="","",VLOOKUP($A1361,'Marks Entry'!$C$1:$GQ$109,24,0))</f>
        <v>0.0</v>
      </c>
      <c r="H1378" s="1320">
        <f t="shared" si="104" ref="H1378:H1384">SUM(E1378:G1378)</f>
        <v>0.0</v>
      </c>
      <c r="I1378" s="1321">
        <f>IF(K1364="","",VLOOKUP($A1361,'Marks Entry'!$C$1:$GQ$109,26,0))</f>
        <v>0.0</v>
      </c>
      <c r="J1378" s="1320">
        <f t="shared" si="102"/>
        <v>0.0</v>
      </c>
      <c r="K1378" s="1318">
        <f>IF(K1364="","",VLOOKUP($A1361,'Marks Entry'!$C$1:$GQ$109,28,0))</f>
        <v>0.0</v>
      </c>
      <c r="L1378" s="1322">
        <f t="shared" si="103"/>
        <v>0.0</v>
      </c>
      <c r="M1378" s="1323" t="str">
        <f>IF(K1364="","",VLOOKUP($A1361,'Marks Entry'!$C$1:$GQ$109,33,0))</f>
        <v/>
      </c>
      <c r="N1378" s="508"/>
    </row>
    <row r="1379" spans="8:8" s="1235" ht="17.25" customFormat="1" customHeight="1">
      <c r="A1379" s="1236"/>
      <c r="B1379" s="1282" t="s">
        <v>167</v>
      </c>
      <c r="C1379" s="1324" t="s">
        <v>56</v>
      </c>
      <c r="D1379" s="1325"/>
      <c r="E1379" s="1326">
        <f>'Marks Entry'!$AJ$7</f>
        <v>10.0</v>
      </c>
      <c r="F1379" s="1326">
        <f>'Marks Entry'!$AK$7</f>
        <v>10.0</v>
      </c>
      <c r="G1379" s="1326">
        <f>'Marks Entry'!$AK$7</f>
        <v>10.0</v>
      </c>
      <c r="H1379" s="1327">
        <f t="shared" si="104"/>
        <v>30.0</v>
      </c>
      <c r="I1379" s="1326">
        <f>'Marks Entry'!$AN$7</f>
        <v>70.0</v>
      </c>
      <c r="J1379" s="1327">
        <f t="shared" si="102"/>
        <v>100.0</v>
      </c>
      <c r="K1379" s="1326">
        <f>'Marks Entry'!$AP$7</f>
        <v>100.0</v>
      </c>
      <c r="L1379" s="1328">
        <f t="shared" si="103"/>
        <v>200.0</v>
      </c>
      <c r="M1379" s="1329" t="s">
        <v>168</v>
      </c>
      <c r="N1379" s="508"/>
    </row>
    <row r="1380" spans="8:8" s="1235" ht="17.25" customFormat="1" customHeight="1">
      <c r="A1380" s="1236"/>
      <c r="B1380" s="1282" t="s">
        <v>167</v>
      </c>
      <c r="C1380" s="1330" t="str">
        <f>'Marks Entry'!$AJ$3</f>
        <v>SANSKRIT-I</v>
      </c>
      <c r="D1380" s="1331"/>
      <c r="E1380" s="1311">
        <f>IF(K1364="","",VLOOKUP($A1361,'Marks Entry'!$C$1:$GQ$109,34,0))</f>
        <v>0.0</v>
      </c>
      <c r="F1380" s="1311">
        <f>IF(K1364="","",VLOOKUP($A1361,'Marks Entry'!$C$1:$GQ$109,35,0))</f>
        <v>0.0</v>
      </c>
      <c r="G1380" s="1312">
        <f>IF(K1364="","",VLOOKUP($A1361,'Marks Entry'!$C$1:$GQ$109,36,0))</f>
        <v>0.0</v>
      </c>
      <c r="H1380" s="1332">
        <f t="shared" si="104"/>
        <v>0.0</v>
      </c>
      <c r="I1380" s="1333">
        <f>IF(K1364="","",VLOOKUP($A1361,'Marks Entry'!$C$1:$GQ$109,38,0))</f>
        <v>0.0</v>
      </c>
      <c r="J1380" s="1332">
        <f t="shared" si="102"/>
        <v>0.0</v>
      </c>
      <c r="K1380" s="1311">
        <f>IF(K1364="","",VLOOKUP($A1361,'Marks Entry'!$C$1:$GQ$109,40,0))</f>
        <v>0.0</v>
      </c>
      <c r="L1380" s="1314">
        <f t="shared" si="103"/>
        <v>0.0</v>
      </c>
      <c r="M1380" s="1315" t="str">
        <f>IF(K1364="","",VLOOKUP($A1361,'Marks Entry'!$C$1:$GQ$109,45,0))</f>
        <v/>
      </c>
      <c r="N1380" s="508"/>
    </row>
    <row r="1381" spans="8:8" s="1235" ht="17.25" customFormat="1" customHeight="1">
      <c r="A1381" s="1236"/>
      <c r="B1381" s="1282" t="s">
        <v>167</v>
      </c>
      <c r="C1381" s="1334" t="str">
        <f>'Marks Entry'!$AV$3</f>
        <v>SANSKRIT-II</v>
      </c>
      <c r="D1381" s="1335"/>
      <c r="E1381" s="1311">
        <f>IF(K1364="","",VLOOKUP($A1361,'Marks Entry'!$C$1:$GQ$109,46,0))</f>
        <v>0.0</v>
      </c>
      <c r="F1381" s="1311">
        <f>IF(K1364="","",VLOOKUP($A1361,'Marks Entry'!$C$1:$GQ$109,47,0))</f>
        <v>0.0</v>
      </c>
      <c r="G1381" s="1312">
        <f>IF(K1364="","",VLOOKUP($A1361,'Marks Entry'!$C$1:$GQ$109,48,0))</f>
        <v>0.0</v>
      </c>
      <c r="H1381" s="1336">
        <f t="shared" si="104"/>
        <v>0.0</v>
      </c>
      <c r="I1381" s="1337">
        <f>IF(K1364="","",VLOOKUP($A1361,'Marks Entry'!$C$1:$GQ$109,50,0))</f>
        <v>0.0</v>
      </c>
      <c r="J1381" s="1336">
        <f t="shared" si="102"/>
        <v>0.0</v>
      </c>
      <c r="K1381" s="1311">
        <f>IF(K1364="","",VLOOKUP($A1361,'Marks Entry'!$C$1:$GQ$109,52,0))</f>
        <v>0.0</v>
      </c>
      <c r="L1381" s="1314">
        <f t="shared" si="103"/>
        <v>0.0</v>
      </c>
      <c r="M1381" s="1315" t="str">
        <f>IF(K1364="","",VLOOKUP($A1361,'Marks Entry'!$C$1:$GQ$109,57,0))</f>
        <v/>
      </c>
      <c r="N1381" s="508"/>
    </row>
    <row r="1382" spans="8:8" s="1235" ht="17.25" customFormat="1" customHeight="1">
      <c r="A1382" s="1236"/>
      <c r="B1382" s="1282" t="s">
        <v>167</v>
      </c>
      <c r="C1382" s="1334" t="str">
        <f>'Marks Entry'!$BH$3</f>
        <v>SCIENCE</v>
      </c>
      <c r="D1382" s="1335"/>
      <c r="E1382" s="1311">
        <f>IF(K1364="","",VLOOKUP($A1361,'Marks Entry'!$C$1:$GQ$109,58,0))</f>
        <v>0.0</v>
      </c>
      <c r="F1382" s="1311">
        <f>IF(K1364="","",VLOOKUP($A1361,'Marks Entry'!$C$1:$GQ$109,59,0))</f>
        <v>0.0</v>
      </c>
      <c r="G1382" s="1312">
        <f>IF(K1364="","",VLOOKUP($A1361,'Marks Entry'!$C$1:$GQ$109,60,0))</f>
        <v>0.0</v>
      </c>
      <c r="H1382" s="1336">
        <f t="shared" si="104"/>
        <v>0.0</v>
      </c>
      <c r="I1382" s="1337">
        <f>IF(K1364="","",VLOOKUP($A1361,'Marks Entry'!$C$1:$GQ$109,62,0))</f>
        <v>0.0</v>
      </c>
      <c r="J1382" s="1336">
        <f t="shared" si="102"/>
        <v>0.0</v>
      </c>
      <c r="K1382" s="1311">
        <f>IF(K1364="","",VLOOKUP($A1361,'Marks Entry'!$C$1:$GQ$109,64,0))</f>
        <v>0.0</v>
      </c>
      <c r="L1382" s="1314">
        <f t="shared" si="103"/>
        <v>0.0</v>
      </c>
      <c r="M1382" s="1315" t="str">
        <f>IF(K1364="","",VLOOKUP($A1361,'Marks Entry'!$C$1:$GQ$109,69,0))</f>
        <v/>
      </c>
      <c r="N1382" s="508"/>
    </row>
    <row r="1383" spans="8:8" s="1235" ht="17.25" customFormat="1" customHeight="1">
      <c r="A1383" s="1236"/>
      <c r="B1383" s="1282" t="s">
        <v>167</v>
      </c>
      <c r="C1383" s="1338" t="str">
        <f>'Marks Entry'!$BT$3</f>
        <v>MATHEMATICS</v>
      </c>
      <c r="D1383" s="1339"/>
      <c r="E1383" s="1340">
        <f>IF(K1364="","",VLOOKUP($A1361,'Marks Entry'!$C$1:$GQ$109,70,0))</f>
        <v>0.0</v>
      </c>
      <c r="F1383" s="1340">
        <f>IF(K1364="","",VLOOKUP($A1361,'Marks Entry'!$C$1:$GQ$109,71,0))</f>
        <v>0.0</v>
      </c>
      <c r="G1383" s="1341">
        <f>IF(K1364="","",VLOOKUP($A1361,'Marks Entry'!$C$1:$GQ$109,72,0))</f>
        <v>0.0</v>
      </c>
      <c r="H1383" s="1342">
        <f t="shared" si="104"/>
        <v>0.0</v>
      </c>
      <c r="I1383" s="1343">
        <f>IF(K1364="","",VLOOKUP($A1361,'Marks Entry'!$C$1:$GQ$109,74,0))</f>
        <v>0.0</v>
      </c>
      <c r="J1383" s="1342">
        <f t="shared" si="102"/>
        <v>0.0</v>
      </c>
      <c r="K1383" s="1340">
        <f>IF(K1364="","",VLOOKUP($A1361,'Marks Entry'!$C$1:$GQ$109,76,0))</f>
        <v>0.0</v>
      </c>
      <c r="L1383" s="1344">
        <f t="shared" si="103"/>
        <v>0.0</v>
      </c>
      <c r="M1383" s="1345" t="str">
        <f>IF(K1364="","",VLOOKUP($A1361,'Marks Entry'!$C$1:$GQ$109,81,0))</f>
        <v/>
      </c>
      <c r="N1383" s="508"/>
    </row>
    <row r="1384" spans="8:8" s="1235" ht="17.25" customFormat="1" customHeight="1">
      <c r="A1384" s="1236"/>
      <c r="B1384" s="1282" t="s">
        <v>167</v>
      </c>
      <c r="C1384" s="1338" t="str">
        <f>'Marks Entry'!$CF$3</f>
        <v>SOCIAL SCIENCE</v>
      </c>
      <c r="D1384" s="1339"/>
      <c r="E1384" s="1340">
        <f>IF(K1364="","",VLOOKUP($A1361,'Marks Entry'!$C$1:$GQ$109,82,0))</f>
        <v>0.0</v>
      </c>
      <c r="F1384" s="1340">
        <f>IF(K1364="","",VLOOKUP($A1361,'Marks Entry'!$C$1:$GQ$109,83,0))</f>
        <v>0.0</v>
      </c>
      <c r="G1384" s="1341">
        <f>IF(K1364="","",VLOOKUP($A1361,'Marks Entry'!$C$1:$GQ$109,84,0))</f>
        <v>0.0</v>
      </c>
      <c r="H1384" s="1342">
        <f t="shared" si="104"/>
        <v>0.0</v>
      </c>
      <c r="I1384" s="1343">
        <f>IF(K1364="","",VLOOKUP($A1361,'Marks Entry'!$C$1:$GQ$109,86,0))</f>
        <v>0.0</v>
      </c>
      <c r="J1384" s="1342">
        <f t="shared" si="102"/>
        <v>0.0</v>
      </c>
      <c r="K1384" s="1340">
        <f>IF(K1364="","",VLOOKUP($A1361,'Marks Entry'!$C$1:$GQ$109,88,0))</f>
        <v>0.0</v>
      </c>
      <c r="L1384" s="1344">
        <f t="shared" si="103"/>
        <v>0.0</v>
      </c>
      <c r="M1384" s="1345" t="str">
        <f>IF(K1364="","",VLOOKUP($A1361,'Marks Entry'!$C$1:$GQ$109,93,0))</f>
        <v/>
      </c>
      <c r="N1384" s="508"/>
    </row>
    <row r="1385" spans="8:8" s="24" ht="17.25" customFormat="1" customHeight="1">
      <c r="A1385" s="1236"/>
      <c r="B1385" s="1262" t="s">
        <v>167</v>
      </c>
      <c r="C1385" s="1346" t="s">
        <v>77</v>
      </c>
      <c r="D1385" s="1347"/>
      <c r="E1385" s="1348"/>
      <c r="F1385" s="1349" t="s">
        <v>78</v>
      </c>
      <c r="G1385" s="1350"/>
      <c r="H1385" s="1351" t="s">
        <v>79</v>
      </c>
      <c r="I1385" s="1352"/>
      <c r="J1385" s="1353" t="s">
        <v>43</v>
      </c>
      <c r="K1385" s="1354" t="s">
        <v>95</v>
      </c>
      <c r="L1385" s="1355" t="s">
        <v>41</v>
      </c>
      <c r="M1385" s="1356" t="s">
        <v>45</v>
      </c>
      <c r="N1385" s="508"/>
    </row>
    <row r="1386" spans="8:8" s="24" ht="20.25" customFormat="1" customHeight="1">
      <c r="A1386" s="1236"/>
      <c r="B1386" s="1262" t="s">
        <v>167</v>
      </c>
      <c r="C1386" s="1357"/>
      <c r="D1386" s="1358"/>
      <c r="E1386" s="1359"/>
      <c r="F1386" s="1360" t="str">
        <f>IF(K1364="","",VLOOKUP($A1361,'Marks Entry'!$C$1:$GQ$109,155,0))</f>
        <v/>
      </c>
      <c r="G1386" s="1361"/>
      <c r="H1386" s="1362" t="str">
        <f>IF(K1364="","",VLOOKUP($A1361,'Marks Entry'!$C$1:$GQ$109,156,0))</f>
        <v/>
      </c>
      <c r="I1386" s="1361"/>
      <c r="J1386" s="1363" t="str">
        <f>IF(K1364="","",VLOOKUP($A1361,'Marks Entry'!$C$1:$GQ$109,157,0))</f>
        <v/>
      </c>
      <c r="K1386" s="1364" t="str">
        <f>IF(K1364="","",VLOOKUP($A1361,'Marks Entry'!$C$1:$GQ$109,158,0))</f>
        <v/>
      </c>
      <c r="L1386" s="1365" t="str">
        <f>IF(K1364="","",VLOOKUP($A1361,'Marks Entry'!$C$1:$GQ$109,159,0))</f>
        <v/>
      </c>
      <c r="M1386" s="1366" t="str">
        <f>IF(K1364="","",VLOOKUP($A1361,'Marks Entry'!$C$1:$GQ$109,161,0))</f>
        <v/>
      </c>
      <c r="N1386" s="508"/>
    </row>
    <row r="1387" spans="8:8" s="24" ht="17.25" customFormat="1" customHeight="1">
      <c r="A1387" s="1236"/>
      <c r="B1387" s="1262" t="s">
        <v>167</v>
      </c>
      <c r="C1387" s="1367" t="s">
        <v>58</v>
      </c>
      <c r="D1387" s="1368"/>
      <c r="E1387" s="1368"/>
      <c r="F1387" s="1368"/>
      <c r="G1387" s="1368"/>
      <c r="H1387" s="1368"/>
      <c r="I1387" s="1369"/>
      <c r="J1387" s="1370" t="s">
        <v>59</v>
      </c>
      <c r="K1387" s="1371">
        <f>IF(K1364="","",VLOOKUP($A1361,'Marks Entry'!$C$1:$GQ$109,152,0))</f>
        <v>0.0</v>
      </c>
      <c r="L1387" s="1372" t="s">
        <v>104</v>
      </c>
      <c r="M1387" s="1373"/>
      <c r="N1387" s="508"/>
    </row>
    <row r="1388" spans="8:8" s="24" ht="17.25" customFormat="1" customHeight="1">
      <c r="A1388" s="1236"/>
      <c r="B1388" s="1262" t="s">
        <v>167</v>
      </c>
      <c r="C1388" s="1374" t="s">
        <v>54</v>
      </c>
      <c r="D1388" s="1375"/>
      <c r="E1388" s="1375"/>
      <c r="F1388" s="1376" t="s">
        <v>162</v>
      </c>
      <c r="G1388" s="1376"/>
      <c r="H1388" s="1376"/>
      <c r="I1388" s="1377" t="s">
        <v>49</v>
      </c>
      <c r="J1388" s="1378" t="s">
        <v>60</v>
      </c>
      <c r="K1388" s="1379">
        <f>IF(K1364="","",VLOOKUP($A1361,'Marks Entry'!$C$1:$GQ$109,153,0))</f>
        <v>0.0</v>
      </c>
      <c r="L1388" s="1380" t="str">
        <f>IF(K1364="","",VLOOKUP($A1361,'Marks Entry'!$C$1:$GQ$109,154,0))</f>
        <v/>
      </c>
      <c r="M1388" s="1381"/>
      <c r="N1388" s="508"/>
    </row>
    <row r="1389" spans="8:8" s="24" ht="17.25" customFormat="1" customHeight="1">
      <c r="A1389" s="1236"/>
      <c r="B1389" s="1262" t="s">
        <v>167</v>
      </c>
      <c r="C1389" s="1374"/>
      <c r="D1389" s="1375"/>
      <c r="E1389" s="1375"/>
      <c r="F1389" s="1376"/>
      <c r="G1389" s="1376"/>
      <c r="H1389" s="1376"/>
      <c r="I1389" s="1382" t="s">
        <v>103</v>
      </c>
      <c r="J1389" s="1383" t="s">
        <v>61</v>
      </c>
      <c r="K1389" s="1383"/>
      <c r="L1389" s="1384" t="str">
        <f>IF(K1364="","",VLOOKUP($A1361,'Marks Entry'!$C$1:$GQ$109,162,0))</f>
        <v/>
      </c>
      <c r="M1389" s="1385"/>
      <c r="N1389" s="508"/>
    </row>
    <row r="1390" spans="8:8" s="24" ht="17.25" customFormat="1" customHeight="1">
      <c r="A1390" s="1236"/>
      <c r="B1390" s="1262" t="s">
        <v>167</v>
      </c>
      <c r="C1390" s="1386" t="str">
        <f>'Marks Entry'!$CR$3</f>
        <v>Fou. Of Info. Tech.</v>
      </c>
      <c r="D1390" s="1387"/>
      <c r="E1390" s="1388"/>
      <c r="F1390" s="1389" t="str">
        <f>IF(K1364="","",VLOOKUP($A1361,'Marks Entry'!$C$1:$GQ$109,180,0))</f>
        <v>0/200</v>
      </c>
      <c r="G1390" s="1389"/>
      <c r="H1390" s="1389"/>
      <c r="I1390" s="1390" t="str">
        <f>IF(OR(K1364="",F1390=0/200),"",VLOOKUP($A1361,'Marks Entry'!$C$1:$GQ$109,106,0))</f>
        <v/>
      </c>
      <c r="J1390" s="1391" t="s">
        <v>68</v>
      </c>
      <c r="K1390" s="1391"/>
      <c r="L1390" s="1392">
        <f>Master!$E$20</f>
        <v>45048.0</v>
      </c>
      <c r="M1390" s="1393"/>
      <c r="N1390" s="508"/>
    </row>
    <row r="1391" spans="8:8" s="24" ht="17.25" customFormat="1" customHeight="1">
      <c r="A1391" s="1236"/>
      <c r="B1391" s="1262" t="s">
        <v>167</v>
      </c>
      <c r="C1391" s="1394" t="str">
        <f>'Marks Entry'!$DE$3</f>
        <v>Health &amp; Phy. Edu.</v>
      </c>
      <c r="D1391" s="1395"/>
      <c r="E1391" s="1395"/>
      <c r="F1391" s="1396" t="str">
        <f>IF(K1364="","",VLOOKUP($A1361,'Marks Entry'!$C$1:$GQ$109,184,0))</f>
        <v>0/230</v>
      </c>
      <c r="G1391" s="1397"/>
      <c r="H1391" s="1398"/>
      <c r="I1391" s="1390" t="str">
        <f>IF(OR(K1364="",F1391=0/200),"",VLOOKUP($A1361,'Marks Entry'!$C$1:$GQ$109,129,0))</f>
        <v/>
      </c>
      <c r="J1391" s="1399"/>
      <c r="K1391" s="1399"/>
      <c r="L1391" s="1399"/>
      <c r="M1391" s="1400"/>
      <c r="N1391" s="508"/>
    </row>
    <row r="1392" spans="8:8" s="24" ht="17.25" customFormat="1" customHeight="1">
      <c r="A1392" s="1236"/>
      <c r="B1392" s="1262" t="s">
        <v>167</v>
      </c>
      <c r="C1392" s="1394" t="str">
        <f>'Marks Entry'!$EB$3</f>
        <v>S.U.P.W.</v>
      </c>
      <c r="D1392" s="1395"/>
      <c r="E1392" s="1395"/>
      <c r="F1392" s="1396" t="str">
        <f>IF(K1364="","",VLOOKUP($A1361,'Marks Entry'!$C$1:$GQ$109,188,0))</f>
        <v>0/100</v>
      </c>
      <c r="G1392" s="1397"/>
      <c r="H1392" s="1398"/>
      <c r="I1392" s="1390" t="str">
        <f>IF(OR(K1364="",F1392=0/100),"",VLOOKUP($A1361,'Marks Entry'!$C$1:$GQ$109,135,0))</f>
        <v/>
      </c>
      <c r="J1392" s="1401"/>
      <c r="K1392" s="1401"/>
      <c r="L1392" s="1401"/>
      <c r="M1392" s="1402"/>
      <c r="N1392" s="508"/>
    </row>
    <row r="1393" spans="8:8" s="24" ht="17.25" customFormat="1" customHeight="1">
      <c r="A1393" s="1236"/>
      <c r="B1393" s="1262" t="s">
        <v>167</v>
      </c>
      <c r="C1393" s="1394" t="str">
        <f>'Marks Entry'!$EH$3</f>
        <v>Art Education</v>
      </c>
      <c r="D1393" s="1395"/>
      <c r="E1393" s="1395"/>
      <c r="F1393" s="1396" t="str">
        <f>IF(K1364="","",VLOOKUP($A1361,'Marks Entry'!$C$1:$GQ$109,192,0))</f>
        <v>0/100</v>
      </c>
      <c r="G1393" s="1397"/>
      <c r="H1393" s="1398"/>
      <c r="I1393" s="1390" t="str">
        <f>IF(OR(K1364="",F1393=0/100),"",VLOOKUP($A1361,'Marks Entry'!$C$1:$GQ$109,141,0))</f>
        <v/>
      </c>
      <c r="J1393" s="1403" t="s">
        <v>228</v>
      </c>
      <c r="K1393" s="1403"/>
      <c r="L1393" s="1403"/>
      <c r="M1393" s="1404"/>
      <c r="N1393" s="508"/>
    </row>
    <row r="1394" spans="8:8" s="24" ht="17.25" customFormat="1" customHeight="1">
      <c r="A1394" s="1236"/>
      <c r="B1394" s="1262" t="s">
        <v>167</v>
      </c>
      <c r="C1394" s="1394" t="str">
        <f>'Marks Entry'!$EN$3</f>
        <v>H &amp; C RAJ</v>
      </c>
      <c r="D1394" s="1395"/>
      <c r="E1394" s="1395"/>
      <c r="F1394" s="1405" t="str">
        <f>IF(K1364="","",VLOOKUP($A1361,'Marks Entry'!$C$1:$GQ$109,196,0))</f>
        <v>0/200</v>
      </c>
      <c r="G1394" s="1406"/>
      <c r="H1394" s="1407"/>
      <c r="I1394" s="1408" t="str">
        <f>IF(OR(K1364="",F1394=0/200),"",VLOOKUP($A1361,'Marks Entry'!$C$1:$GQ$109,151,0))</f>
        <v/>
      </c>
      <c r="J1394" s="1403" t="s">
        <v>229</v>
      </c>
      <c r="K1394" s="1403"/>
      <c r="L1394" s="1403"/>
      <c r="M1394" s="1404"/>
      <c r="N1394" s="508"/>
    </row>
    <row r="1395" spans="8:8" s="24" ht="17.25" customFormat="1" customHeight="1">
      <c r="A1395" s="1236"/>
      <c r="B1395" s="1262" t="s">
        <v>167</v>
      </c>
      <c r="C1395" s="1409" t="s">
        <v>171</v>
      </c>
      <c r="D1395" s="1410"/>
      <c r="E1395" s="1411"/>
      <c r="F1395" s="1412" t="s">
        <v>172</v>
      </c>
      <c r="G1395" s="1413"/>
      <c r="H1395" s="1414"/>
      <c r="I1395" s="1415" t="s">
        <v>31</v>
      </c>
      <c r="J1395" s="1403" t="s">
        <v>230</v>
      </c>
      <c r="K1395" s="1403"/>
      <c r="L1395" s="1403"/>
      <c r="M1395" s="1404"/>
      <c r="N1395" s="508"/>
    </row>
    <row r="1396" spans="8:8" s="24" ht="17.25" customFormat="1" customHeight="1">
      <c r="A1396" s="1236"/>
      <c r="B1396" s="1262" t="s">
        <v>167</v>
      </c>
      <c r="C1396" s="1416"/>
      <c r="D1396" s="1417"/>
      <c r="E1396" s="1418"/>
      <c r="F1396" s="1419" t="s">
        <v>224</v>
      </c>
      <c r="G1396" s="1420"/>
      <c r="H1396" s="1421"/>
      <c r="I1396" s="1422" t="s">
        <v>62</v>
      </c>
      <c r="J1396" s="1423" t="s">
        <v>232</v>
      </c>
      <c r="K1396" s="1424"/>
      <c r="L1396" s="1424"/>
      <c r="M1396" s="1425"/>
      <c r="N1396" s="508"/>
    </row>
    <row r="1397" spans="8:8" s="24" ht="17.25" customFormat="1" customHeight="1">
      <c r="A1397" s="1236"/>
      <c r="B1397" s="1262" t="s">
        <v>167</v>
      </c>
      <c r="C1397" s="1416"/>
      <c r="D1397" s="1417"/>
      <c r="E1397" s="1418"/>
      <c r="F1397" s="1419" t="s">
        <v>225</v>
      </c>
      <c r="G1397" s="1420"/>
      <c r="H1397" s="1421"/>
      <c r="I1397" s="1422" t="s">
        <v>63</v>
      </c>
      <c r="J1397" s="1426"/>
      <c r="K1397" s="1427"/>
      <c r="L1397" s="1427"/>
      <c r="M1397" s="1428"/>
      <c r="N1397" s="508"/>
    </row>
    <row r="1398" spans="8:8" s="24" ht="17.25" customFormat="1" customHeight="1">
      <c r="A1398" s="1236"/>
      <c r="B1398" s="1262" t="s">
        <v>167</v>
      </c>
      <c r="C1398" s="1416"/>
      <c r="D1398" s="1417"/>
      <c r="E1398" s="1418"/>
      <c r="F1398" s="1419" t="s">
        <v>226</v>
      </c>
      <c r="G1398" s="1420"/>
      <c r="H1398" s="1421"/>
      <c r="I1398" s="1422" t="s">
        <v>65</v>
      </c>
      <c r="J1398" s="1426"/>
      <c r="K1398" s="1427"/>
      <c r="L1398" s="1427"/>
      <c r="M1398" s="1428"/>
      <c r="N1398" s="508"/>
    </row>
    <row r="1399" spans="8:8" s="24" ht="17.25" customFormat="1" customHeight="1">
      <c r="A1399" s="1236"/>
      <c r="B1399" s="1429" t="s">
        <v>167</v>
      </c>
      <c r="C1399" s="1430"/>
      <c r="D1399" s="1431"/>
      <c r="E1399" s="1432"/>
      <c r="F1399" s="1433" t="s">
        <v>227</v>
      </c>
      <c r="G1399" s="1434"/>
      <c r="H1399" s="1435"/>
      <c r="I1399" s="1436" t="s">
        <v>64</v>
      </c>
      <c r="J1399" s="1437" t="s">
        <v>231</v>
      </c>
      <c r="K1399" s="1438"/>
      <c r="L1399" s="1438"/>
      <c r="M1399" s="1439"/>
      <c r="N1399" s="508"/>
    </row>
    <row r="1400" spans="8:8" s="24" ht="27.75" customFormat="1" customHeight="1">
      <c r="A1400" s="1440" t="s">
        <v>161</v>
      </c>
      <c r="B1400" s="1440"/>
      <c r="C1400" s="1440"/>
      <c r="D1400" s="1440"/>
      <c r="E1400" s="1440"/>
      <c r="F1400" s="1440"/>
      <c r="G1400" s="1440"/>
      <c r="H1400" s="1440"/>
      <c r="I1400" s="1440"/>
      <c r="J1400" s="1440"/>
      <c r="K1400" s="1440"/>
      <c r="L1400" s="1440"/>
      <c r="M1400" s="1440"/>
      <c r="N1400" s="1440"/>
    </row>
    <row r="1401" spans="8:8" s="24" ht="19.5" customFormat="1" customHeight="1">
      <c r="A1401" s="1223">
        <f>A1361+1</f>
        <v>36.0</v>
      </c>
      <c r="B1401" s="1441" t="str">
        <f>$B$1</f>
        <v>Department Of Sanskrit Education, Rajasthan</v>
      </c>
      <c r="C1401" s="1441"/>
      <c r="D1401" s="1441"/>
      <c r="E1401" s="1441"/>
      <c r="F1401" s="1441"/>
      <c r="G1401" s="1441"/>
      <c r="H1401" s="1441"/>
      <c r="I1401" s="1441"/>
      <c r="J1401" s="1441"/>
      <c r="K1401" s="1441"/>
      <c r="L1401" s="1441"/>
      <c r="M1401" s="1441"/>
      <c r="N1401" s="508" t="s">
        <v>161</v>
      </c>
    </row>
    <row r="1402" spans="8:8" s="707" ht="36.0" customFormat="1" customHeight="1">
      <c r="A1402" s="1225"/>
      <c r="B1402" s="1226"/>
      <c r="C1402" s="1227"/>
      <c r="D1402" s="1228" t="str">
        <f>Master!$E$8</f>
        <v>GOVT VARISHTHA UPADHYAY SANSKRIT SCHOOL</v>
      </c>
      <c r="E1402" s="1229"/>
      <c r="F1402" s="1229"/>
      <c r="G1402" s="1229"/>
      <c r="H1402" s="1229"/>
      <c r="I1402" s="1229"/>
      <c r="J1402" s="1229"/>
      <c r="K1402" s="1229"/>
      <c r="L1402" s="1229"/>
      <c r="M1402" s="1230"/>
      <c r="N1402" s="508"/>
    </row>
    <row r="1403" spans="8:8" s="24" ht="19.5" customFormat="1" customHeight="1">
      <c r="A1403" s="1225"/>
      <c r="B1403" s="1231"/>
      <c r="C1403" s="1232"/>
      <c r="D1403" s="1233">
        <f>Master!$E$11</f>
        <v>0.0</v>
      </c>
      <c r="E1403" s="1233"/>
      <c r="F1403" s="1233"/>
      <c r="G1403" s="1233"/>
      <c r="H1403" s="1233"/>
      <c r="I1403" s="1233"/>
      <c r="J1403" s="1233"/>
      <c r="K1403" s="1233"/>
      <c r="L1403" s="1233"/>
      <c r="M1403" s="1234"/>
      <c r="N1403" s="508"/>
    </row>
    <row r="1404" spans="8:8" s="1235" ht="18.75" customFormat="1" customHeight="1">
      <c r="A1404" s="1236"/>
      <c r="B1404" s="1237"/>
      <c r="C1404" s="1238" t="s">
        <v>154</v>
      </c>
      <c r="D1404" s="1239"/>
      <c r="E1404" s="1239"/>
      <c r="F1404" s="1239"/>
      <c r="G1404" s="1239"/>
      <c r="H1404" s="1240"/>
      <c r="I1404" s="1241" t="s">
        <v>135</v>
      </c>
      <c r="J1404" s="1242"/>
      <c r="K1404" s="1243">
        <f>VLOOKUP($A1401,'Marks Entry'!$C$9:$K$108,5)</f>
        <v>0.0</v>
      </c>
      <c r="L1404" s="1244" t="s">
        <v>221</v>
      </c>
      <c r="M1404" s="1245"/>
      <c r="N1404" s="508"/>
    </row>
    <row r="1405" spans="8:8" s="1235" ht="18.75" customFormat="1" customHeight="1">
      <c r="A1405" s="1236"/>
      <c r="B1405" s="1237"/>
      <c r="C1405" s="1246"/>
      <c r="D1405" s="1247"/>
      <c r="E1405" s="1247"/>
      <c r="F1405" s="1247"/>
      <c r="G1405" s="1247"/>
      <c r="H1405" s="1248"/>
      <c r="I1405" s="1241"/>
      <c r="J1405" s="1242"/>
      <c r="K1405" s="1243"/>
      <c r="L1405" s="1249">
        <f>Master!$E$14</f>
        <v>8170.0</v>
      </c>
      <c r="M1405" s="1250"/>
      <c r="N1405" s="508"/>
    </row>
    <row r="1406" spans="8:8" s="24" ht="15.75" customFormat="1" customHeight="1">
      <c r="A1406" s="1236"/>
      <c r="B1406" s="1251"/>
      <c r="C1406" s="1246"/>
      <c r="D1406" s="1247"/>
      <c r="E1406" s="1247"/>
      <c r="F1406" s="1247"/>
      <c r="G1406" s="1247"/>
      <c r="H1406" s="1248"/>
      <c r="I1406" s="1241"/>
      <c r="J1406" s="1242"/>
      <c r="K1406" s="1243"/>
      <c r="L1406" s="1252" t="s">
        <v>222</v>
      </c>
      <c r="M1406" s="1253"/>
      <c r="N1406" s="508"/>
    </row>
    <row r="1407" spans="8:8" s="24" ht="18.0" customFormat="1" customHeight="1">
      <c r="A1407" s="1236"/>
      <c r="B1407" s="1251"/>
      <c r="C1407" s="1254"/>
      <c r="D1407" s="1255"/>
      <c r="E1407" s="1255"/>
      <c r="F1407" s="1255"/>
      <c r="G1407" s="1255"/>
      <c r="H1407" s="1256"/>
      <c r="I1407" s="1257"/>
      <c r="J1407" s="1258"/>
      <c r="K1407" s="1259"/>
      <c r="L1407" s="1260" t="str">
        <f>Master!$E$6</f>
        <v>2022-23</v>
      </c>
      <c r="M1407" s="1261"/>
      <c r="N1407" s="508"/>
    </row>
    <row r="1408" spans="8:8" s="24" ht="17.25" customFormat="1" customHeight="1">
      <c r="A1408" s="1236"/>
      <c r="B1408" s="1262" t="s">
        <v>167</v>
      </c>
      <c r="C1408" s="1263" t="s">
        <v>21</v>
      </c>
      <c r="D1408" s="1264"/>
      <c r="E1408" s="1264"/>
      <c r="F1408" s="1264"/>
      <c r="G1408" s="1265"/>
      <c r="H1408" s="1266" t="s">
        <v>153</v>
      </c>
      <c r="I1408" s="1267">
        <f>IF(K1404="","",VLOOKUP($A1401,'Marks Entry'!$C$9:$FA$108,3,0))</f>
        <v>0.0</v>
      </c>
      <c r="J1408" s="1267"/>
      <c r="K1408" s="1267"/>
      <c r="L1408" s="1267"/>
      <c r="M1408" s="1268"/>
      <c r="N1408" s="508"/>
    </row>
    <row r="1409" spans="8:8" s="24" ht="17.25" customFormat="1" customHeight="1">
      <c r="A1409" s="1236"/>
      <c r="B1409" s="1262" t="s">
        <v>167</v>
      </c>
      <c r="C1409" s="1269" t="s">
        <v>23</v>
      </c>
      <c r="D1409" s="1270"/>
      <c r="E1409" s="1270"/>
      <c r="F1409" s="1270"/>
      <c r="G1409" s="1271"/>
      <c r="H1409" s="1272" t="s">
        <v>153</v>
      </c>
      <c r="I1409" s="1273">
        <f>IF(K1404="","",VLOOKUP($A1401,'Marks Entry'!$C$9:$FA$108,6,0))</f>
        <v>0.0</v>
      </c>
      <c r="J1409" s="1273"/>
      <c r="K1409" s="1273"/>
      <c r="L1409" s="1273"/>
      <c r="M1409" s="1274"/>
      <c r="N1409" s="508"/>
    </row>
    <row r="1410" spans="8:8" s="24" ht="17.25" customFormat="1" customHeight="1">
      <c r="A1410" s="1236"/>
      <c r="B1410" s="1262" t="s">
        <v>167</v>
      </c>
      <c r="C1410" s="1269" t="s">
        <v>24</v>
      </c>
      <c r="D1410" s="1270"/>
      <c r="E1410" s="1270"/>
      <c r="F1410" s="1270"/>
      <c r="G1410" s="1271"/>
      <c r="H1410" s="1272" t="s">
        <v>153</v>
      </c>
      <c r="I1410" s="1273">
        <f>IF(K1404="","",VLOOKUP($A1401,'Marks Entry'!$C$9:$FA$108,7,0))</f>
        <v>0.0</v>
      </c>
      <c r="J1410" s="1273"/>
      <c r="K1410" s="1273"/>
      <c r="L1410" s="1273"/>
      <c r="M1410" s="1274"/>
      <c r="N1410" s="508"/>
    </row>
    <row r="1411" spans="8:8" s="24" ht="17.25" customFormat="1" customHeight="1">
      <c r="A1411" s="1236"/>
      <c r="B1411" s="1262" t="s">
        <v>167</v>
      </c>
      <c r="C1411" s="1269" t="s">
        <v>52</v>
      </c>
      <c r="D1411" s="1270"/>
      <c r="E1411" s="1270"/>
      <c r="F1411" s="1270"/>
      <c r="G1411" s="1271"/>
      <c r="H1411" s="1272" t="s">
        <v>153</v>
      </c>
      <c r="I1411" s="1273">
        <f>IF(K1404="","",VLOOKUP($A1401,'Marks Entry'!$C$9:$FA$108,8,0))</f>
        <v>0.0</v>
      </c>
      <c r="J1411" s="1273"/>
      <c r="K1411" s="1273"/>
      <c r="L1411" s="1273"/>
      <c r="M1411" s="1274"/>
      <c r="N1411" s="508"/>
    </row>
    <row r="1412" spans="8:8" s="24" ht="17.25" customFormat="1" customHeight="1">
      <c r="A1412" s="1236"/>
      <c r="B1412" s="1262" t="s">
        <v>167</v>
      </c>
      <c r="C1412" s="1269" t="s">
        <v>53</v>
      </c>
      <c r="D1412" s="1270"/>
      <c r="E1412" s="1270"/>
      <c r="F1412" s="1270"/>
      <c r="G1412" s="1271"/>
      <c r="H1412" s="1272" t="s">
        <v>153</v>
      </c>
      <c r="I1412" s="1275" t="str">
        <f>IF(K1404="","",CONCATENATE('Marks Entry'!$G$4,'Marks Entry'!$J$4))</f>
        <v>9(A)</v>
      </c>
      <c r="J1412" s="1273"/>
      <c r="K1412" s="1273"/>
      <c r="L1412" s="1273"/>
      <c r="M1412" s="1274"/>
      <c r="N1412" s="508"/>
    </row>
    <row r="1413" spans="8:8" s="24" ht="17.25" customFormat="1" customHeight="1">
      <c r="A1413" s="1236"/>
      <c r="B1413" s="1262" t="s">
        <v>167</v>
      </c>
      <c r="C1413" s="1276" t="s">
        <v>26</v>
      </c>
      <c r="D1413" s="1277"/>
      <c r="E1413" s="1277"/>
      <c r="F1413" s="1277"/>
      <c r="G1413" s="1278"/>
      <c r="H1413" s="1279" t="s">
        <v>153</v>
      </c>
      <c r="I1413" s="1280">
        <f>IF(K1404="","",VLOOKUP($A1401,'Marks Entry'!$C$9:$FA$108,9,0))</f>
        <v>0.0</v>
      </c>
      <c r="J1413" s="1280"/>
      <c r="K1413" s="1280"/>
      <c r="L1413" s="1280"/>
      <c r="M1413" s="1281"/>
      <c r="N1413" s="508"/>
    </row>
    <row r="1414" spans="8:8" s="1235" ht="17.25" customFormat="1" customHeight="1">
      <c r="A1414" s="1236"/>
      <c r="B1414" s="1282" t="s">
        <v>167</v>
      </c>
      <c r="C1414" s="1283" t="s">
        <v>54</v>
      </c>
      <c r="D1414" s="1284"/>
      <c r="E1414" s="1285" t="s">
        <v>69</v>
      </c>
      <c r="F1414" s="1286" t="s">
        <v>70</v>
      </c>
      <c r="G1414" s="1285" t="s">
        <v>200</v>
      </c>
      <c r="H1414" s="1287" t="s">
        <v>30</v>
      </c>
      <c r="I1414" s="1288" t="s">
        <v>55</v>
      </c>
      <c r="J1414" s="1289" t="s">
        <v>223</v>
      </c>
      <c r="K1414" s="1290" t="s">
        <v>83</v>
      </c>
      <c r="L1414" s="1291" t="s">
        <v>76</v>
      </c>
      <c r="M1414" s="1292" t="s">
        <v>102</v>
      </c>
      <c r="N1414" s="508"/>
    </row>
    <row r="1415" spans="8:8" s="1235" ht="17.25" customFormat="1" customHeight="1">
      <c r="A1415" s="1236"/>
      <c r="B1415" s="1282" t="s">
        <v>167</v>
      </c>
      <c r="C1415" s="1293"/>
      <c r="D1415" s="1294"/>
      <c r="E1415" s="1295"/>
      <c r="F1415" s="1296"/>
      <c r="G1415" s="1295"/>
      <c r="H1415" s="1297"/>
      <c r="I1415" s="1298"/>
      <c r="J1415" s="1299"/>
      <c r="K1415" s="1300"/>
      <c r="L1415" s="1301"/>
      <c r="M1415" s="1302"/>
      <c r="N1415" s="508"/>
    </row>
    <row r="1416" spans="8:8" s="1235" ht="17.25" customFormat="1" customHeight="1">
      <c r="A1416" s="1236"/>
      <c r="B1416" s="1282" t="s">
        <v>167</v>
      </c>
      <c r="C1416" s="1303" t="s">
        <v>56</v>
      </c>
      <c r="D1416" s="1304"/>
      <c r="E1416" s="1305">
        <f>'Marks Entry'!$L$7</f>
        <v>5.0</v>
      </c>
      <c r="F1416" s="1305">
        <f>'Marks Entry'!$M$7</f>
        <v>5.0</v>
      </c>
      <c r="G1416" s="1305">
        <f>'Marks Entry'!$M$7</f>
        <v>5.0</v>
      </c>
      <c r="H1416" s="1306">
        <f>SUM(E1416:G1416)</f>
        <v>15.0</v>
      </c>
      <c r="I1416" s="1305">
        <f>'Marks Entry'!$P$7</f>
        <v>35.0</v>
      </c>
      <c r="J1416" s="1306">
        <f>SUM(H1416,I1416)</f>
        <v>50.0</v>
      </c>
      <c r="K1416" s="1305">
        <f>'Marks Entry'!$R$7</f>
        <v>50.0</v>
      </c>
      <c r="L1416" s="1307">
        <f>SUM(J1416,K1416)</f>
        <v>100.0</v>
      </c>
      <c r="M1416" s="1308"/>
      <c r="N1416" s="508"/>
    </row>
    <row r="1417" spans="8:8" s="1235" ht="17.25" customFormat="1" customHeight="1">
      <c r="A1417" s="1236"/>
      <c r="B1417" s="1282" t="s">
        <v>167</v>
      </c>
      <c r="C1417" s="1309" t="str">
        <f>'Marks Entry'!$L$3</f>
        <v>HINDI</v>
      </c>
      <c r="D1417" s="1310"/>
      <c r="E1417" s="1311">
        <f>IF(K1404="","",VLOOKUP($A1401,'Marks Entry'!$C$1:$GQ$109,10,0))</f>
        <v>0.0</v>
      </c>
      <c r="F1417" s="1311">
        <f>IF(K1404="","",VLOOKUP($A1401,'Marks Entry'!$C$1:$GQ$109,11,0))</f>
        <v>0.0</v>
      </c>
      <c r="G1417" s="1312">
        <f>IF(K1404="","",VLOOKUP($A1401,'Marks Entry'!$C$1:$GQ$109,12,0))</f>
        <v>0.0</v>
      </c>
      <c r="H1417" s="1313">
        <f>SUM(E1417:G1417)</f>
        <v>0.0</v>
      </c>
      <c r="I1417" s="1311">
        <f>IF(K1404="","",VLOOKUP($A1401,'Marks Entry'!$C$1:$GQ$109,14,0))</f>
        <v>0.0</v>
      </c>
      <c r="J1417" s="1313">
        <f t="shared" si="105" ref="J1417:J1424">SUM(H1417,I1417)</f>
        <v>0.0</v>
      </c>
      <c r="K1417" s="1311">
        <f>IF(K1404="","",VLOOKUP($A1401,'Marks Entry'!$C$1:$GQ$109,16,0))</f>
        <v>0.0</v>
      </c>
      <c r="L1417" s="1314">
        <f t="shared" si="106" ref="L1417:L1424">SUM(J1417,K1417)</f>
        <v>0.0</v>
      </c>
      <c r="M1417" s="1315" t="str">
        <f>IF(K1404="","",VLOOKUP($A1401,'Marks Entry'!$C$1:$GQ$109,21,0))</f>
        <v/>
      </c>
      <c r="N1417" s="508"/>
    </row>
    <row r="1418" spans="8:8" s="1235" ht="17.25" customFormat="1" customHeight="1">
      <c r="A1418" s="1236"/>
      <c r="B1418" s="1282" t="s">
        <v>167</v>
      </c>
      <c r="C1418" s="1316" t="str">
        <f>'Marks Entry'!$X$3</f>
        <v>ENGLISH</v>
      </c>
      <c r="D1418" s="1317"/>
      <c r="E1418" s="1318">
        <f>IF(K1404="","",VLOOKUP($A1401,'Marks Entry'!$C$1:$GQ$109,22,0))</f>
        <v>0.0</v>
      </c>
      <c r="F1418" s="1318">
        <f>IF(K1404="","",VLOOKUP($A1401,'Marks Entry'!$C$1:$GQ$109,23,0))</f>
        <v>0.0</v>
      </c>
      <c r="G1418" s="1319">
        <f>IF(K1404="","",VLOOKUP($A1401,'Marks Entry'!$C$1:$GQ$109,24,0))</f>
        <v>0.0</v>
      </c>
      <c r="H1418" s="1320">
        <f t="shared" si="107" ref="H1418:H1424">SUM(E1418:G1418)</f>
        <v>0.0</v>
      </c>
      <c r="I1418" s="1321">
        <f>IF(K1404="","",VLOOKUP($A1401,'Marks Entry'!$C$1:$GQ$109,26,0))</f>
        <v>0.0</v>
      </c>
      <c r="J1418" s="1320">
        <f t="shared" si="105"/>
        <v>0.0</v>
      </c>
      <c r="K1418" s="1318">
        <f>IF(K1404="","",VLOOKUP($A1401,'Marks Entry'!$C$1:$GQ$109,28,0))</f>
        <v>0.0</v>
      </c>
      <c r="L1418" s="1322">
        <f t="shared" si="106"/>
        <v>0.0</v>
      </c>
      <c r="M1418" s="1323" t="str">
        <f>IF(K1404="","",VLOOKUP($A1401,'Marks Entry'!$C$1:$GQ$109,33,0))</f>
        <v/>
      </c>
      <c r="N1418" s="508"/>
    </row>
    <row r="1419" spans="8:8" s="1235" ht="17.25" customFormat="1" customHeight="1">
      <c r="A1419" s="1236"/>
      <c r="B1419" s="1282" t="s">
        <v>167</v>
      </c>
      <c r="C1419" s="1324" t="s">
        <v>56</v>
      </c>
      <c r="D1419" s="1325"/>
      <c r="E1419" s="1326">
        <f>'Marks Entry'!$AJ$7</f>
        <v>10.0</v>
      </c>
      <c r="F1419" s="1326">
        <f>'Marks Entry'!$AK$7</f>
        <v>10.0</v>
      </c>
      <c r="G1419" s="1326">
        <f>'Marks Entry'!$AK$7</f>
        <v>10.0</v>
      </c>
      <c r="H1419" s="1327">
        <f t="shared" si="107"/>
        <v>30.0</v>
      </c>
      <c r="I1419" s="1326">
        <f>'Marks Entry'!$AN$7</f>
        <v>70.0</v>
      </c>
      <c r="J1419" s="1327">
        <f t="shared" si="105"/>
        <v>100.0</v>
      </c>
      <c r="K1419" s="1326">
        <f>'Marks Entry'!$AP$7</f>
        <v>100.0</v>
      </c>
      <c r="L1419" s="1328">
        <f t="shared" si="106"/>
        <v>200.0</v>
      </c>
      <c r="M1419" s="1329" t="s">
        <v>168</v>
      </c>
      <c r="N1419" s="508"/>
    </row>
    <row r="1420" spans="8:8" s="1235" ht="17.25" customFormat="1" customHeight="1">
      <c r="A1420" s="1236"/>
      <c r="B1420" s="1282" t="s">
        <v>167</v>
      </c>
      <c r="C1420" s="1330" t="str">
        <f>'Marks Entry'!$AJ$3</f>
        <v>SANSKRIT-I</v>
      </c>
      <c r="D1420" s="1331"/>
      <c r="E1420" s="1311">
        <f>IF(K1404="","",VLOOKUP($A1401,'Marks Entry'!$C$1:$GQ$109,34,0))</f>
        <v>0.0</v>
      </c>
      <c r="F1420" s="1311">
        <f>IF(K1404="","",VLOOKUP($A1401,'Marks Entry'!$C$1:$GQ$109,35,0))</f>
        <v>0.0</v>
      </c>
      <c r="G1420" s="1312">
        <f>IF(K1404="","",VLOOKUP($A1401,'Marks Entry'!$C$1:$GQ$109,36,0))</f>
        <v>0.0</v>
      </c>
      <c r="H1420" s="1332">
        <f t="shared" si="107"/>
        <v>0.0</v>
      </c>
      <c r="I1420" s="1333">
        <f>IF(K1404="","",VLOOKUP($A1401,'Marks Entry'!$C$1:$GQ$109,38,0))</f>
        <v>0.0</v>
      </c>
      <c r="J1420" s="1332">
        <f t="shared" si="105"/>
        <v>0.0</v>
      </c>
      <c r="K1420" s="1311">
        <f>IF(K1404="","",VLOOKUP($A1401,'Marks Entry'!$C$1:$GQ$109,40,0))</f>
        <v>0.0</v>
      </c>
      <c r="L1420" s="1314">
        <f t="shared" si="106"/>
        <v>0.0</v>
      </c>
      <c r="M1420" s="1315" t="str">
        <f>IF(K1404="","",VLOOKUP($A1401,'Marks Entry'!$C$1:$GQ$109,45,0))</f>
        <v/>
      </c>
      <c r="N1420" s="508"/>
    </row>
    <row r="1421" spans="8:8" s="1235" ht="17.25" customFormat="1" customHeight="1">
      <c r="A1421" s="1236"/>
      <c r="B1421" s="1282" t="s">
        <v>167</v>
      </c>
      <c r="C1421" s="1334" t="str">
        <f>'Marks Entry'!$AV$3</f>
        <v>SANSKRIT-II</v>
      </c>
      <c r="D1421" s="1335"/>
      <c r="E1421" s="1311">
        <f>IF(K1404="","",VLOOKUP($A1401,'Marks Entry'!$C$1:$GQ$109,46,0))</f>
        <v>0.0</v>
      </c>
      <c r="F1421" s="1311">
        <f>IF(K1404="","",VLOOKUP($A1401,'Marks Entry'!$C$1:$GQ$109,47,0))</f>
        <v>0.0</v>
      </c>
      <c r="G1421" s="1312">
        <f>IF(K1404="","",VLOOKUP($A1401,'Marks Entry'!$C$1:$GQ$109,48,0))</f>
        <v>0.0</v>
      </c>
      <c r="H1421" s="1336">
        <f t="shared" si="107"/>
        <v>0.0</v>
      </c>
      <c r="I1421" s="1337">
        <f>IF(K1404="","",VLOOKUP($A1401,'Marks Entry'!$C$1:$GQ$109,50,0))</f>
        <v>0.0</v>
      </c>
      <c r="J1421" s="1336">
        <f t="shared" si="105"/>
        <v>0.0</v>
      </c>
      <c r="K1421" s="1311">
        <f>IF(K1404="","",VLOOKUP($A1401,'Marks Entry'!$C$1:$GQ$109,52,0))</f>
        <v>0.0</v>
      </c>
      <c r="L1421" s="1314">
        <f t="shared" si="106"/>
        <v>0.0</v>
      </c>
      <c r="M1421" s="1315" t="str">
        <f>IF(K1404="","",VLOOKUP($A1401,'Marks Entry'!$C$1:$GQ$109,57,0))</f>
        <v/>
      </c>
      <c r="N1421" s="508"/>
    </row>
    <row r="1422" spans="8:8" s="1235" ht="17.25" customFormat="1" customHeight="1">
      <c r="A1422" s="1236"/>
      <c r="B1422" s="1282" t="s">
        <v>167</v>
      </c>
      <c r="C1422" s="1334" t="str">
        <f>'Marks Entry'!$BH$3</f>
        <v>SCIENCE</v>
      </c>
      <c r="D1422" s="1335"/>
      <c r="E1422" s="1311">
        <f>IF(K1404="","",VLOOKUP($A1401,'Marks Entry'!$C$1:$GQ$109,58,0))</f>
        <v>0.0</v>
      </c>
      <c r="F1422" s="1311">
        <f>IF(K1404="","",VLOOKUP($A1401,'Marks Entry'!$C$1:$GQ$109,59,0))</f>
        <v>0.0</v>
      </c>
      <c r="G1422" s="1312">
        <f>IF(K1404="","",VLOOKUP($A1401,'Marks Entry'!$C$1:$GQ$109,60,0))</f>
        <v>0.0</v>
      </c>
      <c r="H1422" s="1336">
        <f t="shared" si="107"/>
        <v>0.0</v>
      </c>
      <c r="I1422" s="1337">
        <f>IF(K1404="","",VLOOKUP($A1401,'Marks Entry'!$C$1:$GQ$109,62,0))</f>
        <v>0.0</v>
      </c>
      <c r="J1422" s="1336">
        <f t="shared" si="105"/>
        <v>0.0</v>
      </c>
      <c r="K1422" s="1311">
        <f>IF(K1404="","",VLOOKUP($A1401,'Marks Entry'!$C$1:$GQ$109,64,0))</f>
        <v>0.0</v>
      </c>
      <c r="L1422" s="1314">
        <f t="shared" si="106"/>
        <v>0.0</v>
      </c>
      <c r="M1422" s="1315" t="str">
        <f>IF(K1404="","",VLOOKUP($A1401,'Marks Entry'!$C$1:$GQ$109,69,0))</f>
        <v/>
      </c>
      <c r="N1422" s="508"/>
    </row>
    <row r="1423" spans="8:8" s="1235" ht="17.25" customFormat="1" customHeight="1">
      <c r="A1423" s="1236"/>
      <c r="B1423" s="1282" t="s">
        <v>167</v>
      </c>
      <c r="C1423" s="1338" t="str">
        <f>'Marks Entry'!$BT$3</f>
        <v>MATHEMATICS</v>
      </c>
      <c r="D1423" s="1339"/>
      <c r="E1423" s="1340">
        <f>IF(K1404="","",VLOOKUP($A1401,'Marks Entry'!$C$1:$GQ$109,70,0))</f>
        <v>0.0</v>
      </c>
      <c r="F1423" s="1340">
        <f>IF(K1404="","",VLOOKUP($A1401,'Marks Entry'!$C$1:$GQ$109,71,0))</f>
        <v>0.0</v>
      </c>
      <c r="G1423" s="1341">
        <f>IF(K1404="","",VLOOKUP($A1401,'Marks Entry'!$C$1:$GQ$109,72,0))</f>
        <v>0.0</v>
      </c>
      <c r="H1423" s="1342">
        <f t="shared" si="107"/>
        <v>0.0</v>
      </c>
      <c r="I1423" s="1343">
        <f>IF(K1404="","",VLOOKUP($A1401,'Marks Entry'!$C$1:$GQ$109,74,0))</f>
        <v>0.0</v>
      </c>
      <c r="J1423" s="1342">
        <f t="shared" si="105"/>
        <v>0.0</v>
      </c>
      <c r="K1423" s="1340">
        <f>IF(K1404="","",VLOOKUP($A1401,'Marks Entry'!$C$1:$GQ$109,76,0))</f>
        <v>0.0</v>
      </c>
      <c r="L1423" s="1344">
        <f t="shared" si="106"/>
        <v>0.0</v>
      </c>
      <c r="M1423" s="1345" t="str">
        <f>IF(K1404="","",VLOOKUP($A1401,'Marks Entry'!$C$1:$GQ$109,81,0))</f>
        <v/>
      </c>
      <c r="N1423" s="508"/>
    </row>
    <row r="1424" spans="8:8" s="1235" ht="17.25" customFormat="1" customHeight="1">
      <c r="A1424" s="1236"/>
      <c r="B1424" s="1282" t="s">
        <v>167</v>
      </c>
      <c r="C1424" s="1338" t="str">
        <f>'Marks Entry'!$CF$3</f>
        <v>SOCIAL SCIENCE</v>
      </c>
      <c r="D1424" s="1339"/>
      <c r="E1424" s="1340">
        <f>IF(K1404="","",VLOOKUP($A1401,'Marks Entry'!$C$1:$GQ$109,82,0))</f>
        <v>0.0</v>
      </c>
      <c r="F1424" s="1340">
        <f>IF(K1404="","",VLOOKUP($A1401,'Marks Entry'!$C$1:$GQ$109,83,0))</f>
        <v>0.0</v>
      </c>
      <c r="G1424" s="1341">
        <f>IF(K1404="","",VLOOKUP($A1401,'Marks Entry'!$C$1:$GQ$109,84,0))</f>
        <v>0.0</v>
      </c>
      <c r="H1424" s="1342">
        <f t="shared" si="107"/>
        <v>0.0</v>
      </c>
      <c r="I1424" s="1343">
        <f>IF(K1404="","",VLOOKUP($A1401,'Marks Entry'!$C$1:$GQ$109,86,0))</f>
        <v>0.0</v>
      </c>
      <c r="J1424" s="1342">
        <f t="shared" si="105"/>
        <v>0.0</v>
      </c>
      <c r="K1424" s="1340">
        <f>IF(K1404="","",VLOOKUP($A1401,'Marks Entry'!$C$1:$GQ$109,88,0))</f>
        <v>0.0</v>
      </c>
      <c r="L1424" s="1344">
        <f t="shared" si="106"/>
        <v>0.0</v>
      </c>
      <c r="M1424" s="1345" t="str">
        <f>IF(K1404="","",VLOOKUP($A1401,'Marks Entry'!$C$1:$GQ$109,93,0))</f>
        <v/>
      </c>
      <c r="N1424" s="508"/>
    </row>
    <row r="1425" spans="8:8" s="24" ht="17.25" customFormat="1" customHeight="1">
      <c r="A1425" s="1236"/>
      <c r="B1425" s="1262" t="s">
        <v>167</v>
      </c>
      <c r="C1425" s="1346" t="s">
        <v>77</v>
      </c>
      <c r="D1425" s="1347"/>
      <c r="E1425" s="1348"/>
      <c r="F1425" s="1349" t="s">
        <v>78</v>
      </c>
      <c r="G1425" s="1350"/>
      <c r="H1425" s="1351" t="s">
        <v>79</v>
      </c>
      <c r="I1425" s="1352"/>
      <c r="J1425" s="1353" t="s">
        <v>43</v>
      </c>
      <c r="K1425" s="1354" t="s">
        <v>95</v>
      </c>
      <c r="L1425" s="1355" t="s">
        <v>41</v>
      </c>
      <c r="M1425" s="1356" t="s">
        <v>45</v>
      </c>
      <c r="N1425" s="508"/>
    </row>
    <row r="1426" spans="8:8" s="24" ht="20.25" customFormat="1" customHeight="1">
      <c r="A1426" s="1236"/>
      <c r="B1426" s="1262" t="s">
        <v>167</v>
      </c>
      <c r="C1426" s="1357"/>
      <c r="D1426" s="1358"/>
      <c r="E1426" s="1359"/>
      <c r="F1426" s="1360" t="str">
        <f>IF(K1404="","",VLOOKUP($A1401,'Marks Entry'!$C$1:$GQ$109,155,0))</f>
        <v/>
      </c>
      <c r="G1426" s="1361"/>
      <c r="H1426" s="1362" t="str">
        <f>IF(K1404="","",VLOOKUP($A1401,'Marks Entry'!$C$1:$GQ$109,156,0))</f>
        <v/>
      </c>
      <c r="I1426" s="1361"/>
      <c r="J1426" s="1363" t="str">
        <f>IF(K1404="","",VLOOKUP($A1401,'Marks Entry'!$C$1:$GQ$109,157,0))</f>
        <v/>
      </c>
      <c r="K1426" s="1364" t="str">
        <f>IF(K1404="","",VLOOKUP($A1401,'Marks Entry'!$C$1:$GQ$109,158,0))</f>
        <v/>
      </c>
      <c r="L1426" s="1365" t="str">
        <f>IF(K1404="","",VLOOKUP($A1401,'Marks Entry'!$C$1:$GQ$109,159,0))</f>
        <v/>
      </c>
      <c r="M1426" s="1366" t="str">
        <f>IF(K1404="","",VLOOKUP($A1401,'Marks Entry'!$C$1:$GQ$109,161,0))</f>
        <v/>
      </c>
      <c r="N1426" s="508"/>
    </row>
    <row r="1427" spans="8:8" s="24" ht="17.25" customFormat="1" customHeight="1">
      <c r="A1427" s="1236"/>
      <c r="B1427" s="1262" t="s">
        <v>167</v>
      </c>
      <c r="C1427" s="1367" t="s">
        <v>58</v>
      </c>
      <c r="D1427" s="1368"/>
      <c r="E1427" s="1368"/>
      <c r="F1427" s="1368"/>
      <c r="G1427" s="1368"/>
      <c r="H1427" s="1368"/>
      <c r="I1427" s="1369"/>
      <c r="J1427" s="1370" t="s">
        <v>59</v>
      </c>
      <c r="K1427" s="1371">
        <f>IF(K1404="","",VLOOKUP($A1401,'Marks Entry'!$C$1:$GQ$109,152,0))</f>
        <v>0.0</v>
      </c>
      <c r="L1427" s="1372" t="s">
        <v>104</v>
      </c>
      <c r="M1427" s="1373"/>
      <c r="N1427" s="508"/>
    </row>
    <row r="1428" spans="8:8" s="24" ht="17.25" customFormat="1" customHeight="1">
      <c r="A1428" s="1236"/>
      <c r="B1428" s="1262" t="s">
        <v>167</v>
      </c>
      <c r="C1428" s="1374" t="s">
        <v>54</v>
      </c>
      <c r="D1428" s="1375"/>
      <c r="E1428" s="1375"/>
      <c r="F1428" s="1376" t="s">
        <v>162</v>
      </c>
      <c r="G1428" s="1376"/>
      <c r="H1428" s="1376"/>
      <c r="I1428" s="1377" t="s">
        <v>49</v>
      </c>
      <c r="J1428" s="1378" t="s">
        <v>60</v>
      </c>
      <c r="K1428" s="1379">
        <f>IF(K1404="","",VLOOKUP($A1401,'Marks Entry'!$C$1:$GQ$109,153,0))</f>
        <v>0.0</v>
      </c>
      <c r="L1428" s="1380" t="str">
        <f>IF(K1404="","",VLOOKUP($A1401,'Marks Entry'!$C$1:$GQ$109,154,0))</f>
        <v/>
      </c>
      <c r="M1428" s="1381"/>
      <c r="N1428" s="508"/>
    </row>
    <row r="1429" spans="8:8" s="24" ht="17.25" customFormat="1" customHeight="1">
      <c r="A1429" s="1236"/>
      <c r="B1429" s="1262" t="s">
        <v>167</v>
      </c>
      <c r="C1429" s="1374"/>
      <c r="D1429" s="1375"/>
      <c r="E1429" s="1375"/>
      <c r="F1429" s="1376"/>
      <c r="G1429" s="1376"/>
      <c r="H1429" s="1376"/>
      <c r="I1429" s="1382" t="s">
        <v>103</v>
      </c>
      <c r="J1429" s="1383" t="s">
        <v>61</v>
      </c>
      <c r="K1429" s="1383"/>
      <c r="L1429" s="1384" t="str">
        <f>IF(K1404="","",VLOOKUP($A1401,'Marks Entry'!$C$1:$GQ$109,162,0))</f>
        <v/>
      </c>
      <c r="M1429" s="1385"/>
      <c r="N1429" s="508"/>
    </row>
    <row r="1430" spans="8:8" s="24" ht="17.25" customFormat="1" customHeight="1">
      <c r="A1430" s="1236"/>
      <c r="B1430" s="1262" t="s">
        <v>167</v>
      </c>
      <c r="C1430" s="1386" t="str">
        <f>'Marks Entry'!$CR$3</f>
        <v>Fou. Of Info. Tech.</v>
      </c>
      <c r="D1430" s="1387"/>
      <c r="E1430" s="1388"/>
      <c r="F1430" s="1389" t="str">
        <f>IF(K1404="","",VLOOKUP($A1401,'Marks Entry'!$C$1:$GQ$109,180,0))</f>
        <v>0/200</v>
      </c>
      <c r="G1430" s="1389"/>
      <c r="H1430" s="1389"/>
      <c r="I1430" s="1390" t="str">
        <f>IF(OR(K1404="",F1430=0/200),"",VLOOKUP($A1401,'Marks Entry'!$C$1:$GQ$109,106,0))</f>
        <v/>
      </c>
      <c r="J1430" s="1391" t="s">
        <v>68</v>
      </c>
      <c r="K1430" s="1391"/>
      <c r="L1430" s="1392">
        <f>Master!$E$20</f>
        <v>45048.0</v>
      </c>
      <c r="M1430" s="1393"/>
      <c r="N1430" s="508"/>
    </row>
    <row r="1431" spans="8:8" s="24" ht="17.25" customFormat="1" customHeight="1">
      <c r="A1431" s="1236"/>
      <c r="B1431" s="1262" t="s">
        <v>167</v>
      </c>
      <c r="C1431" s="1394" t="str">
        <f>'Marks Entry'!$DE$3</f>
        <v>Health &amp; Phy. Edu.</v>
      </c>
      <c r="D1431" s="1395"/>
      <c r="E1431" s="1395"/>
      <c r="F1431" s="1396" t="str">
        <f>IF(K1404="","",VLOOKUP($A1401,'Marks Entry'!$C$1:$GQ$109,184,0))</f>
        <v>0/230</v>
      </c>
      <c r="G1431" s="1397"/>
      <c r="H1431" s="1398"/>
      <c r="I1431" s="1390" t="str">
        <f>IF(OR(K1404="",F1431=0/200),"",VLOOKUP($A1401,'Marks Entry'!$C$1:$GQ$109,129,0))</f>
        <v/>
      </c>
      <c r="J1431" s="1399"/>
      <c r="K1431" s="1399"/>
      <c r="L1431" s="1399"/>
      <c r="M1431" s="1400"/>
      <c r="N1431" s="508"/>
    </row>
    <row r="1432" spans="8:8" s="24" ht="17.25" customFormat="1" customHeight="1">
      <c r="A1432" s="1236"/>
      <c r="B1432" s="1262" t="s">
        <v>167</v>
      </c>
      <c r="C1432" s="1394" t="str">
        <f>'Marks Entry'!$EB$3</f>
        <v>S.U.P.W.</v>
      </c>
      <c r="D1432" s="1395"/>
      <c r="E1432" s="1395"/>
      <c r="F1432" s="1396" t="str">
        <f>IF(K1404="","",VLOOKUP($A1401,'Marks Entry'!$C$1:$GQ$109,188,0))</f>
        <v>0/100</v>
      </c>
      <c r="G1432" s="1397"/>
      <c r="H1432" s="1398"/>
      <c r="I1432" s="1390" t="str">
        <f>IF(OR(K1404="",F1432=0/100),"",VLOOKUP($A1401,'Marks Entry'!$C$1:$GQ$109,135,0))</f>
        <v/>
      </c>
      <c r="J1432" s="1401"/>
      <c r="K1432" s="1401"/>
      <c r="L1432" s="1401"/>
      <c r="M1432" s="1402"/>
      <c r="N1432" s="508"/>
    </row>
    <row r="1433" spans="8:8" s="24" ht="17.25" customFormat="1" customHeight="1">
      <c r="A1433" s="1236"/>
      <c r="B1433" s="1262" t="s">
        <v>167</v>
      </c>
      <c r="C1433" s="1394" t="str">
        <f>'Marks Entry'!$EH$3</f>
        <v>Art Education</v>
      </c>
      <c r="D1433" s="1395"/>
      <c r="E1433" s="1395"/>
      <c r="F1433" s="1396" t="str">
        <f>IF(K1404="","",VLOOKUP($A1401,'Marks Entry'!$C$1:$GQ$109,192,0))</f>
        <v>0/100</v>
      </c>
      <c r="G1433" s="1397"/>
      <c r="H1433" s="1398"/>
      <c r="I1433" s="1390" t="str">
        <f>IF(OR(K1404="",F1433=0/100),"",VLOOKUP($A1401,'Marks Entry'!$C$1:$GQ$109,141,0))</f>
        <v/>
      </c>
      <c r="J1433" s="1403" t="s">
        <v>228</v>
      </c>
      <c r="K1433" s="1403"/>
      <c r="L1433" s="1403"/>
      <c r="M1433" s="1404"/>
      <c r="N1433" s="508"/>
    </row>
    <row r="1434" spans="8:8" s="24" ht="17.25" customFormat="1" customHeight="1">
      <c r="A1434" s="1236"/>
      <c r="B1434" s="1262" t="s">
        <v>167</v>
      </c>
      <c r="C1434" s="1394" t="str">
        <f>'Marks Entry'!$EN$3</f>
        <v>H &amp; C RAJ</v>
      </c>
      <c r="D1434" s="1395"/>
      <c r="E1434" s="1395"/>
      <c r="F1434" s="1405" t="str">
        <f>IF(K1404="","",VLOOKUP($A1401,'Marks Entry'!$C$1:$GQ$109,196,0))</f>
        <v>0/200</v>
      </c>
      <c r="G1434" s="1406"/>
      <c r="H1434" s="1407"/>
      <c r="I1434" s="1408" t="str">
        <f>IF(OR(K1404="",F1434=0/200),"",VLOOKUP($A1401,'Marks Entry'!$C$1:$GQ$109,151,0))</f>
        <v/>
      </c>
      <c r="J1434" s="1403" t="s">
        <v>229</v>
      </c>
      <c r="K1434" s="1403"/>
      <c r="L1434" s="1403"/>
      <c r="M1434" s="1404"/>
      <c r="N1434" s="508"/>
    </row>
    <row r="1435" spans="8:8" s="24" ht="17.25" customFormat="1" customHeight="1">
      <c r="A1435" s="1236"/>
      <c r="B1435" s="1262" t="s">
        <v>167</v>
      </c>
      <c r="C1435" s="1409" t="s">
        <v>171</v>
      </c>
      <c r="D1435" s="1410"/>
      <c r="E1435" s="1411"/>
      <c r="F1435" s="1412" t="s">
        <v>172</v>
      </c>
      <c r="G1435" s="1413"/>
      <c r="H1435" s="1414"/>
      <c r="I1435" s="1415" t="s">
        <v>31</v>
      </c>
      <c r="J1435" s="1403" t="s">
        <v>230</v>
      </c>
      <c r="K1435" s="1403"/>
      <c r="L1435" s="1403"/>
      <c r="M1435" s="1404"/>
      <c r="N1435" s="508"/>
    </row>
    <row r="1436" spans="8:8" s="24" ht="17.25" customFormat="1" customHeight="1">
      <c r="A1436" s="1236"/>
      <c r="B1436" s="1262" t="s">
        <v>167</v>
      </c>
      <c r="C1436" s="1416"/>
      <c r="D1436" s="1417"/>
      <c r="E1436" s="1418"/>
      <c r="F1436" s="1419" t="s">
        <v>224</v>
      </c>
      <c r="G1436" s="1420"/>
      <c r="H1436" s="1421"/>
      <c r="I1436" s="1422" t="s">
        <v>62</v>
      </c>
      <c r="J1436" s="1423" t="s">
        <v>232</v>
      </c>
      <c r="K1436" s="1424"/>
      <c r="L1436" s="1424"/>
      <c r="M1436" s="1425"/>
      <c r="N1436" s="508"/>
    </row>
    <row r="1437" spans="8:8" s="24" ht="17.25" customFormat="1" customHeight="1">
      <c r="A1437" s="1236"/>
      <c r="B1437" s="1262" t="s">
        <v>167</v>
      </c>
      <c r="C1437" s="1416"/>
      <c r="D1437" s="1417"/>
      <c r="E1437" s="1418"/>
      <c r="F1437" s="1419" t="s">
        <v>225</v>
      </c>
      <c r="G1437" s="1420"/>
      <c r="H1437" s="1421"/>
      <c r="I1437" s="1422" t="s">
        <v>63</v>
      </c>
      <c r="J1437" s="1426"/>
      <c r="K1437" s="1427"/>
      <c r="L1437" s="1427"/>
      <c r="M1437" s="1428"/>
      <c r="N1437" s="508"/>
    </row>
    <row r="1438" spans="8:8" s="24" ht="17.25" customFormat="1" customHeight="1">
      <c r="A1438" s="1236"/>
      <c r="B1438" s="1262" t="s">
        <v>167</v>
      </c>
      <c r="C1438" s="1416"/>
      <c r="D1438" s="1417"/>
      <c r="E1438" s="1418"/>
      <c r="F1438" s="1419" t="s">
        <v>226</v>
      </c>
      <c r="G1438" s="1420"/>
      <c r="H1438" s="1421"/>
      <c r="I1438" s="1422" t="s">
        <v>65</v>
      </c>
      <c r="J1438" s="1426"/>
      <c r="K1438" s="1427"/>
      <c r="L1438" s="1427"/>
      <c r="M1438" s="1428"/>
      <c r="N1438" s="508"/>
    </row>
    <row r="1439" spans="8:8" s="24" ht="17.25" customFormat="1" customHeight="1">
      <c r="A1439" s="1236"/>
      <c r="B1439" s="1429" t="s">
        <v>167</v>
      </c>
      <c r="C1439" s="1430"/>
      <c r="D1439" s="1431"/>
      <c r="E1439" s="1432"/>
      <c r="F1439" s="1433" t="s">
        <v>227</v>
      </c>
      <c r="G1439" s="1434"/>
      <c r="H1439" s="1435"/>
      <c r="I1439" s="1436" t="s">
        <v>64</v>
      </c>
      <c r="J1439" s="1437" t="s">
        <v>231</v>
      </c>
      <c r="K1439" s="1438"/>
      <c r="L1439" s="1438"/>
      <c r="M1439" s="1439"/>
      <c r="N1439" s="508"/>
    </row>
    <row r="1440" spans="8:8" s="24" ht="27.75" customFormat="1" customHeight="1">
      <c r="A1440" s="1440" t="s">
        <v>161</v>
      </c>
      <c r="B1440" s="1440"/>
      <c r="C1440" s="1440"/>
      <c r="D1440" s="1440"/>
      <c r="E1440" s="1440"/>
      <c r="F1440" s="1440"/>
      <c r="G1440" s="1440"/>
      <c r="H1440" s="1440"/>
      <c r="I1440" s="1440"/>
      <c r="J1440" s="1440"/>
      <c r="K1440" s="1440"/>
      <c r="L1440" s="1440"/>
      <c r="M1440" s="1440"/>
      <c r="N1440" s="1440"/>
    </row>
    <row r="1441" spans="8:8" s="24" ht="19.5" customFormat="1" customHeight="1">
      <c r="A1441" s="1223">
        <f>A1401+1</f>
        <v>37.0</v>
      </c>
      <c r="B1441" s="1441" t="str">
        <f>$B$1</f>
        <v>Department Of Sanskrit Education, Rajasthan</v>
      </c>
      <c r="C1441" s="1441"/>
      <c r="D1441" s="1441"/>
      <c r="E1441" s="1441"/>
      <c r="F1441" s="1441"/>
      <c r="G1441" s="1441"/>
      <c r="H1441" s="1441"/>
      <c r="I1441" s="1441"/>
      <c r="J1441" s="1441"/>
      <c r="K1441" s="1441"/>
      <c r="L1441" s="1441"/>
      <c r="M1441" s="1441"/>
      <c r="N1441" s="508" t="s">
        <v>161</v>
      </c>
    </row>
    <row r="1442" spans="8:8" s="707" ht="36.0" customFormat="1" customHeight="1">
      <c r="A1442" s="1225"/>
      <c r="B1442" s="1226"/>
      <c r="C1442" s="1227"/>
      <c r="D1442" s="1228" t="str">
        <f>Master!$E$8</f>
        <v>GOVT VARISHTHA UPADHYAY SANSKRIT SCHOOL</v>
      </c>
      <c r="E1442" s="1229"/>
      <c r="F1442" s="1229"/>
      <c r="G1442" s="1229"/>
      <c r="H1442" s="1229"/>
      <c r="I1442" s="1229"/>
      <c r="J1442" s="1229"/>
      <c r="K1442" s="1229"/>
      <c r="L1442" s="1229"/>
      <c r="M1442" s="1230"/>
      <c r="N1442" s="508"/>
    </row>
    <row r="1443" spans="8:8" s="24" ht="19.5" customFormat="1" customHeight="1">
      <c r="A1443" s="1225"/>
      <c r="B1443" s="1231"/>
      <c r="C1443" s="1232"/>
      <c r="D1443" s="1233">
        <f>Master!$E$11</f>
        <v>0.0</v>
      </c>
      <c r="E1443" s="1233"/>
      <c r="F1443" s="1233"/>
      <c r="G1443" s="1233"/>
      <c r="H1443" s="1233"/>
      <c r="I1443" s="1233"/>
      <c r="J1443" s="1233"/>
      <c r="K1443" s="1233"/>
      <c r="L1443" s="1233"/>
      <c r="M1443" s="1234"/>
      <c r="N1443" s="508"/>
    </row>
    <row r="1444" spans="8:8" s="1235" ht="18.75" customFormat="1" customHeight="1">
      <c r="A1444" s="1236"/>
      <c r="B1444" s="1237"/>
      <c r="C1444" s="1238" t="s">
        <v>154</v>
      </c>
      <c r="D1444" s="1239"/>
      <c r="E1444" s="1239"/>
      <c r="F1444" s="1239"/>
      <c r="G1444" s="1239"/>
      <c r="H1444" s="1240"/>
      <c r="I1444" s="1241" t="s">
        <v>135</v>
      </c>
      <c r="J1444" s="1242"/>
      <c r="K1444" s="1243">
        <f>VLOOKUP($A1441,'Marks Entry'!$C$9:$K$108,5)</f>
        <v>0.0</v>
      </c>
      <c r="L1444" s="1244" t="s">
        <v>221</v>
      </c>
      <c r="M1444" s="1245"/>
      <c r="N1444" s="508"/>
    </row>
    <row r="1445" spans="8:8" s="1235" ht="18.75" customFormat="1" customHeight="1">
      <c r="A1445" s="1236"/>
      <c r="B1445" s="1237"/>
      <c r="C1445" s="1246"/>
      <c r="D1445" s="1247"/>
      <c r="E1445" s="1247"/>
      <c r="F1445" s="1247"/>
      <c r="G1445" s="1247"/>
      <c r="H1445" s="1248"/>
      <c r="I1445" s="1241"/>
      <c r="J1445" s="1242"/>
      <c r="K1445" s="1243"/>
      <c r="L1445" s="1249">
        <f>Master!$E$14</f>
        <v>8170.0</v>
      </c>
      <c r="M1445" s="1250"/>
      <c r="N1445" s="508"/>
    </row>
    <row r="1446" spans="8:8" s="24" ht="15.75" customFormat="1" customHeight="1">
      <c r="A1446" s="1236"/>
      <c r="B1446" s="1251"/>
      <c r="C1446" s="1246"/>
      <c r="D1446" s="1247"/>
      <c r="E1446" s="1247"/>
      <c r="F1446" s="1247"/>
      <c r="G1446" s="1247"/>
      <c r="H1446" s="1248"/>
      <c r="I1446" s="1241"/>
      <c r="J1446" s="1242"/>
      <c r="K1446" s="1243"/>
      <c r="L1446" s="1252" t="s">
        <v>222</v>
      </c>
      <c r="M1446" s="1253"/>
      <c r="N1446" s="508"/>
    </row>
    <row r="1447" spans="8:8" s="24" ht="18.0" customFormat="1" customHeight="1">
      <c r="A1447" s="1236"/>
      <c r="B1447" s="1251"/>
      <c r="C1447" s="1254"/>
      <c r="D1447" s="1255"/>
      <c r="E1447" s="1255"/>
      <c r="F1447" s="1255"/>
      <c r="G1447" s="1255"/>
      <c r="H1447" s="1256"/>
      <c r="I1447" s="1257"/>
      <c r="J1447" s="1258"/>
      <c r="K1447" s="1259"/>
      <c r="L1447" s="1260" t="str">
        <f>Master!$E$6</f>
        <v>2022-23</v>
      </c>
      <c r="M1447" s="1261"/>
      <c r="N1447" s="508"/>
    </row>
    <row r="1448" spans="8:8" s="24" ht="17.25" customFormat="1" customHeight="1">
      <c r="A1448" s="1236"/>
      <c r="B1448" s="1262" t="s">
        <v>167</v>
      </c>
      <c r="C1448" s="1263" t="s">
        <v>21</v>
      </c>
      <c r="D1448" s="1264"/>
      <c r="E1448" s="1264"/>
      <c r="F1448" s="1264"/>
      <c r="G1448" s="1265"/>
      <c r="H1448" s="1266" t="s">
        <v>153</v>
      </c>
      <c r="I1448" s="1267">
        <f>IF(K1444="","",VLOOKUP($A1441,'Marks Entry'!$C$9:$FA$108,3,0))</f>
        <v>0.0</v>
      </c>
      <c r="J1448" s="1267"/>
      <c r="K1448" s="1267"/>
      <c r="L1448" s="1267"/>
      <c r="M1448" s="1268"/>
      <c r="N1448" s="508"/>
    </row>
    <row r="1449" spans="8:8" s="24" ht="17.25" customFormat="1" customHeight="1">
      <c r="A1449" s="1236"/>
      <c r="B1449" s="1262" t="s">
        <v>167</v>
      </c>
      <c r="C1449" s="1269" t="s">
        <v>23</v>
      </c>
      <c r="D1449" s="1270"/>
      <c r="E1449" s="1270"/>
      <c r="F1449" s="1270"/>
      <c r="G1449" s="1271"/>
      <c r="H1449" s="1272" t="s">
        <v>153</v>
      </c>
      <c r="I1449" s="1273">
        <f>IF(K1444="","",VLOOKUP($A1441,'Marks Entry'!$C$9:$FA$108,6,0))</f>
        <v>0.0</v>
      </c>
      <c r="J1449" s="1273"/>
      <c r="K1449" s="1273"/>
      <c r="L1449" s="1273"/>
      <c r="M1449" s="1274"/>
      <c r="N1449" s="508"/>
    </row>
    <row r="1450" spans="8:8" s="24" ht="17.25" customFormat="1" customHeight="1">
      <c r="A1450" s="1236"/>
      <c r="B1450" s="1262" t="s">
        <v>167</v>
      </c>
      <c r="C1450" s="1269" t="s">
        <v>24</v>
      </c>
      <c r="D1450" s="1270"/>
      <c r="E1450" s="1270"/>
      <c r="F1450" s="1270"/>
      <c r="G1450" s="1271"/>
      <c r="H1450" s="1272" t="s">
        <v>153</v>
      </c>
      <c r="I1450" s="1273">
        <f>IF(K1444="","",VLOOKUP($A1441,'Marks Entry'!$C$9:$FA$108,7,0))</f>
        <v>0.0</v>
      </c>
      <c r="J1450" s="1273"/>
      <c r="K1450" s="1273"/>
      <c r="L1450" s="1273"/>
      <c r="M1450" s="1274"/>
      <c r="N1450" s="508"/>
    </row>
    <row r="1451" spans="8:8" s="24" ht="17.25" customFormat="1" customHeight="1">
      <c r="A1451" s="1236"/>
      <c r="B1451" s="1262" t="s">
        <v>167</v>
      </c>
      <c r="C1451" s="1269" t="s">
        <v>52</v>
      </c>
      <c r="D1451" s="1270"/>
      <c r="E1451" s="1270"/>
      <c r="F1451" s="1270"/>
      <c r="G1451" s="1271"/>
      <c r="H1451" s="1272" t="s">
        <v>153</v>
      </c>
      <c r="I1451" s="1273">
        <f>IF(K1444="","",VLOOKUP($A1441,'Marks Entry'!$C$9:$FA$108,8,0))</f>
        <v>0.0</v>
      </c>
      <c r="J1451" s="1273"/>
      <c r="K1451" s="1273"/>
      <c r="L1451" s="1273"/>
      <c r="M1451" s="1274"/>
      <c r="N1451" s="508"/>
    </row>
    <row r="1452" spans="8:8" s="24" ht="17.25" customFormat="1" customHeight="1">
      <c r="A1452" s="1236"/>
      <c r="B1452" s="1262" t="s">
        <v>167</v>
      </c>
      <c r="C1452" s="1269" t="s">
        <v>53</v>
      </c>
      <c r="D1452" s="1270"/>
      <c r="E1452" s="1270"/>
      <c r="F1452" s="1270"/>
      <c r="G1452" s="1271"/>
      <c r="H1452" s="1272" t="s">
        <v>153</v>
      </c>
      <c r="I1452" s="1275" t="str">
        <f>IF(K1444="","",CONCATENATE('Marks Entry'!$G$4,'Marks Entry'!$J$4))</f>
        <v>9(A)</v>
      </c>
      <c r="J1452" s="1273"/>
      <c r="K1452" s="1273"/>
      <c r="L1452" s="1273"/>
      <c r="M1452" s="1274"/>
      <c r="N1452" s="508"/>
    </row>
    <row r="1453" spans="8:8" s="24" ht="17.25" customFormat="1" customHeight="1">
      <c r="A1453" s="1236"/>
      <c r="B1453" s="1262" t="s">
        <v>167</v>
      </c>
      <c r="C1453" s="1276" t="s">
        <v>26</v>
      </c>
      <c r="D1453" s="1277"/>
      <c r="E1453" s="1277"/>
      <c r="F1453" s="1277"/>
      <c r="G1453" s="1278"/>
      <c r="H1453" s="1279" t="s">
        <v>153</v>
      </c>
      <c r="I1453" s="1280">
        <f>IF(K1444="","",VLOOKUP($A1441,'Marks Entry'!$C$9:$FA$108,9,0))</f>
        <v>0.0</v>
      </c>
      <c r="J1453" s="1280"/>
      <c r="K1453" s="1280"/>
      <c r="L1453" s="1280"/>
      <c r="M1453" s="1281"/>
      <c r="N1453" s="508"/>
    </row>
    <row r="1454" spans="8:8" s="1235" ht="17.25" customFormat="1" customHeight="1">
      <c r="A1454" s="1236"/>
      <c r="B1454" s="1282" t="s">
        <v>167</v>
      </c>
      <c r="C1454" s="1283" t="s">
        <v>54</v>
      </c>
      <c r="D1454" s="1284"/>
      <c r="E1454" s="1285" t="s">
        <v>69</v>
      </c>
      <c r="F1454" s="1286" t="s">
        <v>70</v>
      </c>
      <c r="G1454" s="1285" t="s">
        <v>200</v>
      </c>
      <c r="H1454" s="1287" t="s">
        <v>30</v>
      </c>
      <c r="I1454" s="1288" t="s">
        <v>55</v>
      </c>
      <c r="J1454" s="1289" t="s">
        <v>223</v>
      </c>
      <c r="K1454" s="1290" t="s">
        <v>83</v>
      </c>
      <c r="L1454" s="1291" t="s">
        <v>76</v>
      </c>
      <c r="M1454" s="1292" t="s">
        <v>102</v>
      </c>
      <c r="N1454" s="508"/>
    </row>
    <row r="1455" spans="8:8" s="1235" ht="17.25" customFormat="1" customHeight="1">
      <c r="A1455" s="1236"/>
      <c r="B1455" s="1282" t="s">
        <v>167</v>
      </c>
      <c r="C1455" s="1293"/>
      <c r="D1455" s="1294"/>
      <c r="E1455" s="1295"/>
      <c r="F1455" s="1296"/>
      <c r="G1455" s="1295"/>
      <c r="H1455" s="1297"/>
      <c r="I1455" s="1298"/>
      <c r="J1455" s="1299"/>
      <c r="K1455" s="1300"/>
      <c r="L1455" s="1301"/>
      <c r="M1455" s="1302"/>
      <c r="N1455" s="508"/>
    </row>
    <row r="1456" spans="8:8" s="1235" ht="17.25" customFormat="1" customHeight="1">
      <c r="A1456" s="1236"/>
      <c r="B1456" s="1282" t="s">
        <v>167</v>
      </c>
      <c r="C1456" s="1303" t="s">
        <v>56</v>
      </c>
      <c r="D1456" s="1304"/>
      <c r="E1456" s="1305">
        <f>'Marks Entry'!$L$7</f>
        <v>5.0</v>
      </c>
      <c r="F1456" s="1305">
        <f>'Marks Entry'!$M$7</f>
        <v>5.0</v>
      </c>
      <c r="G1456" s="1305">
        <f>'Marks Entry'!$M$7</f>
        <v>5.0</v>
      </c>
      <c r="H1456" s="1306">
        <f>SUM(E1456:G1456)</f>
        <v>15.0</v>
      </c>
      <c r="I1456" s="1305">
        <f>'Marks Entry'!$P$7</f>
        <v>35.0</v>
      </c>
      <c r="J1456" s="1306">
        <f>SUM(H1456,I1456)</f>
        <v>50.0</v>
      </c>
      <c r="K1456" s="1305">
        <f>'Marks Entry'!$R$7</f>
        <v>50.0</v>
      </c>
      <c r="L1456" s="1307">
        <f>SUM(J1456,K1456)</f>
        <v>100.0</v>
      </c>
      <c r="M1456" s="1308"/>
      <c r="N1456" s="508"/>
    </row>
    <row r="1457" spans="8:8" s="1235" ht="17.25" customFormat="1" customHeight="1">
      <c r="A1457" s="1236"/>
      <c r="B1457" s="1282" t="s">
        <v>167</v>
      </c>
      <c r="C1457" s="1309" t="str">
        <f>'Marks Entry'!$L$3</f>
        <v>HINDI</v>
      </c>
      <c r="D1457" s="1310"/>
      <c r="E1457" s="1311">
        <f>IF(K1444="","",VLOOKUP($A1441,'Marks Entry'!$C$1:$GQ$109,10,0))</f>
        <v>0.0</v>
      </c>
      <c r="F1457" s="1311">
        <f>IF(K1444="","",VLOOKUP($A1441,'Marks Entry'!$C$1:$GQ$109,11,0))</f>
        <v>0.0</v>
      </c>
      <c r="G1457" s="1312">
        <f>IF(K1444="","",VLOOKUP($A1441,'Marks Entry'!$C$1:$GQ$109,12,0))</f>
        <v>0.0</v>
      </c>
      <c r="H1457" s="1313">
        <f>SUM(E1457:G1457)</f>
        <v>0.0</v>
      </c>
      <c r="I1457" s="1311">
        <f>IF(K1444="","",VLOOKUP($A1441,'Marks Entry'!$C$1:$GQ$109,14,0))</f>
        <v>0.0</v>
      </c>
      <c r="J1457" s="1313">
        <f t="shared" si="108" ref="J1457:J1464">SUM(H1457,I1457)</f>
        <v>0.0</v>
      </c>
      <c r="K1457" s="1311">
        <f>IF(K1444="","",VLOOKUP($A1441,'Marks Entry'!$C$1:$GQ$109,16,0))</f>
        <v>0.0</v>
      </c>
      <c r="L1457" s="1314">
        <f t="shared" si="109" ref="L1457:L1464">SUM(J1457,K1457)</f>
        <v>0.0</v>
      </c>
      <c r="M1457" s="1315" t="str">
        <f>IF(K1444="","",VLOOKUP($A1441,'Marks Entry'!$C$1:$GQ$109,21,0))</f>
        <v/>
      </c>
      <c r="N1457" s="508"/>
    </row>
    <row r="1458" spans="8:8" s="1235" ht="17.25" customFormat="1" customHeight="1">
      <c r="A1458" s="1236"/>
      <c r="B1458" s="1282" t="s">
        <v>167</v>
      </c>
      <c r="C1458" s="1316" t="str">
        <f>'Marks Entry'!$X$3</f>
        <v>ENGLISH</v>
      </c>
      <c r="D1458" s="1317"/>
      <c r="E1458" s="1318">
        <f>IF(K1444="","",VLOOKUP($A1441,'Marks Entry'!$C$1:$GQ$109,22,0))</f>
        <v>0.0</v>
      </c>
      <c r="F1458" s="1318">
        <f>IF(K1444="","",VLOOKUP($A1441,'Marks Entry'!$C$1:$GQ$109,23,0))</f>
        <v>0.0</v>
      </c>
      <c r="G1458" s="1319">
        <f>IF(K1444="","",VLOOKUP($A1441,'Marks Entry'!$C$1:$GQ$109,24,0))</f>
        <v>0.0</v>
      </c>
      <c r="H1458" s="1320">
        <f t="shared" si="110" ref="H1458:H1464">SUM(E1458:G1458)</f>
        <v>0.0</v>
      </c>
      <c r="I1458" s="1321">
        <f>IF(K1444="","",VLOOKUP($A1441,'Marks Entry'!$C$1:$GQ$109,26,0))</f>
        <v>0.0</v>
      </c>
      <c r="J1458" s="1320">
        <f t="shared" si="108"/>
        <v>0.0</v>
      </c>
      <c r="K1458" s="1318">
        <f>IF(K1444="","",VLOOKUP($A1441,'Marks Entry'!$C$1:$GQ$109,28,0))</f>
        <v>0.0</v>
      </c>
      <c r="L1458" s="1322">
        <f t="shared" si="109"/>
        <v>0.0</v>
      </c>
      <c r="M1458" s="1323" t="str">
        <f>IF(K1444="","",VLOOKUP($A1441,'Marks Entry'!$C$1:$GQ$109,33,0))</f>
        <v/>
      </c>
      <c r="N1458" s="508"/>
    </row>
    <row r="1459" spans="8:8" s="1235" ht="17.25" customFormat="1" customHeight="1">
      <c r="A1459" s="1236"/>
      <c r="B1459" s="1282" t="s">
        <v>167</v>
      </c>
      <c r="C1459" s="1324" t="s">
        <v>56</v>
      </c>
      <c r="D1459" s="1325"/>
      <c r="E1459" s="1326">
        <f>'Marks Entry'!$AJ$7</f>
        <v>10.0</v>
      </c>
      <c r="F1459" s="1326">
        <f>'Marks Entry'!$AK$7</f>
        <v>10.0</v>
      </c>
      <c r="G1459" s="1326">
        <f>'Marks Entry'!$AK$7</f>
        <v>10.0</v>
      </c>
      <c r="H1459" s="1327">
        <f t="shared" si="110"/>
        <v>30.0</v>
      </c>
      <c r="I1459" s="1326">
        <f>'Marks Entry'!$AN$7</f>
        <v>70.0</v>
      </c>
      <c r="J1459" s="1327">
        <f t="shared" si="108"/>
        <v>100.0</v>
      </c>
      <c r="K1459" s="1326">
        <f>'Marks Entry'!$AP$7</f>
        <v>100.0</v>
      </c>
      <c r="L1459" s="1328">
        <f t="shared" si="109"/>
        <v>200.0</v>
      </c>
      <c r="M1459" s="1329" t="s">
        <v>168</v>
      </c>
      <c r="N1459" s="508"/>
    </row>
    <row r="1460" spans="8:8" s="1235" ht="17.25" customFormat="1" customHeight="1">
      <c r="A1460" s="1236"/>
      <c r="B1460" s="1282" t="s">
        <v>167</v>
      </c>
      <c r="C1460" s="1330" t="str">
        <f>'Marks Entry'!$AJ$3</f>
        <v>SANSKRIT-I</v>
      </c>
      <c r="D1460" s="1331"/>
      <c r="E1460" s="1311">
        <f>IF(K1444="","",VLOOKUP($A1441,'Marks Entry'!$C$1:$GQ$109,34,0))</f>
        <v>0.0</v>
      </c>
      <c r="F1460" s="1311">
        <f>IF(K1444="","",VLOOKUP($A1441,'Marks Entry'!$C$1:$GQ$109,35,0))</f>
        <v>0.0</v>
      </c>
      <c r="G1460" s="1312">
        <f>IF(K1444="","",VLOOKUP($A1441,'Marks Entry'!$C$1:$GQ$109,36,0))</f>
        <v>0.0</v>
      </c>
      <c r="H1460" s="1332">
        <f t="shared" si="110"/>
        <v>0.0</v>
      </c>
      <c r="I1460" s="1333">
        <f>IF(K1444="","",VLOOKUP($A1441,'Marks Entry'!$C$1:$GQ$109,38,0))</f>
        <v>0.0</v>
      </c>
      <c r="J1460" s="1332">
        <f t="shared" si="108"/>
        <v>0.0</v>
      </c>
      <c r="K1460" s="1311">
        <f>IF(K1444="","",VLOOKUP($A1441,'Marks Entry'!$C$1:$GQ$109,40,0))</f>
        <v>0.0</v>
      </c>
      <c r="L1460" s="1314">
        <f t="shared" si="109"/>
        <v>0.0</v>
      </c>
      <c r="M1460" s="1315" t="str">
        <f>IF(K1444="","",VLOOKUP($A1441,'Marks Entry'!$C$1:$GQ$109,45,0))</f>
        <v/>
      </c>
      <c r="N1460" s="508"/>
    </row>
    <row r="1461" spans="8:8" s="1235" ht="17.25" customFormat="1" customHeight="1">
      <c r="A1461" s="1236"/>
      <c r="B1461" s="1282" t="s">
        <v>167</v>
      </c>
      <c r="C1461" s="1334" t="str">
        <f>'Marks Entry'!$AV$3</f>
        <v>SANSKRIT-II</v>
      </c>
      <c r="D1461" s="1335"/>
      <c r="E1461" s="1311">
        <f>IF(K1444="","",VLOOKUP($A1441,'Marks Entry'!$C$1:$GQ$109,46,0))</f>
        <v>0.0</v>
      </c>
      <c r="F1461" s="1311">
        <f>IF(K1444="","",VLOOKUP($A1441,'Marks Entry'!$C$1:$GQ$109,47,0))</f>
        <v>0.0</v>
      </c>
      <c r="G1461" s="1312">
        <f>IF(K1444="","",VLOOKUP($A1441,'Marks Entry'!$C$1:$GQ$109,48,0))</f>
        <v>0.0</v>
      </c>
      <c r="H1461" s="1336">
        <f t="shared" si="110"/>
        <v>0.0</v>
      </c>
      <c r="I1461" s="1337">
        <f>IF(K1444="","",VLOOKUP($A1441,'Marks Entry'!$C$1:$GQ$109,50,0))</f>
        <v>0.0</v>
      </c>
      <c r="J1461" s="1336">
        <f t="shared" si="108"/>
        <v>0.0</v>
      </c>
      <c r="K1461" s="1311">
        <f>IF(K1444="","",VLOOKUP($A1441,'Marks Entry'!$C$1:$GQ$109,52,0))</f>
        <v>0.0</v>
      </c>
      <c r="L1461" s="1314">
        <f t="shared" si="109"/>
        <v>0.0</v>
      </c>
      <c r="M1461" s="1315" t="str">
        <f>IF(K1444="","",VLOOKUP($A1441,'Marks Entry'!$C$1:$GQ$109,57,0))</f>
        <v/>
      </c>
      <c r="N1461" s="508"/>
    </row>
    <row r="1462" spans="8:8" s="1235" ht="17.25" customFormat="1" customHeight="1">
      <c r="A1462" s="1236"/>
      <c r="B1462" s="1282" t="s">
        <v>167</v>
      </c>
      <c r="C1462" s="1334" t="str">
        <f>'Marks Entry'!$BH$3</f>
        <v>SCIENCE</v>
      </c>
      <c r="D1462" s="1335"/>
      <c r="E1462" s="1311">
        <f>IF(K1444="","",VLOOKUP($A1441,'Marks Entry'!$C$1:$GQ$109,58,0))</f>
        <v>0.0</v>
      </c>
      <c r="F1462" s="1311">
        <f>IF(K1444="","",VLOOKUP($A1441,'Marks Entry'!$C$1:$GQ$109,59,0))</f>
        <v>0.0</v>
      </c>
      <c r="G1462" s="1312">
        <f>IF(K1444="","",VLOOKUP($A1441,'Marks Entry'!$C$1:$GQ$109,60,0))</f>
        <v>0.0</v>
      </c>
      <c r="H1462" s="1336">
        <f t="shared" si="110"/>
        <v>0.0</v>
      </c>
      <c r="I1462" s="1337">
        <f>IF(K1444="","",VLOOKUP($A1441,'Marks Entry'!$C$1:$GQ$109,62,0))</f>
        <v>0.0</v>
      </c>
      <c r="J1462" s="1336">
        <f t="shared" si="108"/>
        <v>0.0</v>
      </c>
      <c r="K1462" s="1311">
        <f>IF(K1444="","",VLOOKUP($A1441,'Marks Entry'!$C$1:$GQ$109,64,0))</f>
        <v>0.0</v>
      </c>
      <c r="L1462" s="1314">
        <f t="shared" si="109"/>
        <v>0.0</v>
      </c>
      <c r="M1462" s="1315" t="str">
        <f>IF(K1444="","",VLOOKUP($A1441,'Marks Entry'!$C$1:$GQ$109,69,0))</f>
        <v/>
      </c>
      <c r="N1462" s="508"/>
    </row>
    <row r="1463" spans="8:8" s="1235" ht="17.25" customFormat="1" customHeight="1">
      <c r="A1463" s="1236"/>
      <c r="B1463" s="1282" t="s">
        <v>167</v>
      </c>
      <c r="C1463" s="1338" t="str">
        <f>'Marks Entry'!$BT$3</f>
        <v>MATHEMATICS</v>
      </c>
      <c r="D1463" s="1339"/>
      <c r="E1463" s="1340">
        <f>IF(K1444="","",VLOOKUP($A1441,'Marks Entry'!$C$1:$GQ$109,70,0))</f>
        <v>0.0</v>
      </c>
      <c r="F1463" s="1340">
        <f>IF(K1444="","",VLOOKUP($A1441,'Marks Entry'!$C$1:$GQ$109,71,0))</f>
        <v>0.0</v>
      </c>
      <c r="G1463" s="1341">
        <f>IF(K1444="","",VLOOKUP($A1441,'Marks Entry'!$C$1:$GQ$109,72,0))</f>
        <v>0.0</v>
      </c>
      <c r="H1463" s="1342">
        <f t="shared" si="110"/>
        <v>0.0</v>
      </c>
      <c r="I1463" s="1343">
        <f>IF(K1444="","",VLOOKUP($A1441,'Marks Entry'!$C$1:$GQ$109,74,0))</f>
        <v>0.0</v>
      </c>
      <c r="J1463" s="1342">
        <f t="shared" si="108"/>
        <v>0.0</v>
      </c>
      <c r="K1463" s="1340">
        <f>IF(K1444="","",VLOOKUP($A1441,'Marks Entry'!$C$1:$GQ$109,76,0))</f>
        <v>0.0</v>
      </c>
      <c r="L1463" s="1344">
        <f t="shared" si="109"/>
        <v>0.0</v>
      </c>
      <c r="M1463" s="1345" t="str">
        <f>IF(K1444="","",VLOOKUP($A1441,'Marks Entry'!$C$1:$GQ$109,81,0))</f>
        <v/>
      </c>
      <c r="N1463" s="508"/>
    </row>
    <row r="1464" spans="8:8" s="1235" ht="17.25" customFormat="1" customHeight="1">
      <c r="A1464" s="1236"/>
      <c r="B1464" s="1282" t="s">
        <v>167</v>
      </c>
      <c r="C1464" s="1338" t="str">
        <f>'Marks Entry'!$CF$3</f>
        <v>SOCIAL SCIENCE</v>
      </c>
      <c r="D1464" s="1339"/>
      <c r="E1464" s="1340">
        <f>IF(K1444="","",VLOOKUP($A1441,'Marks Entry'!$C$1:$GQ$109,82,0))</f>
        <v>0.0</v>
      </c>
      <c r="F1464" s="1340">
        <f>IF(K1444="","",VLOOKUP($A1441,'Marks Entry'!$C$1:$GQ$109,83,0))</f>
        <v>0.0</v>
      </c>
      <c r="G1464" s="1341">
        <f>IF(K1444="","",VLOOKUP($A1441,'Marks Entry'!$C$1:$GQ$109,84,0))</f>
        <v>0.0</v>
      </c>
      <c r="H1464" s="1342">
        <f t="shared" si="110"/>
        <v>0.0</v>
      </c>
      <c r="I1464" s="1343">
        <f>IF(K1444="","",VLOOKUP($A1441,'Marks Entry'!$C$1:$GQ$109,86,0))</f>
        <v>0.0</v>
      </c>
      <c r="J1464" s="1342">
        <f t="shared" si="108"/>
        <v>0.0</v>
      </c>
      <c r="K1464" s="1340">
        <f>IF(K1444="","",VLOOKUP($A1441,'Marks Entry'!$C$1:$GQ$109,88,0))</f>
        <v>0.0</v>
      </c>
      <c r="L1464" s="1344">
        <f t="shared" si="109"/>
        <v>0.0</v>
      </c>
      <c r="M1464" s="1345" t="str">
        <f>IF(K1444="","",VLOOKUP($A1441,'Marks Entry'!$C$1:$GQ$109,93,0))</f>
        <v/>
      </c>
      <c r="N1464" s="508"/>
    </row>
    <row r="1465" spans="8:8" s="24" ht="17.25" customFormat="1" customHeight="1">
      <c r="A1465" s="1236"/>
      <c r="B1465" s="1262" t="s">
        <v>167</v>
      </c>
      <c r="C1465" s="1346" t="s">
        <v>77</v>
      </c>
      <c r="D1465" s="1347"/>
      <c r="E1465" s="1348"/>
      <c r="F1465" s="1349" t="s">
        <v>78</v>
      </c>
      <c r="G1465" s="1350"/>
      <c r="H1465" s="1351" t="s">
        <v>79</v>
      </c>
      <c r="I1465" s="1352"/>
      <c r="J1465" s="1353" t="s">
        <v>43</v>
      </c>
      <c r="K1465" s="1354" t="s">
        <v>95</v>
      </c>
      <c r="L1465" s="1355" t="s">
        <v>41</v>
      </c>
      <c r="M1465" s="1356" t="s">
        <v>45</v>
      </c>
      <c r="N1465" s="508"/>
    </row>
    <row r="1466" spans="8:8" s="24" ht="20.25" customFormat="1" customHeight="1">
      <c r="A1466" s="1236"/>
      <c r="B1466" s="1262" t="s">
        <v>167</v>
      </c>
      <c r="C1466" s="1357"/>
      <c r="D1466" s="1358"/>
      <c r="E1466" s="1359"/>
      <c r="F1466" s="1360" t="str">
        <f>IF(K1444="","",VLOOKUP($A1441,'Marks Entry'!$C$1:$GQ$109,155,0))</f>
        <v/>
      </c>
      <c r="G1466" s="1361"/>
      <c r="H1466" s="1362" t="str">
        <f>IF(K1444="","",VLOOKUP($A1441,'Marks Entry'!$C$1:$GQ$109,156,0))</f>
        <v/>
      </c>
      <c r="I1466" s="1361"/>
      <c r="J1466" s="1363" t="str">
        <f>IF(K1444="","",VLOOKUP($A1441,'Marks Entry'!$C$1:$GQ$109,157,0))</f>
        <v/>
      </c>
      <c r="K1466" s="1364" t="str">
        <f>IF(K1444="","",VLOOKUP($A1441,'Marks Entry'!$C$1:$GQ$109,158,0))</f>
        <v/>
      </c>
      <c r="L1466" s="1365" t="str">
        <f>IF(K1444="","",VLOOKUP($A1441,'Marks Entry'!$C$1:$GQ$109,159,0))</f>
        <v/>
      </c>
      <c r="M1466" s="1366" t="str">
        <f>IF(K1444="","",VLOOKUP($A1441,'Marks Entry'!$C$1:$GQ$109,161,0))</f>
        <v/>
      </c>
      <c r="N1466" s="508"/>
    </row>
    <row r="1467" spans="8:8" s="24" ht="17.25" customFormat="1" customHeight="1">
      <c r="A1467" s="1236"/>
      <c r="B1467" s="1262" t="s">
        <v>167</v>
      </c>
      <c r="C1467" s="1367" t="s">
        <v>58</v>
      </c>
      <c r="D1467" s="1368"/>
      <c r="E1467" s="1368"/>
      <c r="F1467" s="1368"/>
      <c r="G1467" s="1368"/>
      <c r="H1467" s="1368"/>
      <c r="I1467" s="1369"/>
      <c r="J1467" s="1370" t="s">
        <v>59</v>
      </c>
      <c r="K1467" s="1371">
        <f>IF(K1444="","",VLOOKUP($A1441,'Marks Entry'!$C$1:$GQ$109,152,0))</f>
        <v>0.0</v>
      </c>
      <c r="L1467" s="1372" t="s">
        <v>104</v>
      </c>
      <c r="M1467" s="1373"/>
      <c r="N1467" s="508"/>
    </row>
    <row r="1468" spans="8:8" s="24" ht="17.25" customFormat="1" customHeight="1">
      <c r="A1468" s="1236"/>
      <c r="B1468" s="1262" t="s">
        <v>167</v>
      </c>
      <c r="C1468" s="1374" t="s">
        <v>54</v>
      </c>
      <c r="D1468" s="1375"/>
      <c r="E1468" s="1375"/>
      <c r="F1468" s="1376" t="s">
        <v>162</v>
      </c>
      <c r="G1468" s="1376"/>
      <c r="H1468" s="1376"/>
      <c r="I1468" s="1377" t="s">
        <v>49</v>
      </c>
      <c r="J1468" s="1378" t="s">
        <v>60</v>
      </c>
      <c r="K1468" s="1379">
        <f>IF(K1444="","",VLOOKUP($A1441,'Marks Entry'!$C$1:$GQ$109,153,0))</f>
        <v>0.0</v>
      </c>
      <c r="L1468" s="1380" t="str">
        <f>IF(K1444="","",VLOOKUP($A1441,'Marks Entry'!$C$1:$GQ$109,154,0))</f>
        <v/>
      </c>
      <c r="M1468" s="1381"/>
      <c r="N1468" s="508"/>
    </row>
    <row r="1469" spans="8:8" s="24" ht="17.25" customFormat="1" customHeight="1">
      <c r="A1469" s="1236"/>
      <c r="B1469" s="1262" t="s">
        <v>167</v>
      </c>
      <c r="C1469" s="1374"/>
      <c r="D1469" s="1375"/>
      <c r="E1469" s="1375"/>
      <c r="F1469" s="1376"/>
      <c r="G1469" s="1376"/>
      <c r="H1469" s="1376"/>
      <c r="I1469" s="1382" t="s">
        <v>103</v>
      </c>
      <c r="J1469" s="1383" t="s">
        <v>61</v>
      </c>
      <c r="K1469" s="1383"/>
      <c r="L1469" s="1384" t="str">
        <f>IF(K1444="","",VLOOKUP($A1441,'Marks Entry'!$C$1:$GQ$109,162,0))</f>
        <v/>
      </c>
      <c r="M1469" s="1385"/>
      <c r="N1469" s="508"/>
    </row>
    <row r="1470" spans="8:8" s="24" ht="17.25" customFormat="1" customHeight="1">
      <c r="A1470" s="1236"/>
      <c r="B1470" s="1262" t="s">
        <v>167</v>
      </c>
      <c r="C1470" s="1386" t="str">
        <f>'Marks Entry'!$CR$3</f>
        <v>Fou. Of Info. Tech.</v>
      </c>
      <c r="D1470" s="1387"/>
      <c r="E1470" s="1388"/>
      <c r="F1470" s="1389" t="str">
        <f>IF(K1444="","",VLOOKUP($A1441,'Marks Entry'!$C$1:$GQ$109,180,0))</f>
        <v>0/200</v>
      </c>
      <c r="G1470" s="1389"/>
      <c r="H1470" s="1389"/>
      <c r="I1470" s="1390" t="str">
        <f>IF(OR(K1444="",F1470=0/200),"",VLOOKUP($A1441,'Marks Entry'!$C$1:$GQ$109,106,0))</f>
        <v/>
      </c>
      <c r="J1470" s="1391" t="s">
        <v>68</v>
      </c>
      <c r="K1470" s="1391"/>
      <c r="L1470" s="1392">
        <f>Master!$E$20</f>
        <v>45048.0</v>
      </c>
      <c r="M1470" s="1393"/>
      <c r="N1470" s="508"/>
    </row>
    <row r="1471" spans="8:8" s="24" ht="17.25" customFormat="1" customHeight="1">
      <c r="A1471" s="1236"/>
      <c r="B1471" s="1262" t="s">
        <v>167</v>
      </c>
      <c r="C1471" s="1394" t="str">
        <f>'Marks Entry'!$DE$3</f>
        <v>Health &amp; Phy. Edu.</v>
      </c>
      <c r="D1471" s="1395"/>
      <c r="E1471" s="1395"/>
      <c r="F1471" s="1396" t="str">
        <f>IF(K1444="","",VLOOKUP($A1441,'Marks Entry'!$C$1:$GQ$109,184,0))</f>
        <v>0/230</v>
      </c>
      <c r="G1471" s="1397"/>
      <c r="H1471" s="1398"/>
      <c r="I1471" s="1390" t="str">
        <f>IF(OR(K1444="",F1471=0/200),"",VLOOKUP($A1441,'Marks Entry'!$C$1:$GQ$109,129,0))</f>
        <v/>
      </c>
      <c r="J1471" s="1399"/>
      <c r="K1471" s="1399"/>
      <c r="L1471" s="1399"/>
      <c r="M1471" s="1400"/>
      <c r="N1471" s="508"/>
    </row>
    <row r="1472" spans="8:8" s="24" ht="17.25" customFormat="1" customHeight="1">
      <c r="A1472" s="1236"/>
      <c r="B1472" s="1262" t="s">
        <v>167</v>
      </c>
      <c r="C1472" s="1394" t="str">
        <f>'Marks Entry'!$EB$3</f>
        <v>S.U.P.W.</v>
      </c>
      <c r="D1472" s="1395"/>
      <c r="E1472" s="1395"/>
      <c r="F1472" s="1396" t="str">
        <f>IF(K1444="","",VLOOKUP($A1441,'Marks Entry'!$C$1:$GQ$109,188,0))</f>
        <v>0/100</v>
      </c>
      <c r="G1472" s="1397"/>
      <c r="H1472" s="1398"/>
      <c r="I1472" s="1390" t="str">
        <f>IF(OR(K1444="",F1472=0/100),"",VLOOKUP($A1441,'Marks Entry'!$C$1:$GQ$109,135,0))</f>
        <v/>
      </c>
      <c r="J1472" s="1401"/>
      <c r="K1472" s="1401"/>
      <c r="L1472" s="1401"/>
      <c r="M1472" s="1402"/>
      <c r="N1472" s="508"/>
    </row>
    <row r="1473" spans="8:8" s="24" ht="17.25" customFormat="1" customHeight="1">
      <c r="A1473" s="1236"/>
      <c r="B1473" s="1262" t="s">
        <v>167</v>
      </c>
      <c r="C1473" s="1394" t="str">
        <f>'Marks Entry'!$EH$3</f>
        <v>Art Education</v>
      </c>
      <c r="D1473" s="1395"/>
      <c r="E1473" s="1395"/>
      <c r="F1473" s="1396" t="str">
        <f>IF(K1444="","",VLOOKUP($A1441,'Marks Entry'!$C$1:$GQ$109,192,0))</f>
        <v>0/100</v>
      </c>
      <c r="G1473" s="1397"/>
      <c r="H1473" s="1398"/>
      <c r="I1473" s="1390" t="str">
        <f>IF(OR(K1444="",F1473=0/100),"",VLOOKUP($A1441,'Marks Entry'!$C$1:$GQ$109,141,0))</f>
        <v/>
      </c>
      <c r="J1473" s="1403" t="s">
        <v>228</v>
      </c>
      <c r="K1473" s="1403"/>
      <c r="L1473" s="1403"/>
      <c r="M1473" s="1404"/>
      <c r="N1473" s="508"/>
    </row>
    <row r="1474" spans="8:8" s="24" ht="17.25" customFormat="1" customHeight="1">
      <c r="A1474" s="1236"/>
      <c r="B1474" s="1262" t="s">
        <v>167</v>
      </c>
      <c r="C1474" s="1394" t="str">
        <f>'Marks Entry'!$EN$3</f>
        <v>H &amp; C RAJ</v>
      </c>
      <c r="D1474" s="1395"/>
      <c r="E1474" s="1395"/>
      <c r="F1474" s="1405" t="str">
        <f>IF(K1444="","",VLOOKUP($A1441,'Marks Entry'!$C$1:$GQ$109,196,0))</f>
        <v>0/200</v>
      </c>
      <c r="G1474" s="1406"/>
      <c r="H1474" s="1407"/>
      <c r="I1474" s="1408" t="str">
        <f>IF(OR(K1444="",F1474=0/200),"",VLOOKUP($A1441,'Marks Entry'!$C$1:$GQ$109,151,0))</f>
        <v/>
      </c>
      <c r="J1474" s="1403" t="s">
        <v>229</v>
      </c>
      <c r="K1474" s="1403"/>
      <c r="L1474" s="1403"/>
      <c r="M1474" s="1404"/>
      <c r="N1474" s="508"/>
    </row>
    <row r="1475" spans="8:8" s="24" ht="17.25" customFormat="1" customHeight="1">
      <c r="A1475" s="1236"/>
      <c r="B1475" s="1262" t="s">
        <v>167</v>
      </c>
      <c r="C1475" s="1409" t="s">
        <v>171</v>
      </c>
      <c r="D1475" s="1410"/>
      <c r="E1475" s="1411"/>
      <c r="F1475" s="1412" t="s">
        <v>172</v>
      </c>
      <c r="G1475" s="1413"/>
      <c r="H1475" s="1414"/>
      <c r="I1475" s="1415" t="s">
        <v>31</v>
      </c>
      <c r="J1475" s="1403" t="s">
        <v>230</v>
      </c>
      <c r="K1475" s="1403"/>
      <c r="L1475" s="1403"/>
      <c r="M1475" s="1404"/>
      <c r="N1475" s="508"/>
    </row>
    <row r="1476" spans="8:8" s="24" ht="17.25" customFormat="1" customHeight="1">
      <c r="A1476" s="1236"/>
      <c r="B1476" s="1262" t="s">
        <v>167</v>
      </c>
      <c r="C1476" s="1416"/>
      <c r="D1476" s="1417"/>
      <c r="E1476" s="1418"/>
      <c r="F1476" s="1419" t="s">
        <v>224</v>
      </c>
      <c r="G1476" s="1420"/>
      <c r="H1476" s="1421"/>
      <c r="I1476" s="1422" t="s">
        <v>62</v>
      </c>
      <c r="J1476" s="1423" t="s">
        <v>232</v>
      </c>
      <c r="K1476" s="1424"/>
      <c r="L1476" s="1424"/>
      <c r="M1476" s="1425"/>
      <c r="N1476" s="508"/>
    </row>
    <row r="1477" spans="8:8" s="24" ht="17.25" customFormat="1" customHeight="1">
      <c r="A1477" s="1236"/>
      <c r="B1477" s="1262" t="s">
        <v>167</v>
      </c>
      <c r="C1477" s="1416"/>
      <c r="D1477" s="1417"/>
      <c r="E1477" s="1418"/>
      <c r="F1477" s="1419" t="s">
        <v>225</v>
      </c>
      <c r="G1477" s="1420"/>
      <c r="H1477" s="1421"/>
      <c r="I1477" s="1422" t="s">
        <v>63</v>
      </c>
      <c r="J1477" s="1426"/>
      <c r="K1477" s="1427"/>
      <c r="L1477" s="1427"/>
      <c r="M1477" s="1428"/>
      <c r="N1477" s="508"/>
    </row>
    <row r="1478" spans="8:8" s="24" ht="17.25" customFormat="1" customHeight="1">
      <c r="A1478" s="1236"/>
      <c r="B1478" s="1262" t="s">
        <v>167</v>
      </c>
      <c r="C1478" s="1416"/>
      <c r="D1478" s="1417"/>
      <c r="E1478" s="1418"/>
      <c r="F1478" s="1419" t="s">
        <v>226</v>
      </c>
      <c r="G1478" s="1420"/>
      <c r="H1478" s="1421"/>
      <c r="I1478" s="1422" t="s">
        <v>65</v>
      </c>
      <c r="J1478" s="1426"/>
      <c r="K1478" s="1427"/>
      <c r="L1478" s="1427"/>
      <c r="M1478" s="1428"/>
      <c r="N1478" s="508"/>
    </row>
    <row r="1479" spans="8:8" s="24" ht="17.25" customFormat="1" customHeight="1">
      <c r="A1479" s="1236"/>
      <c r="B1479" s="1429" t="s">
        <v>167</v>
      </c>
      <c r="C1479" s="1430"/>
      <c r="D1479" s="1431"/>
      <c r="E1479" s="1432"/>
      <c r="F1479" s="1433" t="s">
        <v>227</v>
      </c>
      <c r="G1479" s="1434"/>
      <c r="H1479" s="1435"/>
      <c r="I1479" s="1436" t="s">
        <v>64</v>
      </c>
      <c r="J1479" s="1437" t="s">
        <v>231</v>
      </c>
      <c r="K1479" s="1438"/>
      <c r="L1479" s="1438"/>
      <c r="M1479" s="1439"/>
      <c r="N1479" s="508"/>
    </row>
    <row r="1480" spans="8:8" s="24" ht="27.75" customFormat="1" customHeight="1">
      <c r="A1480" s="1440" t="s">
        <v>161</v>
      </c>
      <c r="B1480" s="1440"/>
      <c r="C1480" s="1440"/>
      <c r="D1480" s="1440"/>
      <c r="E1480" s="1440"/>
      <c r="F1480" s="1440"/>
      <c r="G1480" s="1440"/>
      <c r="H1480" s="1440"/>
      <c r="I1480" s="1440"/>
      <c r="J1480" s="1440"/>
      <c r="K1480" s="1440"/>
      <c r="L1480" s="1440"/>
      <c r="M1480" s="1440"/>
      <c r="N1480" s="1440"/>
    </row>
    <row r="1481" spans="8:8" s="24" ht="19.5" customFormat="1" customHeight="1">
      <c r="A1481" s="1223">
        <f>A1441+1</f>
        <v>38.0</v>
      </c>
      <c r="B1481" s="1441" t="str">
        <f>$B$1</f>
        <v>Department Of Sanskrit Education, Rajasthan</v>
      </c>
      <c r="C1481" s="1441"/>
      <c r="D1481" s="1441"/>
      <c r="E1481" s="1441"/>
      <c r="F1481" s="1441"/>
      <c r="G1481" s="1441"/>
      <c r="H1481" s="1441"/>
      <c r="I1481" s="1441"/>
      <c r="J1481" s="1441"/>
      <c r="K1481" s="1441"/>
      <c r="L1481" s="1441"/>
      <c r="M1481" s="1441"/>
      <c r="N1481" s="508" t="s">
        <v>161</v>
      </c>
    </row>
    <row r="1482" spans="8:8" s="707" ht="36.0" customFormat="1" customHeight="1">
      <c r="A1482" s="1225"/>
      <c r="B1482" s="1226"/>
      <c r="C1482" s="1227"/>
      <c r="D1482" s="1228" t="str">
        <f>Master!$E$8</f>
        <v>GOVT VARISHTHA UPADHYAY SANSKRIT SCHOOL</v>
      </c>
      <c r="E1482" s="1229"/>
      <c r="F1482" s="1229"/>
      <c r="G1482" s="1229"/>
      <c r="H1482" s="1229"/>
      <c r="I1482" s="1229"/>
      <c r="J1482" s="1229"/>
      <c r="K1482" s="1229"/>
      <c r="L1482" s="1229"/>
      <c r="M1482" s="1230"/>
      <c r="N1482" s="508"/>
    </row>
    <row r="1483" spans="8:8" s="24" ht="19.5" customFormat="1" customHeight="1">
      <c r="A1483" s="1225"/>
      <c r="B1483" s="1231"/>
      <c r="C1483" s="1232"/>
      <c r="D1483" s="1233">
        <f>Master!$E$11</f>
        <v>0.0</v>
      </c>
      <c r="E1483" s="1233"/>
      <c r="F1483" s="1233"/>
      <c r="G1483" s="1233"/>
      <c r="H1483" s="1233"/>
      <c r="I1483" s="1233"/>
      <c r="J1483" s="1233"/>
      <c r="K1483" s="1233"/>
      <c r="L1483" s="1233"/>
      <c r="M1483" s="1234"/>
      <c r="N1483" s="508"/>
    </row>
    <row r="1484" spans="8:8" s="1235" ht="18.75" customFormat="1" customHeight="1">
      <c r="A1484" s="1236"/>
      <c r="B1484" s="1237"/>
      <c r="C1484" s="1238" t="s">
        <v>154</v>
      </c>
      <c r="D1484" s="1239"/>
      <c r="E1484" s="1239"/>
      <c r="F1484" s="1239"/>
      <c r="G1484" s="1239"/>
      <c r="H1484" s="1240"/>
      <c r="I1484" s="1241" t="s">
        <v>135</v>
      </c>
      <c r="J1484" s="1242"/>
      <c r="K1484" s="1243">
        <f>VLOOKUP($A1481,'Marks Entry'!$C$9:$K$108,5)</f>
        <v>0.0</v>
      </c>
      <c r="L1484" s="1244" t="s">
        <v>221</v>
      </c>
      <c r="M1484" s="1245"/>
      <c r="N1484" s="508"/>
    </row>
    <row r="1485" spans="8:8" s="1235" ht="18.75" customFormat="1" customHeight="1">
      <c r="A1485" s="1236"/>
      <c r="B1485" s="1237"/>
      <c r="C1485" s="1246"/>
      <c r="D1485" s="1247"/>
      <c r="E1485" s="1247"/>
      <c r="F1485" s="1247"/>
      <c r="G1485" s="1247"/>
      <c r="H1485" s="1248"/>
      <c r="I1485" s="1241"/>
      <c r="J1485" s="1242"/>
      <c r="K1485" s="1243"/>
      <c r="L1485" s="1249">
        <f>Master!$E$14</f>
        <v>8170.0</v>
      </c>
      <c r="M1485" s="1250"/>
      <c r="N1485" s="508"/>
    </row>
    <row r="1486" spans="8:8" s="24" ht="15.75" customFormat="1" customHeight="1">
      <c r="A1486" s="1236"/>
      <c r="B1486" s="1251"/>
      <c r="C1486" s="1246"/>
      <c r="D1486" s="1247"/>
      <c r="E1486" s="1247"/>
      <c r="F1486" s="1247"/>
      <c r="G1486" s="1247"/>
      <c r="H1486" s="1248"/>
      <c r="I1486" s="1241"/>
      <c r="J1486" s="1242"/>
      <c r="K1486" s="1243"/>
      <c r="L1486" s="1252" t="s">
        <v>222</v>
      </c>
      <c r="M1486" s="1253"/>
      <c r="N1486" s="508"/>
    </row>
    <row r="1487" spans="8:8" s="24" ht="18.0" customFormat="1" customHeight="1">
      <c r="A1487" s="1236"/>
      <c r="B1487" s="1251"/>
      <c r="C1487" s="1254"/>
      <c r="D1487" s="1255"/>
      <c r="E1487" s="1255"/>
      <c r="F1487" s="1255"/>
      <c r="G1487" s="1255"/>
      <c r="H1487" s="1256"/>
      <c r="I1487" s="1257"/>
      <c r="J1487" s="1258"/>
      <c r="K1487" s="1259"/>
      <c r="L1487" s="1260" t="str">
        <f>Master!$E$6</f>
        <v>2022-23</v>
      </c>
      <c r="M1487" s="1261"/>
      <c r="N1487" s="508"/>
    </row>
    <row r="1488" spans="8:8" s="24" ht="17.25" customFormat="1" customHeight="1">
      <c r="A1488" s="1236"/>
      <c r="B1488" s="1262" t="s">
        <v>167</v>
      </c>
      <c r="C1488" s="1263" t="s">
        <v>21</v>
      </c>
      <c r="D1488" s="1264"/>
      <c r="E1488" s="1264"/>
      <c r="F1488" s="1264"/>
      <c r="G1488" s="1265"/>
      <c r="H1488" s="1266" t="s">
        <v>153</v>
      </c>
      <c r="I1488" s="1267">
        <f>IF(K1484="","",VLOOKUP($A1481,'Marks Entry'!$C$9:$FA$108,3,0))</f>
        <v>0.0</v>
      </c>
      <c r="J1488" s="1267"/>
      <c r="K1488" s="1267"/>
      <c r="L1488" s="1267"/>
      <c r="M1488" s="1268"/>
      <c r="N1488" s="508"/>
    </row>
    <row r="1489" spans="8:8" s="24" ht="17.25" customFormat="1" customHeight="1">
      <c r="A1489" s="1236"/>
      <c r="B1489" s="1262" t="s">
        <v>167</v>
      </c>
      <c r="C1489" s="1269" t="s">
        <v>23</v>
      </c>
      <c r="D1489" s="1270"/>
      <c r="E1489" s="1270"/>
      <c r="F1489" s="1270"/>
      <c r="G1489" s="1271"/>
      <c r="H1489" s="1272" t="s">
        <v>153</v>
      </c>
      <c r="I1489" s="1273">
        <f>IF(K1484="","",VLOOKUP($A1481,'Marks Entry'!$C$9:$FA$108,6,0))</f>
        <v>0.0</v>
      </c>
      <c r="J1489" s="1273"/>
      <c r="K1489" s="1273"/>
      <c r="L1489" s="1273"/>
      <c r="M1489" s="1274"/>
      <c r="N1489" s="508"/>
    </row>
    <row r="1490" spans="8:8" s="24" ht="17.25" customFormat="1" customHeight="1">
      <c r="A1490" s="1236"/>
      <c r="B1490" s="1262" t="s">
        <v>167</v>
      </c>
      <c r="C1490" s="1269" t="s">
        <v>24</v>
      </c>
      <c r="D1490" s="1270"/>
      <c r="E1490" s="1270"/>
      <c r="F1490" s="1270"/>
      <c r="G1490" s="1271"/>
      <c r="H1490" s="1272" t="s">
        <v>153</v>
      </c>
      <c r="I1490" s="1273">
        <f>IF(K1484="","",VLOOKUP($A1481,'Marks Entry'!$C$9:$FA$108,7,0))</f>
        <v>0.0</v>
      </c>
      <c r="J1490" s="1273"/>
      <c r="K1490" s="1273"/>
      <c r="L1490" s="1273"/>
      <c r="M1490" s="1274"/>
      <c r="N1490" s="508"/>
    </row>
    <row r="1491" spans="8:8" s="24" ht="17.25" customFormat="1" customHeight="1">
      <c r="A1491" s="1236"/>
      <c r="B1491" s="1262" t="s">
        <v>167</v>
      </c>
      <c r="C1491" s="1269" t="s">
        <v>52</v>
      </c>
      <c r="D1491" s="1270"/>
      <c r="E1491" s="1270"/>
      <c r="F1491" s="1270"/>
      <c r="G1491" s="1271"/>
      <c r="H1491" s="1272" t="s">
        <v>153</v>
      </c>
      <c r="I1491" s="1273">
        <f>IF(K1484="","",VLOOKUP($A1481,'Marks Entry'!$C$9:$FA$108,8,0))</f>
        <v>0.0</v>
      </c>
      <c r="J1491" s="1273"/>
      <c r="K1491" s="1273"/>
      <c r="L1491" s="1273"/>
      <c r="M1491" s="1274"/>
      <c r="N1491" s="508"/>
    </row>
    <row r="1492" spans="8:8" s="24" ht="17.25" customFormat="1" customHeight="1">
      <c r="A1492" s="1236"/>
      <c r="B1492" s="1262" t="s">
        <v>167</v>
      </c>
      <c r="C1492" s="1269" t="s">
        <v>53</v>
      </c>
      <c r="D1492" s="1270"/>
      <c r="E1492" s="1270"/>
      <c r="F1492" s="1270"/>
      <c r="G1492" s="1271"/>
      <c r="H1492" s="1272" t="s">
        <v>153</v>
      </c>
      <c r="I1492" s="1275" t="str">
        <f>IF(K1484="","",CONCATENATE('Marks Entry'!$G$4,'Marks Entry'!$J$4))</f>
        <v>9(A)</v>
      </c>
      <c r="J1492" s="1273"/>
      <c r="K1492" s="1273"/>
      <c r="L1492" s="1273"/>
      <c r="M1492" s="1274"/>
      <c r="N1492" s="508"/>
    </row>
    <row r="1493" spans="8:8" s="24" ht="17.25" customFormat="1" customHeight="1">
      <c r="A1493" s="1236"/>
      <c r="B1493" s="1262" t="s">
        <v>167</v>
      </c>
      <c r="C1493" s="1276" t="s">
        <v>26</v>
      </c>
      <c r="D1493" s="1277"/>
      <c r="E1493" s="1277"/>
      <c r="F1493" s="1277"/>
      <c r="G1493" s="1278"/>
      <c r="H1493" s="1279" t="s">
        <v>153</v>
      </c>
      <c r="I1493" s="1280">
        <f>IF(K1484="","",VLOOKUP($A1481,'Marks Entry'!$C$9:$FA$108,9,0))</f>
        <v>0.0</v>
      </c>
      <c r="J1493" s="1280"/>
      <c r="K1493" s="1280"/>
      <c r="L1493" s="1280"/>
      <c r="M1493" s="1281"/>
      <c r="N1493" s="508"/>
    </row>
    <row r="1494" spans="8:8" s="1235" ht="17.25" customFormat="1" customHeight="1">
      <c r="A1494" s="1236"/>
      <c r="B1494" s="1282" t="s">
        <v>167</v>
      </c>
      <c r="C1494" s="1283" t="s">
        <v>54</v>
      </c>
      <c r="D1494" s="1284"/>
      <c r="E1494" s="1285" t="s">
        <v>69</v>
      </c>
      <c r="F1494" s="1286" t="s">
        <v>70</v>
      </c>
      <c r="G1494" s="1285" t="s">
        <v>200</v>
      </c>
      <c r="H1494" s="1287" t="s">
        <v>30</v>
      </c>
      <c r="I1494" s="1288" t="s">
        <v>55</v>
      </c>
      <c r="J1494" s="1289" t="s">
        <v>223</v>
      </c>
      <c r="K1494" s="1290" t="s">
        <v>83</v>
      </c>
      <c r="L1494" s="1291" t="s">
        <v>76</v>
      </c>
      <c r="M1494" s="1292" t="s">
        <v>102</v>
      </c>
      <c r="N1494" s="508"/>
    </row>
    <row r="1495" spans="8:8" s="1235" ht="17.25" customFormat="1" customHeight="1">
      <c r="A1495" s="1236"/>
      <c r="B1495" s="1282" t="s">
        <v>167</v>
      </c>
      <c r="C1495" s="1293"/>
      <c r="D1495" s="1294"/>
      <c r="E1495" s="1295"/>
      <c r="F1495" s="1296"/>
      <c r="G1495" s="1295"/>
      <c r="H1495" s="1297"/>
      <c r="I1495" s="1298"/>
      <c r="J1495" s="1299"/>
      <c r="K1495" s="1300"/>
      <c r="L1495" s="1301"/>
      <c r="M1495" s="1302"/>
      <c r="N1495" s="508"/>
    </row>
    <row r="1496" spans="8:8" s="1235" ht="17.25" customFormat="1" customHeight="1">
      <c r="A1496" s="1236"/>
      <c r="B1496" s="1282" t="s">
        <v>167</v>
      </c>
      <c r="C1496" s="1303" t="s">
        <v>56</v>
      </c>
      <c r="D1496" s="1304"/>
      <c r="E1496" s="1305">
        <f>'Marks Entry'!$L$7</f>
        <v>5.0</v>
      </c>
      <c r="F1496" s="1305">
        <f>'Marks Entry'!$M$7</f>
        <v>5.0</v>
      </c>
      <c r="G1496" s="1305">
        <f>'Marks Entry'!$M$7</f>
        <v>5.0</v>
      </c>
      <c r="H1496" s="1306">
        <f>SUM(E1496:G1496)</f>
        <v>15.0</v>
      </c>
      <c r="I1496" s="1305">
        <f>'Marks Entry'!$P$7</f>
        <v>35.0</v>
      </c>
      <c r="J1496" s="1306">
        <f>SUM(H1496,I1496)</f>
        <v>50.0</v>
      </c>
      <c r="K1496" s="1305">
        <f>'Marks Entry'!$R$7</f>
        <v>50.0</v>
      </c>
      <c r="L1496" s="1307">
        <f>SUM(J1496,K1496)</f>
        <v>100.0</v>
      </c>
      <c r="M1496" s="1308"/>
      <c r="N1496" s="508"/>
    </row>
    <row r="1497" spans="8:8" s="1235" ht="17.25" customFormat="1" customHeight="1">
      <c r="A1497" s="1236"/>
      <c r="B1497" s="1282" t="s">
        <v>167</v>
      </c>
      <c r="C1497" s="1309" t="str">
        <f>'Marks Entry'!$L$3</f>
        <v>HINDI</v>
      </c>
      <c r="D1497" s="1310"/>
      <c r="E1497" s="1311">
        <f>IF(K1484="","",VLOOKUP($A1481,'Marks Entry'!$C$1:$GQ$109,10,0))</f>
        <v>0.0</v>
      </c>
      <c r="F1497" s="1311">
        <f>IF(K1484="","",VLOOKUP($A1481,'Marks Entry'!$C$1:$GQ$109,11,0))</f>
        <v>0.0</v>
      </c>
      <c r="G1497" s="1312">
        <f>IF(K1484="","",VLOOKUP($A1481,'Marks Entry'!$C$1:$GQ$109,12,0))</f>
        <v>0.0</v>
      </c>
      <c r="H1497" s="1313">
        <f>SUM(E1497:G1497)</f>
        <v>0.0</v>
      </c>
      <c r="I1497" s="1311">
        <f>IF(K1484="","",VLOOKUP($A1481,'Marks Entry'!$C$1:$GQ$109,14,0))</f>
        <v>0.0</v>
      </c>
      <c r="J1497" s="1313">
        <f t="shared" si="111" ref="J1497:J1504">SUM(H1497,I1497)</f>
        <v>0.0</v>
      </c>
      <c r="K1497" s="1311">
        <f>IF(K1484="","",VLOOKUP($A1481,'Marks Entry'!$C$1:$GQ$109,16,0))</f>
        <v>0.0</v>
      </c>
      <c r="L1497" s="1314">
        <f t="shared" si="112" ref="L1497:L1504">SUM(J1497,K1497)</f>
        <v>0.0</v>
      </c>
      <c r="M1497" s="1315" t="str">
        <f>IF(K1484="","",VLOOKUP($A1481,'Marks Entry'!$C$1:$GQ$109,21,0))</f>
        <v/>
      </c>
      <c r="N1497" s="508"/>
    </row>
    <row r="1498" spans="8:8" s="1235" ht="17.25" customFormat="1" customHeight="1">
      <c r="A1498" s="1236"/>
      <c r="B1498" s="1282" t="s">
        <v>167</v>
      </c>
      <c r="C1498" s="1316" t="str">
        <f>'Marks Entry'!$X$3</f>
        <v>ENGLISH</v>
      </c>
      <c r="D1498" s="1317"/>
      <c r="E1498" s="1318">
        <f>IF(K1484="","",VLOOKUP($A1481,'Marks Entry'!$C$1:$GQ$109,22,0))</f>
        <v>0.0</v>
      </c>
      <c r="F1498" s="1318">
        <f>IF(K1484="","",VLOOKUP($A1481,'Marks Entry'!$C$1:$GQ$109,23,0))</f>
        <v>0.0</v>
      </c>
      <c r="G1498" s="1319">
        <f>IF(K1484="","",VLOOKUP($A1481,'Marks Entry'!$C$1:$GQ$109,24,0))</f>
        <v>0.0</v>
      </c>
      <c r="H1498" s="1320">
        <f t="shared" si="113" ref="H1498:H1504">SUM(E1498:G1498)</f>
        <v>0.0</v>
      </c>
      <c r="I1498" s="1321">
        <f>IF(K1484="","",VLOOKUP($A1481,'Marks Entry'!$C$1:$GQ$109,26,0))</f>
        <v>0.0</v>
      </c>
      <c r="J1498" s="1320">
        <f t="shared" si="111"/>
        <v>0.0</v>
      </c>
      <c r="K1498" s="1318">
        <f>IF(K1484="","",VLOOKUP($A1481,'Marks Entry'!$C$1:$GQ$109,28,0))</f>
        <v>0.0</v>
      </c>
      <c r="L1498" s="1322">
        <f t="shared" si="112"/>
        <v>0.0</v>
      </c>
      <c r="M1498" s="1323" t="str">
        <f>IF(K1484="","",VLOOKUP($A1481,'Marks Entry'!$C$1:$GQ$109,33,0))</f>
        <v/>
      </c>
      <c r="N1498" s="508"/>
    </row>
    <row r="1499" spans="8:8" s="1235" ht="17.25" customFormat="1" customHeight="1">
      <c r="A1499" s="1236"/>
      <c r="B1499" s="1282" t="s">
        <v>167</v>
      </c>
      <c r="C1499" s="1324" t="s">
        <v>56</v>
      </c>
      <c r="D1499" s="1325"/>
      <c r="E1499" s="1326">
        <f>'Marks Entry'!$AJ$7</f>
        <v>10.0</v>
      </c>
      <c r="F1499" s="1326">
        <f>'Marks Entry'!$AK$7</f>
        <v>10.0</v>
      </c>
      <c r="G1499" s="1326">
        <f>'Marks Entry'!$AK$7</f>
        <v>10.0</v>
      </c>
      <c r="H1499" s="1327">
        <f t="shared" si="113"/>
        <v>30.0</v>
      </c>
      <c r="I1499" s="1326">
        <f>'Marks Entry'!$AN$7</f>
        <v>70.0</v>
      </c>
      <c r="J1499" s="1327">
        <f t="shared" si="111"/>
        <v>100.0</v>
      </c>
      <c r="K1499" s="1326">
        <f>'Marks Entry'!$AP$7</f>
        <v>100.0</v>
      </c>
      <c r="L1499" s="1328">
        <f t="shared" si="112"/>
        <v>200.0</v>
      </c>
      <c r="M1499" s="1329" t="s">
        <v>168</v>
      </c>
      <c r="N1499" s="508"/>
    </row>
    <row r="1500" spans="8:8" s="1235" ht="17.25" customFormat="1" customHeight="1">
      <c r="A1500" s="1236"/>
      <c r="B1500" s="1282" t="s">
        <v>167</v>
      </c>
      <c r="C1500" s="1330" t="str">
        <f>'Marks Entry'!$AJ$3</f>
        <v>SANSKRIT-I</v>
      </c>
      <c r="D1500" s="1331"/>
      <c r="E1500" s="1311">
        <f>IF(K1484="","",VLOOKUP($A1481,'Marks Entry'!$C$1:$GQ$109,34,0))</f>
        <v>0.0</v>
      </c>
      <c r="F1500" s="1311">
        <f>IF(K1484="","",VLOOKUP($A1481,'Marks Entry'!$C$1:$GQ$109,35,0))</f>
        <v>0.0</v>
      </c>
      <c r="G1500" s="1312">
        <f>IF(K1484="","",VLOOKUP($A1481,'Marks Entry'!$C$1:$GQ$109,36,0))</f>
        <v>0.0</v>
      </c>
      <c r="H1500" s="1332">
        <f t="shared" si="113"/>
        <v>0.0</v>
      </c>
      <c r="I1500" s="1333">
        <f>IF(K1484="","",VLOOKUP($A1481,'Marks Entry'!$C$1:$GQ$109,38,0))</f>
        <v>0.0</v>
      </c>
      <c r="J1500" s="1332">
        <f t="shared" si="111"/>
        <v>0.0</v>
      </c>
      <c r="K1500" s="1311">
        <f>IF(K1484="","",VLOOKUP($A1481,'Marks Entry'!$C$1:$GQ$109,40,0))</f>
        <v>0.0</v>
      </c>
      <c r="L1500" s="1314">
        <f t="shared" si="112"/>
        <v>0.0</v>
      </c>
      <c r="M1500" s="1315" t="str">
        <f>IF(K1484="","",VLOOKUP($A1481,'Marks Entry'!$C$1:$GQ$109,45,0))</f>
        <v/>
      </c>
      <c r="N1500" s="508"/>
    </row>
    <row r="1501" spans="8:8" s="1235" ht="17.25" customFormat="1" customHeight="1">
      <c r="A1501" s="1236"/>
      <c r="B1501" s="1282" t="s">
        <v>167</v>
      </c>
      <c r="C1501" s="1334" t="str">
        <f>'Marks Entry'!$AV$3</f>
        <v>SANSKRIT-II</v>
      </c>
      <c r="D1501" s="1335"/>
      <c r="E1501" s="1311">
        <f>IF(K1484="","",VLOOKUP($A1481,'Marks Entry'!$C$1:$GQ$109,46,0))</f>
        <v>0.0</v>
      </c>
      <c r="F1501" s="1311">
        <f>IF(K1484="","",VLOOKUP($A1481,'Marks Entry'!$C$1:$GQ$109,47,0))</f>
        <v>0.0</v>
      </c>
      <c r="G1501" s="1312">
        <f>IF(K1484="","",VLOOKUP($A1481,'Marks Entry'!$C$1:$GQ$109,48,0))</f>
        <v>0.0</v>
      </c>
      <c r="H1501" s="1336">
        <f t="shared" si="113"/>
        <v>0.0</v>
      </c>
      <c r="I1501" s="1337">
        <f>IF(K1484="","",VLOOKUP($A1481,'Marks Entry'!$C$1:$GQ$109,50,0))</f>
        <v>0.0</v>
      </c>
      <c r="J1501" s="1336">
        <f t="shared" si="111"/>
        <v>0.0</v>
      </c>
      <c r="K1501" s="1311">
        <f>IF(K1484="","",VLOOKUP($A1481,'Marks Entry'!$C$1:$GQ$109,52,0))</f>
        <v>0.0</v>
      </c>
      <c r="L1501" s="1314">
        <f t="shared" si="112"/>
        <v>0.0</v>
      </c>
      <c r="M1501" s="1315" t="str">
        <f>IF(K1484="","",VLOOKUP($A1481,'Marks Entry'!$C$1:$GQ$109,57,0))</f>
        <v/>
      </c>
      <c r="N1501" s="508"/>
    </row>
    <row r="1502" spans="8:8" s="1235" ht="17.25" customFormat="1" customHeight="1">
      <c r="A1502" s="1236"/>
      <c r="B1502" s="1282" t="s">
        <v>167</v>
      </c>
      <c r="C1502" s="1334" t="str">
        <f>'Marks Entry'!$BH$3</f>
        <v>SCIENCE</v>
      </c>
      <c r="D1502" s="1335"/>
      <c r="E1502" s="1311">
        <f>IF(K1484="","",VLOOKUP($A1481,'Marks Entry'!$C$1:$GQ$109,58,0))</f>
        <v>0.0</v>
      </c>
      <c r="F1502" s="1311">
        <f>IF(K1484="","",VLOOKUP($A1481,'Marks Entry'!$C$1:$GQ$109,59,0))</f>
        <v>0.0</v>
      </c>
      <c r="G1502" s="1312">
        <f>IF(K1484="","",VLOOKUP($A1481,'Marks Entry'!$C$1:$GQ$109,60,0))</f>
        <v>0.0</v>
      </c>
      <c r="H1502" s="1336">
        <f t="shared" si="113"/>
        <v>0.0</v>
      </c>
      <c r="I1502" s="1337">
        <f>IF(K1484="","",VLOOKUP($A1481,'Marks Entry'!$C$1:$GQ$109,62,0))</f>
        <v>0.0</v>
      </c>
      <c r="J1502" s="1336">
        <f t="shared" si="111"/>
        <v>0.0</v>
      </c>
      <c r="K1502" s="1311">
        <f>IF(K1484="","",VLOOKUP($A1481,'Marks Entry'!$C$1:$GQ$109,64,0))</f>
        <v>0.0</v>
      </c>
      <c r="L1502" s="1314">
        <f t="shared" si="112"/>
        <v>0.0</v>
      </c>
      <c r="M1502" s="1315" t="str">
        <f>IF(K1484="","",VLOOKUP($A1481,'Marks Entry'!$C$1:$GQ$109,69,0))</f>
        <v/>
      </c>
      <c r="N1502" s="508"/>
    </row>
    <row r="1503" spans="8:8" s="1235" ht="17.25" customFormat="1" customHeight="1">
      <c r="A1503" s="1236"/>
      <c r="B1503" s="1282" t="s">
        <v>167</v>
      </c>
      <c r="C1503" s="1338" t="str">
        <f>'Marks Entry'!$BT$3</f>
        <v>MATHEMATICS</v>
      </c>
      <c r="D1503" s="1339"/>
      <c r="E1503" s="1340">
        <f>IF(K1484="","",VLOOKUP($A1481,'Marks Entry'!$C$1:$GQ$109,70,0))</f>
        <v>0.0</v>
      </c>
      <c r="F1503" s="1340">
        <f>IF(K1484="","",VLOOKUP($A1481,'Marks Entry'!$C$1:$GQ$109,71,0))</f>
        <v>0.0</v>
      </c>
      <c r="G1503" s="1341">
        <f>IF(K1484="","",VLOOKUP($A1481,'Marks Entry'!$C$1:$GQ$109,72,0))</f>
        <v>0.0</v>
      </c>
      <c r="H1503" s="1342">
        <f t="shared" si="113"/>
        <v>0.0</v>
      </c>
      <c r="I1503" s="1343">
        <f>IF(K1484="","",VLOOKUP($A1481,'Marks Entry'!$C$1:$GQ$109,74,0))</f>
        <v>0.0</v>
      </c>
      <c r="J1503" s="1342">
        <f t="shared" si="111"/>
        <v>0.0</v>
      </c>
      <c r="K1503" s="1340">
        <f>IF(K1484="","",VLOOKUP($A1481,'Marks Entry'!$C$1:$GQ$109,76,0))</f>
        <v>0.0</v>
      </c>
      <c r="L1503" s="1344">
        <f t="shared" si="112"/>
        <v>0.0</v>
      </c>
      <c r="M1503" s="1345" t="str">
        <f>IF(K1484="","",VLOOKUP($A1481,'Marks Entry'!$C$1:$GQ$109,81,0))</f>
        <v/>
      </c>
      <c r="N1503" s="508"/>
    </row>
    <row r="1504" spans="8:8" s="1235" ht="17.25" customFormat="1" customHeight="1">
      <c r="A1504" s="1236"/>
      <c r="B1504" s="1282" t="s">
        <v>167</v>
      </c>
      <c r="C1504" s="1338" t="str">
        <f>'Marks Entry'!$CF$3</f>
        <v>SOCIAL SCIENCE</v>
      </c>
      <c r="D1504" s="1339"/>
      <c r="E1504" s="1340">
        <f>IF(K1484="","",VLOOKUP($A1481,'Marks Entry'!$C$1:$GQ$109,82,0))</f>
        <v>0.0</v>
      </c>
      <c r="F1504" s="1340">
        <f>IF(K1484="","",VLOOKUP($A1481,'Marks Entry'!$C$1:$GQ$109,83,0))</f>
        <v>0.0</v>
      </c>
      <c r="G1504" s="1341">
        <f>IF(K1484="","",VLOOKUP($A1481,'Marks Entry'!$C$1:$GQ$109,84,0))</f>
        <v>0.0</v>
      </c>
      <c r="H1504" s="1342">
        <f t="shared" si="113"/>
        <v>0.0</v>
      </c>
      <c r="I1504" s="1343">
        <f>IF(K1484="","",VLOOKUP($A1481,'Marks Entry'!$C$1:$GQ$109,86,0))</f>
        <v>0.0</v>
      </c>
      <c r="J1504" s="1342">
        <f t="shared" si="111"/>
        <v>0.0</v>
      </c>
      <c r="K1504" s="1340">
        <f>IF(K1484="","",VLOOKUP($A1481,'Marks Entry'!$C$1:$GQ$109,88,0))</f>
        <v>0.0</v>
      </c>
      <c r="L1504" s="1344">
        <f t="shared" si="112"/>
        <v>0.0</v>
      </c>
      <c r="M1504" s="1345" t="str">
        <f>IF(K1484="","",VLOOKUP($A1481,'Marks Entry'!$C$1:$GQ$109,93,0))</f>
        <v/>
      </c>
      <c r="N1504" s="508"/>
    </row>
    <row r="1505" spans="8:8" s="24" ht="17.25" customFormat="1" customHeight="1">
      <c r="A1505" s="1236"/>
      <c r="B1505" s="1262" t="s">
        <v>167</v>
      </c>
      <c r="C1505" s="1346" t="s">
        <v>77</v>
      </c>
      <c r="D1505" s="1347"/>
      <c r="E1505" s="1348"/>
      <c r="F1505" s="1349" t="s">
        <v>78</v>
      </c>
      <c r="G1505" s="1350"/>
      <c r="H1505" s="1351" t="s">
        <v>79</v>
      </c>
      <c r="I1505" s="1352"/>
      <c r="J1505" s="1353" t="s">
        <v>43</v>
      </c>
      <c r="K1505" s="1354" t="s">
        <v>95</v>
      </c>
      <c r="L1505" s="1355" t="s">
        <v>41</v>
      </c>
      <c r="M1505" s="1356" t="s">
        <v>45</v>
      </c>
      <c r="N1505" s="508"/>
    </row>
    <row r="1506" spans="8:8" s="24" ht="20.25" customFormat="1" customHeight="1">
      <c r="A1506" s="1236"/>
      <c r="B1506" s="1262" t="s">
        <v>167</v>
      </c>
      <c r="C1506" s="1357"/>
      <c r="D1506" s="1358"/>
      <c r="E1506" s="1359"/>
      <c r="F1506" s="1360" t="str">
        <f>IF(K1484="","",VLOOKUP($A1481,'Marks Entry'!$C$1:$GQ$109,155,0))</f>
        <v/>
      </c>
      <c r="G1506" s="1361"/>
      <c r="H1506" s="1362" t="str">
        <f>IF(K1484="","",VLOOKUP($A1481,'Marks Entry'!$C$1:$GQ$109,156,0))</f>
        <v/>
      </c>
      <c r="I1506" s="1361"/>
      <c r="J1506" s="1363" t="str">
        <f>IF(K1484="","",VLOOKUP($A1481,'Marks Entry'!$C$1:$GQ$109,157,0))</f>
        <v/>
      </c>
      <c r="K1506" s="1364" t="str">
        <f>IF(K1484="","",VLOOKUP($A1481,'Marks Entry'!$C$1:$GQ$109,158,0))</f>
        <v/>
      </c>
      <c r="L1506" s="1365" t="str">
        <f>IF(K1484="","",VLOOKUP($A1481,'Marks Entry'!$C$1:$GQ$109,159,0))</f>
        <v/>
      </c>
      <c r="M1506" s="1366" t="str">
        <f>IF(K1484="","",VLOOKUP($A1481,'Marks Entry'!$C$1:$GQ$109,161,0))</f>
        <v/>
      </c>
      <c r="N1506" s="508"/>
    </row>
    <row r="1507" spans="8:8" s="24" ht="17.25" customFormat="1" customHeight="1">
      <c r="A1507" s="1236"/>
      <c r="B1507" s="1262" t="s">
        <v>167</v>
      </c>
      <c r="C1507" s="1367" t="s">
        <v>58</v>
      </c>
      <c r="D1507" s="1368"/>
      <c r="E1507" s="1368"/>
      <c r="F1507" s="1368"/>
      <c r="G1507" s="1368"/>
      <c r="H1507" s="1368"/>
      <c r="I1507" s="1369"/>
      <c r="J1507" s="1370" t="s">
        <v>59</v>
      </c>
      <c r="K1507" s="1371">
        <f>IF(K1484="","",VLOOKUP($A1481,'Marks Entry'!$C$1:$GQ$109,152,0))</f>
        <v>0.0</v>
      </c>
      <c r="L1507" s="1372" t="s">
        <v>104</v>
      </c>
      <c r="M1507" s="1373"/>
      <c r="N1507" s="508"/>
    </row>
    <row r="1508" spans="8:8" s="24" ht="17.25" customFormat="1" customHeight="1">
      <c r="A1508" s="1236"/>
      <c r="B1508" s="1262" t="s">
        <v>167</v>
      </c>
      <c r="C1508" s="1374" t="s">
        <v>54</v>
      </c>
      <c r="D1508" s="1375"/>
      <c r="E1508" s="1375"/>
      <c r="F1508" s="1376" t="s">
        <v>162</v>
      </c>
      <c r="G1508" s="1376"/>
      <c r="H1508" s="1376"/>
      <c r="I1508" s="1377" t="s">
        <v>49</v>
      </c>
      <c r="J1508" s="1378" t="s">
        <v>60</v>
      </c>
      <c r="K1508" s="1379">
        <f>IF(K1484="","",VLOOKUP($A1481,'Marks Entry'!$C$1:$GQ$109,153,0))</f>
        <v>0.0</v>
      </c>
      <c r="L1508" s="1380" t="str">
        <f>IF(K1484="","",VLOOKUP($A1481,'Marks Entry'!$C$1:$GQ$109,154,0))</f>
        <v/>
      </c>
      <c r="M1508" s="1381"/>
      <c r="N1508" s="508"/>
    </row>
    <row r="1509" spans="8:8" s="24" ht="17.25" customFormat="1" customHeight="1">
      <c r="A1509" s="1236"/>
      <c r="B1509" s="1262" t="s">
        <v>167</v>
      </c>
      <c r="C1509" s="1374"/>
      <c r="D1509" s="1375"/>
      <c r="E1509" s="1375"/>
      <c r="F1509" s="1376"/>
      <c r="G1509" s="1376"/>
      <c r="H1509" s="1376"/>
      <c r="I1509" s="1382" t="s">
        <v>103</v>
      </c>
      <c r="J1509" s="1383" t="s">
        <v>61</v>
      </c>
      <c r="K1509" s="1383"/>
      <c r="L1509" s="1384" t="str">
        <f>IF(K1484="","",VLOOKUP($A1481,'Marks Entry'!$C$1:$GQ$109,162,0))</f>
        <v/>
      </c>
      <c r="M1509" s="1385"/>
      <c r="N1509" s="508"/>
    </row>
    <row r="1510" spans="8:8" s="24" ht="17.25" customFormat="1" customHeight="1">
      <c r="A1510" s="1236"/>
      <c r="B1510" s="1262" t="s">
        <v>167</v>
      </c>
      <c r="C1510" s="1386" t="str">
        <f>'Marks Entry'!$CR$3</f>
        <v>Fou. Of Info. Tech.</v>
      </c>
      <c r="D1510" s="1387"/>
      <c r="E1510" s="1388"/>
      <c r="F1510" s="1389" t="str">
        <f>IF(K1484="","",VLOOKUP($A1481,'Marks Entry'!$C$1:$GQ$109,180,0))</f>
        <v>0/200</v>
      </c>
      <c r="G1510" s="1389"/>
      <c r="H1510" s="1389"/>
      <c r="I1510" s="1390" t="str">
        <f>IF(OR(K1484="",F1510=0/200),"",VLOOKUP($A1481,'Marks Entry'!$C$1:$GQ$109,106,0))</f>
        <v/>
      </c>
      <c r="J1510" s="1391" t="s">
        <v>68</v>
      </c>
      <c r="K1510" s="1391"/>
      <c r="L1510" s="1392">
        <f>Master!$E$20</f>
        <v>45048.0</v>
      </c>
      <c r="M1510" s="1393"/>
      <c r="N1510" s="508"/>
    </row>
    <row r="1511" spans="8:8" s="24" ht="17.25" customFormat="1" customHeight="1">
      <c r="A1511" s="1236"/>
      <c r="B1511" s="1262" t="s">
        <v>167</v>
      </c>
      <c r="C1511" s="1394" t="str">
        <f>'Marks Entry'!$DE$3</f>
        <v>Health &amp; Phy. Edu.</v>
      </c>
      <c r="D1511" s="1395"/>
      <c r="E1511" s="1395"/>
      <c r="F1511" s="1396" t="str">
        <f>IF(K1484="","",VLOOKUP($A1481,'Marks Entry'!$C$1:$GQ$109,184,0))</f>
        <v>0/230</v>
      </c>
      <c r="G1511" s="1397"/>
      <c r="H1511" s="1398"/>
      <c r="I1511" s="1390" t="str">
        <f>IF(OR(K1484="",F1511=0/200),"",VLOOKUP($A1481,'Marks Entry'!$C$1:$GQ$109,129,0))</f>
        <v/>
      </c>
      <c r="J1511" s="1399"/>
      <c r="K1511" s="1399"/>
      <c r="L1511" s="1399"/>
      <c r="M1511" s="1400"/>
      <c r="N1511" s="508"/>
    </row>
    <row r="1512" spans="8:8" s="24" ht="17.25" customFormat="1" customHeight="1">
      <c r="A1512" s="1236"/>
      <c r="B1512" s="1262" t="s">
        <v>167</v>
      </c>
      <c r="C1512" s="1394" t="str">
        <f>'Marks Entry'!$EB$3</f>
        <v>S.U.P.W.</v>
      </c>
      <c r="D1512" s="1395"/>
      <c r="E1512" s="1395"/>
      <c r="F1512" s="1396" t="str">
        <f>IF(K1484="","",VLOOKUP($A1481,'Marks Entry'!$C$1:$GQ$109,188,0))</f>
        <v>0/100</v>
      </c>
      <c r="G1512" s="1397"/>
      <c r="H1512" s="1398"/>
      <c r="I1512" s="1390" t="str">
        <f>IF(OR(K1484="",F1512=0/100),"",VLOOKUP($A1481,'Marks Entry'!$C$1:$GQ$109,135,0))</f>
        <v/>
      </c>
      <c r="J1512" s="1401"/>
      <c r="K1512" s="1401"/>
      <c r="L1512" s="1401"/>
      <c r="M1512" s="1402"/>
      <c r="N1512" s="508"/>
    </row>
    <row r="1513" spans="8:8" s="24" ht="17.25" customFormat="1" customHeight="1">
      <c r="A1513" s="1236"/>
      <c r="B1513" s="1262" t="s">
        <v>167</v>
      </c>
      <c r="C1513" s="1394" t="str">
        <f>'Marks Entry'!$EH$3</f>
        <v>Art Education</v>
      </c>
      <c r="D1513" s="1395"/>
      <c r="E1513" s="1395"/>
      <c r="F1513" s="1396" t="str">
        <f>IF(K1484="","",VLOOKUP($A1481,'Marks Entry'!$C$1:$GQ$109,192,0))</f>
        <v>0/100</v>
      </c>
      <c r="G1513" s="1397"/>
      <c r="H1513" s="1398"/>
      <c r="I1513" s="1390" t="str">
        <f>IF(OR(K1484="",F1513=0/100),"",VLOOKUP($A1481,'Marks Entry'!$C$1:$GQ$109,141,0))</f>
        <v/>
      </c>
      <c r="J1513" s="1403" t="s">
        <v>228</v>
      </c>
      <c r="K1513" s="1403"/>
      <c r="L1513" s="1403"/>
      <c r="M1513" s="1404"/>
      <c r="N1513" s="508"/>
    </row>
    <row r="1514" spans="8:8" s="24" ht="17.25" customFormat="1" customHeight="1">
      <c r="A1514" s="1236"/>
      <c r="B1514" s="1262" t="s">
        <v>167</v>
      </c>
      <c r="C1514" s="1394" t="str">
        <f>'Marks Entry'!$EN$3</f>
        <v>H &amp; C RAJ</v>
      </c>
      <c r="D1514" s="1395"/>
      <c r="E1514" s="1395"/>
      <c r="F1514" s="1405" t="str">
        <f>IF(K1484="","",VLOOKUP($A1481,'Marks Entry'!$C$1:$GQ$109,196,0))</f>
        <v>0/200</v>
      </c>
      <c r="G1514" s="1406"/>
      <c r="H1514" s="1407"/>
      <c r="I1514" s="1408" t="str">
        <f>IF(OR(K1484="",F1514=0/200),"",VLOOKUP($A1481,'Marks Entry'!$C$1:$GQ$109,151,0))</f>
        <v/>
      </c>
      <c r="J1514" s="1403" t="s">
        <v>229</v>
      </c>
      <c r="K1514" s="1403"/>
      <c r="L1514" s="1403"/>
      <c r="M1514" s="1404"/>
      <c r="N1514" s="508"/>
    </row>
    <row r="1515" spans="8:8" s="24" ht="17.25" customFormat="1" customHeight="1">
      <c r="A1515" s="1236"/>
      <c r="B1515" s="1262" t="s">
        <v>167</v>
      </c>
      <c r="C1515" s="1409" t="s">
        <v>171</v>
      </c>
      <c r="D1515" s="1410"/>
      <c r="E1515" s="1411"/>
      <c r="F1515" s="1412" t="s">
        <v>172</v>
      </c>
      <c r="G1515" s="1413"/>
      <c r="H1515" s="1414"/>
      <c r="I1515" s="1415" t="s">
        <v>31</v>
      </c>
      <c r="J1515" s="1403" t="s">
        <v>230</v>
      </c>
      <c r="K1515" s="1403"/>
      <c r="L1515" s="1403"/>
      <c r="M1515" s="1404"/>
      <c r="N1515" s="508"/>
    </row>
    <row r="1516" spans="8:8" s="24" ht="17.25" customFormat="1" customHeight="1">
      <c r="A1516" s="1236"/>
      <c r="B1516" s="1262" t="s">
        <v>167</v>
      </c>
      <c r="C1516" s="1416"/>
      <c r="D1516" s="1417"/>
      <c r="E1516" s="1418"/>
      <c r="F1516" s="1419" t="s">
        <v>224</v>
      </c>
      <c r="G1516" s="1420"/>
      <c r="H1516" s="1421"/>
      <c r="I1516" s="1422" t="s">
        <v>62</v>
      </c>
      <c r="J1516" s="1423" t="s">
        <v>232</v>
      </c>
      <c r="K1516" s="1424"/>
      <c r="L1516" s="1424"/>
      <c r="M1516" s="1425"/>
      <c r="N1516" s="508"/>
    </row>
    <row r="1517" spans="8:8" s="24" ht="17.25" customFormat="1" customHeight="1">
      <c r="A1517" s="1236"/>
      <c r="B1517" s="1262" t="s">
        <v>167</v>
      </c>
      <c r="C1517" s="1416"/>
      <c r="D1517" s="1417"/>
      <c r="E1517" s="1418"/>
      <c r="F1517" s="1419" t="s">
        <v>225</v>
      </c>
      <c r="G1517" s="1420"/>
      <c r="H1517" s="1421"/>
      <c r="I1517" s="1422" t="s">
        <v>63</v>
      </c>
      <c r="J1517" s="1426"/>
      <c r="K1517" s="1427"/>
      <c r="L1517" s="1427"/>
      <c r="M1517" s="1428"/>
      <c r="N1517" s="508"/>
    </row>
    <row r="1518" spans="8:8" s="24" ht="17.25" customFormat="1" customHeight="1">
      <c r="A1518" s="1236"/>
      <c r="B1518" s="1262" t="s">
        <v>167</v>
      </c>
      <c r="C1518" s="1416"/>
      <c r="D1518" s="1417"/>
      <c r="E1518" s="1418"/>
      <c r="F1518" s="1419" t="s">
        <v>226</v>
      </c>
      <c r="G1518" s="1420"/>
      <c r="H1518" s="1421"/>
      <c r="I1518" s="1422" t="s">
        <v>65</v>
      </c>
      <c r="J1518" s="1426"/>
      <c r="K1518" s="1427"/>
      <c r="L1518" s="1427"/>
      <c r="M1518" s="1428"/>
      <c r="N1518" s="508"/>
    </row>
    <row r="1519" spans="8:8" s="24" ht="17.25" customFormat="1" customHeight="1">
      <c r="A1519" s="1236"/>
      <c r="B1519" s="1429" t="s">
        <v>167</v>
      </c>
      <c r="C1519" s="1430"/>
      <c r="D1519" s="1431"/>
      <c r="E1519" s="1432"/>
      <c r="F1519" s="1433" t="s">
        <v>227</v>
      </c>
      <c r="G1519" s="1434"/>
      <c r="H1519" s="1435"/>
      <c r="I1519" s="1436" t="s">
        <v>64</v>
      </c>
      <c r="J1519" s="1437" t="s">
        <v>231</v>
      </c>
      <c r="K1519" s="1438"/>
      <c r="L1519" s="1438"/>
      <c r="M1519" s="1439"/>
      <c r="N1519" s="508"/>
    </row>
    <row r="1520" spans="8:8" s="24" ht="27.75" customFormat="1" customHeight="1">
      <c r="A1520" s="1440" t="s">
        <v>161</v>
      </c>
      <c r="B1520" s="1440"/>
      <c r="C1520" s="1440"/>
      <c r="D1520" s="1440"/>
      <c r="E1520" s="1440"/>
      <c r="F1520" s="1440"/>
      <c r="G1520" s="1440"/>
      <c r="H1520" s="1440"/>
      <c r="I1520" s="1440"/>
      <c r="J1520" s="1440"/>
      <c r="K1520" s="1440"/>
      <c r="L1520" s="1440"/>
      <c r="M1520" s="1440"/>
      <c r="N1520" s="1440"/>
    </row>
    <row r="1521" spans="8:8" s="24" ht="19.5" customFormat="1" customHeight="1">
      <c r="A1521" s="1223">
        <f>A1481+1</f>
        <v>39.0</v>
      </c>
      <c r="B1521" s="1441" t="str">
        <f>$B$1</f>
        <v>Department Of Sanskrit Education, Rajasthan</v>
      </c>
      <c r="C1521" s="1441"/>
      <c r="D1521" s="1441"/>
      <c r="E1521" s="1441"/>
      <c r="F1521" s="1441"/>
      <c r="G1521" s="1441"/>
      <c r="H1521" s="1441"/>
      <c r="I1521" s="1441"/>
      <c r="J1521" s="1441"/>
      <c r="K1521" s="1441"/>
      <c r="L1521" s="1441"/>
      <c r="M1521" s="1441"/>
      <c r="N1521" s="508" t="s">
        <v>161</v>
      </c>
    </row>
    <row r="1522" spans="8:8" s="707" ht="36.0" customFormat="1" customHeight="1">
      <c r="A1522" s="1225"/>
      <c r="B1522" s="1226"/>
      <c r="C1522" s="1227"/>
      <c r="D1522" s="1228" t="str">
        <f>Master!$E$8</f>
        <v>GOVT VARISHTHA UPADHYAY SANSKRIT SCHOOL</v>
      </c>
      <c r="E1522" s="1229"/>
      <c r="F1522" s="1229"/>
      <c r="G1522" s="1229"/>
      <c r="H1522" s="1229"/>
      <c r="I1522" s="1229"/>
      <c r="J1522" s="1229"/>
      <c r="K1522" s="1229"/>
      <c r="L1522" s="1229"/>
      <c r="M1522" s="1230"/>
      <c r="N1522" s="508"/>
    </row>
    <row r="1523" spans="8:8" s="24" ht="19.5" customFormat="1" customHeight="1">
      <c r="A1523" s="1225"/>
      <c r="B1523" s="1231"/>
      <c r="C1523" s="1232"/>
      <c r="D1523" s="1233">
        <f>Master!$E$11</f>
        <v>0.0</v>
      </c>
      <c r="E1523" s="1233"/>
      <c r="F1523" s="1233"/>
      <c r="G1523" s="1233"/>
      <c r="H1523" s="1233"/>
      <c r="I1523" s="1233"/>
      <c r="J1523" s="1233"/>
      <c r="K1523" s="1233"/>
      <c r="L1523" s="1233"/>
      <c r="M1523" s="1234"/>
      <c r="N1523" s="508"/>
    </row>
    <row r="1524" spans="8:8" s="1235" ht="18.75" customFormat="1" customHeight="1">
      <c r="A1524" s="1236"/>
      <c r="B1524" s="1237"/>
      <c r="C1524" s="1238" t="s">
        <v>154</v>
      </c>
      <c r="D1524" s="1239"/>
      <c r="E1524" s="1239"/>
      <c r="F1524" s="1239"/>
      <c r="G1524" s="1239"/>
      <c r="H1524" s="1240"/>
      <c r="I1524" s="1241" t="s">
        <v>135</v>
      </c>
      <c r="J1524" s="1242"/>
      <c r="K1524" s="1243">
        <f>VLOOKUP($A1521,'Marks Entry'!$C$9:$K$108,5)</f>
        <v>0.0</v>
      </c>
      <c r="L1524" s="1244" t="s">
        <v>221</v>
      </c>
      <c r="M1524" s="1245"/>
      <c r="N1524" s="508"/>
    </row>
    <row r="1525" spans="8:8" s="1235" ht="18.75" customFormat="1" customHeight="1">
      <c r="A1525" s="1236"/>
      <c r="B1525" s="1237"/>
      <c r="C1525" s="1246"/>
      <c r="D1525" s="1247"/>
      <c r="E1525" s="1247"/>
      <c r="F1525" s="1247"/>
      <c r="G1525" s="1247"/>
      <c r="H1525" s="1248"/>
      <c r="I1525" s="1241"/>
      <c r="J1525" s="1242"/>
      <c r="K1525" s="1243"/>
      <c r="L1525" s="1249">
        <f>Master!$E$14</f>
        <v>8170.0</v>
      </c>
      <c r="M1525" s="1250"/>
      <c r="N1525" s="508"/>
    </row>
    <row r="1526" spans="8:8" s="24" ht="15.75" customFormat="1" customHeight="1">
      <c r="A1526" s="1236"/>
      <c r="B1526" s="1251"/>
      <c r="C1526" s="1246"/>
      <c r="D1526" s="1247"/>
      <c r="E1526" s="1247"/>
      <c r="F1526" s="1247"/>
      <c r="G1526" s="1247"/>
      <c r="H1526" s="1248"/>
      <c r="I1526" s="1241"/>
      <c r="J1526" s="1242"/>
      <c r="K1526" s="1243"/>
      <c r="L1526" s="1252" t="s">
        <v>222</v>
      </c>
      <c r="M1526" s="1253"/>
      <c r="N1526" s="508"/>
    </row>
    <row r="1527" spans="8:8" s="24" ht="18.0" customFormat="1" customHeight="1">
      <c r="A1527" s="1236"/>
      <c r="B1527" s="1251"/>
      <c r="C1527" s="1254"/>
      <c r="D1527" s="1255"/>
      <c r="E1527" s="1255"/>
      <c r="F1527" s="1255"/>
      <c r="G1527" s="1255"/>
      <c r="H1527" s="1256"/>
      <c r="I1527" s="1257"/>
      <c r="J1527" s="1258"/>
      <c r="K1527" s="1259"/>
      <c r="L1527" s="1260" t="str">
        <f>Master!$E$6</f>
        <v>2022-23</v>
      </c>
      <c r="M1527" s="1261"/>
      <c r="N1527" s="508"/>
    </row>
    <row r="1528" spans="8:8" s="24" ht="17.25" customFormat="1" customHeight="1">
      <c r="A1528" s="1236"/>
      <c r="B1528" s="1262" t="s">
        <v>167</v>
      </c>
      <c r="C1528" s="1263" t="s">
        <v>21</v>
      </c>
      <c r="D1528" s="1264"/>
      <c r="E1528" s="1264"/>
      <c r="F1528" s="1264"/>
      <c r="G1528" s="1265"/>
      <c r="H1528" s="1266" t="s">
        <v>153</v>
      </c>
      <c r="I1528" s="1267">
        <f>IF(K1524="","",VLOOKUP($A1521,'Marks Entry'!$C$9:$FA$108,3,0))</f>
        <v>0.0</v>
      </c>
      <c r="J1528" s="1267"/>
      <c r="K1528" s="1267"/>
      <c r="L1528" s="1267"/>
      <c r="M1528" s="1268"/>
      <c r="N1528" s="508"/>
    </row>
    <row r="1529" spans="8:8" s="24" ht="17.25" customFormat="1" customHeight="1">
      <c r="A1529" s="1236"/>
      <c r="B1529" s="1262" t="s">
        <v>167</v>
      </c>
      <c r="C1529" s="1269" t="s">
        <v>23</v>
      </c>
      <c r="D1529" s="1270"/>
      <c r="E1529" s="1270"/>
      <c r="F1529" s="1270"/>
      <c r="G1529" s="1271"/>
      <c r="H1529" s="1272" t="s">
        <v>153</v>
      </c>
      <c r="I1529" s="1273">
        <f>IF(K1524="","",VLOOKUP($A1521,'Marks Entry'!$C$9:$FA$108,6,0))</f>
        <v>0.0</v>
      </c>
      <c r="J1529" s="1273"/>
      <c r="K1529" s="1273"/>
      <c r="L1529" s="1273"/>
      <c r="M1529" s="1274"/>
      <c r="N1529" s="508"/>
    </row>
    <row r="1530" spans="8:8" s="24" ht="17.25" customFormat="1" customHeight="1">
      <c r="A1530" s="1236"/>
      <c r="B1530" s="1262" t="s">
        <v>167</v>
      </c>
      <c r="C1530" s="1269" t="s">
        <v>24</v>
      </c>
      <c r="D1530" s="1270"/>
      <c r="E1530" s="1270"/>
      <c r="F1530" s="1270"/>
      <c r="G1530" s="1271"/>
      <c r="H1530" s="1272" t="s">
        <v>153</v>
      </c>
      <c r="I1530" s="1273">
        <f>IF(K1524="","",VLOOKUP($A1521,'Marks Entry'!$C$9:$FA$108,7,0))</f>
        <v>0.0</v>
      </c>
      <c r="J1530" s="1273"/>
      <c r="K1530" s="1273"/>
      <c r="L1530" s="1273"/>
      <c r="M1530" s="1274"/>
      <c r="N1530" s="508"/>
    </row>
    <row r="1531" spans="8:8" s="24" ht="17.25" customFormat="1" customHeight="1">
      <c r="A1531" s="1236"/>
      <c r="B1531" s="1262" t="s">
        <v>167</v>
      </c>
      <c r="C1531" s="1269" t="s">
        <v>52</v>
      </c>
      <c r="D1531" s="1270"/>
      <c r="E1531" s="1270"/>
      <c r="F1531" s="1270"/>
      <c r="G1531" s="1271"/>
      <c r="H1531" s="1272" t="s">
        <v>153</v>
      </c>
      <c r="I1531" s="1273">
        <f>IF(K1524="","",VLOOKUP($A1521,'Marks Entry'!$C$9:$FA$108,8,0))</f>
        <v>0.0</v>
      </c>
      <c r="J1531" s="1273"/>
      <c r="K1531" s="1273"/>
      <c r="L1531" s="1273"/>
      <c r="M1531" s="1274"/>
      <c r="N1531" s="508"/>
    </row>
    <row r="1532" spans="8:8" s="24" ht="17.25" customFormat="1" customHeight="1">
      <c r="A1532" s="1236"/>
      <c r="B1532" s="1262" t="s">
        <v>167</v>
      </c>
      <c r="C1532" s="1269" t="s">
        <v>53</v>
      </c>
      <c r="D1532" s="1270"/>
      <c r="E1532" s="1270"/>
      <c r="F1532" s="1270"/>
      <c r="G1532" s="1271"/>
      <c r="H1532" s="1272" t="s">
        <v>153</v>
      </c>
      <c r="I1532" s="1275" t="str">
        <f>IF(K1524="","",CONCATENATE('Marks Entry'!$G$4,'Marks Entry'!$J$4))</f>
        <v>9(A)</v>
      </c>
      <c r="J1532" s="1273"/>
      <c r="K1532" s="1273"/>
      <c r="L1532" s="1273"/>
      <c r="M1532" s="1274"/>
      <c r="N1532" s="508"/>
    </row>
    <row r="1533" spans="8:8" s="24" ht="17.25" customFormat="1" customHeight="1">
      <c r="A1533" s="1236"/>
      <c r="B1533" s="1262" t="s">
        <v>167</v>
      </c>
      <c r="C1533" s="1276" t="s">
        <v>26</v>
      </c>
      <c r="D1533" s="1277"/>
      <c r="E1533" s="1277"/>
      <c r="F1533" s="1277"/>
      <c r="G1533" s="1278"/>
      <c r="H1533" s="1279" t="s">
        <v>153</v>
      </c>
      <c r="I1533" s="1280">
        <f>IF(K1524="","",VLOOKUP($A1521,'Marks Entry'!$C$9:$FA$108,9,0))</f>
        <v>0.0</v>
      </c>
      <c r="J1533" s="1280"/>
      <c r="K1533" s="1280"/>
      <c r="L1533" s="1280"/>
      <c r="M1533" s="1281"/>
      <c r="N1533" s="508"/>
    </row>
    <row r="1534" spans="8:8" s="1235" ht="17.25" customFormat="1" customHeight="1">
      <c r="A1534" s="1236"/>
      <c r="B1534" s="1282" t="s">
        <v>167</v>
      </c>
      <c r="C1534" s="1283" t="s">
        <v>54</v>
      </c>
      <c r="D1534" s="1284"/>
      <c r="E1534" s="1285" t="s">
        <v>69</v>
      </c>
      <c r="F1534" s="1286" t="s">
        <v>70</v>
      </c>
      <c r="G1534" s="1285" t="s">
        <v>200</v>
      </c>
      <c r="H1534" s="1287" t="s">
        <v>30</v>
      </c>
      <c r="I1534" s="1288" t="s">
        <v>55</v>
      </c>
      <c r="J1534" s="1289" t="s">
        <v>223</v>
      </c>
      <c r="K1534" s="1290" t="s">
        <v>83</v>
      </c>
      <c r="L1534" s="1291" t="s">
        <v>76</v>
      </c>
      <c r="M1534" s="1292" t="s">
        <v>102</v>
      </c>
      <c r="N1534" s="508"/>
    </row>
    <row r="1535" spans="8:8" s="1235" ht="17.25" customFormat="1" customHeight="1">
      <c r="A1535" s="1236"/>
      <c r="B1535" s="1282" t="s">
        <v>167</v>
      </c>
      <c r="C1535" s="1293"/>
      <c r="D1535" s="1294"/>
      <c r="E1535" s="1295"/>
      <c r="F1535" s="1296"/>
      <c r="G1535" s="1295"/>
      <c r="H1535" s="1297"/>
      <c r="I1535" s="1298"/>
      <c r="J1535" s="1299"/>
      <c r="K1535" s="1300"/>
      <c r="L1535" s="1301"/>
      <c r="M1535" s="1302"/>
      <c r="N1535" s="508"/>
    </row>
    <row r="1536" spans="8:8" s="1235" ht="17.25" customFormat="1" customHeight="1">
      <c r="A1536" s="1236"/>
      <c r="B1536" s="1282" t="s">
        <v>167</v>
      </c>
      <c r="C1536" s="1303" t="s">
        <v>56</v>
      </c>
      <c r="D1536" s="1304"/>
      <c r="E1536" s="1305">
        <f>'Marks Entry'!$L$7</f>
        <v>5.0</v>
      </c>
      <c r="F1536" s="1305">
        <f>'Marks Entry'!$M$7</f>
        <v>5.0</v>
      </c>
      <c r="G1536" s="1305">
        <f>'Marks Entry'!$M$7</f>
        <v>5.0</v>
      </c>
      <c r="H1536" s="1306">
        <f>SUM(E1536:G1536)</f>
        <v>15.0</v>
      </c>
      <c r="I1536" s="1305">
        <f>'Marks Entry'!$P$7</f>
        <v>35.0</v>
      </c>
      <c r="J1536" s="1306">
        <f>SUM(H1536,I1536)</f>
        <v>50.0</v>
      </c>
      <c r="K1536" s="1305">
        <f>'Marks Entry'!$R$7</f>
        <v>50.0</v>
      </c>
      <c r="L1536" s="1307">
        <f>SUM(J1536,K1536)</f>
        <v>100.0</v>
      </c>
      <c r="M1536" s="1308"/>
      <c r="N1536" s="508"/>
    </row>
    <row r="1537" spans="8:8" s="1235" ht="17.25" customFormat="1" customHeight="1">
      <c r="A1537" s="1236"/>
      <c r="B1537" s="1282" t="s">
        <v>167</v>
      </c>
      <c r="C1537" s="1309" t="str">
        <f>'Marks Entry'!$L$3</f>
        <v>HINDI</v>
      </c>
      <c r="D1537" s="1310"/>
      <c r="E1537" s="1311">
        <f>IF(K1524="","",VLOOKUP($A1521,'Marks Entry'!$C$1:$GQ$109,10,0))</f>
        <v>0.0</v>
      </c>
      <c r="F1537" s="1311">
        <f>IF(K1524="","",VLOOKUP($A1521,'Marks Entry'!$C$1:$GQ$109,11,0))</f>
        <v>0.0</v>
      </c>
      <c r="G1537" s="1312">
        <f>IF(K1524="","",VLOOKUP($A1521,'Marks Entry'!$C$1:$GQ$109,12,0))</f>
        <v>0.0</v>
      </c>
      <c r="H1537" s="1313">
        <f>SUM(E1537:G1537)</f>
        <v>0.0</v>
      </c>
      <c r="I1537" s="1311">
        <f>IF(K1524="","",VLOOKUP($A1521,'Marks Entry'!$C$1:$GQ$109,14,0))</f>
        <v>0.0</v>
      </c>
      <c r="J1537" s="1313">
        <f t="shared" si="114" ref="J1537:J1544">SUM(H1537,I1537)</f>
        <v>0.0</v>
      </c>
      <c r="K1537" s="1311">
        <f>IF(K1524="","",VLOOKUP($A1521,'Marks Entry'!$C$1:$GQ$109,16,0))</f>
        <v>0.0</v>
      </c>
      <c r="L1537" s="1314">
        <f t="shared" si="115" ref="L1537:L1544">SUM(J1537,K1537)</f>
        <v>0.0</v>
      </c>
      <c r="M1537" s="1315" t="str">
        <f>IF(K1524="","",VLOOKUP($A1521,'Marks Entry'!$C$1:$GQ$109,21,0))</f>
        <v/>
      </c>
      <c r="N1537" s="508"/>
    </row>
    <row r="1538" spans="8:8" s="1235" ht="17.25" customFormat="1" customHeight="1">
      <c r="A1538" s="1236"/>
      <c r="B1538" s="1282" t="s">
        <v>167</v>
      </c>
      <c r="C1538" s="1316" t="str">
        <f>'Marks Entry'!$X$3</f>
        <v>ENGLISH</v>
      </c>
      <c r="D1538" s="1317"/>
      <c r="E1538" s="1318">
        <f>IF(K1524="","",VLOOKUP($A1521,'Marks Entry'!$C$1:$GQ$109,22,0))</f>
        <v>0.0</v>
      </c>
      <c r="F1538" s="1318">
        <f>IF(K1524="","",VLOOKUP($A1521,'Marks Entry'!$C$1:$GQ$109,23,0))</f>
        <v>0.0</v>
      </c>
      <c r="G1538" s="1319">
        <f>IF(K1524="","",VLOOKUP($A1521,'Marks Entry'!$C$1:$GQ$109,24,0))</f>
        <v>0.0</v>
      </c>
      <c r="H1538" s="1320">
        <f t="shared" si="116" ref="H1538:H1544">SUM(E1538:G1538)</f>
        <v>0.0</v>
      </c>
      <c r="I1538" s="1321">
        <f>IF(K1524="","",VLOOKUP($A1521,'Marks Entry'!$C$1:$GQ$109,26,0))</f>
        <v>0.0</v>
      </c>
      <c r="J1538" s="1320">
        <f t="shared" si="114"/>
        <v>0.0</v>
      </c>
      <c r="K1538" s="1318">
        <f>IF(K1524="","",VLOOKUP($A1521,'Marks Entry'!$C$1:$GQ$109,28,0))</f>
        <v>0.0</v>
      </c>
      <c r="L1538" s="1322">
        <f t="shared" si="115"/>
        <v>0.0</v>
      </c>
      <c r="M1538" s="1323" t="str">
        <f>IF(K1524="","",VLOOKUP($A1521,'Marks Entry'!$C$1:$GQ$109,33,0))</f>
        <v/>
      </c>
      <c r="N1538" s="508"/>
    </row>
    <row r="1539" spans="8:8" s="1235" ht="17.25" customFormat="1" customHeight="1">
      <c r="A1539" s="1236"/>
      <c r="B1539" s="1282" t="s">
        <v>167</v>
      </c>
      <c r="C1539" s="1324" t="s">
        <v>56</v>
      </c>
      <c r="D1539" s="1325"/>
      <c r="E1539" s="1326">
        <f>'Marks Entry'!$AJ$7</f>
        <v>10.0</v>
      </c>
      <c r="F1539" s="1326">
        <f>'Marks Entry'!$AK$7</f>
        <v>10.0</v>
      </c>
      <c r="G1539" s="1326">
        <f>'Marks Entry'!$AK$7</f>
        <v>10.0</v>
      </c>
      <c r="H1539" s="1327">
        <f t="shared" si="116"/>
        <v>30.0</v>
      </c>
      <c r="I1539" s="1326">
        <f>'Marks Entry'!$AN$7</f>
        <v>70.0</v>
      </c>
      <c r="J1539" s="1327">
        <f t="shared" si="114"/>
        <v>100.0</v>
      </c>
      <c r="K1539" s="1326">
        <f>'Marks Entry'!$AP$7</f>
        <v>100.0</v>
      </c>
      <c r="L1539" s="1328">
        <f t="shared" si="115"/>
        <v>200.0</v>
      </c>
      <c r="M1539" s="1329" t="s">
        <v>168</v>
      </c>
      <c r="N1539" s="508"/>
    </row>
    <row r="1540" spans="8:8" s="1235" ht="17.25" customFormat="1" customHeight="1">
      <c r="A1540" s="1236"/>
      <c r="B1540" s="1282" t="s">
        <v>167</v>
      </c>
      <c r="C1540" s="1330" t="str">
        <f>'Marks Entry'!$AJ$3</f>
        <v>SANSKRIT-I</v>
      </c>
      <c r="D1540" s="1331"/>
      <c r="E1540" s="1311">
        <f>IF(K1524="","",VLOOKUP($A1521,'Marks Entry'!$C$1:$GQ$109,34,0))</f>
        <v>0.0</v>
      </c>
      <c r="F1540" s="1311">
        <f>IF(K1524="","",VLOOKUP($A1521,'Marks Entry'!$C$1:$GQ$109,35,0))</f>
        <v>0.0</v>
      </c>
      <c r="G1540" s="1312">
        <f>IF(K1524="","",VLOOKUP($A1521,'Marks Entry'!$C$1:$GQ$109,36,0))</f>
        <v>0.0</v>
      </c>
      <c r="H1540" s="1332">
        <f t="shared" si="116"/>
        <v>0.0</v>
      </c>
      <c r="I1540" s="1333">
        <f>IF(K1524="","",VLOOKUP($A1521,'Marks Entry'!$C$1:$GQ$109,38,0))</f>
        <v>0.0</v>
      </c>
      <c r="J1540" s="1332">
        <f t="shared" si="114"/>
        <v>0.0</v>
      </c>
      <c r="K1540" s="1311">
        <f>IF(K1524="","",VLOOKUP($A1521,'Marks Entry'!$C$1:$GQ$109,40,0))</f>
        <v>0.0</v>
      </c>
      <c r="L1540" s="1314">
        <f t="shared" si="115"/>
        <v>0.0</v>
      </c>
      <c r="M1540" s="1315" t="str">
        <f>IF(K1524="","",VLOOKUP($A1521,'Marks Entry'!$C$1:$GQ$109,45,0))</f>
        <v/>
      </c>
      <c r="N1540" s="508"/>
    </row>
    <row r="1541" spans="8:8" s="1235" ht="17.25" customFormat="1" customHeight="1">
      <c r="A1541" s="1236"/>
      <c r="B1541" s="1282" t="s">
        <v>167</v>
      </c>
      <c r="C1541" s="1334" t="str">
        <f>'Marks Entry'!$AV$3</f>
        <v>SANSKRIT-II</v>
      </c>
      <c r="D1541" s="1335"/>
      <c r="E1541" s="1311">
        <f>IF(K1524="","",VLOOKUP($A1521,'Marks Entry'!$C$1:$GQ$109,46,0))</f>
        <v>0.0</v>
      </c>
      <c r="F1541" s="1311">
        <f>IF(K1524="","",VLOOKUP($A1521,'Marks Entry'!$C$1:$GQ$109,47,0))</f>
        <v>0.0</v>
      </c>
      <c r="G1541" s="1312">
        <f>IF(K1524="","",VLOOKUP($A1521,'Marks Entry'!$C$1:$GQ$109,48,0))</f>
        <v>0.0</v>
      </c>
      <c r="H1541" s="1336">
        <f t="shared" si="116"/>
        <v>0.0</v>
      </c>
      <c r="I1541" s="1337">
        <f>IF(K1524="","",VLOOKUP($A1521,'Marks Entry'!$C$1:$GQ$109,50,0))</f>
        <v>0.0</v>
      </c>
      <c r="J1541" s="1336">
        <f t="shared" si="114"/>
        <v>0.0</v>
      </c>
      <c r="K1541" s="1311">
        <f>IF(K1524="","",VLOOKUP($A1521,'Marks Entry'!$C$1:$GQ$109,52,0))</f>
        <v>0.0</v>
      </c>
      <c r="L1541" s="1314">
        <f t="shared" si="115"/>
        <v>0.0</v>
      </c>
      <c r="M1541" s="1315" t="str">
        <f>IF(K1524="","",VLOOKUP($A1521,'Marks Entry'!$C$1:$GQ$109,57,0))</f>
        <v/>
      </c>
      <c r="N1541" s="508"/>
    </row>
    <row r="1542" spans="8:8" s="1235" ht="17.25" customFormat="1" customHeight="1">
      <c r="A1542" s="1236"/>
      <c r="B1542" s="1282" t="s">
        <v>167</v>
      </c>
      <c r="C1542" s="1334" t="str">
        <f>'Marks Entry'!$BH$3</f>
        <v>SCIENCE</v>
      </c>
      <c r="D1542" s="1335"/>
      <c r="E1542" s="1311">
        <f>IF(K1524="","",VLOOKUP($A1521,'Marks Entry'!$C$1:$GQ$109,58,0))</f>
        <v>0.0</v>
      </c>
      <c r="F1542" s="1311">
        <f>IF(K1524="","",VLOOKUP($A1521,'Marks Entry'!$C$1:$GQ$109,59,0))</f>
        <v>0.0</v>
      </c>
      <c r="G1542" s="1312">
        <f>IF(K1524="","",VLOOKUP($A1521,'Marks Entry'!$C$1:$GQ$109,60,0))</f>
        <v>0.0</v>
      </c>
      <c r="H1542" s="1336">
        <f t="shared" si="116"/>
        <v>0.0</v>
      </c>
      <c r="I1542" s="1337">
        <f>IF(K1524="","",VLOOKUP($A1521,'Marks Entry'!$C$1:$GQ$109,62,0))</f>
        <v>0.0</v>
      </c>
      <c r="J1542" s="1336">
        <f t="shared" si="114"/>
        <v>0.0</v>
      </c>
      <c r="K1542" s="1311">
        <f>IF(K1524="","",VLOOKUP($A1521,'Marks Entry'!$C$1:$GQ$109,64,0))</f>
        <v>0.0</v>
      </c>
      <c r="L1542" s="1314">
        <f t="shared" si="115"/>
        <v>0.0</v>
      </c>
      <c r="M1542" s="1315" t="str">
        <f>IF(K1524="","",VLOOKUP($A1521,'Marks Entry'!$C$1:$GQ$109,69,0))</f>
        <v/>
      </c>
      <c r="N1542" s="508"/>
    </row>
    <row r="1543" spans="8:8" s="1235" ht="17.25" customFormat="1" customHeight="1">
      <c r="A1543" s="1236"/>
      <c r="B1543" s="1282" t="s">
        <v>167</v>
      </c>
      <c r="C1543" s="1338" t="str">
        <f>'Marks Entry'!$BT$3</f>
        <v>MATHEMATICS</v>
      </c>
      <c r="D1543" s="1339"/>
      <c r="E1543" s="1340">
        <f>IF(K1524="","",VLOOKUP($A1521,'Marks Entry'!$C$1:$GQ$109,70,0))</f>
        <v>0.0</v>
      </c>
      <c r="F1543" s="1340">
        <f>IF(K1524="","",VLOOKUP($A1521,'Marks Entry'!$C$1:$GQ$109,71,0))</f>
        <v>0.0</v>
      </c>
      <c r="G1543" s="1341">
        <f>IF(K1524="","",VLOOKUP($A1521,'Marks Entry'!$C$1:$GQ$109,72,0))</f>
        <v>0.0</v>
      </c>
      <c r="H1543" s="1342">
        <f t="shared" si="116"/>
        <v>0.0</v>
      </c>
      <c r="I1543" s="1343">
        <f>IF(K1524="","",VLOOKUP($A1521,'Marks Entry'!$C$1:$GQ$109,74,0))</f>
        <v>0.0</v>
      </c>
      <c r="J1543" s="1342">
        <f t="shared" si="114"/>
        <v>0.0</v>
      </c>
      <c r="K1543" s="1340">
        <f>IF(K1524="","",VLOOKUP($A1521,'Marks Entry'!$C$1:$GQ$109,76,0))</f>
        <v>0.0</v>
      </c>
      <c r="L1543" s="1344">
        <f t="shared" si="115"/>
        <v>0.0</v>
      </c>
      <c r="M1543" s="1345" t="str">
        <f>IF(K1524="","",VLOOKUP($A1521,'Marks Entry'!$C$1:$GQ$109,81,0))</f>
        <v/>
      </c>
      <c r="N1543" s="508"/>
    </row>
    <row r="1544" spans="8:8" s="1235" ht="17.25" customFormat="1" customHeight="1">
      <c r="A1544" s="1236"/>
      <c r="B1544" s="1282" t="s">
        <v>167</v>
      </c>
      <c r="C1544" s="1338" t="str">
        <f>'Marks Entry'!$CF$3</f>
        <v>SOCIAL SCIENCE</v>
      </c>
      <c r="D1544" s="1339"/>
      <c r="E1544" s="1340">
        <f>IF(K1524="","",VLOOKUP($A1521,'Marks Entry'!$C$1:$GQ$109,82,0))</f>
        <v>0.0</v>
      </c>
      <c r="F1544" s="1340">
        <f>IF(K1524="","",VLOOKUP($A1521,'Marks Entry'!$C$1:$GQ$109,83,0))</f>
        <v>0.0</v>
      </c>
      <c r="G1544" s="1341">
        <f>IF(K1524="","",VLOOKUP($A1521,'Marks Entry'!$C$1:$GQ$109,84,0))</f>
        <v>0.0</v>
      </c>
      <c r="H1544" s="1342">
        <f t="shared" si="116"/>
        <v>0.0</v>
      </c>
      <c r="I1544" s="1343">
        <f>IF(K1524="","",VLOOKUP($A1521,'Marks Entry'!$C$1:$GQ$109,86,0))</f>
        <v>0.0</v>
      </c>
      <c r="J1544" s="1342">
        <f t="shared" si="114"/>
        <v>0.0</v>
      </c>
      <c r="K1544" s="1340">
        <f>IF(K1524="","",VLOOKUP($A1521,'Marks Entry'!$C$1:$GQ$109,88,0))</f>
        <v>0.0</v>
      </c>
      <c r="L1544" s="1344">
        <f t="shared" si="115"/>
        <v>0.0</v>
      </c>
      <c r="M1544" s="1345" t="str">
        <f>IF(K1524="","",VLOOKUP($A1521,'Marks Entry'!$C$1:$GQ$109,93,0))</f>
        <v/>
      </c>
      <c r="N1544" s="508"/>
    </row>
    <row r="1545" spans="8:8" s="24" ht="17.25" customFormat="1" customHeight="1">
      <c r="A1545" s="1236"/>
      <c r="B1545" s="1262" t="s">
        <v>167</v>
      </c>
      <c r="C1545" s="1346" t="s">
        <v>77</v>
      </c>
      <c r="D1545" s="1347"/>
      <c r="E1545" s="1348"/>
      <c r="F1545" s="1349" t="s">
        <v>78</v>
      </c>
      <c r="G1545" s="1350"/>
      <c r="H1545" s="1351" t="s">
        <v>79</v>
      </c>
      <c r="I1545" s="1352"/>
      <c r="J1545" s="1353" t="s">
        <v>43</v>
      </c>
      <c r="K1545" s="1354" t="s">
        <v>95</v>
      </c>
      <c r="L1545" s="1355" t="s">
        <v>41</v>
      </c>
      <c r="M1545" s="1356" t="s">
        <v>45</v>
      </c>
      <c r="N1545" s="508"/>
    </row>
    <row r="1546" spans="8:8" s="24" ht="20.25" customFormat="1" customHeight="1">
      <c r="A1546" s="1236"/>
      <c r="B1546" s="1262" t="s">
        <v>167</v>
      </c>
      <c r="C1546" s="1357"/>
      <c r="D1546" s="1358"/>
      <c r="E1546" s="1359"/>
      <c r="F1546" s="1360" t="str">
        <f>IF(K1524="","",VLOOKUP($A1521,'Marks Entry'!$C$1:$GQ$109,155,0))</f>
        <v/>
      </c>
      <c r="G1546" s="1361"/>
      <c r="H1546" s="1362" t="str">
        <f>IF(K1524="","",VLOOKUP($A1521,'Marks Entry'!$C$1:$GQ$109,156,0))</f>
        <v/>
      </c>
      <c r="I1546" s="1361"/>
      <c r="J1546" s="1363" t="str">
        <f>IF(K1524="","",VLOOKUP($A1521,'Marks Entry'!$C$1:$GQ$109,157,0))</f>
        <v/>
      </c>
      <c r="K1546" s="1364" t="str">
        <f>IF(K1524="","",VLOOKUP($A1521,'Marks Entry'!$C$1:$GQ$109,158,0))</f>
        <v/>
      </c>
      <c r="L1546" s="1365" t="str">
        <f>IF(K1524="","",VLOOKUP($A1521,'Marks Entry'!$C$1:$GQ$109,159,0))</f>
        <v/>
      </c>
      <c r="M1546" s="1366" t="str">
        <f>IF(K1524="","",VLOOKUP($A1521,'Marks Entry'!$C$1:$GQ$109,161,0))</f>
        <v/>
      </c>
      <c r="N1546" s="508"/>
    </row>
    <row r="1547" spans="8:8" s="24" ht="17.25" customFormat="1" customHeight="1">
      <c r="A1547" s="1236"/>
      <c r="B1547" s="1262" t="s">
        <v>167</v>
      </c>
      <c r="C1547" s="1367" t="s">
        <v>58</v>
      </c>
      <c r="D1547" s="1368"/>
      <c r="E1547" s="1368"/>
      <c r="F1547" s="1368"/>
      <c r="G1547" s="1368"/>
      <c r="H1547" s="1368"/>
      <c r="I1547" s="1369"/>
      <c r="J1547" s="1370" t="s">
        <v>59</v>
      </c>
      <c r="K1547" s="1371">
        <f>IF(K1524="","",VLOOKUP($A1521,'Marks Entry'!$C$1:$GQ$109,152,0))</f>
        <v>0.0</v>
      </c>
      <c r="L1547" s="1372" t="s">
        <v>104</v>
      </c>
      <c r="M1547" s="1373"/>
      <c r="N1547" s="508"/>
    </row>
    <row r="1548" spans="8:8" s="24" ht="17.25" customFormat="1" customHeight="1">
      <c r="A1548" s="1236"/>
      <c r="B1548" s="1262" t="s">
        <v>167</v>
      </c>
      <c r="C1548" s="1374" t="s">
        <v>54</v>
      </c>
      <c r="D1548" s="1375"/>
      <c r="E1548" s="1375"/>
      <c r="F1548" s="1376" t="s">
        <v>162</v>
      </c>
      <c r="G1548" s="1376"/>
      <c r="H1548" s="1376"/>
      <c r="I1548" s="1377" t="s">
        <v>49</v>
      </c>
      <c r="J1548" s="1378" t="s">
        <v>60</v>
      </c>
      <c r="K1548" s="1379">
        <f>IF(K1524="","",VLOOKUP($A1521,'Marks Entry'!$C$1:$GQ$109,153,0))</f>
        <v>0.0</v>
      </c>
      <c r="L1548" s="1380" t="str">
        <f>IF(K1524="","",VLOOKUP($A1521,'Marks Entry'!$C$1:$GQ$109,154,0))</f>
        <v/>
      </c>
      <c r="M1548" s="1381"/>
      <c r="N1548" s="508"/>
    </row>
    <row r="1549" spans="8:8" s="24" ht="17.25" customFormat="1" customHeight="1">
      <c r="A1549" s="1236"/>
      <c r="B1549" s="1262" t="s">
        <v>167</v>
      </c>
      <c r="C1549" s="1374"/>
      <c r="D1549" s="1375"/>
      <c r="E1549" s="1375"/>
      <c r="F1549" s="1376"/>
      <c r="G1549" s="1376"/>
      <c r="H1549" s="1376"/>
      <c r="I1549" s="1382" t="s">
        <v>103</v>
      </c>
      <c r="J1549" s="1383" t="s">
        <v>61</v>
      </c>
      <c r="K1549" s="1383"/>
      <c r="L1549" s="1384" t="str">
        <f>IF(K1524="","",VLOOKUP($A1521,'Marks Entry'!$C$1:$GQ$109,162,0))</f>
        <v/>
      </c>
      <c r="M1549" s="1385"/>
      <c r="N1549" s="508"/>
    </row>
    <row r="1550" spans="8:8" s="24" ht="17.25" customFormat="1" customHeight="1">
      <c r="A1550" s="1236"/>
      <c r="B1550" s="1262" t="s">
        <v>167</v>
      </c>
      <c r="C1550" s="1386" t="str">
        <f>'Marks Entry'!$CR$3</f>
        <v>Fou. Of Info. Tech.</v>
      </c>
      <c r="D1550" s="1387"/>
      <c r="E1550" s="1388"/>
      <c r="F1550" s="1389" t="str">
        <f>IF(K1524="","",VLOOKUP($A1521,'Marks Entry'!$C$1:$GQ$109,180,0))</f>
        <v>0/200</v>
      </c>
      <c r="G1550" s="1389"/>
      <c r="H1550" s="1389"/>
      <c r="I1550" s="1390" t="str">
        <f>IF(OR(K1524="",F1550=0/200),"",VLOOKUP($A1521,'Marks Entry'!$C$1:$GQ$109,106,0))</f>
        <v/>
      </c>
      <c r="J1550" s="1391" t="s">
        <v>68</v>
      </c>
      <c r="K1550" s="1391"/>
      <c r="L1550" s="1392">
        <f>Master!$E$20</f>
        <v>45048.0</v>
      </c>
      <c r="M1550" s="1393"/>
      <c r="N1550" s="508"/>
    </row>
    <row r="1551" spans="8:8" s="24" ht="17.25" customFormat="1" customHeight="1">
      <c r="A1551" s="1236"/>
      <c r="B1551" s="1262" t="s">
        <v>167</v>
      </c>
      <c r="C1551" s="1394" t="str">
        <f>'Marks Entry'!$DE$3</f>
        <v>Health &amp; Phy. Edu.</v>
      </c>
      <c r="D1551" s="1395"/>
      <c r="E1551" s="1395"/>
      <c r="F1551" s="1396" t="str">
        <f>IF(K1524="","",VLOOKUP($A1521,'Marks Entry'!$C$1:$GQ$109,184,0))</f>
        <v>0/230</v>
      </c>
      <c r="G1551" s="1397"/>
      <c r="H1551" s="1398"/>
      <c r="I1551" s="1390" t="str">
        <f>IF(OR(K1524="",F1551=0/200),"",VLOOKUP($A1521,'Marks Entry'!$C$1:$GQ$109,129,0))</f>
        <v/>
      </c>
      <c r="J1551" s="1399"/>
      <c r="K1551" s="1399"/>
      <c r="L1551" s="1399"/>
      <c r="M1551" s="1400"/>
      <c r="N1551" s="508"/>
    </row>
    <row r="1552" spans="8:8" s="24" ht="17.25" customFormat="1" customHeight="1">
      <c r="A1552" s="1236"/>
      <c r="B1552" s="1262" t="s">
        <v>167</v>
      </c>
      <c r="C1552" s="1394" t="str">
        <f>'Marks Entry'!$EB$3</f>
        <v>S.U.P.W.</v>
      </c>
      <c r="D1552" s="1395"/>
      <c r="E1552" s="1395"/>
      <c r="F1552" s="1396" t="str">
        <f>IF(K1524="","",VLOOKUP($A1521,'Marks Entry'!$C$1:$GQ$109,188,0))</f>
        <v>0/100</v>
      </c>
      <c r="G1552" s="1397"/>
      <c r="H1552" s="1398"/>
      <c r="I1552" s="1390" t="str">
        <f>IF(OR(K1524="",F1552=0/100),"",VLOOKUP($A1521,'Marks Entry'!$C$1:$GQ$109,135,0))</f>
        <v/>
      </c>
      <c r="J1552" s="1401"/>
      <c r="K1552" s="1401"/>
      <c r="L1552" s="1401"/>
      <c r="M1552" s="1402"/>
      <c r="N1552" s="508"/>
    </row>
    <row r="1553" spans="8:8" s="24" ht="17.25" customFormat="1" customHeight="1">
      <c r="A1553" s="1236"/>
      <c r="B1553" s="1262" t="s">
        <v>167</v>
      </c>
      <c r="C1553" s="1394" t="str">
        <f>'Marks Entry'!$EH$3</f>
        <v>Art Education</v>
      </c>
      <c r="D1553" s="1395"/>
      <c r="E1553" s="1395"/>
      <c r="F1553" s="1396" t="str">
        <f>IF(K1524="","",VLOOKUP($A1521,'Marks Entry'!$C$1:$GQ$109,192,0))</f>
        <v>0/100</v>
      </c>
      <c r="G1553" s="1397"/>
      <c r="H1553" s="1398"/>
      <c r="I1553" s="1390" t="str">
        <f>IF(OR(K1524="",F1553=0/100),"",VLOOKUP($A1521,'Marks Entry'!$C$1:$GQ$109,141,0))</f>
        <v/>
      </c>
      <c r="J1553" s="1403" t="s">
        <v>228</v>
      </c>
      <c r="K1553" s="1403"/>
      <c r="L1553" s="1403"/>
      <c r="M1553" s="1404"/>
      <c r="N1553" s="508"/>
    </row>
    <row r="1554" spans="8:8" s="24" ht="17.25" customFormat="1" customHeight="1">
      <c r="A1554" s="1236"/>
      <c r="B1554" s="1262" t="s">
        <v>167</v>
      </c>
      <c r="C1554" s="1394" t="str">
        <f>'Marks Entry'!$EN$3</f>
        <v>H &amp; C RAJ</v>
      </c>
      <c r="D1554" s="1395"/>
      <c r="E1554" s="1395"/>
      <c r="F1554" s="1405" t="str">
        <f>IF(K1524="","",VLOOKUP($A1521,'Marks Entry'!$C$1:$GQ$109,196,0))</f>
        <v>0/200</v>
      </c>
      <c r="G1554" s="1406"/>
      <c r="H1554" s="1407"/>
      <c r="I1554" s="1408" t="str">
        <f>IF(OR(K1524="",F1554=0/200),"",VLOOKUP($A1521,'Marks Entry'!$C$1:$GQ$109,151,0))</f>
        <v/>
      </c>
      <c r="J1554" s="1403" t="s">
        <v>229</v>
      </c>
      <c r="K1554" s="1403"/>
      <c r="L1554" s="1403"/>
      <c r="M1554" s="1404"/>
      <c r="N1554" s="508"/>
    </row>
    <row r="1555" spans="8:8" s="24" ht="17.25" customFormat="1" customHeight="1">
      <c r="A1555" s="1236"/>
      <c r="B1555" s="1262" t="s">
        <v>167</v>
      </c>
      <c r="C1555" s="1409" t="s">
        <v>171</v>
      </c>
      <c r="D1555" s="1410"/>
      <c r="E1555" s="1411"/>
      <c r="F1555" s="1412" t="s">
        <v>172</v>
      </c>
      <c r="G1555" s="1413"/>
      <c r="H1555" s="1414"/>
      <c r="I1555" s="1415" t="s">
        <v>31</v>
      </c>
      <c r="J1555" s="1403" t="s">
        <v>230</v>
      </c>
      <c r="K1555" s="1403"/>
      <c r="L1555" s="1403"/>
      <c r="M1555" s="1404"/>
      <c r="N1555" s="508"/>
    </row>
    <row r="1556" spans="8:8" s="24" ht="17.25" customFormat="1" customHeight="1">
      <c r="A1556" s="1236"/>
      <c r="B1556" s="1262" t="s">
        <v>167</v>
      </c>
      <c r="C1556" s="1416"/>
      <c r="D1556" s="1417"/>
      <c r="E1556" s="1418"/>
      <c r="F1556" s="1419" t="s">
        <v>224</v>
      </c>
      <c r="G1556" s="1420"/>
      <c r="H1556" s="1421"/>
      <c r="I1556" s="1422" t="s">
        <v>62</v>
      </c>
      <c r="J1556" s="1423" t="s">
        <v>232</v>
      </c>
      <c r="K1556" s="1424"/>
      <c r="L1556" s="1424"/>
      <c r="M1556" s="1425"/>
      <c r="N1556" s="508"/>
    </row>
    <row r="1557" spans="8:8" s="24" ht="17.25" customFormat="1" customHeight="1">
      <c r="A1557" s="1236"/>
      <c r="B1557" s="1262" t="s">
        <v>167</v>
      </c>
      <c r="C1557" s="1416"/>
      <c r="D1557" s="1417"/>
      <c r="E1557" s="1418"/>
      <c r="F1557" s="1419" t="s">
        <v>225</v>
      </c>
      <c r="G1557" s="1420"/>
      <c r="H1557" s="1421"/>
      <c r="I1557" s="1422" t="s">
        <v>63</v>
      </c>
      <c r="J1557" s="1426"/>
      <c r="K1557" s="1427"/>
      <c r="L1557" s="1427"/>
      <c r="M1557" s="1428"/>
      <c r="N1557" s="508"/>
    </row>
    <row r="1558" spans="8:8" s="24" ht="17.25" customFormat="1" customHeight="1">
      <c r="A1558" s="1236"/>
      <c r="B1558" s="1262" t="s">
        <v>167</v>
      </c>
      <c r="C1558" s="1416"/>
      <c r="D1558" s="1417"/>
      <c r="E1558" s="1418"/>
      <c r="F1558" s="1419" t="s">
        <v>226</v>
      </c>
      <c r="G1558" s="1420"/>
      <c r="H1558" s="1421"/>
      <c r="I1558" s="1422" t="s">
        <v>65</v>
      </c>
      <c r="J1558" s="1426"/>
      <c r="K1558" s="1427"/>
      <c r="L1558" s="1427"/>
      <c r="M1558" s="1428"/>
      <c r="N1558" s="508"/>
    </row>
    <row r="1559" spans="8:8" s="24" ht="17.25" customFormat="1" customHeight="1">
      <c r="A1559" s="1236"/>
      <c r="B1559" s="1429" t="s">
        <v>167</v>
      </c>
      <c r="C1559" s="1430"/>
      <c r="D1559" s="1431"/>
      <c r="E1559" s="1432"/>
      <c r="F1559" s="1433" t="s">
        <v>227</v>
      </c>
      <c r="G1559" s="1434"/>
      <c r="H1559" s="1435"/>
      <c r="I1559" s="1436" t="s">
        <v>64</v>
      </c>
      <c r="J1559" s="1437" t="s">
        <v>231</v>
      </c>
      <c r="K1559" s="1438"/>
      <c r="L1559" s="1438"/>
      <c r="M1559" s="1439"/>
      <c r="N1559" s="508"/>
    </row>
    <row r="1560" spans="8:8" s="24" ht="27.75" customFormat="1" customHeight="1">
      <c r="A1560" s="1440" t="s">
        <v>161</v>
      </c>
      <c r="B1560" s="1440"/>
      <c r="C1560" s="1440"/>
      <c r="D1560" s="1440"/>
      <c r="E1560" s="1440"/>
      <c r="F1560" s="1440"/>
      <c r="G1560" s="1440"/>
      <c r="H1560" s="1440"/>
      <c r="I1560" s="1440"/>
      <c r="J1560" s="1440"/>
      <c r="K1560" s="1440"/>
      <c r="L1560" s="1440"/>
      <c r="M1560" s="1440"/>
      <c r="N1560" s="1440"/>
    </row>
    <row r="1561" spans="8:8" s="24" ht="19.5" customFormat="1" customHeight="1">
      <c r="A1561" s="1223">
        <f>A1521+1</f>
        <v>40.0</v>
      </c>
      <c r="B1561" s="1441" t="str">
        <f>$B$1</f>
        <v>Department Of Sanskrit Education, Rajasthan</v>
      </c>
      <c r="C1561" s="1441"/>
      <c r="D1561" s="1441"/>
      <c r="E1561" s="1441"/>
      <c r="F1561" s="1441"/>
      <c r="G1561" s="1441"/>
      <c r="H1561" s="1441"/>
      <c r="I1561" s="1441"/>
      <c r="J1561" s="1441"/>
      <c r="K1561" s="1441"/>
      <c r="L1561" s="1441"/>
      <c r="M1561" s="1441"/>
      <c r="N1561" s="508" t="s">
        <v>161</v>
      </c>
    </row>
    <row r="1562" spans="8:8" s="707" ht="36.0" customFormat="1" customHeight="1">
      <c r="A1562" s="1225"/>
      <c r="B1562" s="1226"/>
      <c r="C1562" s="1227"/>
      <c r="D1562" s="1228" t="str">
        <f>Master!$E$8</f>
        <v>GOVT VARISHTHA UPADHYAY SANSKRIT SCHOOL</v>
      </c>
      <c r="E1562" s="1229"/>
      <c r="F1562" s="1229"/>
      <c r="G1562" s="1229"/>
      <c r="H1562" s="1229"/>
      <c r="I1562" s="1229"/>
      <c r="J1562" s="1229"/>
      <c r="K1562" s="1229"/>
      <c r="L1562" s="1229"/>
      <c r="M1562" s="1230"/>
      <c r="N1562" s="508"/>
    </row>
    <row r="1563" spans="8:8" s="24" ht="19.5" customFormat="1" customHeight="1">
      <c r="A1563" s="1225"/>
      <c r="B1563" s="1231"/>
      <c r="C1563" s="1232"/>
      <c r="D1563" s="1233">
        <f>Master!$E$11</f>
        <v>0.0</v>
      </c>
      <c r="E1563" s="1233"/>
      <c r="F1563" s="1233"/>
      <c r="G1563" s="1233"/>
      <c r="H1563" s="1233"/>
      <c r="I1563" s="1233"/>
      <c r="J1563" s="1233"/>
      <c r="K1563" s="1233"/>
      <c r="L1563" s="1233"/>
      <c r="M1563" s="1234"/>
      <c r="N1563" s="508"/>
    </row>
    <row r="1564" spans="8:8" s="1235" ht="18.75" customFormat="1" customHeight="1">
      <c r="A1564" s="1236"/>
      <c r="B1564" s="1237"/>
      <c r="C1564" s="1238" t="s">
        <v>154</v>
      </c>
      <c r="D1564" s="1239"/>
      <c r="E1564" s="1239"/>
      <c r="F1564" s="1239"/>
      <c r="G1564" s="1239"/>
      <c r="H1564" s="1240"/>
      <c r="I1564" s="1241" t="s">
        <v>135</v>
      </c>
      <c r="J1564" s="1242"/>
      <c r="K1564" s="1243">
        <f>VLOOKUP($A1561,'Marks Entry'!$C$9:$K$108,5)</f>
        <v>0.0</v>
      </c>
      <c r="L1564" s="1244" t="s">
        <v>221</v>
      </c>
      <c r="M1564" s="1245"/>
      <c r="N1564" s="508"/>
    </row>
    <row r="1565" spans="8:8" s="1235" ht="18.75" customFormat="1" customHeight="1">
      <c r="A1565" s="1236"/>
      <c r="B1565" s="1237"/>
      <c r="C1565" s="1246"/>
      <c r="D1565" s="1247"/>
      <c r="E1565" s="1247"/>
      <c r="F1565" s="1247"/>
      <c r="G1565" s="1247"/>
      <c r="H1565" s="1248"/>
      <c r="I1565" s="1241"/>
      <c r="J1565" s="1242"/>
      <c r="K1565" s="1243"/>
      <c r="L1565" s="1249">
        <f>Master!$E$14</f>
        <v>8170.0</v>
      </c>
      <c r="M1565" s="1250"/>
      <c r="N1565" s="508"/>
    </row>
    <row r="1566" spans="8:8" s="24" ht="15.75" customFormat="1" customHeight="1">
      <c r="A1566" s="1236"/>
      <c r="B1566" s="1251"/>
      <c r="C1566" s="1246"/>
      <c r="D1566" s="1247"/>
      <c r="E1566" s="1247"/>
      <c r="F1566" s="1247"/>
      <c r="G1566" s="1247"/>
      <c r="H1566" s="1248"/>
      <c r="I1566" s="1241"/>
      <c r="J1566" s="1242"/>
      <c r="K1566" s="1243"/>
      <c r="L1566" s="1252" t="s">
        <v>222</v>
      </c>
      <c r="M1566" s="1253"/>
      <c r="N1566" s="508"/>
    </row>
    <row r="1567" spans="8:8" s="24" ht="18.0" customFormat="1" customHeight="1">
      <c r="A1567" s="1236"/>
      <c r="B1567" s="1251"/>
      <c r="C1567" s="1254"/>
      <c r="D1567" s="1255"/>
      <c r="E1567" s="1255"/>
      <c r="F1567" s="1255"/>
      <c r="G1567" s="1255"/>
      <c r="H1567" s="1256"/>
      <c r="I1567" s="1257"/>
      <c r="J1567" s="1258"/>
      <c r="K1567" s="1259"/>
      <c r="L1567" s="1260" t="str">
        <f>Master!$E$6</f>
        <v>2022-23</v>
      </c>
      <c r="M1567" s="1261"/>
      <c r="N1567" s="508"/>
    </row>
    <row r="1568" spans="8:8" s="24" ht="17.25" customFormat="1" customHeight="1">
      <c r="A1568" s="1236"/>
      <c r="B1568" s="1262" t="s">
        <v>167</v>
      </c>
      <c r="C1568" s="1263" t="s">
        <v>21</v>
      </c>
      <c r="D1568" s="1264"/>
      <c r="E1568" s="1264"/>
      <c r="F1568" s="1264"/>
      <c r="G1568" s="1265"/>
      <c r="H1568" s="1266" t="s">
        <v>153</v>
      </c>
      <c r="I1568" s="1267">
        <f>IF(K1564="","",VLOOKUP($A1561,'Marks Entry'!$C$9:$FA$108,3,0))</f>
        <v>0.0</v>
      </c>
      <c r="J1568" s="1267"/>
      <c r="K1568" s="1267"/>
      <c r="L1568" s="1267"/>
      <c r="M1568" s="1268"/>
      <c r="N1568" s="508"/>
    </row>
    <row r="1569" spans="8:8" s="24" ht="17.25" customFormat="1" customHeight="1">
      <c r="A1569" s="1236"/>
      <c r="B1569" s="1262" t="s">
        <v>167</v>
      </c>
      <c r="C1569" s="1269" t="s">
        <v>23</v>
      </c>
      <c r="D1569" s="1270"/>
      <c r="E1569" s="1270"/>
      <c r="F1569" s="1270"/>
      <c r="G1569" s="1271"/>
      <c r="H1569" s="1272" t="s">
        <v>153</v>
      </c>
      <c r="I1569" s="1273">
        <f>IF(K1564="","",VLOOKUP($A1561,'Marks Entry'!$C$9:$FA$108,6,0))</f>
        <v>0.0</v>
      </c>
      <c r="J1569" s="1273"/>
      <c r="K1569" s="1273"/>
      <c r="L1569" s="1273"/>
      <c r="M1569" s="1274"/>
      <c r="N1569" s="508"/>
    </row>
    <row r="1570" spans="8:8" s="24" ht="17.25" customFormat="1" customHeight="1">
      <c r="A1570" s="1236"/>
      <c r="B1570" s="1262" t="s">
        <v>167</v>
      </c>
      <c r="C1570" s="1269" t="s">
        <v>24</v>
      </c>
      <c r="D1570" s="1270"/>
      <c r="E1570" s="1270"/>
      <c r="F1570" s="1270"/>
      <c r="G1570" s="1271"/>
      <c r="H1570" s="1272" t="s">
        <v>153</v>
      </c>
      <c r="I1570" s="1273">
        <f>IF(K1564="","",VLOOKUP($A1561,'Marks Entry'!$C$9:$FA$108,7,0))</f>
        <v>0.0</v>
      </c>
      <c r="J1570" s="1273"/>
      <c r="K1570" s="1273"/>
      <c r="L1570" s="1273"/>
      <c r="M1570" s="1274"/>
      <c r="N1570" s="508"/>
    </row>
    <row r="1571" spans="8:8" s="24" ht="17.25" customFormat="1" customHeight="1">
      <c r="A1571" s="1236"/>
      <c r="B1571" s="1262" t="s">
        <v>167</v>
      </c>
      <c r="C1571" s="1269" t="s">
        <v>52</v>
      </c>
      <c r="D1571" s="1270"/>
      <c r="E1571" s="1270"/>
      <c r="F1571" s="1270"/>
      <c r="G1571" s="1271"/>
      <c r="H1571" s="1272" t="s">
        <v>153</v>
      </c>
      <c r="I1571" s="1273">
        <f>IF(K1564="","",VLOOKUP($A1561,'Marks Entry'!$C$9:$FA$108,8,0))</f>
        <v>0.0</v>
      </c>
      <c r="J1571" s="1273"/>
      <c r="K1571" s="1273"/>
      <c r="L1571" s="1273"/>
      <c r="M1571" s="1274"/>
      <c r="N1571" s="508"/>
    </row>
    <row r="1572" spans="8:8" s="24" ht="17.25" customFormat="1" customHeight="1">
      <c r="A1572" s="1236"/>
      <c r="B1572" s="1262" t="s">
        <v>167</v>
      </c>
      <c r="C1572" s="1269" t="s">
        <v>53</v>
      </c>
      <c r="D1572" s="1270"/>
      <c r="E1572" s="1270"/>
      <c r="F1572" s="1270"/>
      <c r="G1572" s="1271"/>
      <c r="H1572" s="1272" t="s">
        <v>153</v>
      </c>
      <c r="I1572" s="1275" t="str">
        <f>IF(K1564="","",CONCATENATE('Marks Entry'!$G$4,'Marks Entry'!$J$4))</f>
        <v>9(A)</v>
      </c>
      <c r="J1572" s="1273"/>
      <c r="K1572" s="1273"/>
      <c r="L1572" s="1273"/>
      <c r="M1572" s="1274"/>
      <c r="N1572" s="508"/>
    </row>
    <row r="1573" spans="8:8" s="24" ht="17.25" customFormat="1" customHeight="1">
      <c r="A1573" s="1236"/>
      <c r="B1573" s="1262" t="s">
        <v>167</v>
      </c>
      <c r="C1573" s="1276" t="s">
        <v>26</v>
      </c>
      <c r="D1573" s="1277"/>
      <c r="E1573" s="1277"/>
      <c r="F1573" s="1277"/>
      <c r="G1573" s="1278"/>
      <c r="H1573" s="1279" t="s">
        <v>153</v>
      </c>
      <c r="I1573" s="1280">
        <f>IF(K1564="","",VLOOKUP($A1561,'Marks Entry'!$C$9:$FA$108,9,0))</f>
        <v>0.0</v>
      </c>
      <c r="J1573" s="1280"/>
      <c r="K1573" s="1280"/>
      <c r="L1573" s="1280"/>
      <c r="M1573" s="1281"/>
      <c r="N1573" s="508"/>
    </row>
    <row r="1574" spans="8:8" s="1235" ht="17.25" customFormat="1" customHeight="1">
      <c r="A1574" s="1236"/>
      <c r="B1574" s="1282" t="s">
        <v>167</v>
      </c>
      <c r="C1574" s="1283" t="s">
        <v>54</v>
      </c>
      <c r="D1574" s="1284"/>
      <c r="E1574" s="1285" t="s">
        <v>69</v>
      </c>
      <c r="F1574" s="1286" t="s">
        <v>70</v>
      </c>
      <c r="G1574" s="1285" t="s">
        <v>200</v>
      </c>
      <c r="H1574" s="1287" t="s">
        <v>30</v>
      </c>
      <c r="I1574" s="1288" t="s">
        <v>55</v>
      </c>
      <c r="J1574" s="1289" t="s">
        <v>223</v>
      </c>
      <c r="K1574" s="1290" t="s">
        <v>83</v>
      </c>
      <c r="L1574" s="1291" t="s">
        <v>76</v>
      </c>
      <c r="M1574" s="1292" t="s">
        <v>102</v>
      </c>
      <c r="N1574" s="508"/>
    </row>
    <row r="1575" spans="8:8" s="1235" ht="17.25" customFormat="1" customHeight="1">
      <c r="A1575" s="1236"/>
      <c r="B1575" s="1282" t="s">
        <v>167</v>
      </c>
      <c r="C1575" s="1293"/>
      <c r="D1575" s="1294"/>
      <c r="E1575" s="1295"/>
      <c r="F1575" s="1296"/>
      <c r="G1575" s="1295"/>
      <c r="H1575" s="1297"/>
      <c r="I1575" s="1298"/>
      <c r="J1575" s="1299"/>
      <c r="K1575" s="1300"/>
      <c r="L1575" s="1301"/>
      <c r="M1575" s="1302"/>
      <c r="N1575" s="508"/>
    </row>
    <row r="1576" spans="8:8" s="1235" ht="17.25" customFormat="1" customHeight="1">
      <c r="A1576" s="1236"/>
      <c r="B1576" s="1282" t="s">
        <v>167</v>
      </c>
      <c r="C1576" s="1303" t="s">
        <v>56</v>
      </c>
      <c r="D1576" s="1304"/>
      <c r="E1576" s="1305">
        <f>'Marks Entry'!$L$7</f>
        <v>5.0</v>
      </c>
      <c r="F1576" s="1305">
        <f>'Marks Entry'!$M$7</f>
        <v>5.0</v>
      </c>
      <c r="G1576" s="1305">
        <f>'Marks Entry'!$M$7</f>
        <v>5.0</v>
      </c>
      <c r="H1576" s="1306">
        <f>SUM(E1576:G1576)</f>
        <v>15.0</v>
      </c>
      <c r="I1576" s="1305">
        <f>'Marks Entry'!$P$7</f>
        <v>35.0</v>
      </c>
      <c r="J1576" s="1306">
        <f>SUM(H1576,I1576)</f>
        <v>50.0</v>
      </c>
      <c r="K1576" s="1305">
        <f>'Marks Entry'!$R$7</f>
        <v>50.0</v>
      </c>
      <c r="L1576" s="1307">
        <f>SUM(J1576,K1576)</f>
        <v>100.0</v>
      </c>
      <c r="M1576" s="1308"/>
      <c r="N1576" s="508"/>
    </row>
    <row r="1577" spans="8:8" s="1235" ht="17.25" customFormat="1" customHeight="1">
      <c r="A1577" s="1236"/>
      <c r="B1577" s="1282" t="s">
        <v>167</v>
      </c>
      <c r="C1577" s="1309" t="str">
        <f>'Marks Entry'!$L$3</f>
        <v>HINDI</v>
      </c>
      <c r="D1577" s="1310"/>
      <c r="E1577" s="1311">
        <f>IF(K1564="","",VLOOKUP($A1561,'Marks Entry'!$C$1:$GQ$109,10,0))</f>
        <v>0.0</v>
      </c>
      <c r="F1577" s="1311">
        <f>IF(K1564="","",VLOOKUP($A1561,'Marks Entry'!$C$1:$GQ$109,11,0))</f>
        <v>0.0</v>
      </c>
      <c r="G1577" s="1312">
        <f>IF(K1564="","",VLOOKUP($A1561,'Marks Entry'!$C$1:$GQ$109,12,0))</f>
        <v>0.0</v>
      </c>
      <c r="H1577" s="1313">
        <f>SUM(E1577:G1577)</f>
        <v>0.0</v>
      </c>
      <c r="I1577" s="1311">
        <f>IF(K1564="","",VLOOKUP($A1561,'Marks Entry'!$C$1:$GQ$109,14,0))</f>
        <v>0.0</v>
      </c>
      <c r="J1577" s="1313">
        <f t="shared" si="117" ref="J1577:J1584">SUM(H1577,I1577)</f>
        <v>0.0</v>
      </c>
      <c r="K1577" s="1311">
        <f>IF(K1564="","",VLOOKUP($A1561,'Marks Entry'!$C$1:$GQ$109,16,0))</f>
        <v>0.0</v>
      </c>
      <c r="L1577" s="1314">
        <f t="shared" si="118" ref="L1577:L1584">SUM(J1577,K1577)</f>
        <v>0.0</v>
      </c>
      <c r="M1577" s="1315" t="str">
        <f>IF(K1564="","",VLOOKUP($A1561,'Marks Entry'!$C$1:$GQ$109,21,0))</f>
        <v/>
      </c>
      <c r="N1577" s="508"/>
    </row>
    <row r="1578" spans="8:8" s="1235" ht="17.25" customFormat="1" customHeight="1">
      <c r="A1578" s="1236"/>
      <c r="B1578" s="1282" t="s">
        <v>167</v>
      </c>
      <c r="C1578" s="1316" t="str">
        <f>'Marks Entry'!$X$3</f>
        <v>ENGLISH</v>
      </c>
      <c r="D1578" s="1317"/>
      <c r="E1578" s="1318">
        <f>IF(K1564="","",VLOOKUP($A1561,'Marks Entry'!$C$1:$GQ$109,22,0))</f>
        <v>0.0</v>
      </c>
      <c r="F1578" s="1318">
        <f>IF(K1564="","",VLOOKUP($A1561,'Marks Entry'!$C$1:$GQ$109,23,0))</f>
        <v>0.0</v>
      </c>
      <c r="G1578" s="1319">
        <f>IF(K1564="","",VLOOKUP($A1561,'Marks Entry'!$C$1:$GQ$109,24,0))</f>
        <v>0.0</v>
      </c>
      <c r="H1578" s="1320">
        <f t="shared" si="119" ref="H1578:H1584">SUM(E1578:G1578)</f>
        <v>0.0</v>
      </c>
      <c r="I1578" s="1321">
        <f>IF(K1564="","",VLOOKUP($A1561,'Marks Entry'!$C$1:$GQ$109,26,0))</f>
        <v>0.0</v>
      </c>
      <c r="J1578" s="1320">
        <f t="shared" si="117"/>
        <v>0.0</v>
      </c>
      <c r="K1578" s="1318">
        <f>IF(K1564="","",VLOOKUP($A1561,'Marks Entry'!$C$1:$GQ$109,28,0))</f>
        <v>0.0</v>
      </c>
      <c r="L1578" s="1322">
        <f t="shared" si="118"/>
        <v>0.0</v>
      </c>
      <c r="M1578" s="1323" t="str">
        <f>IF(K1564="","",VLOOKUP($A1561,'Marks Entry'!$C$1:$GQ$109,33,0))</f>
        <v/>
      </c>
      <c r="N1578" s="508"/>
    </row>
    <row r="1579" spans="8:8" s="1235" ht="17.25" customFormat="1" customHeight="1">
      <c r="A1579" s="1236"/>
      <c r="B1579" s="1282" t="s">
        <v>167</v>
      </c>
      <c r="C1579" s="1324" t="s">
        <v>56</v>
      </c>
      <c r="D1579" s="1325"/>
      <c r="E1579" s="1326">
        <f>'Marks Entry'!$AJ$7</f>
        <v>10.0</v>
      </c>
      <c r="F1579" s="1326">
        <f>'Marks Entry'!$AK$7</f>
        <v>10.0</v>
      </c>
      <c r="G1579" s="1326">
        <f>'Marks Entry'!$AK$7</f>
        <v>10.0</v>
      </c>
      <c r="H1579" s="1327">
        <f t="shared" si="119"/>
        <v>30.0</v>
      </c>
      <c r="I1579" s="1326">
        <f>'Marks Entry'!$AN$7</f>
        <v>70.0</v>
      </c>
      <c r="J1579" s="1327">
        <f t="shared" si="117"/>
        <v>100.0</v>
      </c>
      <c r="K1579" s="1326">
        <f>'Marks Entry'!$AP$7</f>
        <v>100.0</v>
      </c>
      <c r="L1579" s="1328">
        <f t="shared" si="118"/>
        <v>200.0</v>
      </c>
      <c r="M1579" s="1329" t="s">
        <v>168</v>
      </c>
      <c r="N1579" s="508"/>
    </row>
    <row r="1580" spans="8:8" s="1235" ht="17.25" customFormat="1" customHeight="1">
      <c r="A1580" s="1236"/>
      <c r="B1580" s="1282" t="s">
        <v>167</v>
      </c>
      <c r="C1580" s="1330" t="str">
        <f>'Marks Entry'!$AJ$3</f>
        <v>SANSKRIT-I</v>
      </c>
      <c r="D1580" s="1331"/>
      <c r="E1580" s="1311">
        <f>IF(K1564="","",VLOOKUP($A1561,'Marks Entry'!$C$1:$GQ$109,34,0))</f>
        <v>0.0</v>
      </c>
      <c r="F1580" s="1311">
        <f>IF(K1564="","",VLOOKUP($A1561,'Marks Entry'!$C$1:$GQ$109,35,0))</f>
        <v>0.0</v>
      </c>
      <c r="G1580" s="1312">
        <f>IF(K1564="","",VLOOKUP($A1561,'Marks Entry'!$C$1:$GQ$109,36,0))</f>
        <v>0.0</v>
      </c>
      <c r="H1580" s="1332">
        <f t="shared" si="119"/>
        <v>0.0</v>
      </c>
      <c r="I1580" s="1333">
        <f>IF(K1564="","",VLOOKUP($A1561,'Marks Entry'!$C$1:$GQ$109,38,0))</f>
        <v>0.0</v>
      </c>
      <c r="J1580" s="1332">
        <f t="shared" si="117"/>
        <v>0.0</v>
      </c>
      <c r="K1580" s="1311">
        <f>IF(K1564="","",VLOOKUP($A1561,'Marks Entry'!$C$1:$GQ$109,40,0))</f>
        <v>0.0</v>
      </c>
      <c r="L1580" s="1314">
        <f t="shared" si="118"/>
        <v>0.0</v>
      </c>
      <c r="M1580" s="1315" t="str">
        <f>IF(K1564="","",VLOOKUP($A1561,'Marks Entry'!$C$1:$GQ$109,45,0))</f>
        <v/>
      </c>
      <c r="N1580" s="508"/>
    </row>
    <row r="1581" spans="8:8" s="1235" ht="17.25" customFormat="1" customHeight="1">
      <c r="A1581" s="1236"/>
      <c r="B1581" s="1282" t="s">
        <v>167</v>
      </c>
      <c r="C1581" s="1334" t="str">
        <f>'Marks Entry'!$AV$3</f>
        <v>SANSKRIT-II</v>
      </c>
      <c r="D1581" s="1335"/>
      <c r="E1581" s="1311">
        <f>IF(K1564="","",VLOOKUP($A1561,'Marks Entry'!$C$1:$GQ$109,46,0))</f>
        <v>0.0</v>
      </c>
      <c r="F1581" s="1311">
        <f>IF(K1564="","",VLOOKUP($A1561,'Marks Entry'!$C$1:$GQ$109,47,0))</f>
        <v>0.0</v>
      </c>
      <c r="G1581" s="1312">
        <f>IF(K1564="","",VLOOKUP($A1561,'Marks Entry'!$C$1:$GQ$109,48,0))</f>
        <v>0.0</v>
      </c>
      <c r="H1581" s="1336">
        <f t="shared" si="119"/>
        <v>0.0</v>
      </c>
      <c r="I1581" s="1337">
        <f>IF(K1564="","",VLOOKUP($A1561,'Marks Entry'!$C$1:$GQ$109,50,0))</f>
        <v>0.0</v>
      </c>
      <c r="J1581" s="1336">
        <f t="shared" si="117"/>
        <v>0.0</v>
      </c>
      <c r="K1581" s="1311">
        <f>IF(K1564="","",VLOOKUP($A1561,'Marks Entry'!$C$1:$GQ$109,52,0))</f>
        <v>0.0</v>
      </c>
      <c r="L1581" s="1314">
        <f t="shared" si="118"/>
        <v>0.0</v>
      </c>
      <c r="M1581" s="1315" t="str">
        <f>IF(K1564="","",VLOOKUP($A1561,'Marks Entry'!$C$1:$GQ$109,57,0))</f>
        <v/>
      </c>
      <c r="N1581" s="508"/>
    </row>
    <row r="1582" spans="8:8" s="1235" ht="17.25" customFormat="1" customHeight="1">
      <c r="A1582" s="1236"/>
      <c r="B1582" s="1282" t="s">
        <v>167</v>
      </c>
      <c r="C1582" s="1334" t="str">
        <f>'Marks Entry'!$BH$3</f>
        <v>SCIENCE</v>
      </c>
      <c r="D1582" s="1335"/>
      <c r="E1582" s="1311">
        <f>IF(K1564="","",VLOOKUP($A1561,'Marks Entry'!$C$1:$GQ$109,58,0))</f>
        <v>0.0</v>
      </c>
      <c r="F1582" s="1311">
        <f>IF(K1564="","",VLOOKUP($A1561,'Marks Entry'!$C$1:$GQ$109,59,0))</f>
        <v>0.0</v>
      </c>
      <c r="G1582" s="1312">
        <f>IF(K1564="","",VLOOKUP($A1561,'Marks Entry'!$C$1:$GQ$109,60,0))</f>
        <v>0.0</v>
      </c>
      <c r="H1582" s="1336">
        <f t="shared" si="119"/>
        <v>0.0</v>
      </c>
      <c r="I1582" s="1337">
        <f>IF(K1564="","",VLOOKUP($A1561,'Marks Entry'!$C$1:$GQ$109,62,0))</f>
        <v>0.0</v>
      </c>
      <c r="J1582" s="1336">
        <f t="shared" si="117"/>
        <v>0.0</v>
      </c>
      <c r="K1582" s="1311">
        <f>IF(K1564="","",VLOOKUP($A1561,'Marks Entry'!$C$1:$GQ$109,64,0))</f>
        <v>0.0</v>
      </c>
      <c r="L1582" s="1314">
        <f t="shared" si="118"/>
        <v>0.0</v>
      </c>
      <c r="M1582" s="1315" t="str">
        <f>IF(K1564="","",VLOOKUP($A1561,'Marks Entry'!$C$1:$GQ$109,69,0))</f>
        <v/>
      </c>
      <c r="N1582" s="508"/>
    </row>
    <row r="1583" spans="8:8" s="1235" ht="17.25" customFormat="1" customHeight="1">
      <c r="A1583" s="1236"/>
      <c r="B1583" s="1282" t="s">
        <v>167</v>
      </c>
      <c r="C1583" s="1338" t="str">
        <f>'Marks Entry'!$BT$3</f>
        <v>MATHEMATICS</v>
      </c>
      <c r="D1583" s="1339"/>
      <c r="E1583" s="1340">
        <f>IF(K1564="","",VLOOKUP($A1561,'Marks Entry'!$C$1:$GQ$109,70,0))</f>
        <v>0.0</v>
      </c>
      <c r="F1583" s="1340">
        <f>IF(K1564="","",VLOOKUP($A1561,'Marks Entry'!$C$1:$GQ$109,71,0))</f>
        <v>0.0</v>
      </c>
      <c r="G1583" s="1341">
        <f>IF(K1564="","",VLOOKUP($A1561,'Marks Entry'!$C$1:$GQ$109,72,0))</f>
        <v>0.0</v>
      </c>
      <c r="H1583" s="1342">
        <f t="shared" si="119"/>
        <v>0.0</v>
      </c>
      <c r="I1583" s="1343">
        <f>IF(K1564="","",VLOOKUP($A1561,'Marks Entry'!$C$1:$GQ$109,74,0))</f>
        <v>0.0</v>
      </c>
      <c r="J1583" s="1342">
        <f t="shared" si="117"/>
        <v>0.0</v>
      </c>
      <c r="K1583" s="1340">
        <f>IF(K1564="","",VLOOKUP($A1561,'Marks Entry'!$C$1:$GQ$109,76,0))</f>
        <v>0.0</v>
      </c>
      <c r="L1583" s="1344">
        <f t="shared" si="118"/>
        <v>0.0</v>
      </c>
      <c r="M1583" s="1345" t="str">
        <f>IF(K1564="","",VLOOKUP($A1561,'Marks Entry'!$C$1:$GQ$109,81,0))</f>
        <v/>
      </c>
      <c r="N1583" s="508"/>
    </row>
    <row r="1584" spans="8:8" s="1235" ht="17.25" customFormat="1" customHeight="1">
      <c r="A1584" s="1236"/>
      <c r="B1584" s="1282" t="s">
        <v>167</v>
      </c>
      <c r="C1584" s="1338" t="str">
        <f>'Marks Entry'!$CF$3</f>
        <v>SOCIAL SCIENCE</v>
      </c>
      <c r="D1584" s="1339"/>
      <c r="E1584" s="1340">
        <f>IF(K1564="","",VLOOKUP($A1561,'Marks Entry'!$C$1:$GQ$109,82,0))</f>
        <v>0.0</v>
      </c>
      <c r="F1584" s="1340">
        <f>IF(K1564="","",VLOOKUP($A1561,'Marks Entry'!$C$1:$GQ$109,83,0))</f>
        <v>0.0</v>
      </c>
      <c r="G1584" s="1341">
        <f>IF(K1564="","",VLOOKUP($A1561,'Marks Entry'!$C$1:$GQ$109,84,0))</f>
        <v>0.0</v>
      </c>
      <c r="H1584" s="1342">
        <f t="shared" si="119"/>
        <v>0.0</v>
      </c>
      <c r="I1584" s="1343">
        <f>IF(K1564="","",VLOOKUP($A1561,'Marks Entry'!$C$1:$GQ$109,86,0))</f>
        <v>0.0</v>
      </c>
      <c r="J1584" s="1342">
        <f t="shared" si="117"/>
        <v>0.0</v>
      </c>
      <c r="K1584" s="1340">
        <f>IF(K1564="","",VLOOKUP($A1561,'Marks Entry'!$C$1:$GQ$109,88,0))</f>
        <v>0.0</v>
      </c>
      <c r="L1584" s="1344">
        <f t="shared" si="118"/>
        <v>0.0</v>
      </c>
      <c r="M1584" s="1345" t="str">
        <f>IF(K1564="","",VLOOKUP($A1561,'Marks Entry'!$C$1:$GQ$109,93,0))</f>
        <v/>
      </c>
      <c r="N1584" s="508"/>
    </row>
    <row r="1585" spans="8:8" s="24" ht="17.25" customFormat="1" customHeight="1">
      <c r="A1585" s="1236"/>
      <c r="B1585" s="1262" t="s">
        <v>167</v>
      </c>
      <c r="C1585" s="1346" t="s">
        <v>77</v>
      </c>
      <c r="D1585" s="1347"/>
      <c r="E1585" s="1348"/>
      <c r="F1585" s="1349" t="s">
        <v>78</v>
      </c>
      <c r="G1585" s="1350"/>
      <c r="H1585" s="1351" t="s">
        <v>79</v>
      </c>
      <c r="I1585" s="1352"/>
      <c r="J1585" s="1353" t="s">
        <v>43</v>
      </c>
      <c r="K1585" s="1354" t="s">
        <v>95</v>
      </c>
      <c r="L1585" s="1355" t="s">
        <v>41</v>
      </c>
      <c r="M1585" s="1356" t="s">
        <v>45</v>
      </c>
      <c r="N1585" s="508"/>
    </row>
    <row r="1586" spans="8:8" s="24" ht="20.25" customFormat="1" customHeight="1">
      <c r="A1586" s="1236"/>
      <c r="B1586" s="1262" t="s">
        <v>167</v>
      </c>
      <c r="C1586" s="1357"/>
      <c r="D1586" s="1358"/>
      <c r="E1586" s="1359"/>
      <c r="F1586" s="1360" t="str">
        <f>IF(K1564="","",VLOOKUP($A1561,'Marks Entry'!$C$1:$GQ$109,155,0))</f>
        <v/>
      </c>
      <c r="G1586" s="1361"/>
      <c r="H1586" s="1362" t="str">
        <f>IF(K1564="","",VLOOKUP($A1561,'Marks Entry'!$C$1:$GQ$109,156,0))</f>
        <v/>
      </c>
      <c r="I1586" s="1361"/>
      <c r="J1586" s="1363" t="str">
        <f>IF(K1564="","",VLOOKUP($A1561,'Marks Entry'!$C$1:$GQ$109,157,0))</f>
        <v/>
      </c>
      <c r="K1586" s="1364" t="str">
        <f>IF(K1564="","",VLOOKUP($A1561,'Marks Entry'!$C$1:$GQ$109,158,0))</f>
        <v/>
      </c>
      <c r="L1586" s="1365" t="str">
        <f>IF(K1564="","",VLOOKUP($A1561,'Marks Entry'!$C$1:$GQ$109,159,0))</f>
        <v/>
      </c>
      <c r="M1586" s="1366" t="str">
        <f>IF(K1564="","",VLOOKUP($A1561,'Marks Entry'!$C$1:$GQ$109,161,0))</f>
        <v/>
      </c>
      <c r="N1586" s="508"/>
    </row>
    <row r="1587" spans="8:8" s="24" ht="17.25" customFormat="1" customHeight="1">
      <c r="A1587" s="1236"/>
      <c r="B1587" s="1262" t="s">
        <v>167</v>
      </c>
      <c r="C1587" s="1367" t="s">
        <v>58</v>
      </c>
      <c r="D1587" s="1368"/>
      <c r="E1587" s="1368"/>
      <c r="F1587" s="1368"/>
      <c r="G1587" s="1368"/>
      <c r="H1587" s="1368"/>
      <c r="I1587" s="1369"/>
      <c r="J1587" s="1370" t="s">
        <v>59</v>
      </c>
      <c r="K1587" s="1371">
        <f>IF(K1564="","",VLOOKUP($A1561,'Marks Entry'!$C$1:$GQ$109,152,0))</f>
        <v>0.0</v>
      </c>
      <c r="L1587" s="1372" t="s">
        <v>104</v>
      </c>
      <c r="M1587" s="1373"/>
      <c r="N1587" s="508"/>
    </row>
    <row r="1588" spans="8:8" s="24" ht="17.25" customFormat="1" customHeight="1">
      <c r="A1588" s="1236"/>
      <c r="B1588" s="1262" t="s">
        <v>167</v>
      </c>
      <c r="C1588" s="1374" t="s">
        <v>54</v>
      </c>
      <c r="D1588" s="1375"/>
      <c r="E1588" s="1375"/>
      <c r="F1588" s="1376" t="s">
        <v>162</v>
      </c>
      <c r="G1588" s="1376"/>
      <c r="H1588" s="1376"/>
      <c r="I1588" s="1377" t="s">
        <v>49</v>
      </c>
      <c r="J1588" s="1378" t="s">
        <v>60</v>
      </c>
      <c r="K1588" s="1379">
        <f>IF(K1564="","",VLOOKUP($A1561,'Marks Entry'!$C$1:$GQ$109,153,0))</f>
        <v>0.0</v>
      </c>
      <c r="L1588" s="1380" t="str">
        <f>IF(K1564="","",VLOOKUP($A1561,'Marks Entry'!$C$1:$GQ$109,154,0))</f>
        <v/>
      </c>
      <c r="M1588" s="1381"/>
      <c r="N1588" s="508"/>
    </row>
    <row r="1589" spans="8:8" s="24" ht="17.25" customFormat="1" customHeight="1">
      <c r="A1589" s="1236"/>
      <c r="B1589" s="1262" t="s">
        <v>167</v>
      </c>
      <c r="C1589" s="1374"/>
      <c r="D1589" s="1375"/>
      <c r="E1589" s="1375"/>
      <c r="F1589" s="1376"/>
      <c r="G1589" s="1376"/>
      <c r="H1589" s="1376"/>
      <c r="I1589" s="1382" t="s">
        <v>103</v>
      </c>
      <c r="J1589" s="1383" t="s">
        <v>61</v>
      </c>
      <c r="K1589" s="1383"/>
      <c r="L1589" s="1384" t="str">
        <f>IF(K1564="","",VLOOKUP($A1561,'Marks Entry'!$C$1:$GQ$109,162,0))</f>
        <v/>
      </c>
      <c r="M1589" s="1385"/>
      <c r="N1589" s="508"/>
    </row>
    <row r="1590" spans="8:8" s="24" ht="17.25" customFormat="1" customHeight="1">
      <c r="A1590" s="1236"/>
      <c r="B1590" s="1262" t="s">
        <v>167</v>
      </c>
      <c r="C1590" s="1386" t="str">
        <f>'Marks Entry'!$CR$3</f>
        <v>Fou. Of Info. Tech.</v>
      </c>
      <c r="D1590" s="1387"/>
      <c r="E1590" s="1388"/>
      <c r="F1590" s="1389" t="str">
        <f>IF(K1564="","",VLOOKUP($A1561,'Marks Entry'!$C$1:$GQ$109,180,0))</f>
        <v>0/200</v>
      </c>
      <c r="G1590" s="1389"/>
      <c r="H1590" s="1389"/>
      <c r="I1590" s="1390" t="str">
        <f>IF(OR(K1564="",F1590=0/200),"",VLOOKUP($A1561,'Marks Entry'!$C$1:$GQ$109,106,0))</f>
        <v/>
      </c>
      <c r="J1590" s="1391" t="s">
        <v>68</v>
      </c>
      <c r="K1590" s="1391"/>
      <c r="L1590" s="1392">
        <f>Master!$E$20</f>
        <v>45048.0</v>
      </c>
      <c r="M1590" s="1393"/>
      <c r="N1590" s="508"/>
    </row>
    <row r="1591" spans="8:8" s="24" ht="17.25" customFormat="1" customHeight="1">
      <c r="A1591" s="1236"/>
      <c r="B1591" s="1262" t="s">
        <v>167</v>
      </c>
      <c r="C1591" s="1394" t="str">
        <f>'Marks Entry'!$DE$3</f>
        <v>Health &amp; Phy. Edu.</v>
      </c>
      <c r="D1591" s="1395"/>
      <c r="E1591" s="1395"/>
      <c r="F1591" s="1396" t="str">
        <f>IF(K1564="","",VLOOKUP($A1561,'Marks Entry'!$C$1:$GQ$109,184,0))</f>
        <v>0/230</v>
      </c>
      <c r="G1591" s="1397"/>
      <c r="H1591" s="1398"/>
      <c r="I1591" s="1390" t="str">
        <f>IF(OR(K1564="",F1591=0/200),"",VLOOKUP($A1561,'Marks Entry'!$C$1:$GQ$109,129,0))</f>
        <v/>
      </c>
      <c r="J1591" s="1399"/>
      <c r="K1591" s="1399"/>
      <c r="L1591" s="1399"/>
      <c r="M1591" s="1400"/>
      <c r="N1591" s="508"/>
    </row>
    <row r="1592" spans="8:8" s="24" ht="17.25" customFormat="1" customHeight="1">
      <c r="A1592" s="1236"/>
      <c r="B1592" s="1262" t="s">
        <v>167</v>
      </c>
      <c r="C1592" s="1394" t="str">
        <f>'Marks Entry'!$EB$3</f>
        <v>S.U.P.W.</v>
      </c>
      <c r="D1592" s="1395"/>
      <c r="E1592" s="1395"/>
      <c r="F1592" s="1396" t="str">
        <f>IF(K1564="","",VLOOKUP($A1561,'Marks Entry'!$C$1:$GQ$109,188,0))</f>
        <v>0/100</v>
      </c>
      <c r="G1592" s="1397"/>
      <c r="H1592" s="1398"/>
      <c r="I1592" s="1390" t="str">
        <f>IF(OR(K1564="",F1592=0/100),"",VLOOKUP($A1561,'Marks Entry'!$C$1:$GQ$109,135,0))</f>
        <v/>
      </c>
      <c r="J1592" s="1401"/>
      <c r="K1592" s="1401"/>
      <c r="L1592" s="1401"/>
      <c r="M1592" s="1402"/>
      <c r="N1592" s="508"/>
    </row>
    <row r="1593" spans="8:8" s="24" ht="17.25" customFormat="1" customHeight="1">
      <c r="A1593" s="1236"/>
      <c r="B1593" s="1262" t="s">
        <v>167</v>
      </c>
      <c r="C1593" s="1394" t="str">
        <f>'Marks Entry'!$EH$3</f>
        <v>Art Education</v>
      </c>
      <c r="D1593" s="1395"/>
      <c r="E1593" s="1395"/>
      <c r="F1593" s="1396" t="str">
        <f>IF(K1564="","",VLOOKUP($A1561,'Marks Entry'!$C$1:$GQ$109,192,0))</f>
        <v>0/100</v>
      </c>
      <c r="G1593" s="1397"/>
      <c r="H1593" s="1398"/>
      <c r="I1593" s="1390" t="str">
        <f>IF(OR(K1564="",F1593=0/100),"",VLOOKUP($A1561,'Marks Entry'!$C$1:$GQ$109,141,0))</f>
        <v/>
      </c>
      <c r="J1593" s="1403" t="s">
        <v>228</v>
      </c>
      <c r="K1593" s="1403"/>
      <c r="L1593" s="1403"/>
      <c r="M1593" s="1404"/>
      <c r="N1593" s="508"/>
    </row>
    <row r="1594" spans="8:8" s="24" ht="17.25" customFormat="1" customHeight="1">
      <c r="A1594" s="1236"/>
      <c r="B1594" s="1262" t="s">
        <v>167</v>
      </c>
      <c r="C1594" s="1394" t="str">
        <f>'Marks Entry'!$EN$3</f>
        <v>H &amp; C RAJ</v>
      </c>
      <c r="D1594" s="1395"/>
      <c r="E1594" s="1395"/>
      <c r="F1594" s="1405" t="str">
        <f>IF(K1564="","",VLOOKUP($A1561,'Marks Entry'!$C$1:$GQ$109,196,0))</f>
        <v>0/200</v>
      </c>
      <c r="G1594" s="1406"/>
      <c r="H1594" s="1407"/>
      <c r="I1594" s="1408" t="str">
        <f>IF(OR(K1564="",F1594=0/200),"",VLOOKUP($A1561,'Marks Entry'!$C$1:$GQ$109,151,0))</f>
        <v/>
      </c>
      <c r="J1594" s="1403" t="s">
        <v>229</v>
      </c>
      <c r="K1594" s="1403"/>
      <c r="L1594" s="1403"/>
      <c r="M1594" s="1404"/>
      <c r="N1594" s="508"/>
    </row>
    <row r="1595" spans="8:8" s="24" ht="17.25" customFormat="1" customHeight="1">
      <c r="A1595" s="1236"/>
      <c r="B1595" s="1262" t="s">
        <v>167</v>
      </c>
      <c r="C1595" s="1409" t="s">
        <v>171</v>
      </c>
      <c r="D1595" s="1410"/>
      <c r="E1595" s="1411"/>
      <c r="F1595" s="1412" t="s">
        <v>172</v>
      </c>
      <c r="G1595" s="1413"/>
      <c r="H1595" s="1414"/>
      <c r="I1595" s="1415" t="s">
        <v>31</v>
      </c>
      <c r="J1595" s="1403" t="s">
        <v>230</v>
      </c>
      <c r="K1595" s="1403"/>
      <c r="L1595" s="1403"/>
      <c r="M1595" s="1404"/>
      <c r="N1595" s="508"/>
    </row>
    <row r="1596" spans="8:8" s="24" ht="17.25" customFormat="1" customHeight="1">
      <c r="A1596" s="1236"/>
      <c r="B1596" s="1262" t="s">
        <v>167</v>
      </c>
      <c r="C1596" s="1416"/>
      <c r="D1596" s="1417"/>
      <c r="E1596" s="1418"/>
      <c r="F1596" s="1419" t="s">
        <v>224</v>
      </c>
      <c r="G1596" s="1420"/>
      <c r="H1596" s="1421"/>
      <c r="I1596" s="1422" t="s">
        <v>62</v>
      </c>
      <c r="J1596" s="1423" t="s">
        <v>232</v>
      </c>
      <c r="K1596" s="1424"/>
      <c r="L1596" s="1424"/>
      <c r="M1596" s="1425"/>
      <c r="N1596" s="508"/>
    </row>
    <row r="1597" spans="8:8" s="24" ht="17.25" customFormat="1" customHeight="1">
      <c r="A1597" s="1236"/>
      <c r="B1597" s="1262" t="s">
        <v>167</v>
      </c>
      <c r="C1597" s="1416"/>
      <c r="D1597" s="1417"/>
      <c r="E1597" s="1418"/>
      <c r="F1597" s="1419" t="s">
        <v>225</v>
      </c>
      <c r="G1597" s="1420"/>
      <c r="H1597" s="1421"/>
      <c r="I1597" s="1422" t="s">
        <v>63</v>
      </c>
      <c r="J1597" s="1426"/>
      <c r="K1597" s="1427"/>
      <c r="L1597" s="1427"/>
      <c r="M1597" s="1428"/>
      <c r="N1597" s="508"/>
    </row>
    <row r="1598" spans="8:8" s="24" ht="17.25" customFormat="1" customHeight="1">
      <c r="A1598" s="1236"/>
      <c r="B1598" s="1262" t="s">
        <v>167</v>
      </c>
      <c r="C1598" s="1416"/>
      <c r="D1598" s="1417"/>
      <c r="E1598" s="1418"/>
      <c r="F1598" s="1419" t="s">
        <v>226</v>
      </c>
      <c r="G1598" s="1420"/>
      <c r="H1598" s="1421"/>
      <c r="I1598" s="1422" t="s">
        <v>65</v>
      </c>
      <c r="J1598" s="1426"/>
      <c r="K1598" s="1427"/>
      <c r="L1598" s="1427"/>
      <c r="M1598" s="1428"/>
      <c r="N1598" s="508"/>
    </row>
    <row r="1599" spans="8:8" s="24" ht="17.25" customFormat="1" customHeight="1">
      <c r="A1599" s="1236"/>
      <c r="B1599" s="1429" t="s">
        <v>167</v>
      </c>
      <c r="C1599" s="1430"/>
      <c r="D1599" s="1431"/>
      <c r="E1599" s="1432"/>
      <c r="F1599" s="1433" t="s">
        <v>227</v>
      </c>
      <c r="G1599" s="1434"/>
      <c r="H1599" s="1435"/>
      <c r="I1599" s="1436" t="s">
        <v>64</v>
      </c>
      <c r="J1599" s="1437" t="s">
        <v>231</v>
      </c>
      <c r="K1599" s="1438"/>
      <c r="L1599" s="1438"/>
      <c r="M1599" s="1439"/>
      <c r="N1599" s="508"/>
    </row>
    <row r="1600" spans="8:8" s="24" ht="27.75" customFormat="1" customHeight="1">
      <c r="A1600" s="1440" t="s">
        <v>161</v>
      </c>
      <c r="B1600" s="1440"/>
      <c r="C1600" s="1440"/>
      <c r="D1600" s="1440"/>
      <c r="E1600" s="1440"/>
      <c r="F1600" s="1440"/>
      <c r="G1600" s="1440"/>
      <c r="H1600" s="1440"/>
      <c r="I1600" s="1440"/>
      <c r="J1600" s="1440"/>
      <c r="K1600" s="1440"/>
      <c r="L1600" s="1440"/>
      <c r="M1600" s="1440"/>
      <c r="N1600" s="1440"/>
    </row>
    <row r="1601" spans="8:8" s="24" ht="19.5" customFormat="1" customHeight="1">
      <c r="A1601" s="1223">
        <f>A1561+1</f>
        <v>41.0</v>
      </c>
      <c r="B1601" s="1441" t="str">
        <f>$B$1</f>
        <v>Department Of Sanskrit Education, Rajasthan</v>
      </c>
      <c r="C1601" s="1441"/>
      <c r="D1601" s="1441"/>
      <c r="E1601" s="1441"/>
      <c r="F1601" s="1441"/>
      <c r="G1601" s="1441"/>
      <c r="H1601" s="1441"/>
      <c r="I1601" s="1441"/>
      <c r="J1601" s="1441"/>
      <c r="K1601" s="1441"/>
      <c r="L1601" s="1441"/>
      <c r="M1601" s="1441"/>
      <c r="N1601" s="508" t="s">
        <v>161</v>
      </c>
    </row>
    <row r="1602" spans="8:8" s="707" ht="36.0" customFormat="1" customHeight="1">
      <c r="A1602" s="1225"/>
      <c r="B1602" s="1226"/>
      <c r="C1602" s="1227"/>
      <c r="D1602" s="1228" t="str">
        <f>Master!$E$8</f>
        <v>GOVT VARISHTHA UPADHYAY SANSKRIT SCHOOL</v>
      </c>
      <c r="E1602" s="1229"/>
      <c r="F1602" s="1229"/>
      <c r="G1602" s="1229"/>
      <c r="H1602" s="1229"/>
      <c r="I1602" s="1229"/>
      <c r="J1602" s="1229"/>
      <c r="K1602" s="1229"/>
      <c r="L1602" s="1229"/>
      <c r="M1602" s="1230"/>
      <c r="N1602" s="508"/>
    </row>
    <row r="1603" spans="8:8" s="24" ht="19.5" customFormat="1" customHeight="1">
      <c r="A1603" s="1225"/>
      <c r="B1603" s="1231"/>
      <c r="C1603" s="1232"/>
      <c r="D1603" s="1233">
        <f>Master!$E$11</f>
        <v>0.0</v>
      </c>
      <c r="E1603" s="1233"/>
      <c r="F1603" s="1233"/>
      <c r="G1603" s="1233"/>
      <c r="H1603" s="1233"/>
      <c r="I1603" s="1233"/>
      <c r="J1603" s="1233"/>
      <c r="K1603" s="1233"/>
      <c r="L1603" s="1233"/>
      <c r="M1603" s="1234"/>
      <c r="N1603" s="508"/>
    </row>
    <row r="1604" spans="8:8" s="1235" ht="18.75" customFormat="1" customHeight="1">
      <c r="A1604" s="1236"/>
      <c r="B1604" s="1237"/>
      <c r="C1604" s="1238" t="s">
        <v>154</v>
      </c>
      <c r="D1604" s="1239"/>
      <c r="E1604" s="1239"/>
      <c r="F1604" s="1239"/>
      <c r="G1604" s="1239"/>
      <c r="H1604" s="1240"/>
      <c r="I1604" s="1241" t="s">
        <v>135</v>
      </c>
      <c r="J1604" s="1242"/>
      <c r="K1604" s="1243">
        <f>VLOOKUP($A1601,'Marks Entry'!$C$9:$K$108,5)</f>
        <v>0.0</v>
      </c>
      <c r="L1604" s="1244" t="s">
        <v>221</v>
      </c>
      <c r="M1604" s="1245"/>
      <c r="N1604" s="508"/>
    </row>
    <row r="1605" spans="8:8" s="1235" ht="18.75" customFormat="1" customHeight="1">
      <c r="A1605" s="1236"/>
      <c r="B1605" s="1237"/>
      <c r="C1605" s="1246"/>
      <c r="D1605" s="1247"/>
      <c r="E1605" s="1247"/>
      <c r="F1605" s="1247"/>
      <c r="G1605" s="1247"/>
      <c r="H1605" s="1248"/>
      <c r="I1605" s="1241"/>
      <c r="J1605" s="1242"/>
      <c r="K1605" s="1243"/>
      <c r="L1605" s="1249">
        <f>Master!$E$14</f>
        <v>8170.0</v>
      </c>
      <c r="M1605" s="1250"/>
      <c r="N1605" s="508"/>
    </row>
    <row r="1606" spans="8:8" s="24" ht="15.75" customFormat="1" customHeight="1">
      <c r="A1606" s="1236"/>
      <c r="B1606" s="1251"/>
      <c r="C1606" s="1246"/>
      <c r="D1606" s="1247"/>
      <c r="E1606" s="1247"/>
      <c r="F1606" s="1247"/>
      <c r="G1606" s="1247"/>
      <c r="H1606" s="1248"/>
      <c r="I1606" s="1241"/>
      <c r="J1606" s="1242"/>
      <c r="K1606" s="1243"/>
      <c r="L1606" s="1252" t="s">
        <v>222</v>
      </c>
      <c r="M1606" s="1253"/>
      <c r="N1606" s="508"/>
    </row>
    <row r="1607" spans="8:8" s="24" ht="18.0" customFormat="1" customHeight="1">
      <c r="A1607" s="1236"/>
      <c r="B1607" s="1251"/>
      <c r="C1607" s="1254"/>
      <c r="D1607" s="1255"/>
      <c r="E1607" s="1255"/>
      <c r="F1607" s="1255"/>
      <c r="G1607" s="1255"/>
      <c r="H1607" s="1256"/>
      <c r="I1607" s="1257"/>
      <c r="J1607" s="1258"/>
      <c r="K1607" s="1259"/>
      <c r="L1607" s="1260" t="str">
        <f>Master!$E$6</f>
        <v>2022-23</v>
      </c>
      <c r="M1607" s="1261"/>
      <c r="N1607" s="508"/>
    </row>
    <row r="1608" spans="8:8" s="24" ht="17.25" customFormat="1" customHeight="1">
      <c r="A1608" s="1236"/>
      <c r="B1608" s="1262" t="s">
        <v>167</v>
      </c>
      <c r="C1608" s="1263" t="s">
        <v>21</v>
      </c>
      <c r="D1608" s="1264"/>
      <c r="E1608" s="1264"/>
      <c r="F1608" s="1264"/>
      <c r="G1608" s="1265"/>
      <c r="H1608" s="1266" t="s">
        <v>153</v>
      </c>
      <c r="I1608" s="1267">
        <f>IF(K1604="","",VLOOKUP($A1601,'Marks Entry'!$C$9:$FA$108,3,0))</f>
        <v>0.0</v>
      </c>
      <c r="J1608" s="1267"/>
      <c r="K1608" s="1267"/>
      <c r="L1608" s="1267"/>
      <c r="M1608" s="1268"/>
      <c r="N1608" s="508"/>
    </row>
    <row r="1609" spans="8:8" s="24" ht="17.25" customFormat="1" customHeight="1">
      <c r="A1609" s="1236"/>
      <c r="B1609" s="1262" t="s">
        <v>167</v>
      </c>
      <c r="C1609" s="1269" t="s">
        <v>23</v>
      </c>
      <c r="D1609" s="1270"/>
      <c r="E1609" s="1270"/>
      <c r="F1609" s="1270"/>
      <c r="G1609" s="1271"/>
      <c r="H1609" s="1272" t="s">
        <v>153</v>
      </c>
      <c r="I1609" s="1273">
        <f>IF(K1604="","",VLOOKUP($A1601,'Marks Entry'!$C$9:$FA$108,6,0))</f>
        <v>0.0</v>
      </c>
      <c r="J1609" s="1273"/>
      <c r="K1609" s="1273"/>
      <c r="L1609" s="1273"/>
      <c r="M1609" s="1274"/>
      <c r="N1609" s="508"/>
    </row>
    <row r="1610" spans="8:8" s="24" ht="17.25" customFormat="1" customHeight="1">
      <c r="A1610" s="1236"/>
      <c r="B1610" s="1262" t="s">
        <v>167</v>
      </c>
      <c r="C1610" s="1269" t="s">
        <v>24</v>
      </c>
      <c r="D1610" s="1270"/>
      <c r="E1610" s="1270"/>
      <c r="F1610" s="1270"/>
      <c r="G1610" s="1271"/>
      <c r="H1610" s="1272" t="s">
        <v>153</v>
      </c>
      <c r="I1610" s="1273">
        <f>IF(K1604="","",VLOOKUP($A1601,'Marks Entry'!$C$9:$FA$108,7,0))</f>
        <v>0.0</v>
      </c>
      <c r="J1610" s="1273"/>
      <c r="K1610" s="1273"/>
      <c r="L1610" s="1273"/>
      <c r="M1610" s="1274"/>
      <c r="N1610" s="508"/>
    </row>
    <row r="1611" spans="8:8" s="24" ht="17.25" customFormat="1" customHeight="1">
      <c r="A1611" s="1236"/>
      <c r="B1611" s="1262" t="s">
        <v>167</v>
      </c>
      <c r="C1611" s="1269" t="s">
        <v>52</v>
      </c>
      <c r="D1611" s="1270"/>
      <c r="E1611" s="1270"/>
      <c r="F1611" s="1270"/>
      <c r="G1611" s="1271"/>
      <c r="H1611" s="1272" t="s">
        <v>153</v>
      </c>
      <c r="I1611" s="1273">
        <f>IF(K1604="","",VLOOKUP($A1601,'Marks Entry'!$C$9:$FA$108,8,0))</f>
        <v>0.0</v>
      </c>
      <c r="J1611" s="1273"/>
      <c r="K1611" s="1273"/>
      <c r="L1611" s="1273"/>
      <c r="M1611" s="1274"/>
      <c r="N1611" s="508"/>
    </row>
    <row r="1612" spans="8:8" s="24" ht="17.25" customFormat="1" customHeight="1">
      <c r="A1612" s="1236"/>
      <c r="B1612" s="1262" t="s">
        <v>167</v>
      </c>
      <c r="C1612" s="1269" t="s">
        <v>53</v>
      </c>
      <c r="D1612" s="1270"/>
      <c r="E1612" s="1270"/>
      <c r="F1612" s="1270"/>
      <c r="G1612" s="1271"/>
      <c r="H1612" s="1272" t="s">
        <v>153</v>
      </c>
      <c r="I1612" s="1275" t="str">
        <f>IF(K1604="","",CONCATENATE('Marks Entry'!$G$4,'Marks Entry'!$J$4))</f>
        <v>9(A)</v>
      </c>
      <c r="J1612" s="1273"/>
      <c r="K1612" s="1273"/>
      <c r="L1612" s="1273"/>
      <c r="M1612" s="1274"/>
      <c r="N1612" s="508"/>
    </row>
    <row r="1613" spans="8:8" s="24" ht="17.25" customFormat="1" customHeight="1">
      <c r="A1613" s="1236"/>
      <c r="B1613" s="1262" t="s">
        <v>167</v>
      </c>
      <c r="C1613" s="1276" t="s">
        <v>26</v>
      </c>
      <c r="D1613" s="1277"/>
      <c r="E1613" s="1277"/>
      <c r="F1613" s="1277"/>
      <c r="G1613" s="1278"/>
      <c r="H1613" s="1279" t="s">
        <v>153</v>
      </c>
      <c r="I1613" s="1280">
        <f>IF(K1604="","",VLOOKUP($A1601,'Marks Entry'!$C$9:$FA$108,9,0))</f>
        <v>0.0</v>
      </c>
      <c r="J1613" s="1280"/>
      <c r="K1613" s="1280"/>
      <c r="L1613" s="1280"/>
      <c r="M1613" s="1281"/>
      <c r="N1613" s="508"/>
    </row>
    <row r="1614" spans="8:8" s="1235" ht="17.25" customFormat="1" customHeight="1">
      <c r="A1614" s="1236"/>
      <c r="B1614" s="1282" t="s">
        <v>167</v>
      </c>
      <c r="C1614" s="1283" t="s">
        <v>54</v>
      </c>
      <c r="D1614" s="1284"/>
      <c r="E1614" s="1285" t="s">
        <v>69</v>
      </c>
      <c r="F1614" s="1286" t="s">
        <v>70</v>
      </c>
      <c r="G1614" s="1285" t="s">
        <v>200</v>
      </c>
      <c r="H1614" s="1287" t="s">
        <v>30</v>
      </c>
      <c r="I1614" s="1288" t="s">
        <v>55</v>
      </c>
      <c r="J1614" s="1289" t="s">
        <v>223</v>
      </c>
      <c r="K1614" s="1290" t="s">
        <v>83</v>
      </c>
      <c r="L1614" s="1291" t="s">
        <v>76</v>
      </c>
      <c r="M1614" s="1292" t="s">
        <v>102</v>
      </c>
      <c r="N1614" s="508"/>
    </row>
    <row r="1615" spans="8:8" s="1235" ht="17.25" customFormat="1" customHeight="1">
      <c r="A1615" s="1236"/>
      <c r="B1615" s="1282" t="s">
        <v>167</v>
      </c>
      <c r="C1615" s="1293"/>
      <c r="D1615" s="1294"/>
      <c r="E1615" s="1295"/>
      <c r="F1615" s="1296"/>
      <c r="G1615" s="1295"/>
      <c r="H1615" s="1297"/>
      <c r="I1615" s="1298"/>
      <c r="J1615" s="1299"/>
      <c r="K1615" s="1300"/>
      <c r="L1615" s="1301"/>
      <c r="M1615" s="1302"/>
      <c r="N1615" s="508"/>
    </row>
    <row r="1616" spans="8:8" s="1235" ht="17.25" customFormat="1" customHeight="1">
      <c r="A1616" s="1236"/>
      <c r="B1616" s="1282" t="s">
        <v>167</v>
      </c>
      <c r="C1616" s="1303" t="s">
        <v>56</v>
      </c>
      <c r="D1616" s="1304"/>
      <c r="E1616" s="1305">
        <f>'Marks Entry'!$L$7</f>
        <v>5.0</v>
      </c>
      <c r="F1616" s="1305">
        <f>'Marks Entry'!$M$7</f>
        <v>5.0</v>
      </c>
      <c r="G1616" s="1305">
        <f>'Marks Entry'!$M$7</f>
        <v>5.0</v>
      </c>
      <c r="H1616" s="1306">
        <f>SUM(E1616:G1616)</f>
        <v>15.0</v>
      </c>
      <c r="I1616" s="1305">
        <f>'Marks Entry'!$P$7</f>
        <v>35.0</v>
      </c>
      <c r="J1616" s="1306">
        <f>SUM(H1616,I1616)</f>
        <v>50.0</v>
      </c>
      <c r="K1616" s="1305">
        <f>'Marks Entry'!$R$7</f>
        <v>50.0</v>
      </c>
      <c r="L1616" s="1307">
        <f>SUM(J1616,K1616)</f>
        <v>100.0</v>
      </c>
      <c r="M1616" s="1308"/>
      <c r="N1616" s="508"/>
    </row>
    <row r="1617" spans="8:8" s="1235" ht="17.25" customFormat="1" customHeight="1">
      <c r="A1617" s="1236"/>
      <c r="B1617" s="1282" t="s">
        <v>167</v>
      </c>
      <c r="C1617" s="1309" t="str">
        <f>'Marks Entry'!$L$3</f>
        <v>HINDI</v>
      </c>
      <c r="D1617" s="1310"/>
      <c r="E1617" s="1311">
        <f>IF(K1604="","",VLOOKUP($A1601,'Marks Entry'!$C$1:$GQ$109,10,0))</f>
        <v>0.0</v>
      </c>
      <c r="F1617" s="1311">
        <f>IF(K1604="","",VLOOKUP($A1601,'Marks Entry'!$C$1:$GQ$109,11,0))</f>
        <v>0.0</v>
      </c>
      <c r="G1617" s="1312">
        <f>IF(K1604="","",VLOOKUP($A1601,'Marks Entry'!$C$1:$GQ$109,12,0))</f>
        <v>0.0</v>
      </c>
      <c r="H1617" s="1313">
        <f>SUM(E1617:G1617)</f>
        <v>0.0</v>
      </c>
      <c r="I1617" s="1311">
        <f>IF(K1604="","",VLOOKUP($A1601,'Marks Entry'!$C$1:$GQ$109,14,0))</f>
        <v>0.0</v>
      </c>
      <c r="J1617" s="1313">
        <f t="shared" si="120" ref="J1617:J1624">SUM(H1617,I1617)</f>
        <v>0.0</v>
      </c>
      <c r="K1617" s="1311">
        <f>IF(K1604="","",VLOOKUP($A1601,'Marks Entry'!$C$1:$GQ$109,16,0))</f>
        <v>0.0</v>
      </c>
      <c r="L1617" s="1314">
        <f t="shared" si="121" ref="L1617:L1624">SUM(J1617,K1617)</f>
        <v>0.0</v>
      </c>
      <c r="M1617" s="1315" t="str">
        <f>IF(K1604="","",VLOOKUP($A1601,'Marks Entry'!$C$1:$GQ$109,21,0))</f>
        <v/>
      </c>
      <c r="N1617" s="508"/>
    </row>
    <row r="1618" spans="8:8" s="1235" ht="17.25" customFormat="1" customHeight="1">
      <c r="A1618" s="1236"/>
      <c r="B1618" s="1282" t="s">
        <v>167</v>
      </c>
      <c r="C1618" s="1316" t="str">
        <f>'Marks Entry'!$X$3</f>
        <v>ENGLISH</v>
      </c>
      <c r="D1618" s="1317"/>
      <c r="E1618" s="1318">
        <f>IF(K1604="","",VLOOKUP($A1601,'Marks Entry'!$C$1:$GQ$109,22,0))</f>
        <v>0.0</v>
      </c>
      <c r="F1618" s="1318">
        <f>IF(K1604="","",VLOOKUP($A1601,'Marks Entry'!$C$1:$GQ$109,23,0))</f>
        <v>0.0</v>
      </c>
      <c r="G1618" s="1319">
        <f>IF(K1604="","",VLOOKUP($A1601,'Marks Entry'!$C$1:$GQ$109,24,0))</f>
        <v>0.0</v>
      </c>
      <c r="H1618" s="1320">
        <f t="shared" si="122" ref="H1618:H1624">SUM(E1618:G1618)</f>
        <v>0.0</v>
      </c>
      <c r="I1618" s="1321">
        <f>IF(K1604="","",VLOOKUP($A1601,'Marks Entry'!$C$1:$GQ$109,26,0))</f>
        <v>0.0</v>
      </c>
      <c r="J1618" s="1320">
        <f t="shared" si="120"/>
        <v>0.0</v>
      </c>
      <c r="K1618" s="1318">
        <f>IF(K1604="","",VLOOKUP($A1601,'Marks Entry'!$C$1:$GQ$109,28,0))</f>
        <v>0.0</v>
      </c>
      <c r="L1618" s="1322">
        <f t="shared" si="121"/>
        <v>0.0</v>
      </c>
      <c r="M1618" s="1323" t="str">
        <f>IF(K1604="","",VLOOKUP($A1601,'Marks Entry'!$C$1:$GQ$109,33,0))</f>
        <v/>
      </c>
      <c r="N1618" s="508"/>
    </row>
    <row r="1619" spans="8:8" s="1235" ht="17.25" customFormat="1" customHeight="1">
      <c r="A1619" s="1236"/>
      <c r="B1619" s="1282" t="s">
        <v>167</v>
      </c>
      <c r="C1619" s="1324" t="s">
        <v>56</v>
      </c>
      <c r="D1619" s="1325"/>
      <c r="E1619" s="1326">
        <f>'Marks Entry'!$AJ$7</f>
        <v>10.0</v>
      </c>
      <c r="F1619" s="1326">
        <f>'Marks Entry'!$AK$7</f>
        <v>10.0</v>
      </c>
      <c r="G1619" s="1326">
        <f>'Marks Entry'!$AK$7</f>
        <v>10.0</v>
      </c>
      <c r="H1619" s="1327">
        <f t="shared" si="122"/>
        <v>30.0</v>
      </c>
      <c r="I1619" s="1326">
        <f>'Marks Entry'!$AN$7</f>
        <v>70.0</v>
      </c>
      <c r="J1619" s="1327">
        <f t="shared" si="120"/>
        <v>100.0</v>
      </c>
      <c r="K1619" s="1326">
        <f>'Marks Entry'!$AP$7</f>
        <v>100.0</v>
      </c>
      <c r="L1619" s="1328">
        <f t="shared" si="121"/>
        <v>200.0</v>
      </c>
      <c r="M1619" s="1329" t="s">
        <v>168</v>
      </c>
      <c r="N1619" s="508"/>
    </row>
    <row r="1620" spans="8:8" s="1235" ht="17.25" customFormat="1" customHeight="1">
      <c r="A1620" s="1236"/>
      <c r="B1620" s="1282" t="s">
        <v>167</v>
      </c>
      <c r="C1620" s="1330" t="str">
        <f>'Marks Entry'!$AJ$3</f>
        <v>SANSKRIT-I</v>
      </c>
      <c r="D1620" s="1331"/>
      <c r="E1620" s="1311">
        <f>IF(K1604="","",VLOOKUP($A1601,'Marks Entry'!$C$1:$GQ$109,34,0))</f>
        <v>0.0</v>
      </c>
      <c r="F1620" s="1311">
        <f>IF(K1604="","",VLOOKUP($A1601,'Marks Entry'!$C$1:$GQ$109,35,0))</f>
        <v>0.0</v>
      </c>
      <c r="G1620" s="1312">
        <f>IF(K1604="","",VLOOKUP($A1601,'Marks Entry'!$C$1:$GQ$109,36,0))</f>
        <v>0.0</v>
      </c>
      <c r="H1620" s="1332">
        <f t="shared" si="122"/>
        <v>0.0</v>
      </c>
      <c r="I1620" s="1333">
        <f>IF(K1604="","",VLOOKUP($A1601,'Marks Entry'!$C$1:$GQ$109,38,0))</f>
        <v>0.0</v>
      </c>
      <c r="J1620" s="1332">
        <f t="shared" si="120"/>
        <v>0.0</v>
      </c>
      <c r="K1620" s="1311">
        <f>IF(K1604="","",VLOOKUP($A1601,'Marks Entry'!$C$1:$GQ$109,40,0))</f>
        <v>0.0</v>
      </c>
      <c r="L1620" s="1314">
        <f t="shared" si="121"/>
        <v>0.0</v>
      </c>
      <c r="M1620" s="1315" t="str">
        <f>IF(K1604="","",VLOOKUP($A1601,'Marks Entry'!$C$1:$GQ$109,45,0))</f>
        <v/>
      </c>
      <c r="N1620" s="508"/>
    </row>
    <row r="1621" spans="8:8" s="1235" ht="17.25" customFormat="1" customHeight="1">
      <c r="A1621" s="1236"/>
      <c r="B1621" s="1282" t="s">
        <v>167</v>
      </c>
      <c r="C1621" s="1334" t="str">
        <f>'Marks Entry'!$AV$3</f>
        <v>SANSKRIT-II</v>
      </c>
      <c r="D1621" s="1335"/>
      <c r="E1621" s="1311">
        <f>IF(K1604="","",VLOOKUP($A1601,'Marks Entry'!$C$1:$GQ$109,46,0))</f>
        <v>0.0</v>
      </c>
      <c r="F1621" s="1311">
        <f>IF(K1604="","",VLOOKUP($A1601,'Marks Entry'!$C$1:$GQ$109,47,0))</f>
        <v>0.0</v>
      </c>
      <c r="G1621" s="1312">
        <f>IF(K1604="","",VLOOKUP($A1601,'Marks Entry'!$C$1:$GQ$109,48,0))</f>
        <v>0.0</v>
      </c>
      <c r="H1621" s="1336">
        <f t="shared" si="122"/>
        <v>0.0</v>
      </c>
      <c r="I1621" s="1337">
        <f>IF(K1604="","",VLOOKUP($A1601,'Marks Entry'!$C$1:$GQ$109,50,0))</f>
        <v>0.0</v>
      </c>
      <c r="J1621" s="1336">
        <f t="shared" si="120"/>
        <v>0.0</v>
      </c>
      <c r="K1621" s="1311">
        <f>IF(K1604="","",VLOOKUP($A1601,'Marks Entry'!$C$1:$GQ$109,52,0))</f>
        <v>0.0</v>
      </c>
      <c r="L1621" s="1314">
        <f t="shared" si="121"/>
        <v>0.0</v>
      </c>
      <c r="M1621" s="1315" t="str">
        <f>IF(K1604="","",VLOOKUP($A1601,'Marks Entry'!$C$1:$GQ$109,57,0))</f>
        <v/>
      </c>
      <c r="N1621" s="508"/>
    </row>
    <row r="1622" spans="8:8" s="1235" ht="17.25" customFormat="1" customHeight="1">
      <c r="A1622" s="1236"/>
      <c r="B1622" s="1282" t="s">
        <v>167</v>
      </c>
      <c r="C1622" s="1334" t="str">
        <f>'Marks Entry'!$BH$3</f>
        <v>SCIENCE</v>
      </c>
      <c r="D1622" s="1335"/>
      <c r="E1622" s="1311">
        <f>IF(K1604="","",VLOOKUP($A1601,'Marks Entry'!$C$1:$GQ$109,58,0))</f>
        <v>0.0</v>
      </c>
      <c r="F1622" s="1311">
        <f>IF(K1604="","",VLOOKUP($A1601,'Marks Entry'!$C$1:$GQ$109,59,0))</f>
        <v>0.0</v>
      </c>
      <c r="G1622" s="1312">
        <f>IF(K1604="","",VLOOKUP($A1601,'Marks Entry'!$C$1:$GQ$109,60,0))</f>
        <v>0.0</v>
      </c>
      <c r="H1622" s="1336">
        <f t="shared" si="122"/>
        <v>0.0</v>
      </c>
      <c r="I1622" s="1337">
        <f>IF(K1604="","",VLOOKUP($A1601,'Marks Entry'!$C$1:$GQ$109,62,0))</f>
        <v>0.0</v>
      </c>
      <c r="J1622" s="1336">
        <f t="shared" si="120"/>
        <v>0.0</v>
      </c>
      <c r="K1622" s="1311">
        <f>IF(K1604="","",VLOOKUP($A1601,'Marks Entry'!$C$1:$GQ$109,64,0))</f>
        <v>0.0</v>
      </c>
      <c r="L1622" s="1314">
        <f t="shared" si="121"/>
        <v>0.0</v>
      </c>
      <c r="M1622" s="1315" t="str">
        <f>IF(K1604="","",VLOOKUP($A1601,'Marks Entry'!$C$1:$GQ$109,69,0))</f>
        <v/>
      </c>
      <c r="N1622" s="508"/>
    </row>
    <row r="1623" spans="8:8" s="1235" ht="17.25" customFormat="1" customHeight="1">
      <c r="A1623" s="1236"/>
      <c r="B1623" s="1282" t="s">
        <v>167</v>
      </c>
      <c r="C1623" s="1338" t="str">
        <f>'Marks Entry'!$BT$3</f>
        <v>MATHEMATICS</v>
      </c>
      <c r="D1623" s="1339"/>
      <c r="E1623" s="1340">
        <f>IF(K1604="","",VLOOKUP($A1601,'Marks Entry'!$C$1:$GQ$109,70,0))</f>
        <v>0.0</v>
      </c>
      <c r="F1623" s="1340">
        <f>IF(K1604="","",VLOOKUP($A1601,'Marks Entry'!$C$1:$GQ$109,71,0))</f>
        <v>0.0</v>
      </c>
      <c r="G1623" s="1341">
        <f>IF(K1604="","",VLOOKUP($A1601,'Marks Entry'!$C$1:$GQ$109,72,0))</f>
        <v>0.0</v>
      </c>
      <c r="H1623" s="1342">
        <f t="shared" si="122"/>
        <v>0.0</v>
      </c>
      <c r="I1623" s="1343">
        <f>IF(K1604="","",VLOOKUP($A1601,'Marks Entry'!$C$1:$GQ$109,74,0))</f>
        <v>0.0</v>
      </c>
      <c r="J1623" s="1342">
        <f t="shared" si="120"/>
        <v>0.0</v>
      </c>
      <c r="K1623" s="1340">
        <f>IF(K1604="","",VLOOKUP($A1601,'Marks Entry'!$C$1:$GQ$109,76,0))</f>
        <v>0.0</v>
      </c>
      <c r="L1623" s="1344">
        <f t="shared" si="121"/>
        <v>0.0</v>
      </c>
      <c r="M1623" s="1345" t="str">
        <f>IF(K1604="","",VLOOKUP($A1601,'Marks Entry'!$C$1:$GQ$109,81,0))</f>
        <v/>
      </c>
      <c r="N1623" s="508"/>
    </row>
    <row r="1624" spans="8:8" s="1235" ht="17.25" customFormat="1" customHeight="1">
      <c r="A1624" s="1236"/>
      <c r="B1624" s="1282" t="s">
        <v>167</v>
      </c>
      <c r="C1624" s="1338" t="str">
        <f>'Marks Entry'!$CF$3</f>
        <v>SOCIAL SCIENCE</v>
      </c>
      <c r="D1624" s="1339"/>
      <c r="E1624" s="1340">
        <f>IF(K1604="","",VLOOKUP($A1601,'Marks Entry'!$C$1:$GQ$109,82,0))</f>
        <v>0.0</v>
      </c>
      <c r="F1624" s="1340">
        <f>IF(K1604="","",VLOOKUP($A1601,'Marks Entry'!$C$1:$GQ$109,83,0))</f>
        <v>0.0</v>
      </c>
      <c r="G1624" s="1341">
        <f>IF(K1604="","",VLOOKUP($A1601,'Marks Entry'!$C$1:$GQ$109,84,0))</f>
        <v>0.0</v>
      </c>
      <c r="H1624" s="1342">
        <f t="shared" si="122"/>
        <v>0.0</v>
      </c>
      <c r="I1624" s="1343">
        <f>IF(K1604="","",VLOOKUP($A1601,'Marks Entry'!$C$1:$GQ$109,86,0))</f>
        <v>0.0</v>
      </c>
      <c r="J1624" s="1342">
        <f t="shared" si="120"/>
        <v>0.0</v>
      </c>
      <c r="K1624" s="1340">
        <f>IF(K1604="","",VLOOKUP($A1601,'Marks Entry'!$C$1:$GQ$109,88,0))</f>
        <v>0.0</v>
      </c>
      <c r="L1624" s="1344">
        <f t="shared" si="121"/>
        <v>0.0</v>
      </c>
      <c r="M1624" s="1345" t="str">
        <f>IF(K1604="","",VLOOKUP($A1601,'Marks Entry'!$C$1:$GQ$109,93,0))</f>
        <v/>
      </c>
      <c r="N1624" s="508"/>
    </row>
    <row r="1625" spans="8:8" s="24" ht="17.25" customFormat="1" customHeight="1">
      <c r="A1625" s="1236"/>
      <c r="B1625" s="1262" t="s">
        <v>167</v>
      </c>
      <c r="C1625" s="1346" t="s">
        <v>77</v>
      </c>
      <c r="D1625" s="1347"/>
      <c r="E1625" s="1348"/>
      <c r="F1625" s="1349" t="s">
        <v>78</v>
      </c>
      <c r="G1625" s="1350"/>
      <c r="H1625" s="1351" t="s">
        <v>79</v>
      </c>
      <c r="I1625" s="1352"/>
      <c r="J1625" s="1353" t="s">
        <v>43</v>
      </c>
      <c r="K1625" s="1354" t="s">
        <v>95</v>
      </c>
      <c r="L1625" s="1355" t="s">
        <v>41</v>
      </c>
      <c r="M1625" s="1356" t="s">
        <v>45</v>
      </c>
      <c r="N1625" s="508"/>
    </row>
    <row r="1626" spans="8:8" s="24" ht="20.25" customFormat="1" customHeight="1">
      <c r="A1626" s="1236"/>
      <c r="B1626" s="1262" t="s">
        <v>167</v>
      </c>
      <c r="C1626" s="1357"/>
      <c r="D1626" s="1358"/>
      <c r="E1626" s="1359"/>
      <c r="F1626" s="1360" t="str">
        <f>IF(K1604="","",VLOOKUP($A1601,'Marks Entry'!$C$1:$GQ$109,155,0))</f>
        <v/>
      </c>
      <c r="G1626" s="1361"/>
      <c r="H1626" s="1362" t="str">
        <f>IF(K1604="","",VLOOKUP($A1601,'Marks Entry'!$C$1:$GQ$109,156,0))</f>
        <v/>
      </c>
      <c r="I1626" s="1361"/>
      <c r="J1626" s="1363" t="str">
        <f>IF(K1604="","",VLOOKUP($A1601,'Marks Entry'!$C$1:$GQ$109,157,0))</f>
        <v/>
      </c>
      <c r="K1626" s="1364" t="str">
        <f>IF(K1604="","",VLOOKUP($A1601,'Marks Entry'!$C$1:$GQ$109,158,0))</f>
        <v/>
      </c>
      <c r="L1626" s="1365" t="str">
        <f>IF(K1604="","",VLOOKUP($A1601,'Marks Entry'!$C$1:$GQ$109,159,0))</f>
        <v/>
      </c>
      <c r="M1626" s="1366" t="str">
        <f>IF(K1604="","",VLOOKUP($A1601,'Marks Entry'!$C$1:$GQ$109,161,0))</f>
        <v/>
      </c>
      <c r="N1626" s="508"/>
    </row>
    <row r="1627" spans="8:8" s="24" ht="17.25" customFormat="1" customHeight="1">
      <c r="A1627" s="1236"/>
      <c r="B1627" s="1262" t="s">
        <v>167</v>
      </c>
      <c r="C1627" s="1367" t="s">
        <v>58</v>
      </c>
      <c r="D1627" s="1368"/>
      <c r="E1627" s="1368"/>
      <c r="F1627" s="1368"/>
      <c r="G1627" s="1368"/>
      <c r="H1627" s="1368"/>
      <c r="I1627" s="1369"/>
      <c r="J1627" s="1370" t="s">
        <v>59</v>
      </c>
      <c r="K1627" s="1371">
        <f>IF(K1604="","",VLOOKUP($A1601,'Marks Entry'!$C$1:$GQ$109,152,0))</f>
        <v>0.0</v>
      </c>
      <c r="L1627" s="1372" t="s">
        <v>104</v>
      </c>
      <c r="M1627" s="1373"/>
      <c r="N1627" s="508"/>
    </row>
    <row r="1628" spans="8:8" s="24" ht="17.25" customFormat="1" customHeight="1">
      <c r="A1628" s="1236"/>
      <c r="B1628" s="1262" t="s">
        <v>167</v>
      </c>
      <c r="C1628" s="1374" t="s">
        <v>54</v>
      </c>
      <c r="D1628" s="1375"/>
      <c r="E1628" s="1375"/>
      <c r="F1628" s="1376" t="s">
        <v>162</v>
      </c>
      <c r="G1628" s="1376"/>
      <c r="H1628" s="1376"/>
      <c r="I1628" s="1377" t="s">
        <v>49</v>
      </c>
      <c r="J1628" s="1378" t="s">
        <v>60</v>
      </c>
      <c r="K1628" s="1379">
        <f>IF(K1604="","",VLOOKUP($A1601,'Marks Entry'!$C$1:$GQ$109,153,0))</f>
        <v>0.0</v>
      </c>
      <c r="L1628" s="1380" t="str">
        <f>IF(K1604="","",VLOOKUP($A1601,'Marks Entry'!$C$1:$GQ$109,154,0))</f>
        <v/>
      </c>
      <c r="M1628" s="1381"/>
      <c r="N1628" s="508"/>
    </row>
    <row r="1629" spans="8:8" s="24" ht="17.25" customFormat="1" customHeight="1">
      <c r="A1629" s="1236"/>
      <c r="B1629" s="1262" t="s">
        <v>167</v>
      </c>
      <c r="C1629" s="1374"/>
      <c r="D1629" s="1375"/>
      <c r="E1629" s="1375"/>
      <c r="F1629" s="1376"/>
      <c r="G1629" s="1376"/>
      <c r="H1629" s="1376"/>
      <c r="I1629" s="1382" t="s">
        <v>103</v>
      </c>
      <c r="J1629" s="1383" t="s">
        <v>61</v>
      </c>
      <c r="K1629" s="1383"/>
      <c r="L1629" s="1384" t="str">
        <f>IF(K1604="","",VLOOKUP($A1601,'Marks Entry'!$C$1:$GQ$109,162,0))</f>
        <v/>
      </c>
      <c r="M1629" s="1385"/>
      <c r="N1629" s="508"/>
    </row>
    <row r="1630" spans="8:8" s="24" ht="17.25" customFormat="1" customHeight="1">
      <c r="A1630" s="1236"/>
      <c r="B1630" s="1262" t="s">
        <v>167</v>
      </c>
      <c r="C1630" s="1386" t="str">
        <f>'Marks Entry'!$CR$3</f>
        <v>Fou. Of Info. Tech.</v>
      </c>
      <c r="D1630" s="1387"/>
      <c r="E1630" s="1388"/>
      <c r="F1630" s="1389" t="str">
        <f>IF(K1604="","",VLOOKUP($A1601,'Marks Entry'!$C$1:$GQ$109,180,0))</f>
        <v>0/200</v>
      </c>
      <c r="G1630" s="1389"/>
      <c r="H1630" s="1389"/>
      <c r="I1630" s="1390" t="str">
        <f>IF(OR(K1604="",F1630=0/200),"",VLOOKUP($A1601,'Marks Entry'!$C$1:$GQ$109,106,0))</f>
        <v/>
      </c>
      <c r="J1630" s="1391" t="s">
        <v>68</v>
      </c>
      <c r="K1630" s="1391"/>
      <c r="L1630" s="1392">
        <f>Master!$E$20</f>
        <v>45048.0</v>
      </c>
      <c r="M1630" s="1393"/>
      <c r="N1630" s="508"/>
    </row>
    <row r="1631" spans="8:8" s="24" ht="17.25" customFormat="1" customHeight="1">
      <c r="A1631" s="1236"/>
      <c r="B1631" s="1262" t="s">
        <v>167</v>
      </c>
      <c r="C1631" s="1394" t="str">
        <f>'Marks Entry'!$DE$3</f>
        <v>Health &amp; Phy. Edu.</v>
      </c>
      <c r="D1631" s="1395"/>
      <c r="E1631" s="1395"/>
      <c r="F1631" s="1396" t="str">
        <f>IF(K1604="","",VLOOKUP($A1601,'Marks Entry'!$C$1:$GQ$109,184,0))</f>
        <v>0/230</v>
      </c>
      <c r="G1631" s="1397"/>
      <c r="H1631" s="1398"/>
      <c r="I1631" s="1390" t="str">
        <f>IF(OR(K1604="",F1631=0/200),"",VLOOKUP($A1601,'Marks Entry'!$C$1:$GQ$109,129,0))</f>
        <v/>
      </c>
      <c r="J1631" s="1399"/>
      <c r="K1631" s="1399"/>
      <c r="L1631" s="1399"/>
      <c r="M1631" s="1400"/>
      <c r="N1631" s="508"/>
    </row>
    <row r="1632" spans="8:8" s="24" ht="17.25" customFormat="1" customHeight="1">
      <c r="A1632" s="1236"/>
      <c r="B1632" s="1262" t="s">
        <v>167</v>
      </c>
      <c r="C1632" s="1394" t="str">
        <f>'Marks Entry'!$EB$3</f>
        <v>S.U.P.W.</v>
      </c>
      <c r="D1632" s="1395"/>
      <c r="E1632" s="1395"/>
      <c r="F1632" s="1396" t="str">
        <f>IF(K1604="","",VLOOKUP($A1601,'Marks Entry'!$C$1:$GQ$109,188,0))</f>
        <v>0/100</v>
      </c>
      <c r="G1632" s="1397"/>
      <c r="H1632" s="1398"/>
      <c r="I1632" s="1390" t="str">
        <f>IF(OR(K1604="",F1632=0/100),"",VLOOKUP($A1601,'Marks Entry'!$C$1:$GQ$109,135,0))</f>
        <v/>
      </c>
      <c r="J1632" s="1401"/>
      <c r="K1632" s="1401"/>
      <c r="L1632" s="1401"/>
      <c r="M1632" s="1402"/>
      <c r="N1632" s="508"/>
    </row>
    <row r="1633" spans="8:8" s="24" ht="17.25" customFormat="1" customHeight="1">
      <c r="A1633" s="1236"/>
      <c r="B1633" s="1262" t="s">
        <v>167</v>
      </c>
      <c r="C1633" s="1394" t="str">
        <f>'Marks Entry'!$EH$3</f>
        <v>Art Education</v>
      </c>
      <c r="D1633" s="1395"/>
      <c r="E1633" s="1395"/>
      <c r="F1633" s="1396" t="str">
        <f>IF(K1604="","",VLOOKUP($A1601,'Marks Entry'!$C$1:$GQ$109,192,0))</f>
        <v>0/100</v>
      </c>
      <c r="G1633" s="1397"/>
      <c r="H1633" s="1398"/>
      <c r="I1633" s="1390" t="str">
        <f>IF(OR(K1604="",F1633=0/100),"",VLOOKUP($A1601,'Marks Entry'!$C$1:$GQ$109,141,0))</f>
        <v/>
      </c>
      <c r="J1633" s="1403" t="s">
        <v>228</v>
      </c>
      <c r="K1633" s="1403"/>
      <c r="L1633" s="1403"/>
      <c r="M1633" s="1404"/>
      <c r="N1633" s="508"/>
    </row>
    <row r="1634" spans="8:8" s="24" ht="17.25" customFormat="1" customHeight="1">
      <c r="A1634" s="1236"/>
      <c r="B1634" s="1262" t="s">
        <v>167</v>
      </c>
      <c r="C1634" s="1394" t="str">
        <f>'Marks Entry'!$EN$3</f>
        <v>H &amp; C RAJ</v>
      </c>
      <c r="D1634" s="1395"/>
      <c r="E1634" s="1395"/>
      <c r="F1634" s="1405" t="str">
        <f>IF(K1604="","",VLOOKUP($A1601,'Marks Entry'!$C$1:$GQ$109,196,0))</f>
        <v>0/200</v>
      </c>
      <c r="G1634" s="1406"/>
      <c r="H1634" s="1407"/>
      <c r="I1634" s="1408" t="str">
        <f>IF(OR(K1604="",F1634=0/200),"",VLOOKUP($A1601,'Marks Entry'!$C$1:$GQ$109,151,0))</f>
        <v/>
      </c>
      <c r="J1634" s="1403" t="s">
        <v>229</v>
      </c>
      <c r="K1634" s="1403"/>
      <c r="L1634" s="1403"/>
      <c r="M1634" s="1404"/>
      <c r="N1634" s="508"/>
    </row>
    <row r="1635" spans="8:8" s="24" ht="17.25" customFormat="1" customHeight="1">
      <c r="A1635" s="1236"/>
      <c r="B1635" s="1262" t="s">
        <v>167</v>
      </c>
      <c r="C1635" s="1409" t="s">
        <v>171</v>
      </c>
      <c r="D1635" s="1410"/>
      <c r="E1635" s="1411"/>
      <c r="F1635" s="1412" t="s">
        <v>172</v>
      </c>
      <c r="G1635" s="1413"/>
      <c r="H1635" s="1414"/>
      <c r="I1635" s="1415" t="s">
        <v>31</v>
      </c>
      <c r="J1635" s="1403" t="s">
        <v>230</v>
      </c>
      <c r="K1635" s="1403"/>
      <c r="L1635" s="1403"/>
      <c r="M1635" s="1404"/>
      <c r="N1635" s="508"/>
    </row>
    <row r="1636" spans="8:8" s="24" ht="17.25" customFormat="1" customHeight="1">
      <c r="A1636" s="1236"/>
      <c r="B1636" s="1262" t="s">
        <v>167</v>
      </c>
      <c r="C1636" s="1416"/>
      <c r="D1636" s="1417"/>
      <c r="E1636" s="1418"/>
      <c r="F1636" s="1419" t="s">
        <v>224</v>
      </c>
      <c r="G1636" s="1420"/>
      <c r="H1636" s="1421"/>
      <c r="I1636" s="1422" t="s">
        <v>62</v>
      </c>
      <c r="J1636" s="1423" t="s">
        <v>232</v>
      </c>
      <c r="K1636" s="1424"/>
      <c r="L1636" s="1424"/>
      <c r="M1636" s="1425"/>
      <c r="N1636" s="508"/>
    </row>
    <row r="1637" spans="8:8" s="24" ht="17.25" customFormat="1" customHeight="1">
      <c r="A1637" s="1236"/>
      <c r="B1637" s="1262" t="s">
        <v>167</v>
      </c>
      <c r="C1637" s="1416"/>
      <c r="D1637" s="1417"/>
      <c r="E1637" s="1418"/>
      <c r="F1637" s="1419" t="s">
        <v>225</v>
      </c>
      <c r="G1637" s="1420"/>
      <c r="H1637" s="1421"/>
      <c r="I1637" s="1422" t="s">
        <v>63</v>
      </c>
      <c r="J1637" s="1426"/>
      <c r="K1637" s="1427"/>
      <c r="L1637" s="1427"/>
      <c r="M1637" s="1428"/>
      <c r="N1637" s="508"/>
    </row>
    <row r="1638" spans="8:8" s="24" ht="17.25" customFormat="1" customHeight="1">
      <c r="A1638" s="1236"/>
      <c r="B1638" s="1262" t="s">
        <v>167</v>
      </c>
      <c r="C1638" s="1416"/>
      <c r="D1638" s="1417"/>
      <c r="E1638" s="1418"/>
      <c r="F1638" s="1419" t="s">
        <v>226</v>
      </c>
      <c r="G1638" s="1420"/>
      <c r="H1638" s="1421"/>
      <c r="I1638" s="1422" t="s">
        <v>65</v>
      </c>
      <c r="J1638" s="1426"/>
      <c r="K1638" s="1427"/>
      <c r="L1638" s="1427"/>
      <c r="M1638" s="1428"/>
      <c r="N1638" s="508"/>
    </row>
    <row r="1639" spans="8:8" s="24" ht="17.25" customFormat="1" customHeight="1">
      <c r="A1639" s="1236"/>
      <c r="B1639" s="1429" t="s">
        <v>167</v>
      </c>
      <c r="C1639" s="1430"/>
      <c r="D1639" s="1431"/>
      <c r="E1639" s="1432"/>
      <c r="F1639" s="1433" t="s">
        <v>227</v>
      </c>
      <c r="G1639" s="1434"/>
      <c r="H1639" s="1435"/>
      <c r="I1639" s="1436" t="s">
        <v>64</v>
      </c>
      <c r="J1639" s="1437" t="s">
        <v>231</v>
      </c>
      <c r="K1639" s="1438"/>
      <c r="L1639" s="1438"/>
      <c r="M1639" s="1439"/>
      <c r="N1639" s="508"/>
    </row>
    <row r="1640" spans="8:8" s="24" ht="27.75" customFormat="1" customHeight="1">
      <c r="A1640" s="1440" t="s">
        <v>161</v>
      </c>
      <c r="B1640" s="1440"/>
      <c r="C1640" s="1440"/>
      <c r="D1640" s="1440"/>
      <c r="E1640" s="1440"/>
      <c r="F1640" s="1440"/>
      <c r="G1640" s="1440"/>
      <c r="H1640" s="1440"/>
      <c r="I1640" s="1440"/>
      <c r="J1640" s="1440"/>
      <c r="K1640" s="1440"/>
      <c r="L1640" s="1440"/>
      <c r="M1640" s="1440"/>
      <c r="N1640" s="1440"/>
    </row>
    <row r="1641" spans="8:8" s="24" ht="19.5" customFormat="1" customHeight="1">
      <c r="A1641" s="1223">
        <f>A1601+1</f>
        <v>42.0</v>
      </c>
      <c r="B1641" s="1441" t="str">
        <f>$B$1</f>
        <v>Department Of Sanskrit Education, Rajasthan</v>
      </c>
      <c r="C1641" s="1441"/>
      <c r="D1641" s="1441"/>
      <c r="E1641" s="1441"/>
      <c r="F1641" s="1441"/>
      <c r="G1641" s="1441"/>
      <c r="H1641" s="1441"/>
      <c r="I1641" s="1441"/>
      <c r="J1641" s="1441"/>
      <c r="K1641" s="1441"/>
      <c r="L1641" s="1441"/>
      <c r="M1641" s="1441"/>
      <c r="N1641" s="508" t="s">
        <v>161</v>
      </c>
    </row>
    <row r="1642" spans="8:8" s="707" ht="36.0" customFormat="1" customHeight="1">
      <c r="A1642" s="1225"/>
      <c r="B1642" s="1226"/>
      <c r="C1642" s="1227"/>
      <c r="D1642" s="1228" t="str">
        <f>Master!$E$8</f>
        <v>GOVT VARISHTHA UPADHYAY SANSKRIT SCHOOL</v>
      </c>
      <c r="E1642" s="1229"/>
      <c r="F1642" s="1229"/>
      <c r="G1642" s="1229"/>
      <c r="H1642" s="1229"/>
      <c r="I1642" s="1229"/>
      <c r="J1642" s="1229"/>
      <c r="K1642" s="1229"/>
      <c r="L1642" s="1229"/>
      <c r="M1642" s="1230"/>
      <c r="N1642" s="508"/>
    </row>
    <row r="1643" spans="8:8" s="24" ht="19.5" customFormat="1" customHeight="1">
      <c r="A1643" s="1225"/>
      <c r="B1643" s="1231"/>
      <c r="C1643" s="1232"/>
      <c r="D1643" s="1233">
        <f>Master!$E$11</f>
        <v>0.0</v>
      </c>
      <c r="E1643" s="1233"/>
      <c r="F1643" s="1233"/>
      <c r="G1643" s="1233"/>
      <c r="H1643" s="1233"/>
      <c r="I1643" s="1233"/>
      <c r="J1643" s="1233"/>
      <c r="K1643" s="1233"/>
      <c r="L1643" s="1233"/>
      <c r="M1643" s="1234"/>
      <c r="N1643" s="508"/>
    </row>
    <row r="1644" spans="8:8" s="1235" ht="18.75" customFormat="1" customHeight="1">
      <c r="A1644" s="1236"/>
      <c r="B1644" s="1237"/>
      <c r="C1644" s="1238" t="s">
        <v>154</v>
      </c>
      <c r="D1644" s="1239"/>
      <c r="E1644" s="1239"/>
      <c r="F1644" s="1239"/>
      <c r="G1644" s="1239"/>
      <c r="H1644" s="1240"/>
      <c r="I1644" s="1241" t="s">
        <v>135</v>
      </c>
      <c r="J1644" s="1242"/>
      <c r="K1644" s="1243">
        <f>VLOOKUP($A1641,'Marks Entry'!$C$9:$K$108,5)</f>
        <v>0.0</v>
      </c>
      <c r="L1644" s="1244" t="s">
        <v>221</v>
      </c>
      <c r="M1644" s="1245"/>
      <c r="N1644" s="508"/>
    </row>
    <row r="1645" spans="8:8" s="1235" ht="18.75" customFormat="1" customHeight="1">
      <c r="A1645" s="1236"/>
      <c r="B1645" s="1237"/>
      <c r="C1645" s="1246"/>
      <c r="D1645" s="1247"/>
      <c r="E1645" s="1247"/>
      <c r="F1645" s="1247"/>
      <c r="G1645" s="1247"/>
      <c r="H1645" s="1248"/>
      <c r="I1645" s="1241"/>
      <c r="J1645" s="1242"/>
      <c r="K1645" s="1243"/>
      <c r="L1645" s="1249">
        <f>Master!$E$14</f>
        <v>8170.0</v>
      </c>
      <c r="M1645" s="1250"/>
      <c r="N1645" s="508"/>
    </row>
    <row r="1646" spans="8:8" s="24" ht="15.75" customFormat="1" customHeight="1">
      <c r="A1646" s="1236"/>
      <c r="B1646" s="1251"/>
      <c r="C1646" s="1246"/>
      <c r="D1646" s="1247"/>
      <c r="E1646" s="1247"/>
      <c r="F1646" s="1247"/>
      <c r="G1646" s="1247"/>
      <c r="H1646" s="1248"/>
      <c r="I1646" s="1241"/>
      <c r="J1646" s="1242"/>
      <c r="K1646" s="1243"/>
      <c r="L1646" s="1252" t="s">
        <v>222</v>
      </c>
      <c r="M1646" s="1253"/>
      <c r="N1646" s="508"/>
    </row>
    <row r="1647" spans="8:8" s="24" ht="18.0" customFormat="1" customHeight="1">
      <c r="A1647" s="1236"/>
      <c r="B1647" s="1251"/>
      <c r="C1647" s="1254"/>
      <c r="D1647" s="1255"/>
      <c r="E1647" s="1255"/>
      <c r="F1647" s="1255"/>
      <c r="G1647" s="1255"/>
      <c r="H1647" s="1256"/>
      <c r="I1647" s="1257"/>
      <c r="J1647" s="1258"/>
      <c r="K1647" s="1259"/>
      <c r="L1647" s="1260" t="str">
        <f>Master!$E$6</f>
        <v>2022-23</v>
      </c>
      <c r="M1647" s="1261"/>
      <c r="N1647" s="508"/>
    </row>
    <row r="1648" spans="8:8" s="24" ht="17.25" customFormat="1" customHeight="1">
      <c r="A1648" s="1236"/>
      <c r="B1648" s="1262" t="s">
        <v>167</v>
      </c>
      <c r="C1648" s="1263" t="s">
        <v>21</v>
      </c>
      <c r="D1648" s="1264"/>
      <c r="E1648" s="1264"/>
      <c r="F1648" s="1264"/>
      <c r="G1648" s="1265"/>
      <c r="H1648" s="1266" t="s">
        <v>153</v>
      </c>
      <c r="I1648" s="1267">
        <f>IF(K1644="","",VLOOKUP($A1641,'Marks Entry'!$C$9:$FA$108,3,0))</f>
        <v>0.0</v>
      </c>
      <c r="J1648" s="1267"/>
      <c r="K1648" s="1267"/>
      <c r="L1648" s="1267"/>
      <c r="M1648" s="1268"/>
      <c r="N1648" s="508"/>
    </row>
    <row r="1649" spans="8:8" s="24" ht="17.25" customFormat="1" customHeight="1">
      <c r="A1649" s="1236"/>
      <c r="B1649" s="1262" t="s">
        <v>167</v>
      </c>
      <c r="C1649" s="1269" t="s">
        <v>23</v>
      </c>
      <c r="D1649" s="1270"/>
      <c r="E1649" s="1270"/>
      <c r="F1649" s="1270"/>
      <c r="G1649" s="1271"/>
      <c r="H1649" s="1272" t="s">
        <v>153</v>
      </c>
      <c r="I1649" s="1273">
        <f>IF(K1644="","",VLOOKUP($A1641,'Marks Entry'!$C$9:$FA$108,6,0))</f>
        <v>0.0</v>
      </c>
      <c r="J1649" s="1273"/>
      <c r="K1649" s="1273"/>
      <c r="L1649" s="1273"/>
      <c r="M1649" s="1274"/>
      <c r="N1649" s="508"/>
    </row>
    <row r="1650" spans="8:8" s="24" ht="17.25" customFormat="1" customHeight="1">
      <c r="A1650" s="1236"/>
      <c r="B1650" s="1262" t="s">
        <v>167</v>
      </c>
      <c r="C1650" s="1269" t="s">
        <v>24</v>
      </c>
      <c r="D1650" s="1270"/>
      <c r="E1650" s="1270"/>
      <c r="F1650" s="1270"/>
      <c r="G1650" s="1271"/>
      <c r="H1650" s="1272" t="s">
        <v>153</v>
      </c>
      <c r="I1650" s="1273">
        <f>IF(K1644="","",VLOOKUP($A1641,'Marks Entry'!$C$9:$FA$108,7,0))</f>
        <v>0.0</v>
      </c>
      <c r="J1650" s="1273"/>
      <c r="K1650" s="1273"/>
      <c r="L1650" s="1273"/>
      <c r="M1650" s="1274"/>
      <c r="N1650" s="508"/>
    </row>
    <row r="1651" spans="8:8" s="24" ht="17.25" customFormat="1" customHeight="1">
      <c r="A1651" s="1236"/>
      <c r="B1651" s="1262" t="s">
        <v>167</v>
      </c>
      <c r="C1651" s="1269" t="s">
        <v>52</v>
      </c>
      <c r="D1651" s="1270"/>
      <c r="E1651" s="1270"/>
      <c r="F1651" s="1270"/>
      <c r="G1651" s="1271"/>
      <c r="H1651" s="1272" t="s">
        <v>153</v>
      </c>
      <c r="I1651" s="1273">
        <f>IF(K1644="","",VLOOKUP($A1641,'Marks Entry'!$C$9:$FA$108,8,0))</f>
        <v>0.0</v>
      </c>
      <c r="J1651" s="1273"/>
      <c r="K1651" s="1273"/>
      <c r="L1651" s="1273"/>
      <c r="M1651" s="1274"/>
      <c r="N1651" s="508"/>
    </row>
    <row r="1652" spans="8:8" s="24" ht="17.25" customFormat="1" customHeight="1">
      <c r="A1652" s="1236"/>
      <c r="B1652" s="1262" t="s">
        <v>167</v>
      </c>
      <c r="C1652" s="1269" t="s">
        <v>53</v>
      </c>
      <c r="D1652" s="1270"/>
      <c r="E1652" s="1270"/>
      <c r="F1652" s="1270"/>
      <c r="G1652" s="1271"/>
      <c r="H1652" s="1272" t="s">
        <v>153</v>
      </c>
      <c r="I1652" s="1275" t="str">
        <f>IF(K1644="","",CONCATENATE('Marks Entry'!$G$4,'Marks Entry'!$J$4))</f>
        <v>9(A)</v>
      </c>
      <c r="J1652" s="1273"/>
      <c r="K1652" s="1273"/>
      <c r="L1652" s="1273"/>
      <c r="M1652" s="1274"/>
      <c r="N1652" s="508"/>
    </row>
    <row r="1653" spans="8:8" s="24" ht="17.25" customFormat="1" customHeight="1">
      <c r="A1653" s="1236"/>
      <c r="B1653" s="1262" t="s">
        <v>167</v>
      </c>
      <c r="C1653" s="1276" t="s">
        <v>26</v>
      </c>
      <c r="D1653" s="1277"/>
      <c r="E1653" s="1277"/>
      <c r="F1653" s="1277"/>
      <c r="G1653" s="1278"/>
      <c r="H1653" s="1279" t="s">
        <v>153</v>
      </c>
      <c r="I1653" s="1280">
        <f>IF(K1644="","",VLOOKUP($A1641,'Marks Entry'!$C$9:$FA$108,9,0))</f>
        <v>0.0</v>
      </c>
      <c r="J1653" s="1280"/>
      <c r="K1653" s="1280"/>
      <c r="L1653" s="1280"/>
      <c r="M1653" s="1281"/>
      <c r="N1653" s="508"/>
    </row>
    <row r="1654" spans="8:8" s="1235" ht="17.25" customFormat="1" customHeight="1">
      <c r="A1654" s="1236"/>
      <c r="B1654" s="1282" t="s">
        <v>167</v>
      </c>
      <c r="C1654" s="1283" t="s">
        <v>54</v>
      </c>
      <c r="D1654" s="1284"/>
      <c r="E1654" s="1285" t="s">
        <v>69</v>
      </c>
      <c r="F1654" s="1286" t="s">
        <v>70</v>
      </c>
      <c r="G1654" s="1285" t="s">
        <v>200</v>
      </c>
      <c r="H1654" s="1287" t="s">
        <v>30</v>
      </c>
      <c r="I1654" s="1288" t="s">
        <v>55</v>
      </c>
      <c r="J1654" s="1289" t="s">
        <v>223</v>
      </c>
      <c r="K1654" s="1290" t="s">
        <v>83</v>
      </c>
      <c r="L1654" s="1291" t="s">
        <v>76</v>
      </c>
      <c r="M1654" s="1292" t="s">
        <v>102</v>
      </c>
      <c r="N1654" s="508"/>
    </row>
    <row r="1655" spans="8:8" s="1235" ht="17.25" customFormat="1" customHeight="1">
      <c r="A1655" s="1236"/>
      <c r="B1655" s="1282" t="s">
        <v>167</v>
      </c>
      <c r="C1655" s="1293"/>
      <c r="D1655" s="1294"/>
      <c r="E1655" s="1295"/>
      <c r="F1655" s="1296"/>
      <c r="G1655" s="1295"/>
      <c r="H1655" s="1297"/>
      <c r="I1655" s="1298"/>
      <c r="J1655" s="1299"/>
      <c r="K1655" s="1300"/>
      <c r="L1655" s="1301"/>
      <c r="M1655" s="1302"/>
      <c r="N1655" s="508"/>
    </row>
    <row r="1656" spans="8:8" s="1235" ht="17.25" customFormat="1" customHeight="1">
      <c r="A1656" s="1236"/>
      <c r="B1656" s="1282" t="s">
        <v>167</v>
      </c>
      <c r="C1656" s="1303" t="s">
        <v>56</v>
      </c>
      <c r="D1656" s="1304"/>
      <c r="E1656" s="1305">
        <f>'Marks Entry'!$L$7</f>
        <v>5.0</v>
      </c>
      <c r="F1656" s="1305">
        <f>'Marks Entry'!$M$7</f>
        <v>5.0</v>
      </c>
      <c r="G1656" s="1305">
        <f>'Marks Entry'!$M$7</f>
        <v>5.0</v>
      </c>
      <c r="H1656" s="1306">
        <f>SUM(E1656:G1656)</f>
        <v>15.0</v>
      </c>
      <c r="I1656" s="1305">
        <f>'Marks Entry'!$P$7</f>
        <v>35.0</v>
      </c>
      <c r="J1656" s="1306">
        <f>SUM(H1656,I1656)</f>
        <v>50.0</v>
      </c>
      <c r="K1656" s="1305">
        <f>'Marks Entry'!$R$7</f>
        <v>50.0</v>
      </c>
      <c r="L1656" s="1307">
        <f>SUM(J1656,K1656)</f>
        <v>100.0</v>
      </c>
      <c r="M1656" s="1308"/>
      <c r="N1656" s="508"/>
    </row>
    <row r="1657" spans="8:8" s="1235" ht="17.25" customFormat="1" customHeight="1">
      <c r="A1657" s="1236"/>
      <c r="B1657" s="1282" t="s">
        <v>167</v>
      </c>
      <c r="C1657" s="1309" t="str">
        <f>'Marks Entry'!$L$3</f>
        <v>HINDI</v>
      </c>
      <c r="D1657" s="1310"/>
      <c r="E1657" s="1311">
        <f>IF(K1644="","",VLOOKUP($A1641,'Marks Entry'!$C$1:$GQ$109,10,0))</f>
        <v>0.0</v>
      </c>
      <c r="F1657" s="1311">
        <f>IF(K1644="","",VLOOKUP($A1641,'Marks Entry'!$C$1:$GQ$109,11,0))</f>
        <v>0.0</v>
      </c>
      <c r="G1657" s="1312">
        <f>IF(K1644="","",VLOOKUP($A1641,'Marks Entry'!$C$1:$GQ$109,12,0))</f>
        <v>0.0</v>
      </c>
      <c r="H1657" s="1313">
        <f>SUM(E1657:G1657)</f>
        <v>0.0</v>
      </c>
      <c r="I1657" s="1311">
        <f>IF(K1644="","",VLOOKUP($A1641,'Marks Entry'!$C$1:$GQ$109,14,0))</f>
        <v>0.0</v>
      </c>
      <c r="J1657" s="1313">
        <f t="shared" si="123" ref="J1657:J1664">SUM(H1657,I1657)</f>
        <v>0.0</v>
      </c>
      <c r="K1657" s="1311">
        <f>IF(K1644="","",VLOOKUP($A1641,'Marks Entry'!$C$1:$GQ$109,16,0))</f>
        <v>0.0</v>
      </c>
      <c r="L1657" s="1314">
        <f t="shared" si="124" ref="L1657:L1664">SUM(J1657,K1657)</f>
        <v>0.0</v>
      </c>
      <c r="M1657" s="1315" t="str">
        <f>IF(K1644="","",VLOOKUP($A1641,'Marks Entry'!$C$1:$GQ$109,21,0))</f>
        <v/>
      </c>
      <c r="N1657" s="508"/>
    </row>
    <row r="1658" spans="8:8" s="1235" ht="17.25" customFormat="1" customHeight="1">
      <c r="A1658" s="1236"/>
      <c r="B1658" s="1282" t="s">
        <v>167</v>
      </c>
      <c r="C1658" s="1316" t="str">
        <f>'Marks Entry'!$X$3</f>
        <v>ENGLISH</v>
      </c>
      <c r="D1658" s="1317"/>
      <c r="E1658" s="1318">
        <f>IF(K1644="","",VLOOKUP($A1641,'Marks Entry'!$C$1:$GQ$109,22,0))</f>
        <v>0.0</v>
      </c>
      <c r="F1658" s="1318">
        <f>IF(K1644="","",VLOOKUP($A1641,'Marks Entry'!$C$1:$GQ$109,23,0))</f>
        <v>0.0</v>
      </c>
      <c r="G1658" s="1319">
        <f>IF(K1644="","",VLOOKUP($A1641,'Marks Entry'!$C$1:$GQ$109,24,0))</f>
        <v>0.0</v>
      </c>
      <c r="H1658" s="1320">
        <f t="shared" si="125" ref="H1658:H1664">SUM(E1658:G1658)</f>
        <v>0.0</v>
      </c>
      <c r="I1658" s="1321">
        <f>IF(K1644="","",VLOOKUP($A1641,'Marks Entry'!$C$1:$GQ$109,26,0))</f>
        <v>0.0</v>
      </c>
      <c r="J1658" s="1320">
        <f t="shared" si="123"/>
        <v>0.0</v>
      </c>
      <c r="K1658" s="1318">
        <f>IF(K1644="","",VLOOKUP($A1641,'Marks Entry'!$C$1:$GQ$109,28,0))</f>
        <v>0.0</v>
      </c>
      <c r="L1658" s="1322">
        <f t="shared" si="124"/>
        <v>0.0</v>
      </c>
      <c r="M1658" s="1323" t="str">
        <f>IF(K1644="","",VLOOKUP($A1641,'Marks Entry'!$C$1:$GQ$109,33,0))</f>
        <v/>
      </c>
      <c r="N1658" s="508"/>
    </row>
    <row r="1659" spans="8:8" s="1235" ht="17.25" customFormat="1" customHeight="1">
      <c r="A1659" s="1236"/>
      <c r="B1659" s="1282" t="s">
        <v>167</v>
      </c>
      <c r="C1659" s="1324" t="s">
        <v>56</v>
      </c>
      <c r="D1659" s="1325"/>
      <c r="E1659" s="1326">
        <f>'Marks Entry'!$AJ$7</f>
        <v>10.0</v>
      </c>
      <c r="F1659" s="1326">
        <f>'Marks Entry'!$AK$7</f>
        <v>10.0</v>
      </c>
      <c r="G1659" s="1326">
        <f>'Marks Entry'!$AK$7</f>
        <v>10.0</v>
      </c>
      <c r="H1659" s="1327">
        <f t="shared" si="125"/>
        <v>30.0</v>
      </c>
      <c r="I1659" s="1326">
        <f>'Marks Entry'!$AN$7</f>
        <v>70.0</v>
      </c>
      <c r="J1659" s="1327">
        <f t="shared" si="123"/>
        <v>100.0</v>
      </c>
      <c r="K1659" s="1326">
        <f>'Marks Entry'!$AP$7</f>
        <v>100.0</v>
      </c>
      <c r="L1659" s="1328">
        <f t="shared" si="124"/>
        <v>200.0</v>
      </c>
      <c r="M1659" s="1329" t="s">
        <v>168</v>
      </c>
      <c r="N1659" s="508"/>
    </row>
    <row r="1660" spans="8:8" s="1235" ht="17.25" customFormat="1" customHeight="1">
      <c r="A1660" s="1236"/>
      <c r="B1660" s="1282" t="s">
        <v>167</v>
      </c>
      <c r="C1660" s="1330" t="str">
        <f>'Marks Entry'!$AJ$3</f>
        <v>SANSKRIT-I</v>
      </c>
      <c r="D1660" s="1331"/>
      <c r="E1660" s="1311">
        <f>IF(K1644="","",VLOOKUP($A1641,'Marks Entry'!$C$1:$GQ$109,34,0))</f>
        <v>0.0</v>
      </c>
      <c r="F1660" s="1311">
        <f>IF(K1644="","",VLOOKUP($A1641,'Marks Entry'!$C$1:$GQ$109,35,0))</f>
        <v>0.0</v>
      </c>
      <c r="G1660" s="1312">
        <f>IF(K1644="","",VLOOKUP($A1641,'Marks Entry'!$C$1:$GQ$109,36,0))</f>
        <v>0.0</v>
      </c>
      <c r="H1660" s="1332">
        <f t="shared" si="125"/>
        <v>0.0</v>
      </c>
      <c r="I1660" s="1333">
        <f>IF(K1644="","",VLOOKUP($A1641,'Marks Entry'!$C$1:$GQ$109,38,0))</f>
        <v>0.0</v>
      </c>
      <c r="J1660" s="1332">
        <f t="shared" si="123"/>
        <v>0.0</v>
      </c>
      <c r="K1660" s="1311">
        <f>IF(K1644="","",VLOOKUP($A1641,'Marks Entry'!$C$1:$GQ$109,40,0))</f>
        <v>0.0</v>
      </c>
      <c r="L1660" s="1314">
        <f t="shared" si="124"/>
        <v>0.0</v>
      </c>
      <c r="M1660" s="1315" t="str">
        <f>IF(K1644="","",VLOOKUP($A1641,'Marks Entry'!$C$1:$GQ$109,45,0))</f>
        <v/>
      </c>
      <c r="N1660" s="508"/>
    </row>
    <row r="1661" spans="8:8" s="1235" ht="17.25" customFormat="1" customHeight="1">
      <c r="A1661" s="1236"/>
      <c r="B1661" s="1282" t="s">
        <v>167</v>
      </c>
      <c r="C1661" s="1334" t="str">
        <f>'Marks Entry'!$AV$3</f>
        <v>SANSKRIT-II</v>
      </c>
      <c r="D1661" s="1335"/>
      <c r="E1661" s="1311">
        <f>IF(K1644="","",VLOOKUP($A1641,'Marks Entry'!$C$1:$GQ$109,46,0))</f>
        <v>0.0</v>
      </c>
      <c r="F1661" s="1311">
        <f>IF(K1644="","",VLOOKUP($A1641,'Marks Entry'!$C$1:$GQ$109,47,0))</f>
        <v>0.0</v>
      </c>
      <c r="G1661" s="1312">
        <f>IF(K1644="","",VLOOKUP($A1641,'Marks Entry'!$C$1:$GQ$109,48,0))</f>
        <v>0.0</v>
      </c>
      <c r="H1661" s="1336">
        <f t="shared" si="125"/>
        <v>0.0</v>
      </c>
      <c r="I1661" s="1337">
        <f>IF(K1644="","",VLOOKUP($A1641,'Marks Entry'!$C$1:$GQ$109,50,0))</f>
        <v>0.0</v>
      </c>
      <c r="J1661" s="1336">
        <f t="shared" si="123"/>
        <v>0.0</v>
      </c>
      <c r="K1661" s="1311">
        <f>IF(K1644="","",VLOOKUP($A1641,'Marks Entry'!$C$1:$GQ$109,52,0))</f>
        <v>0.0</v>
      </c>
      <c r="L1661" s="1314">
        <f t="shared" si="124"/>
        <v>0.0</v>
      </c>
      <c r="M1661" s="1315" t="str">
        <f>IF(K1644="","",VLOOKUP($A1641,'Marks Entry'!$C$1:$GQ$109,57,0))</f>
        <v/>
      </c>
      <c r="N1661" s="508"/>
    </row>
    <row r="1662" spans="8:8" s="1235" ht="17.25" customFormat="1" customHeight="1">
      <c r="A1662" s="1236"/>
      <c r="B1662" s="1282" t="s">
        <v>167</v>
      </c>
      <c r="C1662" s="1334" t="str">
        <f>'Marks Entry'!$BH$3</f>
        <v>SCIENCE</v>
      </c>
      <c r="D1662" s="1335"/>
      <c r="E1662" s="1311">
        <f>IF(K1644="","",VLOOKUP($A1641,'Marks Entry'!$C$1:$GQ$109,58,0))</f>
        <v>0.0</v>
      </c>
      <c r="F1662" s="1311">
        <f>IF(K1644="","",VLOOKUP($A1641,'Marks Entry'!$C$1:$GQ$109,59,0))</f>
        <v>0.0</v>
      </c>
      <c r="G1662" s="1312">
        <f>IF(K1644="","",VLOOKUP($A1641,'Marks Entry'!$C$1:$GQ$109,60,0))</f>
        <v>0.0</v>
      </c>
      <c r="H1662" s="1336">
        <f t="shared" si="125"/>
        <v>0.0</v>
      </c>
      <c r="I1662" s="1337">
        <f>IF(K1644="","",VLOOKUP($A1641,'Marks Entry'!$C$1:$GQ$109,62,0))</f>
        <v>0.0</v>
      </c>
      <c r="J1662" s="1336">
        <f t="shared" si="123"/>
        <v>0.0</v>
      </c>
      <c r="K1662" s="1311">
        <f>IF(K1644="","",VLOOKUP($A1641,'Marks Entry'!$C$1:$GQ$109,64,0))</f>
        <v>0.0</v>
      </c>
      <c r="L1662" s="1314">
        <f t="shared" si="124"/>
        <v>0.0</v>
      </c>
      <c r="M1662" s="1315" t="str">
        <f>IF(K1644="","",VLOOKUP($A1641,'Marks Entry'!$C$1:$GQ$109,69,0))</f>
        <v/>
      </c>
      <c r="N1662" s="508"/>
    </row>
    <row r="1663" spans="8:8" s="1235" ht="17.25" customFormat="1" customHeight="1">
      <c r="A1663" s="1236"/>
      <c r="B1663" s="1282" t="s">
        <v>167</v>
      </c>
      <c r="C1663" s="1338" t="str">
        <f>'Marks Entry'!$BT$3</f>
        <v>MATHEMATICS</v>
      </c>
      <c r="D1663" s="1339"/>
      <c r="E1663" s="1340">
        <f>IF(K1644="","",VLOOKUP($A1641,'Marks Entry'!$C$1:$GQ$109,70,0))</f>
        <v>0.0</v>
      </c>
      <c r="F1663" s="1340">
        <f>IF(K1644="","",VLOOKUP($A1641,'Marks Entry'!$C$1:$GQ$109,71,0))</f>
        <v>0.0</v>
      </c>
      <c r="G1663" s="1341">
        <f>IF(K1644="","",VLOOKUP($A1641,'Marks Entry'!$C$1:$GQ$109,72,0))</f>
        <v>0.0</v>
      </c>
      <c r="H1663" s="1342">
        <f t="shared" si="125"/>
        <v>0.0</v>
      </c>
      <c r="I1663" s="1343">
        <f>IF(K1644="","",VLOOKUP($A1641,'Marks Entry'!$C$1:$GQ$109,74,0))</f>
        <v>0.0</v>
      </c>
      <c r="J1663" s="1342">
        <f t="shared" si="123"/>
        <v>0.0</v>
      </c>
      <c r="K1663" s="1340">
        <f>IF(K1644="","",VLOOKUP($A1641,'Marks Entry'!$C$1:$GQ$109,76,0))</f>
        <v>0.0</v>
      </c>
      <c r="L1663" s="1344">
        <f t="shared" si="124"/>
        <v>0.0</v>
      </c>
      <c r="M1663" s="1345" t="str">
        <f>IF(K1644="","",VLOOKUP($A1641,'Marks Entry'!$C$1:$GQ$109,81,0))</f>
        <v/>
      </c>
      <c r="N1663" s="508"/>
    </row>
    <row r="1664" spans="8:8" s="1235" ht="17.25" customFormat="1" customHeight="1">
      <c r="A1664" s="1236"/>
      <c r="B1664" s="1282" t="s">
        <v>167</v>
      </c>
      <c r="C1664" s="1338" t="str">
        <f>'Marks Entry'!$CF$3</f>
        <v>SOCIAL SCIENCE</v>
      </c>
      <c r="D1664" s="1339"/>
      <c r="E1664" s="1340">
        <f>IF(K1644="","",VLOOKUP($A1641,'Marks Entry'!$C$1:$GQ$109,82,0))</f>
        <v>0.0</v>
      </c>
      <c r="F1664" s="1340">
        <f>IF(K1644="","",VLOOKUP($A1641,'Marks Entry'!$C$1:$GQ$109,83,0))</f>
        <v>0.0</v>
      </c>
      <c r="G1664" s="1341">
        <f>IF(K1644="","",VLOOKUP($A1641,'Marks Entry'!$C$1:$GQ$109,84,0))</f>
        <v>0.0</v>
      </c>
      <c r="H1664" s="1342">
        <f t="shared" si="125"/>
        <v>0.0</v>
      </c>
      <c r="I1664" s="1343">
        <f>IF(K1644="","",VLOOKUP($A1641,'Marks Entry'!$C$1:$GQ$109,86,0))</f>
        <v>0.0</v>
      </c>
      <c r="J1664" s="1342">
        <f t="shared" si="123"/>
        <v>0.0</v>
      </c>
      <c r="K1664" s="1340">
        <f>IF(K1644="","",VLOOKUP($A1641,'Marks Entry'!$C$1:$GQ$109,88,0))</f>
        <v>0.0</v>
      </c>
      <c r="L1664" s="1344">
        <f t="shared" si="124"/>
        <v>0.0</v>
      </c>
      <c r="M1664" s="1345" t="str">
        <f>IF(K1644="","",VLOOKUP($A1641,'Marks Entry'!$C$1:$GQ$109,93,0))</f>
        <v/>
      </c>
      <c r="N1664" s="508"/>
    </row>
    <row r="1665" spans="8:8" s="24" ht="17.25" customFormat="1" customHeight="1">
      <c r="A1665" s="1236"/>
      <c r="B1665" s="1262" t="s">
        <v>167</v>
      </c>
      <c r="C1665" s="1346" t="s">
        <v>77</v>
      </c>
      <c r="D1665" s="1347"/>
      <c r="E1665" s="1348"/>
      <c r="F1665" s="1349" t="s">
        <v>78</v>
      </c>
      <c r="G1665" s="1350"/>
      <c r="H1665" s="1351" t="s">
        <v>79</v>
      </c>
      <c r="I1665" s="1352"/>
      <c r="J1665" s="1353" t="s">
        <v>43</v>
      </c>
      <c r="K1665" s="1354" t="s">
        <v>95</v>
      </c>
      <c r="L1665" s="1355" t="s">
        <v>41</v>
      </c>
      <c r="M1665" s="1356" t="s">
        <v>45</v>
      </c>
      <c r="N1665" s="508"/>
    </row>
    <row r="1666" spans="8:8" s="24" ht="20.25" customFormat="1" customHeight="1">
      <c r="A1666" s="1236"/>
      <c r="B1666" s="1262" t="s">
        <v>167</v>
      </c>
      <c r="C1666" s="1357"/>
      <c r="D1666" s="1358"/>
      <c r="E1666" s="1359"/>
      <c r="F1666" s="1360" t="str">
        <f>IF(K1644="","",VLOOKUP($A1641,'Marks Entry'!$C$1:$GQ$109,155,0))</f>
        <v/>
      </c>
      <c r="G1666" s="1361"/>
      <c r="H1666" s="1362" t="str">
        <f>IF(K1644="","",VLOOKUP($A1641,'Marks Entry'!$C$1:$GQ$109,156,0))</f>
        <v/>
      </c>
      <c r="I1666" s="1361"/>
      <c r="J1666" s="1363" t="str">
        <f>IF(K1644="","",VLOOKUP($A1641,'Marks Entry'!$C$1:$GQ$109,157,0))</f>
        <v/>
      </c>
      <c r="K1666" s="1364" t="str">
        <f>IF(K1644="","",VLOOKUP($A1641,'Marks Entry'!$C$1:$GQ$109,158,0))</f>
        <v/>
      </c>
      <c r="L1666" s="1365" t="str">
        <f>IF(K1644="","",VLOOKUP($A1641,'Marks Entry'!$C$1:$GQ$109,159,0))</f>
        <v/>
      </c>
      <c r="M1666" s="1366" t="str">
        <f>IF(K1644="","",VLOOKUP($A1641,'Marks Entry'!$C$1:$GQ$109,161,0))</f>
        <v/>
      </c>
      <c r="N1666" s="508"/>
    </row>
    <row r="1667" spans="8:8" s="24" ht="17.25" customFormat="1" customHeight="1">
      <c r="A1667" s="1236"/>
      <c r="B1667" s="1262" t="s">
        <v>167</v>
      </c>
      <c r="C1667" s="1367" t="s">
        <v>58</v>
      </c>
      <c r="D1667" s="1368"/>
      <c r="E1667" s="1368"/>
      <c r="F1667" s="1368"/>
      <c r="G1667" s="1368"/>
      <c r="H1667" s="1368"/>
      <c r="I1667" s="1369"/>
      <c r="J1667" s="1370" t="s">
        <v>59</v>
      </c>
      <c r="K1667" s="1371">
        <f>IF(K1644="","",VLOOKUP($A1641,'Marks Entry'!$C$1:$GQ$109,152,0))</f>
        <v>0.0</v>
      </c>
      <c r="L1667" s="1372" t="s">
        <v>104</v>
      </c>
      <c r="M1667" s="1373"/>
      <c r="N1667" s="508"/>
    </row>
    <row r="1668" spans="8:8" s="24" ht="17.25" customFormat="1" customHeight="1">
      <c r="A1668" s="1236"/>
      <c r="B1668" s="1262" t="s">
        <v>167</v>
      </c>
      <c r="C1668" s="1374" t="s">
        <v>54</v>
      </c>
      <c r="D1668" s="1375"/>
      <c r="E1668" s="1375"/>
      <c r="F1668" s="1376" t="s">
        <v>162</v>
      </c>
      <c r="G1668" s="1376"/>
      <c r="H1668" s="1376"/>
      <c r="I1668" s="1377" t="s">
        <v>49</v>
      </c>
      <c r="J1668" s="1378" t="s">
        <v>60</v>
      </c>
      <c r="K1668" s="1379">
        <f>IF(K1644="","",VLOOKUP($A1641,'Marks Entry'!$C$1:$GQ$109,153,0))</f>
        <v>0.0</v>
      </c>
      <c r="L1668" s="1380" t="str">
        <f>IF(K1644="","",VLOOKUP($A1641,'Marks Entry'!$C$1:$GQ$109,154,0))</f>
        <v/>
      </c>
      <c r="M1668" s="1381"/>
      <c r="N1668" s="508"/>
    </row>
    <row r="1669" spans="8:8" s="24" ht="17.25" customFormat="1" customHeight="1">
      <c r="A1669" s="1236"/>
      <c r="B1669" s="1262" t="s">
        <v>167</v>
      </c>
      <c r="C1669" s="1374"/>
      <c r="D1669" s="1375"/>
      <c r="E1669" s="1375"/>
      <c r="F1669" s="1376"/>
      <c r="G1669" s="1376"/>
      <c r="H1669" s="1376"/>
      <c r="I1669" s="1382" t="s">
        <v>103</v>
      </c>
      <c r="J1669" s="1383" t="s">
        <v>61</v>
      </c>
      <c r="K1669" s="1383"/>
      <c r="L1669" s="1384" t="str">
        <f>IF(K1644="","",VLOOKUP($A1641,'Marks Entry'!$C$1:$GQ$109,162,0))</f>
        <v/>
      </c>
      <c r="M1669" s="1385"/>
      <c r="N1669" s="508"/>
    </row>
    <row r="1670" spans="8:8" s="24" ht="17.25" customFormat="1" customHeight="1">
      <c r="A1670" s="1236"/>
      <c r="B1670" s="1262" t="s">
        <v>167</v>
      </c>
      <c r="C1670" s="1386" t="str">
        <f>'Marks Entry'!$CR$3</f>
        <v>Fou. Of Info. Tech.</v>
      </c>
      <c r="D1670" s="1387"/>
      <c r="E1670" s="1388"/>
      <c r="F1670" s="1389" t="str">
        <f>IF(K1644="","",VLOOKUP($A1641,'Marks Entry'!$C$1:$GQ$109,180,0))</f>
        <v>0/200</v>
      </c>
      <c r="G1670" s="1389"/>
      <c r="H1670" s="1389"/>
      <c r="I1670" s="1390" t="str">
        <f>IF(OR(K1644="",F1670=0/200),"",VLOOKUP($A1641,'Marks Entry'!$C$1:$GQ$109,106,0))</f>
        <v/>
      </c>
      <c r="J1670" s="1391" t="s">
        <v>68</v>
      </c>
      <c r="K1670" s="1391"/>
      <c r="L1670" s="1392">
        <f>Master!$E$20</f>
        <v>45048.0</v>
      </c>
      <c r="M1670" s="1393"/>
      <c r="N1670" s="508"/>
    </row>
    <row r="1671" spans="8:8" s="24" ht="17.25" customFormat="1" customHeight="1">
      <c r="A1671" s="1236"/>
      <c r="B1671" s="1262" t="s">
        <v>167</v>
      </c>
      <c r="C1671" s="1394" t="str">
        <f>'Marks Entry'!$DE$3</f>
        <v>Health &amp; Phy. Edu.</v>
      </c>
      <c r="D1671" s="1395"/>
      <c r="E1671" s="1395"/>
      <c r="F1671" s="1396" t="str">
        <f>IF(K1644="","",VLOOKUP($A1641,'Marks Entry'!$C$1:$GQ$109,184,0))</f>
        <v>0/230</v>
      </c>
      <c r="G1671" s="1397"/>
      <c r="H1671" s="1398"/>
      <c r="I1671" s="1390" t="str">
        <f>IF(OR(K1644="",F1671=0/200),"",VLOOKUP($A1641,'Marks Entry'!$C$1:$GQ$109,129,0))</f>
        <v/>
      </c>
      <c r="J1671" s="1399"/>
      <c r="K1671" s="1399"/>
      <c r="L1671" s="1399"/>
      <c r="M1671" s="1400"/>
      <c r="N1671" s="508"/>
    </row>
    <row r="1672" spans="8:8" s="24" ht="17.25" customFormat="1" customHeight="1">
      <c r="A1672" s="1236"/>
      <c r="B1672" s="1262" t="s">
        <v>167</v>
      </c>
      <c r="C1672" s="1394" t="str">
        <f>'Marks Entry'!$EB$3</f>
        <v>S.U.P.W.</v>
      </c>
      <c r="D1672" s="1395"/>
      <c r="E1672" s="1395"/>
      <c r="F1672" s="1396" t="str">
        <f>IF(K1644="","",VLOOKUP($A1641,'Marks Entry'!$C$1:$GQ$109,188,0))</f>
        <v>0/100</v>
      </c>
      <c r="G1672" s="1397"/>
      <c r="H1672" s="1398"/>
      <c r="I1672" s="1390" t="str">
        <f>IF(OR(K1644="",F1672=0/100),"",VLOOKUP($A1641,'Marks Entry'!$C$1:$GQ$109,135,0))</f>
        <v/>
      </c>
      <c r="J1672" s="1401"/>
      <c r="K1672" s="1401"/>
      <c r="L1672" s="1401"/>
      <c r="M1672" s="1402"/>
      <c r="N1672" s="508"/>
    </row>
    <row r="1673" spans="8:8" s="24" ht="17.25" customFormat="1" customHeight="1">
      <c r="A1673" s="1236"/>
      <c r="B1673" s="1262" t="s">
        <v>167</v>
      </c>
      <c r="C1673" s="1394" t="str">
        <f>'Marks Entry'!$EH$3</f>
        <v>Art Education</v>
      </c>
      <c r="D1673" s="1395"/>
      <c r="E1673" s="1395"/>
      <c r="F1673" s="1396" t="str">
        <f>IF(K1644="","",VLOOKUP($A1641,'Marks Entry'!$C$1:$GQ$109,192,0))</f>
        <v>0/100</v>
      </c>
      <c r="G1673" s="1397"/>
      <c r="H1673" s="1398"/>
      <c r="I1673" s="1390" t="str">
        <f>IF(OR(K1644="",F1673=0/100),"",VLOOKUP($A1641,'Marks Entry'!$C$1:$GQ$109,141,0))</f>
        <v/>
      </c>
      <c r="J1673" s="1403" t="s">
        <v>228</v>
      </c>
      <c r="K1673" s="1403"/>
      <c r="L1673" s="1403"/>
      <c r="M1673" s="1404"/>
      <c r="N1673" s="508"/>
    </row>
    <row r="1674" spans="8:8" s="24" ht="17.25" customFormat="1" customHeight="1">
      <c r="A1674" s="1236"/>
      <c r="B1674" s="1262" t="s">
        <v>167</v>
      </c>
      <c r="C1674" s="1394" t="str">
        <f>'Marks Entry'!$EN$3</f>
        <v>H &amp; C RAJ</v>
      </c>
      <c r="D1674" s="1395"/>
      <c r="E1674" s="1395"/>
      <c r="F1674" s="1405" t="str">
        <f>IF(K1644="","",VLOOKUP($A1641,'Marks Entry'!$C$1:$GQ$109,196,0))</f>
        <v>0/200</v>
      </c>
      <c r="G1674" s="1406"/>
      <c r="H1674" s="1407"/>
      <c r="I1674" s="1408" t="str">
        <f>IF(OR(K1644="",F1674=0/200),"",VLOOKUP($A1641,'Marks Entry'!$C$1:$GQ$109,151,0))</f>
        <v/>
      </c>
      <c r="J1674" s="1403" t="s">
        <v>229</v>
      </c>
      <c r="K1674" s="1403"/>
      <c r="L1674" s="1403"/>
      <c r="M1674" s="1404"/>
      <c r="N1674" s="508"/>
    </row>
    <row r="1675" spans="8:8" s="24" ht="17.25" customFormat="1" customHeight="1">
      <c r="A1675" s="1236"/>
      <c r="B1675" s="1262" t="s">
        <v>167</v>
      </c>
      <c r="C1675" s="1409" t="s">
        <v>171</v>
      </c>
      <c r="D1675" s="1410"/>
      <c r="E1675" s="1411"/>
      <c r="F1675" s="1412" t="s">
        <v>172</v>
      </c>
      <c r="G1675" s="1413"/>
      <c r="H1675" s="1414"/>
      <c r="I1675" s="1415" t="s">
        <v>31</v>
      </c>
      <c r="J1675" s="1403" t="s">
        <v>230</v>
      </c>
      <c r="K1675" s="1403"/>
      <c r="L1675" s="1403"/>
      <c r="M1675" s="1404"/>
      <c r="N1675" s="508"/>
    </row>
    <row r="1676" spans="8:8" s="24" ht="17.25" customFormat="1" customHeight="1">
      <c r="A1676" s="1236"/>
      <c r="B1676" s="1262" t="s">
        <v>167</v>
      </c>
      <c r="C1676" s="1416"/>
      <c r="D1676" s="1417"/>
      <c r="E1676" s="1418"/>
      <c r="F1676" s="1419" t="s">
        <v>224</v>
      </c>
      <c r="G1676" s="1420"/>
      <c r="H1676" s="1421"/>
      <c r="I1676" s="1422" t="s">
        <v>62</v>
      </c>
      <c r="J1676" s="1423" t="s">
        <v>232</v>
      </c>
      <c r="K1676" s="1424"/>
      <c r="L1676" s="1424"/>
      <c r="M1676" s="1425"/>
      <c r="N1676" s="508"/>
    </row>
    <row r="1677" spans="8:8" s="24" ht="17.25" customFormat="1" customHeight="1">
      <c r="A1677" s="1236"/>
      <c r="B1677" s="1262" t="s">
        <v>167</v>
      </c>
      <c r="C1677" s="1416"/>
      <c r="D1677" s="1417"/>
      <c r="E1677" s="1418"/>
      <c r="F1677" s="1419" t="s">
        <v>225</v>
      </c>
      <c r="G1677" s="1420"/>
      <c r="H1677" s="1421"/>
      <c r="I1677" s="1422" t="s">
        <v>63</v>
      </c>
      <c r="J1677" s="1426"/>
      <c r="K1677" s="1427"/>
      <c r="L1677" s="1427"/>
      <c r="M1677" s="1428"/>
      <c r="N1677" s="508"/>
    </row>
    <row r="1678" spans="8:8" s="24" ht="17.25" customFormat="1" customHeight="1">
      <c r="A1678" s="1236"/>
      <c r="B1678" s="1262" t="s">
        <v>167</v>
      </c>
      <c r="C1678" s="1416"/>
      <c r="D1678" s="1417"/>
      <c r="E1678" s="1418"/>
      <c r="F1678" s="1419" t="s">
        <v>226</v>
      </c>
      <c r="G1678" s="1420"/>
      <c r="H1678" s="1421"/>
      <c r="I1678" s="1422" t="s">
        <v>65</v>
      </c>
      <c r="J1678" s="1426"/>
      <c r="K1678" s="1427"/>
      <c r="L1678" s="1427"/>
      <c r="M1678" s="1428"/>
      <c r="N1678" s="508"/>
    </row>
    <row r="1679" spans="8:8" s="24" ht="17.25" customFormat="1" customHeight="1">
      <c r="A1679" s="1236"/>
      <c r="B1679" s="1429" t="s">
        <v>167</v>
      </c>
      <c r="C1679" s="1430"/>
      <c r="D1679" s="1431"/>
      <c r="E1679" s="1432"/>
      <c r="F1679" s="1433" t="s">
        <v>227</v>
      </c>
      <c r="G1679" s="1434"/>
      <c r="H1679" s="1435"/>
      <c r="I1679" s="1436" t="s">
        <v>64</v>
      </c>
      <c r="J1679" s="1437" t="s">
        <v>231</v>
      </c>
      <c r="K1679" s="1438"/>
      <c r="L1679" s="1438"/>
      <c r="M1679" s="1439"/>
      <c r="N1679" s="508"/>
    </row>
    <row r="1680" spans="8:8" s="24" ht="27.75" customFormat="1" customHeight="1">
      <c r="A1680" s="1440" t="s">
        <v>161</v>
      </c>
      <c r="B1680" s="1440"/>
      <c r="C1680" s="1440"/>
      <c r="D1680" s="1440"/>
      <c r="E1680" s="1440"/>
      <c r="F1680" s="1440"/>
      <c r="G1680" s="1440"/>
      <c r="H1680" s="1440"/>
      <c r="I1680" s="1440"/>
      <c r="J1680" s="1440"/>
      <c r="K1680" s="1440"/>
      <c r="L1680" s="1440"/>
      <c r="M1680" s="1440"/>
      <c r="N1680" s="1440"/>
    </row>
    <row r="1681" spans="8:8" s="24" ht="19.5" customFormat="1" customHeight="1">
      <c r="A1681" s="1223">
        <f>A1641+1</f>
        <v>43.0</v>
      </c>
      <c r="B1681" s="1441" t="str">
        <f>$B$1</f>
        <v>Department Of Sanskrit Education, Rajasthan</v>
      </c>
      <c r="C1681" s="1441"/>
      <c r="D1681" s="1441"/>
      <c r="E1681" s="1441"/>
      <c r="F1681" s="1441"/>
      <c r="G1681" s="1441"/>
      <c r="H1681" s="1441"/>
      <c r="I1681" s="1441"/>
      <c r="J1681" s="1441"/>
      <c r="K1681" s="1441"/>
      <c r="L1681" s="1441"/>
      <c r="M1681" s="1441"/>
      <c r="N1681" s="508" t="s">
        <v>161</v>
      </c>
    </row>
    <row r="1682" spans="8:8" s="707" ht="36.0" customFormat="1" customHeight="1">
      <c r="A1682" s="1225"/>
      <c r="B1682" s="1226"/>
      <c r="C1682" s="1227"/>
      <c r="D1682" s="1228" t="str">
        <f>Master!$E$8</f>
        <v>GOVT VARISHTHA UPADHYAY SANSKRIT SCHOOL</v>
      </c>
      <c r="E1682" s="1229"/>
      <c r="F1682" s="1229"/>
      <c r="G1682" s="1229"/>
      <c r="H1682" s="1229"/>
      <c r="I1682" s="1229"/>
      <c r="J1682" s="1229"/>
      <c r="K1682" s="1229"/>
      <c r="L1682" s="1229"/>
      <c r="M1682" s="1230"/>
      <c r="N1682" s="508"/>
    </row>
    <row r="1683" spans="8:8" s="24" ht="19.5" customFormat="1" customHeight="1">
      <c r="A1683" s="1225"/>
      <c r="B1683" s="1231"/>
      <c r="C1683" s="1232"/>
      <c r="D1683" s="1233">
        <f>Master!$E$11</f>
        <v>0.0</v>
      </c>
      <c r="E1683" s="1233"/>
      <c r="F1683" s="1233"/>
      <c r="G1683" s="1233"/>
      <c r="H1683" s="1233"/>
      <c r="I1683" s="1233"/>
      <c r="J1683" s="1233"/>
      <c r="K1683" s="1233"/>
      <c r="L1683" s="1233"/>
      <c r="M1683" s="1234"/>
      <c r="N1683" s="508"/>
    </row>
    <row r="1684" spans="8:8" s="1235" ht="18.75" customFormat="1" customHeight="1">
      <c r="A1684" s="1236"/>
      <c r="B1684" s="1237"/>
      <c r="C1684" s="1238" t="s">
        <v>154</v>
      </c>
      <c r="D1684" s="1239"/>
      <c r="E1684" s="1239"/>
      <c r="F1684" s="1239"/>
      <c r="G1684" s="1239"/>
      <c r="H1684" s="1240"/>
      <c r="I1684" s="1241" t="s">
        <v>135</v>
      </c>
      <c r="J1684" s="1242"/>
      <c r="K1684" s="1243">
        <f>VLOOKUP($A1681,'Marks Entry'!$C$9:$K$108,5)</f>
        <v>0.0</v>
      </c>
      <c r="L1684" s="1244" t="s">
        <v>221</v>
      </c>
      <c r="M1684" s="1245"/>
      <c r="N1684" s="508"/>
    </row>
    <row r="1685" spans="8:8" s="1235" ht="18.75" customFormat="1" customHeight="1">
      <c r="A1685" s="1236"/>
      <c r="B1685" s="1237"/>
      <c r="C1685" s="1246"/>
      <c r="D1685" s="1247"/>
      <c r="E1685" s="1247"/>
      <c r="F1685" s="1247"/>
      <c r="G1685" s="1247"/>
      <c r="H1685" s="1248"/>
      <c r="I1685" s="1241"/>
      <c r="J1685" s="1242"/>
      <c r="K1685" s="1243"/>
      <c r="L1685" s="1249">
        <f>Master!$E$14</f>
        <v>8170.0</v>
      </c>
      <c r="M1685" s="1250"/>
      <c r="N1685" s="508"/>
    </row>
    <row r="1686" spans="8:8" s="24" ht="15.75" customFormat="1" customHeight="1">
      <c r="A1686" s="1236"/>
      <c r="B1686" s="1251"/>
      <c r="C1686" s="1246"/>
      <c r="D1686" s="1247"/>
      <c r="E1686" s="1247"/>
      <c r="F1686" s="1247"/>
      <c r="G1686" s="1247"/>
      <c r="H1686" s="1248"/>
      <c r="I1686" s="1241"/>
      <c r="J1686" s="1242"/>
      <c r="K1686" s="1243"/>
      <c r="L1686" s="1252" t="s">
        <v>222</v>
      </c>
      <c r="M1686" s="1253"/>
      <c r="N1686" s="508"/>
    </row>
    <row r="1687" spans="8:8" s="24" ht="18.0" customFormat="1" customHeight="1">
      <c r="A1687" s="1236"/>
      <c r="B1687" s="1251"/>
      <c r="C1687" s="1254"/>
      <c r="D1687" s="1255"/>
      <c r="E1687" s="1255"/>
      <c r="F1687" s="1255"/>
      <c r="G1687" s="1255"/>
      <c r="H1687" s="1256"/>
      <c r="I1687" s="1257"/>
      <c r="J1687" s="1258"/>
      <c r="K1687" s="1259"/>
      <c r="L1687" s="1260" t="str">
        <f>Master!$E$6</f>
        <v>2022-23</v>
      </c>
      <c r="M1687" s="1261"/>
      <c r="N1687" s="508"/>
    </row>
    <row r="1688" spans="8:8" s="24" ht="17.25" customFormat="1" customHeight="1">
      <c r="A1688" s="1236"/>
      <c r="B1688" s="1262" t="s">
        <v>167</v>
      </c>
      <c r="C1688" s="1263" t="s">
        <v>21</v>
      </c>
      <c r="D1688" s="1264"/>
      <c r="E1688" s="1264"/>
      <c r="F1688" s="1264"/>
      <c r="G1688" s="1265"/>
      <c r="H1688" s="1266" t="s">
        <v>153</v>
      </c>
      <c r="I1688" s="1267">
        <f>IF(K1684="","",VLOOKUP($A1681,'Marks Entry'!$C$9:$FA$108,3,0))</f>
        <v>0.0</v>
      </c>
      <c r="J1688" s="1267"/>
      <c r="K1688" s="1267"/>
      <c r="L1688" s="1267"/>
      <c r="M1688" s="1268"/>
      <c r="N1688" s="508"/>
    </row>
    <row r="1689" spans="8:8" s="24" ht="17.25" customFormat="1" customHeight="1">
      <c r="A1689" s="1236"/>
      <c r="B1689" s="1262" t="s">
        <v>167</v>
      </c>
      <c r="C1689" s="1269" t="s">
        <v>23</v>
      </c>
      <c r="D1689" s="1270"/>
      <c r="E1689" s="1270"/>
      <c r="F1689" s="1270"/>
      <c r="G1689" s="1271"/>
      <c r="H1689" s="1272" t="s">
        <v>153</v>
      </c>
      <c r="I1689" s="1273">
        <f>IF(K1684="","",VLOOKUP($A1681,'Marks Entry'!$C$9:$FA$108,6,0))</f>
        <v>0.0</v>
      </c>
      <c r="J1689" s="1273"/>
      <c r="K1689" s="1273"/>
      <c r="L1689" s="1273"/>
      <c r="M1689" s="1274"/>
      <c r="N1689" s="508"/>
    </row>
    <row r="1690" spans="8:8" s="24" ht="17.25" customFormat="1" customHeight="1">
      <c r="A1690" s="1236"/>
      <c r="B1690" s="1262" t="s">
        <v>167</v>
      </c>
      <c r="C1690" s="1269" t="s">
        <v>24</v>
      </c>
      <c r="D1690" s="1270"/>
      <c r="E1690" s="1270"/>
      <c r="F1690" s="1270"/>
      <c r="G1690" s="1271"/>
      <c r="H1690" s="1272" t="s">
        <v>153</v>
      </c>
      <c r="I1690" s="1273">
        <f>IF(K1684="","",VLOOKUP($A1681,'Marks Entry'!$C$9:$FA$108,7,0))</f>
        <v>0.0</v>
      </c>
      <c r="J1690" s="1273"/>
      <c r="K1690" s="1273"/>
      <c r="L1690" s="1273"/>
      <c r="M1690" s="1274"/>
      <c r="N1690" s="508"/>
    </row>
    <row r="1691" spans="8:8" s="24" ht="17.25" customFormat="1" customHeight="1">
      <c r="A1691" s="1236"/>
      <c r="B1691" s="1262" t="s">
        <v>167</v>
      </c>
      <c r="C1691" s="1269" t="s">
        <v>52</v>
      </c>
      <c r="D1691" s="1270"/>
      <c r="E1691" s="1270"/>
      <c r="F1691" s="1270"/>
      <c r="G1691" s="1271"/>
      <c r="H1691" s="1272" t="s">
        <v>153</v>
      </c>
      <c r="I1691" s="1273">
        <f>IF(K1684="","",VLOOKUP($A1681,'Marks Entry'!$C$9:$FA$108,8,0))</f>
        <v>0.0</v>
      </c>
      <c r="J1691" s="1273"/>
      <c r="K1691" s="1273"/>
      <c r="L1691" s="1273"/>
      <c r="M1691" s="1274"/>
      <c r="N1691" s="508"/>
    </row>
    <row r="1692" spans="8:8" s="24" ht="17.25" customFormat="1" customHeight="1">
      <c r="A1692" s="1236"/>
      <c r="B1692" s="1262" t="s">
        <v>167</v>
      </c>
      <c r="C1692" s="1269" t="s">
        <v>53</v>
      </c>
      <c r="D1692" s="1270"/>
      <c r="E1692" s="1270"/>
      <c r="F1692" s="1270"/>
      <c r="G1692" s="1271"/>
      <c r="H1692" s="1272" t="s">
        <v>153</v>
      </c>
      <c r="I1692" s="1275" t="str">
        <f>IF(K1684="","",CONCATENATE('Marks Entry'!$G$4,'Marks Entry'!$J$4))</f>
        <v>9(A)</v>
      </c>
      <c r="J1692" s="1273"/>
      <c r="K1692" s="1273"/>
      <c r="L1692" s="1273"/>
      <c r="M1692" s="1274"/>
      <c r="N1692" s="508"/>
    </row>
    <row r="1693" spans="8:8" s="24" ht="17.25" customFormat="1" customHeight="1">
      <c r="A1693" s="1236"/>
      <c r="B1693" s="1262" t="s">
        <v>167</v>
      </c>
      <c r="C1693" s="1276" t="s">
        <v>26</v>
      </c>
      <c r="D1693" s="1277"/>
      <c r="E1693" s="1277"/>
      <c r="F1693" s="1277"/>
      <c r="G1693" s="1278"/>
      <c r="H1693" s="1279" t="s">
        <v>153</v>
      </c>
      <c r="I1693" s="1280">
        <f>IF(K1684="","",VLOOKUP($A1681,'Marks Entry'!$C$9:$FA$108,9,0))</f>
        <v>0.0</v>
      </c>
      <c r="J1693" s="1280"/>
      <c r="K1693" s="1280"/>
      <c r="L1693" s="1280"/>
      <c r="M1693" s="1281"/>
      <c r="N1693" s="508"/>
    </row>
    <row r="1694" spans="8:8" s="1235" ht="17.25" customFormat="1" customHeight="1">
      <c r="A1694" s="1236"/>
      <c r="B1694" s="1282" t="s">
        <v>167</v>
      </c>
      <c r="C1694" s="1283" t="s">
        <v>54</v>
      </c>
      <c r="D1694" s="1284"/>
      <c r="E1694" s="1285" t="s">
        <v>69</v>
      </c>
      <c r="F1694" s="1286" t="s">
        <v>70</v>
      </c>
      <c r="G1694" s="1285" t="s">
        <v>200</v>
      </c>
      <c r="H1694" s="1287" t="s">
        <v>30</v>
      </c>
      <c r="I1694" s="1288" t="s">
        <v>55</v>
      </c>
      <c r="J1694" s="1289" t="s">
        <v>223</v>
      </c>
      <c r="K1694" s="1290" t="s">
        <v>83</v>
      </c>
      <c r="L1694" s="1291" t="s">
        <v>76</v>
      </c>
      <c r="M1694" s="1292" t="s">
        <v>102</v>
      </c>
      <c r="N1694" s="508"/>
    </row>
    <row r="1695" spans="8:8" s="1235" ht="17.25" customFormat="1" customHeight="1">
      <c r="A1695" s="1236"/>
      <c r="B1695" s="1282" t="s">
        <v>167</v>
      </c>
      <c r="C1695" s="1293"/>
      <c r="D1695" s="1294"/>
      <c r="E1695" s="1295"/>
      <c r="F1695" s="1296"/>
      <c r="G1695" s="1295"/>
      <c r="H1695" s="1297"/>
      <c r="I1695" s="1298"/>
      <c r="J1695" s="1299"/>
      <c r="K1695" s="1300"/>
      <c r="L1695" s="1301"/>
      <c r="M1695" s="1302"/>
      <c r="N1695" s="508"/>
    </row>
    <row r="1696" spans="8:8" s="1235" ht="17.25" customFormat="1" customHeight="1">
      <c r="A1696" s="1236"/>
      <c r="B1696" s="1282" t="s">
        <v>167</v>
      </c>
      <c r="C1696" s="1303" t="s">
        <v>56</v>
      </c>
      <c r="D1696" s="1304"/>
      <c r="E1696" s="1305">
        <f>'Marks Entry'!$L$7</f>
        <v>5.0</v>
      </c>
      <c r="F1696" s="1305">
        <f>'Marks Entry'!$M$7</f>
        <v>5.0</v>
      </c>
      <c r="G1696" s="1305">
        <f>'Marks Entry'!$M$7</f>
        <v>5.0</v>
      </c>
      <c r="H1696" s="1306">
        <f>SUM(E1696:G1696)</f>
        <v>15.0</v>
      </c>
      <c r="I1696" s="1305">
        <f>'Marks Entry'!$P$7</f>
        <v>35.0</v>
      </c>
      <c r="J1696" s="1306">
        <f>SUM(H1696,I1696)</f>
        <v>50.0</v>
      </c>
      <c r="K1696" s="1305">
        <f>'Marks Entry'!$R$7</f>
        <v>50.0</v>
      </c>
      <c r="L1696" s="1307">
        <f>SUM(J1696,K1696)</f>
        <v>100.0</v>
      </c>
      <c r="M1696" s="1308"/>
      <c r="N1696" s="508"/>
    </row>
    <row r="1697" spans="8:8" s="1235" ht="17.25" customFormat="1" customHeight="1">
      <c r="A1697" s="1236"/>
      <c r="B1697" s="1282" t="s">
        <v>167</v>
      </c>
      <c r="C1697" s="1309" t="str">
        <f>'Marks Entry'!$L$3</f>
        <v>HINDI</v>
      </c>
      <c r="D1697" s="1310"/>
      <c r="E1697" s="1311">
        <f>IF(K1684="","",VLOOKUP($A1681,'Marks Entry'!$C$1:$GQ$109,10,0))</f>
        <v>0.0</v>
      </c>
      <c r="F1697" s="1311">
        <f>IF(K1684="","",VLOOKUP($A1681,'Marks Entry'!$C$1:$GQ$109,11,0))</f>
        <v>0.0</v>
      </c>
      <c r="G1697" s="1312">
        <f>IF(K1684="","",VLOOKUP($A1681,'Marks Entry'!$C$1:$GQ$109,12,0))</f>
        <v>0.0</v>
      </c>
      <c r="H1697" s="1313">
        <f>SUM(E1697:G1697)</f>
        <v>0.0</v>
      </c>
      <c r="I1697" s="1311">
        <f>IF(K1684="","",VLOOKUP($A1681,'Marks Entry'!$C$1:$GQ$109,14,0))</f>
        <v>0.0</v>
      </c>
      <c r="J1697" s="1313">
        <f t="shared" si="126" ref="J1697:J1704">SUM(H1697,I1697)</f>
        <v>0.0</v>
      </c>
      <c r="K1697" s="1311">
        <f>IF(K1684="","",VLOOKUP($A1681,'Marks Entry'!$C$1:$GQ$109,16,0))</f>
        <v>0.0</v>
      </c>
      <c r="L1697" s="1314">
        <f t="shared" si="127" ref="L1697:L1704">SUM(J1697,K1697)</f>
        <v>0.0</v>
      </c>
      <c r="M1697" s="1315" t="str">
        <f>IF(K1684="","",VLOOKUP($A1681,'Marks Entry'!$C$1:$GQ$109,21,0))</f>
        <v/>
      </c>
      <c r="N1697" s="508"/>
    </row>
    <row r="1698" spans="8:8" s="1235" ht="17.25" customFormat="1" customHeight="1">
      <c r="A1698" s="1236"/>
      <c r="B1698" s="1282" t="s">
        <v>167</v>
      </c>
      <c r="C1698" s="1316" t="str">
        <f>'Marks Entry'!$X$3</f>
        <v>ENGLISH</v>
      </c>
      <c r="D1698" s="1317"/>
      <c r="E1698" s="1318">
        <f>IF(K1684="","",VLOOKUP($A1681,'Marks Entry'!$C$1:$GQ$109,22,0))</f>
        <v>0.0</v>
      </c>
      <c r="F1698" s="1318">
        <f>IF(K1684="","",VLOOKUP($A1681,'Marks Entry'!$C$1:$GQ$109,23,0))</f>
        <v>0.0</v>
      </c>
      <c r="G1698" s="1319">
        <f>IF(K1684="","",VLOOKUP($A1681,'Marks Entry'!$C$1:$GQ$109,24,0))</f>
        <v>0.0</v>
      </c>
      <c r="H1698" s="1320">
        <f t="shared" si="128" ref="H1698:H1704">SUM(E1698:G1698)</f>
        <v>0.0</v>
      </c>
      <c r="I1698" s="1321">
        <f>IF(K1684="","",VLOOKUP($A1681,'Marks Entry'!$C$1:$GQ$109,26,0))</f>
        <v>0.0</v>
      </c>
      <c r="J1698" s="1320">
        <f t="shared" si="126"/>
        <v>0.0</v>
      </c>
      <c r="K1698" s="1318">
        <f>IF(K1684="","",VLOOKUP($A1681,'Marks Entry'!$C$1:$GQ$109,28,0))</f>
        <v>0.0</v>
      </c>
      <c r="L1698" s="1322">
        <f t="shared" si="127"/>
        <v>0.0</v>
      </c>
      <c r="M1698" s="1323" t="str">
        <f>IF(K1684="","",VLOOKUP($A1681,'Marks Entry'!$C$1:$GQ$109,33,0))</f>
        <v/>
      </c>
      <c r="N1698" s="508"/>
    </row>
    <row r="1699" spans="8:8" s="1235" ht="17.25" customFormat="1" customHeight="1">
      <c r="A1699" s="1236"/>
      <c r="B1699" s="1282" t="s">
        <v>167</v>
      </c>
      <c r="C1699" s="1324" t="s">
        <v>56</v>
      </c>
      <c r="D1699" s="1325"/>
      <c r="E1699" s="1326">
        <f>'Marks Entry'!$AJ$7</f>
        <v>10.0</v>
      </c>
      <c r="F1699" s="1326">
        <f>'Marks Entry'!$AK$7</f>
        <v>10.0</v>
      </c>
      <c r="G1699" s="1326">
        <f>'Marks Entry'!$AK$7</f>
        <v>10.0</v>
      </c>
      <c r="H1699" s="1327">
        <f t="shared" si="128"/>
        <v>30.0</v>
      </c>
      <c r="I1699" s="1326">
        <f>'Marks Entry'!$AN$7</f>
        <v>70.0</v>
      </c>
      <c r="J1699" s="1327">
        <f t="shared" si="126"/>
        <v>100.0</v>
      </c>
      <c r="K1699" s="1326">
        <f>'Marks Entry'!$AP$7</f>
        <v>100.0</v>
      </c>
      <c r="L1699" s="1328">
        <f t="shared" si="127"/>
        <v>200.0</v>
      </c>
      <c r="M1699" s="1329" t="s">
        <v>168</v>
      </c>
      <c r="N1699" s="508"/>
    </row>
    <row r="1700" spans="8:8" s="1235" ht="17.25" customFormat="1" customHeight="1">
      <c r="A1700" s="1236"/>
      <c r="B1700" s="1282" t="s">
        <v>167</v>
      </c>
      <c r="C1700" s="1330" t="str">
        <f>'Marks Entry'!$AJ$3</f>
        <v>SANSKRIT-I</v>
      </c>
      <c r="D1700" s="1331"/>
      <c r="E1700" s="1311">
        <f>IF(K1684="","",VLOOKUP($A1681,'Marks Entry'!$C$1:$GQ$109,34,0))</f>
        <v>0.0</v>
      </c>
      <c r="F1700" s="1311">
        <f>IF(K1684="","",VLOOKUP($A1681,'Marks Entry'!$C$1:$GQ$109,35,0))</f>
        <v>0.0</v>
      </c>
      <c r="G1700" s="1312">
        <f>IF(K1684="","",VLOOKUP($A1681,'Marks Entry'!$C$1:$GQ$109,36,0))</f>
        <v>0.0</v>
      </c>
      <c r="H1700" s="1332">
        <f t="shared" si="128"/>
        <v>0.0</v>
      </c>
      <c r="I1700" s="1333">
        <f>IF(K1684="","",VLOOKUP($A1681,'Marks Entry'!$C$1:$GQ$109,38,0))</f>
        <v>0.0</v>
      </c>
      <c r="J1700" s="1332">
        <f t="shared" si="126"/>
        <v>0.0</v>
      </c>
      <c r="K1700" s="1311">
        <f>IF(K1684="","",VLOOKUP($A1681,'Marks Entry'!$C$1:$GQ$109,40,0))</f>
        <v>0.0</v>
      </c>
      <c r="L1700" s="1314">
        <f t="shared" si="127"/>
        <v>0.0</v>
      </c>
      <c r="M1700" s="1315" t="str">
        <f>IF(K1684="","",VLOOKUP($A1681,'Marks Entry'!$C$1:$GQ$109,45,0))</f>
        <v/>
      </c>
      <c r="N1700" s="508"/>
    </row>
    <row r="1701" spans="8:8" s="1235" ht="17.25" customFormat="1" customHeight="1">
      <c r="A1701" s="1236"/>
      <c r="B1701" s="1282" t="s">
        <v>167</v>
      </c>
      <c r="C1701" s="1334" t="str">
        <f>'Marks Entry'!$AV$3</f>
        <v>SANSKRIT-II</v>
      </c>
      <c r="D1701" s="1335"/>
      <c r="E1701" s="1311">
        <f>IF(K1684="","",VLOOKUP($A1681,'Marks Entry'!$C$1:$GQ$109,46,0))</f>
        <v>0.0</v>
      </c>
      <c r="F1701" s="1311">
        <f>IF(K1684="","",VLOOKUP($A1681,'Marks Entry'!$C$1:$GQ$109,47,0))</f>
        <v>0.0</v>
      </c>
      <c r="G1701" s="1312">
        <f>IF(K1684="","",VLOOKUP($A1681,'Marks Entry'!$C$1:$GQ$109,48,0))</f>
        <v>0.0</v>
      </c>
      <c r="H1701" s="1336">
        <f t="shared" si="128"/>
        <v>0.0</v>
      </c>
      <c r="I1701" s="1337">
        <f>IF(K1684="","",VLOOKUP($A1681,'Marks Entry'!$C$1:$GQ$109,50,0))</f>
        <v>0.0</v>
      </c>
      <c r="J1701" s="1336">
        <f t="shared" si="126"/>
        <v>0.0</v>
      </c>
      <c r="K1701" s="1311">
        <f>IF(K1684="","",VLOOKUP($A1681,'Marks Entry'!$C$1:$GQ$109,52,0))</f>
        <v>0.0</v>
      </c>
      <c r="L1701" s="1314">
        <f t="shared" si="127"/>
        <v>0.0</v>
      </c>
      <c r="M1701" s="1315" t="str">
        <f>IF(K1684="","",VLOOKUP($A1681,'Marks Entry'!$C$1:$GQ$109,57,0))</f>
        <v/>
      </c>
      <c r="N1701" s="508"/>
    </row>
    <row r="1702" spans="8:8" s="1235" ht="17.25" customFormat="1" customHeight="1">
      <c r="A1702" s="1236"/>
      <c r="B1702" s="1282" t="s">
        <v>167</v>
      </c>
      <c r="C1702" s="1334" t="str">
        <f>'Marks Entry'!$BH$3</f>
        <v>SCIENCE</v>
      </c>
      <c r="D1702" s="1335"/>
      <c r="E1702" s="1311">
        <f>IF(K1684="","",VLOOKUP($A1681,'Marks Entry'!$C$1:$GQ$109,58,0))</f>
        <v>0.0</v>
      </c>
      <c r="F1702" s="1311">
        <f>IF(K1684="","",VLOOKUP($A1681,'Marks Entry'!$C$1:$GQ$109,59,0))</f>
        <v>0.0</v>
      </c>
      <c r="G1702" s="1312">
        <f>IF(K1684="","",VLOOKUP($A1681,'Marks Entry'!$C$1:$GQ$109,60,0))</f>
        <v>0.0</v>
      </c>
      <c r="H1702" s="1336">
        <f t="shared" si="128"/>
        <v>0.0</v>
      </c>
      <c r="I1702" s="1337">
        <f>IF(K1684="","",VLOOKUP($A1681,'Marks Entry'!$C$1:$GQ$109,62,0))</f>
        <v>0.0</v>
      </c>
      <c r="J1702" s="1336">
        <f t="shared" si="126"/>
        <v>0.0</v>
      </c>
      <c r="K1702" s="1311">
        <f>IF(K1684="","",VLOOKUP($A1681,'Marks Entry'!$C$1:$GQ$109,64,0))</f>
        <v>0.0</v>
      </c>
      <c r="L1702" s="1314">
        <f t="shared" si="127"/>
        <v>0.0</v>
      </c>
      <c r="M1702" s="1315" t="str">
        <f>IF(K1684="","",VLOOKUP($A1681,'Marks Entry'!$C$1:$GQ$109,69,0))</f>
        <v/>
      </c>
      <c r="N1702" s="508"/>
    </row>
    <row r="1703" spans="8:8" s="1235" ht="17.25" customFormat="1" customHeight="1">
      <c r="A1703" s="1236"/>
      <c r="B1703" s="1282" t="s">
        <v>167</v>
      </c>
      <c r="C1703" s="1338" t="str">
        <f>'Marks Entry'!$BT$3</f>
        <v>MATHEMATICS</v>
      </c>
      <c r="D1703" s="1339"/>
      <c r="E1703" s="1340">
        <f>IF(K1684="","",VLOOKUP($A1681,'Marks Entry'!$C$1:$GQ$109,70,0))</f>
        <v>0.0</v>
      </c>
      <c r="F1703" s="1340">
        <f>IF(K1684="","",VLOOKUP($A1681,'Marks Entry'!$C$1:$GQ$109,71,0))</f>
        <v>0.0</v>
      </c>
      <c r="G1703" s="1341">
        <f>IF(K1684="","",VLOOKUP($A1681,'Marks Entry'!$C$1:$GQ$109,72,0))</f>
        <v>0.0</v>
      </c>
      <c r="H1703" s="1342">
        <f t="shared" si="128"/>
        <v>0.0</v>
      </c>
      <c r="I1703" s="1343">
        <f>IF(K1684="","",VLOOKUP($A1681,'Marks Entry'!$C$1:$GQ$109,74,0))</f>
        <v>0.0</v>
      </c>
      <c r="J1703" s="1342">
        <f t="shared" si="126"/>
        <v>0.0</v>
      </c>
      <c r="K1703" s="1340">
        <f>IF(K1684="","",VLOOKUP($A1681,'Marks Entry'!$C$1:$GQ$109,76,0))</f>
        <v>0.0</v>
      </c>
      <c r="L1703" s="1344">
        <f t="shared" si="127"/>
        <v>0.0</v>
      </c>
      <c r="M1703" s="1345" t="str">
        <f>IF(K1684="","",VLOOKUP($A1681,'Marks Entry'!$C$1:$GQ$109,81,0))</f>
        <v/>
      </c>
      <c r="N1703" s="508"/>
    </row>
    <row r="1704" spans="8:8" s="1235" ht="17.25" customFormat="1" customHeight="1">
      <c r="A1704" s="1236"/>
      <c r="B1704" s="1282" t="s">
        <v>167</v>
      </c>
      <c r="C1704" s="1338" t="str">
        <f>'Marks Entry'!$CF$3</f>
        <v>SOCIAL SCIENCE</v>
      </c>
      <c r="D1704" s="1339"/>
      <c r="E1704" s="1340">
        <f>IF(K1684="","",VLOOKUP($A1681,'Marks Entry'!$C$1:$GQ$109,82,0))</f>
        <v>0.0</v>
      </c>
      <c r="F1704" s="1340">
        <f>IF(K1684="","",VLOOKUP($A1681,'Marks Entry'!$C$1:$GQ$109,83,0))</f>
        <v>0.0</v>
      </c>
      <c r="G1704" s="1341">
        <f>IF(K1684="","",VLOOKUP($A1681,'Marks Entry'!$C$1:$GQ$109,84,0))</f>
        <v>0.0</v>
      </c>
      <c r="H1704" s="1342">
        <f t="shared" si="128"/>
        <v>0.0</v>
      </c>
      <c r="I1704" s="1343">
        <f>IF(K1684="","",VLOOKUP($A1681,'Marks Entry'!$C$1:$GQ$109,86,0))</f>
        <v>0.0</v>
      </c>
      <c r="J1704" s="1342">
        <f t="shared" si="126"/>
        <v>0.0</v>
      </c>
      <c r="K1704" s="1340">
        <f>IF(K1684="","",VLOOKUP($A1681,'Marks Entry'!$C$1:$GQ$109,88,0))</f>
        <v>0.0</v>
      </c>
      <c r="L1704" s="1344">
        <f t="shared" si="127"/>
        <v>0.0</v>
      </c>
      <c r="M1704" s="1345" t="str">
        <f>IF(K1684="","",VLOOKUP($A1681,'Marks Entry'!$C$1:$GQ$109,93,0))</f>
        <v/>
      </c>
      <c r="N1704" s="508"/>
    </row>
    <row r="1705" spans="8:8" s="24" ht="17.25" customFormat="1" customHeight="1">
      <c r="A1705" s="1236"/>
      <c r="B1705" s="1262" t="s">
        <v>167</v>
      </c>
      <c r="C1705" s="1346" t="s">
        <v>77</v>
      </c>
      <c r="D1705" s="1347"/>
      <c r="E1705" s="1348"/>
      <c r="F1705" s="1349" t="s">
        <v>78</v>
      </c>
      <c r="G1705" s="1350"/>
      <c r="H1705" s="1351" t="s">
        <v>79</v>
      </c>
      <c r="I1705" s="1352"/>
      <c r="J1705" s="1353" t="s">
        <v>43</v>
      </c>
      <c r="K1705" s="1354" t="s">
        <v>95</v>
      </c>
      <c r="L1705" s="1355" t="s">
        <v>41</v>
      </c>
      <c r="M1705" s="1356" t="s">
        <v>45</v>
      </c>
      <c r="N1705" s="508"/>
    </row>
    <row r="1706" spans="8:8" s="24" ht="20.25" customFormat="1" customHeight="1">
      <c r="A1706" s="1236"/>
      <c r="B1706" s="1262" t="s">
        <v>167</v>
      </c>
      <c r="C1706" s="1357"/>
      <c r="D1706" s="1358"/>
      <c r="E1706" s="1359"/>
      <c r="F1706" s="1360" t="str">
        <f>IF(K1684="","",VLOOKUP($A1681,'Marks Entry'!$C$1:$GQ$109,155,0))</f>
        <v/>
      </c>
      <c r="G1706" s="1361"/>
      <c r="H1706" s="1362" t="str">
        <f>IF(K1684="","",VLOOKUP($A1681,'Marks Entry'!$C$1:$GQ$109,156,0))</f>
        <v/>
      </c>
      <c r="I1706" s="1361"/>
      <c r="J1706" s="1363" t="str">
        <f>IF(K1684="","",VLOOKUP($A1681,'Marks Entry'!$C$1:$GQ$109,157,0))</f>
        <v/>
      </c>
      <c r="K1706" s="1364" t="str">
        <f>IF(K1684="","",VLOOKUP($A1681,'Marks Entry'!$C$1:$GQ$109,158,0))</f>
        <v/>
      </c>
      <c r="L1706" s="1365" t="str">
        <f>IF(K1684="","",VLOOKUP($A1681,'Marks Entry'!$C$1:$GQ$109,159,0))</f>
        <v/>
      </c>
      <c r="M1706" s="1366" t="str">
        <f>IF(K1684="","",VLOOKUP($A1681,'Marks Entry'!$C$1:$GQ$109,161,0))</f>
        <v/>
      </c>
      <c r="N1706" s="508"/>
    </row>
    <row r="1707" spans="8:8" s="24" ht="17.25" customFormat="1" customHeight="1">
      <c r="A1707" s="1236"/>
      <c r="B1707" s="1262" t="s">
        <v>167</v>
      </c>
      <c r="C1707" s="1367" t="s">
        <v>58</v>
      </c>
      <c r="D1707" s="1368"/>
      <c r="E1707" s="1368"/>
      <c r="F1707" s="1368"/>
      <c r="G1707" s="1368"/>
      <c r="H1707" s="1368"/>
      <c r="I1707" s="1369"/>
      <c r="J1707" s="1370" t="s">
        <v>59</v>
      </c>
      <c r="K1707" s="1371">
        <f>IF(K1684="","",VLOOKUP($A1681,'Marks Entry'!$C$1:$GQ$109,152,0))</f>
        <v>0.0</v>
      </c>
      <c r="L1707" s="1372" t="s">
        <v>104</v>
      </c>
      <c r="M1707" s="1373"/>
      <c r="N1707" s="508"/>
    </row>
    <row r="1708" spans="8:8" s="24" ht="17.25" customFormat="1" customHeight="1">
      <c r="A1708" s="1236"/>
      <c r="B1708" s="1262" t="s">
        <v>167</v>
      </c>
      <c r="C1708" s="1374" t="s">
        <v>54</v>
      </c>
      <c r="D1708" s="1375"/>
      <c r="E1708" s="1375"/>
      <c r="F1708" s="1376" t="s">
        <v>162</v>
      </c>
      <c r="G1708" s="1376"/>
      <c r="H1708" s="1376"/>
      <c r="I1708" s="1377" t="s">
        <v>49</v>
      </c>
      <c r="J1708" s="1378" t="s">
        <v>60</v>
      </c>
      <c r="K1708" s="1379">
        <f>IF(K1684="","",VLOOKUP($A1681,'Marks Entry'!$C$1:$GQ$109,153,0))</f>
        <v>0.0</v>
      </c>
      <c r="L1708" s="1380" t="str">
        <f>IF(K1684="","",VLOOKUP($A1681,'Marks Entry'!$C$1:$GQ$109,154,0))</f>
        <v/>
      </c>
      <c r="M1708" s="1381"/>
      <c r="N1708" s="508"/>
    </row>
    <row r="1709" spans="8:8" s="24" ht="17.25" customFormat="1" customHeight="1">
      <c r="A1709" s="1236"/>
      <c r="B1709" s="1262" t="s">
        <v>167</v>
      </c>
      <c r="C1709" s="1374"/>
      <c r="D1709" s="1375"/>
      <c r="E1709" s="1375"/>
      <c r="F1709" s="1376"/>
      <c r="G1709" s="1376"/>
      <c r="H1709" s="1376"/>
      <c r="I1709" s="1382" t="s">
        <v>103</v>
      </c>
      <c r="J1709" s="1383" t="s">
        <v>61</v>
      </c>
      <c r="K1709" s="1383"/>
      <c r="L1709" s="1384" t="str">
        <f>IF(K1684="","",VLOOKUP($A1681,'Marks Entry'!$C$1:$GQ$109,162,0))</f>
        <v/>
      </c>
      <c r="M1709" s="1385"/>
      <c r="N1709" s="508"/>
    </row>
    <row r="1710" spans="8:8" s="24" ht="17.25" customFormat="1" customHeight="1">
      <c r="A1710" s="1236"/>
      <c r="B1710" s="1262" t="s">
        <v>167</v>
      </c>
      <c r="C1710" s="1386" t="str">
        <f>'Marks Entry'!$CR$3</f>
        <v>Fou. Of Info. Tech.</v>
      </c>
      <c r="D1710" s="1387"/>
      <c r="E1710" s="1388"/>
      <c r="F1710" s="1389" t="str">
        <f>IF(K1684="","",VLOOKUP($A1681,'Marks Entry'!$C$1:$GQ$109,180,0))</f>
        <v>0/200</v>
      </c>
      <c r="G1710" s="1389"/>
      <c r="H1710" s="1389"/>
      <c r="I1710" s="1390" t="str">
        <f>IF(OR(K1684="",F1710=0/200),"",VLOOKUP($A1681,'Marks Entry'!$C$1:$GQ$109,106,0))</f>
        <v/>
      </c>
      <c r="J1710" s="1391" t="s">
        <v>68</v>
      </c>
      <c r="K1710" s="1391"/>
      <c r="L1710" s="1392">
        <f>Master!$E$20</f>
        <v>45048.0</v>
      </c>
      <c r="M1710" s="1393"/>
      <c r="N1710" s="508"/>
    </row>
    <row r="1711" spans="8:8" s="24" ht="17.25" customFormat="1" customHeight="1">
      <c r="A1711" s="1236"/>
      <c r="B1711" s="1262" t="s">
        <v>167</v>
      </c>
      <c r="C1711" s="1394" t="str">
        <f>'Marks Entry'!$DE$3</f>
        <v>Health &amp; Phy. Edu.</v>
      </c>
      <c r="D1711" s="1395"/>
      <c r="E1711" s="1395"/>
      <c r="F1711" s="1396" t="str">
        <f>IF(K1684="","",VLOOKUP($A1681,'Marks Entry'!$C$1:$GQ$109,184,0))</f>
        <v>0/230</v>
      </c>
      <c r="G1711" s="1397"/>
      <c r="H1711" s="1398"/>
      <c r="I1711" s="1390" t="str">
        <f>IF(OR(K1684="",F1711=0/200),"",VLOOKUP($A1681,'Marks Entry'!$C$1:$GQ$109,129,0))</f>
        <v/>
      </c>
      <c r="J1711" s="1399"/>
      <c r="K1711" s="1399"/>
      <c r="L1711" s="1399"/>
      <c r="M1711" s="1400"/>
      <c r="N1711" s="508"/>
    </row>
    <row r="1712" spans="8:8" s="24" ht="17.25" customFormat="1" customHeight="1">
      <c r="A1712" s="1236"/>
      <c r="B1712" s="1262" t="s">
        <v>167</v>
      </c>
      <c r="C1712" s="1394" t="str">
        <f>'Marks Entry'!$EB$3</f>
        <v>S.U.P.W.</v>
      </c>
      <c r="D1712" s="1395"/>
      <c r="E1712" s="1395"/>
      <c r="F1712" s="1396" t="str">
        <f>IF(K1684="","",VLOOKUP($A1681,'Marks Entry'!$C$1:$GQ$109,188,0))</f>
        <v>0/100</v>
      </c>
      <c r="G1712" s="1397"/>
      <c r="H1712" s="1398"/>
      <c r="I1712" s="1390" t="str">
        <f>IF(OR(K1684="",F1712=0/100),"",VLOOKUP($A1681,'Marks Entry'!$C$1:$GQ$109,135,0))</f>
        <v/>
      </c>
      <c r="J1712" s="1401"/>
      <c r="K1712" s="1401"/>
      <c r="L1712" s="1401"/>
      <c r="M1712" s="1402"/>
      <c r="N1712" s="508"/>
    </row>
    <row r="1713" spans="8:8" s="24" ht="17.25" customFormat="1" customHeight="1">
      <c r="A1713" s="1236"/>
      <c r="B1713" s="1262" t="s">
        <v>167</v>
      </c>
      <c r="C1713" s="1394" t="str">
        <f>'Marks Entry'!$EH$3</f>
        <v>Art Education</v>
      </c>
      <c r="D1713" s="1395"/>
      <c r="E1713" s="1395"/>
      <c r="F1713" s="1396" t="str">
        <f>IF(K1684="","",VLOOKUP($A1681,'Marks Entry'!$C$1:$GQ$109,192,0))</f>
        <v>0/100</v>
      </c>
      <c r="G1713" s="1397"/>
      <c r="H1713" s="1398"/>
      <c r="I1713" s="1390" t="str">
        <f>IF(OR(K1684="",F1713=0/100),"",VLOOKUP($A1681,'Marks Entry'!$C$1:$GQ$109,141,0))</f>
        <v/>
      </c>
      <c r="J1713" s="1403" t="s">
        <v>228</v>
      </c>
      <c r="K1713" s="1403"/>
      <c r="L1713" s="1403"/>
      <c r="M1713" s="1404"/>
      <c r="N1713" s="508"/>
    </row>
    <row r="1714" spans="8:8" s="24" ht="17.25" customFormat="1" customHeight="1">
      <c r="A1714" s="1236"/>
      <c r="B1714" s="1262" t="s">
        <v>167</v>
      </c>
      <c r="C1714" s="1394" t="str">
        <f>'Marks Entry'!$EN$3</f>
        <v>H &amp; C RAJ</v>
      </c>
      <c r="D1714" s="1395"/>
      <c r="E1714" s="1395"/>
      <c r="F1714" s="1405" t="str">
        <f>IF(K1684="","",VLOOKUP($A1681,'Marks Entry'!$C$1:$GQ$109,196,0))</f>
        <v>0/200</v>
      </c>
      <c r="G1714" s="1406"/>
      <c r="H1714" s="1407"/>
      <c r="I1714" s="1408" t="str">
        <f>IF(OR(K1684="",F1714=0/200),"",VLOOKUP($A1681,'Marks Entry'!$C$1:$GQ$109,151,0))</f>
        <v/>
      </c>
      <c r="J1714" s="1403" t="s">
        <v>229</v>
      </c>
      <c r="K1714" s="1403"/>
      <c r="L1714" s="1403"/>
      <c r="M1714" s="1404"/>
      <c r="N1714" s="508"/>
    </row>
    <row r="1715" spans="8:8" s="24" ht="17.25" customFormat="1" customHeight="1">
      <c r="A1715" s="1236"/>
      <c r="B1715" s="1262" t="s">
        <v>167</v>
      </c>
      <c r="C1715" s="1409" t="s">
        <v>171</v>
      </c>
      <c r="D1715" s="1410"/>
      <c r="E1715" s="1411"/>
      <c r="F1715" s="1412" t="s">
        <v>172</v>
      </c>
      <c r="G1715" s="1413"/>
      <c r="H1715" s="1414"/>
      <c r="I1715" s="1415" t="s">
        <v>31</v>
      </c>
      <c r="J1715" s="1403" t="s">
        <v>230</v>
      </c>
      <c r="K1715" s="1403"/>
      <c r="L1715" s="1403"/>
      <c r="M1715" s="1404"/>
      <c r="N1715" s="508"/>
    </row>
    <row r="1716" spans="8:8" s="24" ht="17.25" customFormat="1" customHeight="1">
      <c r="A1716" s="1236"/>
      <c r="B1716" s="1262" t="s">
        <v>167</v>
      </c>
      <c r="C1716" s="1416"/>
      <c r="D1716" s="1417"/>
      <c r="E1716" s="1418"/>
      <c r="F1716" s="1419" t="s">
        <v>224</v>
      </c>
      <c r="G1716" s="1420"/>
      <c r="H1716" s="1421"/>
      <c r="I1716" s="1422" t="s">
        <v>62</v>
      </c>
      <c r="J1716" s="1423" t="s">
        <v>232</v>
      </c>
      <c r="K1716" s="1424"/>
      <c r="L1716" s="1424"/>
      <c r="M1716" s="1425"/>
      <c r="N1716" s="508"/>
    </row>
    <row r="1717" spans="8:8" s="24" ht="17.25" customFormat="1" customHeight="1">
      <c r="A1717" s="1236"/>
      <c r="B1717" s="1262" t="s">
        <v>167</v>
      </c>
      <c r="C1717" s="1416"/>
      <c r="D1717" s="1417"/>
      <c r="E1717" s="1418"/>
      <c r="F1717" s="1419" t="s">
        <v>225</v>
      </c>
      <c r="G1717" s="1420"/>
      <c r="H1717" s="1421"/>
      <c r="I1717" s="1422" t="s">
        <v>63</v>
      </c>
      <c r="J1717" s="1426"/>
      <c r="K1717" s="1427"/>
      <c r="L1717" s="1427"/>
      <c r="M1717" s="1428"/>
      <c r="N1717" s="508"/>
    </row>
    <row r="1718" spans="8:8" s="24" ht="17.25" customFormat="1" customHeight="1">
      <c r="A1718" s="1236"/>
      <c r="B1718" s="1262" t="s">
        <v>167</v>
      </c>
      <c r="C1718" s="1416"/>
      <c r="D1718" s="1417"/>
      <c r="E1718" s="1418"/>
      <c r="F1718" s="1419" t="s">
        <v>226</v>
      </c>
      <c r="G1718" s="1420"/>
      <c r="H1718" s="1421"/>
      <c r="I1718" s="1422" t="s">
        <v>65</v>
      </c>
      <c r="J1718" s="1426"/>
      <c r="K1718" s="1427"/>
      <c r="L1718" s="1427"/>
      <c r="M1718" s="1428"/>
      <c r="N1718" s="508"/>
    </row>
    <row r="1719" spans="8:8" s="24" ht="17.25" customFormat="1" customHeight="1">
      <c r="A1719" s="1236"/>
      <c r="B1719" s="1429" t="s">
        <v>167</v>
      </c>
      <c r="C1719" s="1430"/>
      <c r="D1719" s="1431"/>
      <c r="E1719" s="1432"/>
      <c r="F1719" s="1433" t="s">
        <v>227</v>
      </c>
      <c r="G1719" s="1434"/>
      <c r="H1719" s="1435"/>
      <c r="I1719" s="1436" t="s">
        <v>64</v>
      </c>
      <c r="J1719" s="1437" t="s">
        <v>231</v>
      </c>
      <c r="K1719" s="1438"/>
      <c r="L1719" s="1438"/>
      <c r="M1719" s="1439"/>
      <c r="N1719" s="508"/>
    </row>
    <row r="1720" spans="8:8" s="24" ht="27.75" customFormat="1" customHeight="1">
      <c r="A1720" s="1440" t="s">
        <v>161</v>
      </c>
      <c r="B1720" s="1440"/>
      <c r="C1720" s="1440"/>
      <c r="D1720" s="1440"/>
      <c r="E1720" s="1440"/>
      <c r="F1720" s="1440"/>
      <c r="G1720" s="1440"/>
      <c r="H1720" s="1440"/>
      <c r="I1720" s="1440"/>
      <c r="J1720" s="1440"/>
      <c r="K1720" s="1440"/>
      <c r="L1720" s="1440"/>
      <c r="M1720" s="1440"/>
      <c r="N1720" s="1440"/>
    </row>
    <row r="1721" spans="8:8" s="24" ht="19.5" customFormat="1" customHeight="1">
      <c r="A1721" s="1223">
        <f>A1681+1</f>
        <v>44.0</v>
      </c>
      <c r="B1721" s="1441" t="str">
        <f>$B$1</f>
        <v>Department Of Sanskrit Education, Rajasthan</v>
      </c>
      <c r="C1721" s="1441"/>
      <c r="D1721" s="1441"/>
      <c r="E1721" s="1441"/>
      <c r="F1721" s="1441"/>
      <c r="G1721" s="1441"/>
      <c r="H1721" s="1441"/>
      <c r="I1721" s="1441"/>
      <c r="J1721" s="1441"/>
      <c r="K1721" s="1441"/>
      <c r="L1721" s="1441"/>
      <c r="M1721" s="1441"/>
      <c r="N1721" s="508" t="s">
        <v>161</v>
      </c>
    </row>
    <row r="1722" spans="8:8" s="707" ht="36.0" customFormat="1" customHeight="1">
      <c r="A1722" s="1225"/>
      <c r="B1722" s="1226"/>
      <c r="C1722" s="1227"/>
      <c r="D1722" s="1228" t="str">
        <f>Master!$E$8</f>
        <v>GOVT VARISHTHA UPADHYAY SANSKRIT SCHOOL</v>
      </c>
      <c r="E1722" s="1229"/>
      <c r="F1722" s="1229"/>
      <c r="G1722" s="1229"/>
      <c r="H1722" s="1229"/>
      <c r="I1722" s="1229"/>
      <c r="J1722" s="1229"/>
      <c r="K1722" s="1229"/>
      <c r="L1722" s="1229"/>
      <c r="M1722" s="1230"/>
      <c r="N1722" s="508"/>
    </row>
    <row r="1723" spans="8:8" s="24" ht="19.5" customFormat="1" customHeight="1">
      <c r="A1723" s="1225"/>
      <c r="B1723" s="1231"/>
      <c r="C1723" s="1232"/>
      <c r="D1723" s="1233">
        <f>Master!$E$11</f>
        <v>0.0</v>
      </c>
      <c r="E1723" s="1233"/>
      <c r="F1723" s="1233"/>
      <c r="G1723" s="1233"/>
      <c r="H1723" s="1233"/>
      <c r="I1723" s="1233"/>
      <c r="J1723" s="1233"/>
      <c r="K1723" s="1233"/>
      <c r="L1723" s="1233"/>
      <c r="M1723" s="1234"/>
      <c r="N1723" s="508"/>
    </row>
    <row r="1724" spans="8:8" s="1235" ht="18.75" customFormat="1" customHeight="1">
      <c r="A1724" s="1236"/>
      <c r="B1724" s="1237"/>
      <c r="C1724" s="1238" t="s">
        <v>154</v>
      </c>
      <c r="D1724" s="1239"/>
      <c r="E1724" s="1239"/>
      <c r="F1724" s="1239"/>
      <c r="G1724" s="1239"/>
      <c r="H1724" s="1240"/>
      <c r="I1724" s="1241" t="s">
        <v>135</v>
      </c>
      <c r="J1724" s="1242"/>
      <c r="K1724" s="1243">
        <f>VLOOKUP($A1721,'Marks Entry'!$C$9:$K$108,5)</f>
        <v>0.0</v>
      </c>
      <c r="L1724" s="1244" t="s">
        <v>221</v>
      </c>
      <c r="M1724" s="1245"/>
      <c r="N1724" s="508"/>
    </row>
    <row r="1725" spans="8:8" s="1235" ht="18.75" customFormat="1" customHeight="1">
      <c r="A1725" s="1236"/>
      <c r="B1725" s="1237"/>
      <c r="C1725" s="1246"/>
      <c r="D1725" s="1247"/>
      <c r="E1725" s="1247"/>
      <c r="F1725" s="1247"/>
      <c r="G1725" s="1247"/>
      <c r="H1725" s="1248"/>
      <c r="I1725" s="1241"/>
      <c r="J1725" s="1242"/>
      <c r="K1725" s="1243"/>
      <c r="L1725" s="1249">
        <f>Master!$E$14</f>
        <v>8170.0</v>
      </c>
      <c r="M1725" s="1250"/>
      <c r="N1725" s="508"/>
    </row>
    <row r="1726" spans="8:8" s="24" ht="15.75" customFormat="1" customHeight="1">
      <c r="A1726" s="1236"/>
      <c r="B1726" s="1251"/>
      <c r="C1726" s="1246"/>
      <c r="D1726" s="1247"/>
      <c r="E1726" s="1247"/>
      <c r="F1726" s="1247"/>
      <c r="G1726" s="1247"/>
      <c r="H1726" s="1248"/>
      <c r="I1726" s="1241"/>
      <c r="J1726" s="1242"/>
      <c r="K1726" s="1243"/>
      <c r="L1726" s="1252" t="s">
        <v>222</v>
      </c>
      <c r="M1726" s="1253"/>
      <c r="N1726" s="508"/>
    </row>
    <row r="1727" spans="8:8" s="24" ht="18.0" customFormat="1" customHeight="1">
      <c r="A1727" s="1236"/>
      <c r="B1727" s="1251"/>
      <c r="C1727" s="1254"/>
      <c r="D1727" s="1255"/>
      <c r="E1727" s="1255"/>
      <c r="F1727" s="1255"/>
      <c r="G1727" s="1255"/>
      <c r="H1727" s="1256"/>
      <c r="I1727" s="1257"/>
      <c r="J1727" s="1258"/>
      <c r="K1727" s="1259"/>
      <c r="L1727" s="1260" t="str">
        <f>Master!$E$6</f>
        <v>2022-23</v>
      </c>
      <c r="M1727" s="1261"/>
      <c r="N1727" s="508"/>
    </row>
    <row r="1728" spans="8:8" s="24" ht="17.25" customFormat="1" customHeight="1">
      <c r="A1728" s="1236"/>
      <c r="B1728" s="1262" t="s">
        <v>167</v>
      </c>
      <c r="C1728" s="1263" t="s">
        <v>21</v>
      </c>
      <c r="D1728" s="1264"/>
      <c r="E1728" s="1264"/>
      <c r="F1728" s="1264"/>
      <c r="G1728" s="1265"/>
      <c r="H1728" s="1266" t="s">
        <v>153</v>
      </c>
      <c r="I1728" s="1267">
        <f>IF(K1724="","",VLOOKUP($A1721,'Marks Entry'!$C$9:$FA$108,3,0))</f>
        <v>0.0</v>
      </c>
      <c r="J1728" s="1267"/>
      <c r="K1728" s="1267"/>
      <c r="L1728" s="1267"/>
      <c r="M1728" s="1268"/>
      <c r="N1728" s="508"/>
    </row>
    <row r="1729" spans="8:8" s="24" ht="17.25" customFormat="1" customHeight="1">
      <c r="A1729" s="1236"/>
      <c r="B1729" s="1262" t="s">
        <v>167</v>
      </c>
      <c r="C1729" s="1269" t="s">
        <v>23</v>
      </c>
      <c r="D1729" s="1270"/>
      <c r="E1729" s="1270"/>
      <c r="F1729" s="1270"/>
      <c r="G1729" s="1271"/>
      <c r="H1729" s="1272" t="s">
        <v>153</v>
      </c>
      <c r="I1729" s="1273">
        <f>IF(K1724="","",VLOOKUP($A1721,'Marks Entry'!$C$9:$FA$108,6,0))</f>
        <v>0.0</v>
      </c>
      <c r="J1729" s="1273"/>
      <c r="K1729" s="1273"/>
      <c r="L1729" s="1273"/>
      <c r="M1729" s="1274"/>
      <c r="N1729" s="508"/>
    </row>
    <row r="1730" spans="8:8" s="24" ht="17.25" customFormat="1" customHeight="1">
      <c r="A1730" s="1236"/>
      <c r="B1730" s="1262" t="s">
        <v>167</v>
      </c>
      <c r="C1730" s="1269" t="s">
        <v>24</v>
      </c>
      <c r="D1730" s="1270"/>
      <c r="E1730" s="1270"/>
      <c r="F1730" s="1270"/>
      <c r="G1730" s="1271"/>
      <c r="H1730" s="1272" t="s">
        <v>153</v>
      </c>
      <c r="I1730" s="1273">
        <f>IF(K1724="","",VLOOKUP($A1721,'Marks Entry'!$C$9:$FA$108,7,0))</f>
        <v>0.0</v>
      </c>
      <c r="J1730" s="1273"/>
      <c r="K1730" s="1273"/>
      <c r="L1730" s="1273"/>
      <c r="M1730" s="1274"/>
      <c r="N1730" s="508"/>
    </row>
    <row r="1731" spans="8:8" s="24" ht="17.25" customFormat="1" customHeight="1">
      <c r="A1731" s="1236"/>
      <c r="B1731" s="1262" t="s">
        <v>167</v>
      </c>
      <c r="C1731" s="1269" t="s">
        <v>52</v>
      </c>
      <c r="D1731" s="1270"/>
      <c r="E1731" s="1270"/>
      <c r="F1731" s="1270"/>
      <c r="G1731" s="1271"/>
      <c r="H1731" s="1272" t="s">
        <v>153</v>
      </c>
      <c r="I1731" s="1273">
        <f>IF(K1724="","",VLOOKUP($A1721,'Marks Entry'!$C$9:$FA$108,8,0))</f>
        <v>0.0</v>
      </c>
      <c r="J1731" s="1273"/>
      <c r="K1731" s="1273"/>
      <c r="L1731" s="1273"/>
      <c r="M1731" s="1274"/>
      <c r="N1731" s="508"/>
    </row>
    <row r="1732" spans="8:8" s="24" ht="17.25" customFormat="1" customHeight="1">
      <c r="A1732" s="1236"/>
      <c r="B1732" s="1262" t="s">
        <v>167</v>
      </c>
      <c r="C1732" s="1269" t="s">
        <v>53</v>
      </c>
      <c r="D1732" s="1270"/>
      <c r="E1732" s="1270"/>
      <c r="F1732" s="1270"/>
      <c r="G1732" s="1271"/>
      <c r="H1732" s="1272" t="s">
        <v>153</v>
      </c>
      <c r="I1732" s="1275" t="str">
        <f>IF(K1724="","",CONCATENATE('Marks Entry'!$G$4,'Marks Entry'!$J$4))</f>
        <v>9(A)</v>
      </c>
      <c r="J1732" s="1273"/>
      <c r="K1732" s="1273"/>
      <c r="L1732" s="1273"/>
      <c r="M1732" s="1274"/>
      <c r="N1732" s="508"/>
    </row>
    <row r="1733" spans="8:8" s="24" ht="17.25" customFormat="1" customHeight="1">
      <c r="A1733" s="1236"/>
      <c r="B1733" s="1262" t="s">
        <v>167</v>
      </c>
      <c r="C1733" s="1276" t="s">
        <v>26</v>
      </c>
      <c r="D1733" s="1277"/>
      <c r="E1733" s="1277"/>
      <c r="F1733" s="1277"/>
      <c r="G1733" s="1278"/>
      <c r="H1733" s="1279" t="s">
        <v>153</v>
      </c>
      <c r="I1733" s="1280">
        <f>IF(K1724="","",VLOOKUP($A1721,'Marks Entry'!$C$9:$FA$108,9,0))</f>
        <v>0.0</v>
      </c>
      <c r="J1733" s="1280"/>
      <c r="K1733" s="1280"/>
      <c r="L1733" s="1280"/>
      <c r="M1733" s="1281"/>
      <c r="N1733" s="508"/>
    </row>
    <row r="1734" spans="8:8" s="1235" ht="17.25" customFormat="1" customHeight="1">
      <c r="A1734" s="1236"/>
      <c r="B1734" s="1282" t="s">
        <v>167</v>
      </c>
      <c r="C1734" s="1283" t="s">
        <v>54</v>
      </c>
      <c r="D1734" s="1284"/>
      <c r="E1734" s="1285" t="s">
        <v>69</v>
      </c>
      <c r="F1734" s="1286" t="s">
        <v>70</v>
      </c>
      <c r="G1734" s="1285" t="s">
        <v>200</v>
      </c>
      <c r="H1734" s="1287" t="s">
        <v>30</v>
      </c>
      <c r="I1734" s="1288" t="s">
        <v>55</v>
      </c>
      <c r="J1734" s="1289" t="s">
        <v>223</v>
      </c>
      <c r="K1734" s="1290" t="s">
        <v>83</v>
      </c>
      <c r="L1734" s="1291" t="s">
        <v>76</v>
      </c>
      <c r="M1734" s="1292" t="s">
        <v>102</v>
      </c>
      <c r="N1734" s="508"/>
    </row>
    <row r="1735" spans="8:8" s="1235" ht="17.25" customFormat="1" customHeight="1">
      <c r="A1735" s="1236"/>
      <c r="B1735" s="1282" t="s">
        <v>167</v>
      </c>
      <c r="C1735" s="1293"/>
      <c r="D1735" s="1294"/>
      <c r="E1735" s="1295"/>
      <c r="F1735" s="1296"/>
      <c r="G1735" s="1295"/>
      <c r="H1735" s="1297"/>
      <c r="I1735" s="1298"/>
      <c r="J1735" s="1299"/>
      <c r="K1735" s="1300"/>
      <c r="L1735" s="1301"/>
      <c r="M1735" s="1302"/>
      <c r="N1735" s="508"/>
    </row>
    <row r="1736" spans="8:8" s="1235" ht="17.25" customFormat="1" customHeight="1">
      <c r="A1736" s="1236"/>
      <c r="B1736" s="1282" t="s">
        <v>167</v>
      </c>
      <c r="C1736" s="1303" t="s">
        <v>56</v>
      </c>
      <c r="D1736" s="1304"/>
      <c r="E1736" s="1305">
        <f>'Marks Entry'!$L$7</f>
        <v>5.0</v>
      </c>
      <c r="F1736" s="1305">
        <f>'Marks Entry'!$M$7</f>
        <v>5.0</v>
      </c>
      <c r="G1736" s="1305">
        <f>'Marks Entry'!$M$7</f>
        <v>5.0</v>
      </c>
      <c r="H1736" s="1306">
        <f>SUM(E1736:G1736)</f>
        <v>15.0</v>
      </c>
      <c r="I1736" s="1305">
        <f>'Marks Entry'!$P$7</f>
        <v>35.0</v>
      </c>
      <c r="J1736" s="1306">
        <f>SUM(H1736,I1736)</f>
        <v>50.0</v>
      </c>
      <c r="K1736" s="1305">
        <f>'Marks Entry'!$R$7</f>
        <v>50.0</v>
      </c>
      <c r="L1736" s="1307">
        <f>SUM(J1736,K1736)</f>
        <v>100.0</v>
      </c>
      <c r="M1736" s="1308"/>
      <c r="N1736" s="508"/>
    </row>
    <row r="1737" spans="8:8" s="1235" ht="17.25" customFormat="1" customHeight="1">
      <c r="A1737" s="1236"/>
      <c r="B1737" s="1282" t="s">
        <v>167</v>
      </c>
      <c r="C1737" s="1309" t="str">
        <f>'Marks Entry'!$L$3</f>
        <v>HINDI</v>
      </c>
      <c r="D1737" s="1310"/>
      <c r="E1737" s="1311">
        <f>IF(K1724="","",VLOOKUP($A1721,'Marks Entry'!$C$1:$GQ$109,10,0))</f>
        <v>0.0</v>
      </c>
      <c r="F1737" s="1311">
        <f>IF(K1724="","",VLOOKUP($A1721,'Marks Entry'!$C$1:$GQ$109,11,0))</f>
        <v>0.0</v>
      </c>
      <c r="G1737" s="1312">
        <f>IF(K1724="","",VLOOKUP($A1721,'Marks Entry'!$C$1:$GQ$109,12,0))</f>
        <v>0.0</v>
      </c>
      <c r="H1737" s="1313">
        <f>SUM(E1737:G1737)</f>
        <v>0.0</v>
      </c>
      <c r="I1737" s="1311">
        <f>IF(K1724="","",VLOOKUP($A1721,'Marks Entry'!$C$1:$GQ$109,14,0))</f>
        <v>0.0</v>
      </c>
      <c r="J1737" s="1313">
        <f t="shared" si="129" ref="J1737:J1744">SUM(H1737,I1737)</f>
        <v>0.0</v>
      </c>
      <c r="K1737" s="1311">
        <f>IF(K1724="","",VLOOKUP($A1721,'Marks Entry'!$C$1:$GQ$109,16,0))</f>
        <v>0.0</v>
      </c>
      <c r="L1737" s="1314">
        <f t="shared" si="130" ref="L1737:L1744">SUM(J1737,K1737)</f>
        <v>0.0</v>
      </c>
      <c r="M1737" s="1315" t="str">
        <f>IF(K1724="","",VLOOKUP($A1721,'Marks Entry'!$C$1:$GQ$109,21,0))</f>
        <v/>
      </c>
      <c r="N1737" s="508"/>
    </row>
    <row r="1738" spans="8:8" s="1235" ht="17.25" customFormat="1" customHeight="1">
      <c r="A1738" s="1236"/>
      <c r="B1738" s="1282" t="s">
        <v>167</v>
      </c>
      <c r="C1738" s="1316" t="str">
        <f>'Marks Entry'!$X$3</f>
        <v>ENGLISH</v>
      </c>
      <c r="D1738" s="1317"/>
      <c r="E1738" s="1318">
        <f>IF(K1724="","",VLOOKUP($A1721,'Marks Entry'!$C$1:$GQ$109,22,0))</f>
        <v>0.0</v>
      </c>
      <c r="F1738" s="1318">
        <f>IF(K1724="","",VLOOKUP($A1721,'Marks Entry'!$C$1:$GQ$109,23,0))</f>
        <v>0.0</v>
      </c>
      <c r="G1738" s="1319">
        <f>IF(K1724="","",VLOOKUP($A1721,'Marks Entry'!$C$1:$GQ$109,24,0))</f>
        <v>0.0</v>
      </c>
      <c r="H1738" s="1320">
        <f t="shared" si="131" ref="H1738:H1744">SUM(E1738:G1738)</f>
        <v>0.0</v>
      </c>
      <c r="I1738" s="1321">
        <f>IF(K1724="","",VLOOKUP($A1721,'Marks Entry'!$C$1:$GQ$109,26,0))</f>
        <v>0.0</v>
      </c>
      <c r="J1738" s="1320">
        <f t="shared" si="129"/>
        <v>0.0</v>
      </c>
      <c r="K1738" s="1318">
        <f>IF(K1724="","",VLOOKUP($A1721,'Marks Entry'!$C$1:$GQ$109,28,0))</f>
        <v>0.0</v>
      </c>
      <c r="L1738" s="1322">
        <f t="shared" si="130"/>
        <v>0.0</v>
      </c>
      <c r="M1738" s="1323" t="str">
        <f>IF(K1724="","",VLOOKUP($A1721,'Marks Entry'!$C$1:$GQ$109,33,0))</f>
        <v/>
      </c>
      <c r="N1738" s="508"/>
    </row>
    <row r="1739" spans="8:8" s="1235" ht="17.25" customFormat="1" customHeight="1">
      <c r="A1739" s="1236"/>
      <c r="B1739" s="1282" t="s">
        <v>167</v>
      </c>
      <c r="C1739" s="1324" t="s">
        <v>56</v>
      </c>
      <c r="D1739" s="1325"/>
      <c r="E1739" s="1326">
        <f>'Marks Entry'!$AJ$7</f>
        <v>10.0</v>
      </c>
      <c r="F1739" s="1326">
        <f>'Marks Entry'!$AK$7</f>
        <v>10.0</v>
      </c>
      <c r="G1739" s="1326">
        <f>'Marks Entry'!$AK$7</f>
        <v>10.0</v>
      </c>
      <c r="H1739" s="1327">
        <f t="shared" si="131"/>
        <v>30.0</v>
      </c>
      <c r="I1739" s="1326">
        <f>'Marks Entry'!$AN$7</f>
        <v>70.0</v>
      </c>
      <c r="J1739" s="1327">
        <f t="shared" si="129"/>
        <v>100.0</v>
      </c>
      <c r="K1739" s="1326">
        <f>'Marks Entry'!$AP$7</f>
        <v>100.0</v>
      </c>
      <c r="L1739" s="1328">
        <f t="shared" si="130"/>
        <v>200.0</v>
      </c>
      <c r="M1739" s="1329" t="s">
        <v>168</v>
      </c>
      <c r="N1739" s="508"/>
    </row>
    <row r="1740" spans="8:8" s="1235" ht="17.25" customFormat="1" customHeight="1">
      <c r="A1740" s="1236"/>
      <c r="B1740" s="1282" t="s">
        <v>167</v>
      </c>
      <c r="C1740" s="1330" t="str">
        <f>'Marks Entry'!$AJ$3</f>
        <v>SANSKRIT-I</v>
      </c>
      <c r="D1740" s="1331"/>
      <c r="E1740" s="1311">
        <f>IF(K1724="","",VLOOKUP($A1721,'Marks Entry'!$C$1:$GQ$109,34,0))</f>
        <v>0.0</v>
      </c>
      <c r="F1740" s="1311">
        <f>IF(K1724="","",VLOOKUP($A1721,'Marks Entry'!$C$1:$GQ$109,35,0))</f>
        <v>0.0</v>
      </c>
      <c r="G1740" s="1312">
        <f>IF(K1724="","",VLOOKUP($A1721,'Marks Entry'!$C$1:$GQ$109,36,0))</f>
        <v>0.0</v>
      </c>
      <c r="H1740" s="1332">
        <f t="shared" si="131"/>
        <v>0.0</v>
      </c>
      <c r="I1740" s="1333">
        <f>IF(K1724="","",VLOOKUP($A1721,'Marks Entry'!$C$1:$GQ$109,38,0))</f>
        <v>0.0</v>
      </c>
      <c r="J1740" s="1332">
        <f t="shared" si="129"/>
        <v>0.0</v>
      </c>
      <c r="K1740" s="1311">
        <f>IF(K1724="","",VLOOKUP($A1721,'Marks Entry'!$C$1:$GQ$109,40,0))</f>
        <v>0.0</v>
      </c>
      <c r="L1740" s="1314">
        <f t="shared" si="130"/>
        <v>0.0</v>
      </c>
      <c r="M1740" s="1315" t="str">
        <f>IF(K1724="","",VLOOKUP($A1721,'Marks Entry'!$C$1:$GQ$109,45,0))</f>
        <v/>
      </c>
      <c r="N1740" s="508"/>
    </row>
    <row r="1741" spans="8:8" s="1235" ht="17.25" customFormat="1" customHeight="1">
      <c r="A1741" s="1236"/>
      <c r="B1741" s="1282" t="s">
        <v>167</v>
      </c>
      <c r="C1741" s="1334" t="str">
        <f>'Marks Entry'!$AV$3</f>
        <v>SANSKRIT-II</v>
      </c>
      <c r="D1741" s="1335"/>
      <c r="E1741" s="1311">
        <f>IF(K1724="","",VLOOKUP($A1721,'Marks Entry'!$C$1:$GQ$109,46,0))</f>
        <v>0.0</v>
      </c>
      <c r="F1741" s="1311">
        <f>IF(K1724="","",VLOOKUP($A1721,'Marks Entry'!$C$1:$GQ$109,47,0))</f>
        <v>0.0</v>
      </c>
      <c r="G1741" s="1312">
        <f>IF(K1724="","",VLOOKUP($A1721,'Marks Entry'!$C$1:$GQ$109,48,0))</f>
        <v>0.0</v>
      </c>
      <c r="H1741" s="1336">
        <f t="shared" si="131"/>
        <v>0.0</v>
      </c>
      <c r="I1741" s="1337">
        <f>IF(K1724="","",VLOOKUP($A1721,'Marks Entry'!$C$1:$GQ$109,50,0))</f>
        <v>0.0</v>
      </c>
      <c r="J1741" s="1336">
        <f t="shared" si="129"/>
        <v>0.0</v>
      </c>
      <c r="K1741" s="1311">
        <f>IF(K1724="","",VLOOKUP($A1721,'Marks Entry'!$C$1:$GQ$109,52,0))</f>
        <v>0.0</v>
      </c>
      <c r="L1741" s="1314">
        <f t="shared" si="130"/>
        <v>0.0</v>
      </c>
      <c r="M1741" s="1315" t="str">
        <f>IF(K1724="","",VLOOKUP($A1721,'Marks Entry'!$C$1:$GQ$109,57,0))</f>
        <v/>
      </c>
      <c r="N1741" s="508"/>
    </row>
    <row r="1742" spans="8:8" s="1235" ht="17.25" customFormat="1" customHeight="1">
      <c r="A1742" s="1236"/>
      <c r="B1742" s="1282" t="s">
        <v>167</v>
      </c>
      <c r="C1742" s="1334" t="str">
        <f>'Marks Entry'!$BH$3</f>
        <v>SCIENCE</v>
      </c>
      <c r="D1742" s="1335"/>
      <c r="E1742" s="1311">
        <f>IF(K1724="","",VLOOKUP($A1721,'Marks Entry'!$C$1:$GQ$109,58,0))</f>
        <v>0.0</v>
      </c>
      <c r="F1742" s="1311">
        <f>IF(K1724="","",VLOOKUP($A1721,'Marks Entry'!$C$1:$GQ$109,59,0))</f>
        <v>0.0</v>
      </c>
      <c r="G1742" s="1312">
        <f>IF(K1724="","",VLOOKUP($A1721,'Marks Entry'!$C$1:$GQ$109,60,0))</f>
        <v>0.0</v>
      </c>
      <c r="H1742" s="1336">
        <f t="shared" si="131"/>
        <v>0.0</v>
      </c>
      <c r="I1742" s="1337">
        <f>IF(K1724="","",VLOOKUP($A1721,'Marks Entry'!$C$1:$GQ$109,62,0))</f>
        <v>0.0</v>
      </c>
      <c r="J1742" s="1336">
        <f t="shared" si="129"/>
        <v>0.0</v>
      </c>
      <c r="K1742" s="1311">
        <f>IF(K1724="","",VLOOKUP($A1721,'Marks Entry'!$C$1:$GQ$109,64,0))</f>
        <v>0.0</v>
      </c>
      <c r="L1742" s="1314">
        <f t="shared" si="130"/>
        <v>0.0</v>
      </c>
      <c r="M1742" s="1315" t="str">
        <f>IF(K1724="","",VLOOKUP($A1721,'Marks Entry'!$C$1:$GQ$109,69,0))</f>
        <v/>
      </c>
      <c r="N1742" s="508"/>
    </row>
    <row r="1743" spans="8:8" s="1235" ht="17.25" customFormat="1" customHeight="1">
      <c r="A1743" s="1236"/>
      <c r="B1743" s="1282" t="s">
        <v>167</v>
      </c>
      <c r="C1743" s="1338" t="str">
        <f>'Marks Entry'!$BT$3</f>
        <v>MATHEMATICS</v>
      </c>
      <c r="D1743" s="1339"/>
      <c r="E1743" s="1340">
        <f>IF(K1724="","",VLOOKUP($A1721,'Marks Entry'!$C$1:$GQ$109,70,0))</f>
        <v>0.0</v>
      </c>
      <c r="F1743" s="1340">
        <f>IF(K1724="","",VLOOKUP($A1721,'Marks Entry'!$C$1:$GQ$109,71,0))</f>
        <v>0.0</v>
      </c>
      <c r="G1743" s="1341">
        <f>IF(K1724="","",VLOOKUP($A1721,'Marks Entry'!$C$1:$GQ$109,72,0))</f>
        <v>0.0</v>
      </c>
      <c r="H1743" s="1342">
        <f t="shared" si="131"/>
        <v>0.0</v>
      </c>
      <c r="I1743" s="1343">
        <f>IF(K1724="","",VLOOKUP($A1721,'Marks Entry'!$C$1:$GQ$109,74,0))</f>
        <v>0.0</v>
      </c>
      <c r="J1743" s="1342">
        <f t="shared" si="129"/>
        <v>0.0</v>
      </c>
      <c r="K1743" s="1340">
        <f>IF(K1724="","",VLOOKUP($A1721,'Marks Entry'!$C$1:$GQ$109,76,0))</f>
        <v>0.0</v>
      </c>
      <c r="L1743" s="1344">
        <f t="shared" si="130"/>
        <v>0.0</v>
      </c>
      <c r="M1743" s="1345" t="str">
        <f>IF(K1724="","",VLOOKUP($A1721,'Marks Entry'!$C$1:$GQ$109,81,0))</f>
        <v/>
      </c>
      <c r="N1743" s="508"/>
    </row>
    <row r="1744" spans="8:8" s="1235" ht="17.25" customFormat="1" customHeight="1">
      <c r="A1744" s="1236"/>
      <c r="B1744" s="1282" t="s">
        <v>167</v>
      </c>
      <c r="C1744" s="1338" t="str">
        <f>'Marks Entry'!$CF$3</f>
        <v>SOCIAL SCIENCE</v>
      </c>
      <c r="D1744" s="1339"/>
      <c r="E1744" s="1340">
        <f>IF(K1724="","",VLOOKUP($A1721,'Marks Entry'!$C$1:$GQ$109,82,0))</f>
        <v>0.0</v>
      </c>
      <c r="F1744" s="1340">
        <f>IF(K1724="","",VLOOKUP($A1721,'Marks Entry'!$C$1:$GQ$109,83,0))</f>
        <v>0.0</v>
      </c>
      <c r="G1744" s="1341">
        <f>IF(K1724="","",VLOOKUP($A1721,'Marks Entry'!$C$1:$GQ$109,84,0))</f>
        <v>0.0</v>
      </c>
      <c r="H1744" s="1342">
        <f t="shared" si="131"/>
        <v>0.0</v>
      </c>
      <c r="I1744" s="1343">
        <f>IF(K1724="","",VLOOKUP($A1721,'Marks Entry'!$C$1:$GQ$109,86,0))</f>
        <v>0.0</v>
      </c>
      <c r="J1744" s="1342">
        <f t="shared" si="129"/>
        <v>0.0</v>
      </c>
      <c r="K1744" s="1340">
        <f>IF(K1724="","",VLOOKUP($A1721,'Marks Entry'!$C$1:$GQ$109,88,0))</f>
        <v>0.0</v>
      </c>
      <c r="L1744" s="1344">
        <f t="shared" si="130"/>
        <v>0.0</v>
      </c>
      <c r="M1744" s="1345" t="str">
        <f>IF(K1724="","",VLOOKUP($A1721,'Marks Entry'!$C$1:$GQ$109,93,0))</f>
        <v/>
      </c>
      <c r="N1744" s="508"/>
    </row>
    <row r="1745" spans="8:8" s="24" ht="17.25" customFormat="1" customHeight="1">
      <c r="A1745" s="1236"/>
      <c r="B1745" s="1262" t="s">
        <v>167</v>
      </c>
      <c r="C1745" s="1346" t="s">
        <v>77</v>
      </c>
      <c r="D1745" s="1347"/>
      <c r="E1745" s="1348"/>
      <c r="F1745" s="1349" t="s">
        <v>78</v>
      </c>
      <c r="G1745" s="1350"/>
      <c r="H1745" s="1351" t="s">
        <v>79</v>
      </c>
      <c r="I1745" s="1352"/>
      <c r="J1745" s="1353" t="s">
        <v>43</v>
      </c>
      <c r="K1745" s="1354" t="s">
        <v>95</v>
      </c>
      <c r="L1745" s="1355" t="s">
        <v>41</v>
      </c>
      <c r="M1745" s="1356" t="s">
        <v>45</v>
      </c>
      <c r="N1745" s="508"/>
    </row>
    <row r="1746" spans="8:8" s="24" ht="20.25" customFormat="1" customHeight="1">
      <c r="A1746" s="1236"/>
      <c r="B1746" s="1262" t="s">
        <v>167</v>
      </c>
      <c r="C1746" s="1357"/>
      <c r="D1746" s="1358"/>
      <c r="E1746" s="1359"/>
      <c r="F1746" s="1360" t="str">
        <f>IF(K1724="","",VLOOKUP($A1721,'Marks Entry'!$C$1:$GQ$109,155,0))</f>
        <v/>
      </c>
      <c r="G1746" s="1361"/>
      <c r="H1746" s="1362" t="str">
        <f>IF(K1724="","",VLOOKUP($A1721,'Marks Entry'!$C$1:$GQ$109,156,0))</f>
        <v/>
      </c>
      <c r="I1746" s="1361"/>
      <c r="J1746" s="1363" t="str">
        <f>IF(K1724="","",VLOOKUP($A1721,'Marks Entry'!$C$1:$GQ$109,157,0))</f>
        <v/>
      </c>
      <c r="K1746" s="1364" t="str">
        <f>IF(K1724="","",VLOOKUP($A1721,'Marks Entry'!$C$1:$GQ$109,158,0))</f>
        <v/>
      </c>
      <c r="L1746" s="1365" t="str">
        <f>IF(K1724="","",VLOOKUP($A1721,'Marks Entry'!$C$1:$GQ$109,159,0))</f>
        <v/>
      </c>
      <c r="M1746" s="1366" t="str">
        <f>IF(K1724="","",VLOOKUP($A1721,'Marks Entry'!$C$1:$GQ$109,161,0))</f>
        <v/>
      </c>
      <c r="N1746" s="508"/>
    </row>
    <row r="1747" spans="8:8" s="24" ht="17.25" customFormat="1" customHeight="1">
      <c r="A1747" s="1236"/>
      <c r="B1747" s="1262" t="s">
        <v>167</v>
      </c>
      <c r="C1747" s="1367" t="s">
        <v>58</v>
      </c>
      <c r="D1747" s="1368"/>
      <c r="E1747" s="1368"/>
      <c r="F1747" s="1368"/>
      <c r="G1747" s="1368"/>
      <c r="H1747" s="1368"/>
      <c r="I1747" s="1369"/>
      <c r="J1747" s="1370" t="s">
        <v>59</v>
      </c>
      <c r="K1747" s="1371">
        <f>IF(K1724="","",VLOOKUP($A1721,'Marks Entry'!$C$1:$GQ$109,152,0))</f>
        <v>0.0</v>
      </c>
      <c r="L1747" s="1372" t="s">
        <v>104</v>
      </c>
      <c r="M1747" s="1373"/>
      <c r="N1747" s="508"/>
    </row>
    <row r="1748" spans="8:8" s="24" ht="17.25" customFormat="1" customHeight="1">
      <c r="A1748" s="1236"/>
      <c r="B1748" s="1262" t="s">
        <v>167</v>
      </c>
      <c r="C1748" s="1374" t="s">
        <v>54</v>
      </c>
      <c r="D1748" s="1375"/>
      <c r="E1748" s="1375"/>
      <c r="F1748" s="1376" t="s">
        <v>162</v>
      </c>
      <c r="G1748" s="1376"/>
      <c r="H1748" s="1376"/>
      <c r="I1748" s="1377" t="s">
        <v>49</v>
      </c>
      <c r="J1748" s="1378" t="s">
        <v>60</v>
      </c>
      <c r="K1748" s="1379">
        <f>IF(K1724="","",VLOOKUP($A1721,'Marks Entry'!$C$1:$GQ$109,153,0))</f>
        <v>0.0</v>
      </c>
      <c r="L1748" s="1380" t="str">
        <f>IF(K1724="","",VLOOKUP($A1721,'Marks Entry'!$C$1:$GQ$109,154,0))</f>
        <v/>
      </c>
      <c r="M1748" s="1381"/>
      <c r="N1748" s="508"/>
    </row>
    <row r="1749" spans="8:8" s="24" ht="17.25" customFormat="1" customHeight="1">
      <c r="A1749" s="1236"/>
      <c r="B1749" s="1262" t="s">
        <v>167</v>
      </c>
      <c r="C1749" s="1374"/>
      <c r="D1749" s="1375"/>
      <c r="E1749" s="1375"/>
      <c r="F1749" s="1376"/>
      <c r="G1749" s="1376"/>
      <c r="H1749" s="1376"/>
      <c r="I1749" s="1382" t="s">
        <v>103</v>
      </c>
      <c r="J1749" s="1383" t="s">
        <v>61</v>
      </c>
      <c r="K1749" s="1383"/>
      <c r="L1749" s="1384" t="str">
        <f>IF(K1724="","",VLOOKUP($A1721,'Marks Entry'!$C$1:$GQ$109,162,0))</f>
        <v/>
      </c>
      <c r="M1749" s="1385"/>
      <c r="N1749" s="508"/>
    </row>
    <row r="1750" spans="8:8" s="24" ht="17.25" customFormat="1" customHeight="1">
      <c r="A1750" s="1236"/>
      <c r="B1750" s="1262" t="s">
        <v>167</v>
      </c>
      <c r="C1750" s="1386" t="str">
        <f>'Marks Entry'!$CR$3</f>
        <v>Fou. Of Info. Tech.</v>
      </c>
      <c r="D1750" s="1387"/>
      <c r="E1750" s="1388"/>
      <c r="F1750" s="1389" t="str">
        <f>IF(K1724="","",VLOOKUP($A1721,'Marks Entry'!$C$1:$GQ$109,180,0))</f>
        <v>0/200</v>
      </c>
      <c r="G1750" s="1389"/>
      <c r="H1750" s="1389"/>
      <c r="I1750" s="1390" t="str">
        <f>IF(OR(K1724="",F1750=0/200),"",VLOOKUP($A1721,'Marks Entry'!$C$1:$GQ$109,106,0))</f>
        <v/>
      </c>
      <c r="J1750" s="1391" t="s">
        <v>68</v>
      </c>
      <c r="K1750" s="1391"/>
      <c r="L1750" s="1392">
        <f>Master!$E$20</f>
        <v>45048.0</v>
      </c>
      <c r="M1750" s="1393"/>
      <c r="N1750" s="508"/>
    </row>
    <row r="1751" spans="8:8" s="24" ht="17.25" customFormat="1" customHeight="1">
      <c r="A1751" s="1236"/>
      <c r="B1751" s="1262" t="s">
        <v>167</v>
      </c>
      <c r="C1751" s="1394" t="str">
        <f>'Marks Entry'!$DE$3</f>
        <v>Health &amp; Phy. Edu.</v>
      </c>
      <c r="D1751" s="1395"/>
      <c r="E1751" s="1395"/>
      <c r="F1751" s="1396" t="str">
        <f>IF(K1724="","",VLOOKUP($A1721,'Marks Entry'!$C$1:$GQ$109,184,0))</f>
        <v>0/230</v>
      </c>
      <c r="G1751" s="1397"/>
      <c r="H1751" s="1398"/>
      <c r="I1751" s="1390" t="str">
        <f>IF(OR(K1724="",F1751=0/200),"",VLOOKUP($A1721,'Marks Entry'!$C$1:$GQ$109,129,0))</f>
        <v/>
      </c>
      <c r="J1751" s="1399"/>
      <c r="K1751" s="1399"/>
      <c r="L1751" s="1399"/>
      <c r="M1751" s="1400"/>
      <c r="N1751" s="508"/>
    </row>
    <row r="1752" spans="8:8" s="24" ht="17.25" customFormat="1" customHeight="1">
      <c r="A1752" s="1236"/>
      <c r="B1752" s="1262" t="s">
        <v>167</v>
      </c>
      <c r="C1752" s="1394" t="str">
        <f>'Marks Entry'!$EB$3</f>
        <v>S.U.P.W.</v>
      </c>
      <c r="D1752" s="1395"/>
      <c r="E1752" s="1395"/>
      <c r="F1752" s="1396" t="str">
        <f>IF(K1724="","",VLOOKUP($A1721,'Marks Entry'!$C$1:$GQ$109,188,0))</f>
        <v>0/100</v>
      </c>
      <c r="G1752" s="1397"/>
      <c r="H1752" s="1398"/>
      <c r="I1752" s="1390" t="str">
        <f>IF(OR(K1724="",F1752=0/100),"",VLOOKUP($A1721,'Marks Entry'!$C$1:$GQ$109,135,0))</f>
        <v/>
      </c>
      <c r="J1752" s="1401"/>
      <c r="K1752" s="1401"/>
      <c r="L1752" s="1401"/>
      <c r="M1752" s="1402"/>
      <c r="N1752" s="508"/>
    </row>
    <row r="1753" spans="8:8" s="24" ht="17.25" customFormat="1" customHeight="1">
      <c r="A1753" s="1236"/>
      <c r="B1753" s="1262" t="s">
        <v>167</v>
      </c>
      <c r="C1753" s="1394" t="str">
        <f>'Marks Entry'!$EH$3</f>
        <v>Art Education</v>
      </c>
      <c r="D1753" s="1395"/>
      <c r="E1753" s="1395"/>
      <c r="F1753" s="1396" t="str">
        <f>IF(K1724="","",VLOOKUP($A1721,'Marks Entry'!$C$1:$GQ$109,192,0))</f>
        <v>0/100</v>
      </c>
      <c r="G1753" s="1397"/>
      <c r="H1753" s="1398"/>
      <c r="I1753" s="1390" t="str">
        <f>IF(OR(K1724="",F1753=0/100),"",VLOOKUP($A1721,'Marks Entry'!$C$1:$GQ$109,141,0))</f>
        <v/>
      </c>
      <c r="J1753" s="1403" t="s">
        <v>228</v>
      </c>
      <c r="K1753" s="1403"/>
      <c r="L1753" s="1403"/>
      <c r="M1753" s="1404"/>
      <c r="N1753" s="508"/>
    </row>
    <row r="1754" spans="8:8" s="24" ht="17.25" customFormat="1" customHeight="1">
      <c r="A1754" s="1236"/>
      <c r="B1754" s="1262" t="s">
        <v>167</v>
      </c>
      <c r="C1754" s="1394" t="str">
        <f>'Marks Entry'!$EN$3</f>
        <v>H &amp; C RAJ</v>
      </c>
      <c r="D1754" s="1395"/>
      <c r="E1754" s="1395"/>
      <c r="F1754" s="1405" t="str">
        <f>IF(K1724="","",VLOOKUP($A1721,'Marks Entry'!$C$1:$GQ$109,196,0))</f>
        <v>0/200</v>
      </c>
      <c r="G1754" s="1406"/>
      <c r="H1754" s="1407"/>
      <c r="I1754" s="1408" t="str">
        <f>IF(OR(K1724="",F1754=0/200),"",VLOOKUP($A1721,'Marks Entry'!$C$1:$GQ$109,151,0))</f>
        <v/>
      </c>
      <c r="J1754" s="1403" t="s">
        <v>229</v>
      </c>
      <c r="K1754" s="1403"/>
      <c r="L1754" s="1403"/>
      <c r="M1754" s="1404"/>
      <c r="N1754" s="508"/>
    </row>
    <row r="1755" spans="8:8" s="24" ht="17.25" customFormat="1" customHeight="1">
      <c r="A1755" s="1236"/>
      <c r="B1755" s="1262" t="s">
        <v>167</v>
      </c>
      <c r="C1755" s="1409" t="s">
        <v>171</v>
      </c>
      <c r="D1755" s="1410"/>
      <c r="E1755" s="1411"/>
      <c r="F1755" s="1412" t="s">
        <v>172</v>
      </c>
      <c r="G1755" s="1413"/>
      <c r="H1755" s="1414"/>
      <c r="I1755" s="1415" t="s">
        <v>31</v>
      </c>
      <c r="J1755" s="1403" t="s">
        <v>230</v>
      </c>
      <c r="K1755" s="1403"/>
      <c r="L1755" s="1403"/>
      <c r="M1755" s="1404"/>
      <c r="N1755" s="508"/>
    </row>
    <row r="1756" spans="8:8" s="24" ht="17.25" customFormat="1" customHeight="1">
      <c r="A1756" s="1236"/>
      <c r="B1756" s="1262" t="s">
        <v>167</v>
      </c>
      <c r="C1756" s="1416"/>
      <c r="D1756" s="1417"/>
      <c r="E1756" s="1418"/>
      <c r="F1756" s="1419" t="s">
        <v>224</v>
      </c>
      <c r="G1756" s="1420"/>
      <c r="H1756" s="1421"/>
      <c r="I1756" s="1422" t="s">
        <v>62</v>
      </c>
      <c r="J1756" s="1423" t="s">
        <v>232</v>
      </c>
      <c r="K1756" s="1424"/>
      <c r="L1756" s="1424"/>
      <c r="M1756" s="1425"/>
      <c r="N1756" s="508"/>
    </row>
    <row r="1757" spans="8:8" s="24" ht="17.25" customFormat="1" customHeight="1">
      <c r="A1757" s="1236"/>
      <c r="B1757" s="1262" t="s">
        <v>167</v>
      </c>
      <c r="C1757" s="1416"/>
      <c r="D1757" s="1417"/>
      <c r="E1757" s="1418"/>
      <c r="F1757" s="1419" t="s">
        <v>225</v>
      </c>
      <c r="G1757" s="1420"/>
      <c r="H1757" s="1421"/>
      <c r="I1757" s="1422" t="s">
        <v>63</v>
      </c>
      <c r="J1757" s="1426"/>
      <c r="K1757" s="1427"/>
      <c r="L1757" s="1427"/>
      <c r="M1757" s="1428"/>
      <c r="N1757" s="508"/>
    </row>
    <row r="1758" spans="8:8" s="24" ht="17.25" customFormat="1" customHeight="1">
      <c r="A1758" s="1236"/>
      <c r="B1758" s="1262" t="s">
        <v>167</v>
      </c>
      <c r="C1758" s="1416"/>
      <c r="D1758" s="1417"/>
      <c r="E1758" s="1418"/>
      <c r="F1758" s="1419" t="s">
        <v>226</v>
      </c>
      <c r="G1758" s="1420"/>
      <c r="H1758" s="1421"/>
      <c r="I1758" s="1422" t="s">
        <v>65</v>
      </c>
      <c r="J1758" s="1426"/>
      <c r="K1758" s="1427"/>
      <c r="L1758" s="1427"/>
      <c r="M1758" s="1428"/>
      <c r="N1758" s="508"/>
    </row>
    <row r="1759" spans="8:8" s="24" ht="17.25" customFormat="1" customHeight="1">
      <c r="A1759" s="1236"/>
      <c r="B1759" s="1429" t="s">
        <v>167</v>
      </c>
      <c r="C1759" s="1430"/>
      <c r="D1759" s="1431"/>
      <c r="E1759" s="1432"/>
      <c r="F1759" s="1433" t="s">
        <v>227</v>
      </c>
      <c r="G1759" s="1434"/>
      <c r="H1759" s="1435"/>
      <c r="I1759" s="1436" t="s">
        <v>64</v>
      </c>
      <c r="J1759" s="1437" t="s">
        <v>231</v>
      </c>
      <c r="K1759" s="1438"/>
      <c r="L1759" s="1438"/>
      <c r="M1759" s="1439"/>
      <c r="N1759" s="508"/>
    </row>
    <row r="1760" spans="8:8" s="24" ht="27.75" customFormat="1" customHeight="1">
      <c r="A1760" s="1440" t="s">
        <v>161</v>
      </c>
      <c r="B1760" s="1440"/>
      <c r="C1760" s="1440"/>
      <c r="D1760" s="1440"/>
      <c r="E1760" s="1440"/>
      <c r="F1760" s="1440"/>
      <c r="G1760" s="1440"/>
      <c r="H1760" s="1440"/>
      <c r="I1760" s="1440"/>
      <c r="J1760" s="1440"/>
      <c r="K1760" s="1440"/>
      <c r="L1760" s="1440"/>
      <c r="M1760" s="1440"/>
      <c r="N1760" s="1440"/>
    </row>
    <row r="1761" spans="8:8" s="24" ht="19.5" customFormat="1" customHeight="1">
      <c r="A1761" s="1223">
        <f>A1721+1</f>
        <v>45.0</v>
      </c>
      <c r="B1761" s="1441" t="str">
        <f>$B$1</f>
        <v>Department Of Sanskrit Education, Rajasthan</v>
      </c>
      <c r="C1761" s="1441"/>
      <c r="D1761" s="1441"/>
      <c r="E1761" s="1441"/>
      <c r="F1761" s="1441"/>
      <c r="G1761" s="1441"/>
      <c r="H1761" s="1441"/>
      <c r="I1761" s="1441"/>
      <c r="J1761" s="1441"/>
      <c r="K1761" s="1441"/>
      <c r="L1761" s="1441"/>
      <c r="M1761" s="1441"/>
      <c r="N1761" s="508" t="s">
        <v>161</v>
      </c>
    </row>
    <row r="1762" spans="8:8" s="707" ht="36.0" customFormat="1" customHeight="1">
      <c r="A1762" s="1225"/>
      <c r="B1762" s="1226"/>
      <c r="C1762" s="1227"/>
      <c r="D1762" s="1228" t="str">
        <f>Master!$E$8</f>
        <v>GOVT VARISHTHA UPADHYAY SANSKRIT SCHOOL</v>
      </c>
      <c r="E1762" s="1229"/>
      <c r="F1762" s="1229"/>
      <c r="G1762" s="1229"/>
      <c r="H1762" s="1229"/>
      <c r="I1762" s="1229"/>
      <c r="J1762" s="1229"/>
      <c r="K1762" s="1229"/>
      <c r="L1762" s="1229"/>
      <c r="M1762" s="1230"/>
      <c r="N1762" s="508"/>
    </row>
    <row r="1763" spans="8:8" s="24" ht="19.5" customFormat="1" customHeight="1">
      <c r="A1763" s="1225"/>
      <c r="B1763" s="1231"/>
      <c r="C1763" s="1232"/>
      <c r="D1763" s="1233">
        <f>Master!$E$11</f>
        <v>0.0</v>
      </c>
      <c r="E1763" s="1233"/>
      <c r="F1763" s="1233"/>
      <c r="G1763" s="1233"/>
      <c r="H1763" s="1233"/>
      <c r="I1763" s="1233"/>
      <c r="J1763" s="1233"/>
      <c r="K1763" s="1233"/>
      <c r="L1763" s="1233"/>
      <c r="M1763" s="1234"/>
      <c r="N1763" s="508"/>
    </row>
    <row r="1764" spans="8:8" s="1235" ht="18.75" customFormat="1" customHeight="1">
      <c r="A1764" s="1236"/>
      <c r="B1764" s="1237"/>
      <c r="C1764" s="1238" t="s">
        <v>154</v>
      </c>
      <c r="D1764" s="1239"/>
      <c r="E1764" s="1239"/>
      <c r="F1764" s="1239"/>
      <c r="G1764" s="1239"/>
      <c r="H1764" s="1240"/>
      <c r="I1764" s="1241" t="s">
        <v>135</v>
      </c>
      <c r="J1764" s="1242"/>
      <c r="K1764" s="1243">
        <f>VLOOKUP($A1761,'Marks Entry'!$C$9:$K$108,5)</f>
        <v>0.0</v>
      </c>
      <c r="L1764" s="1244" t="s">
        <v>221</v>
      </c>
      <c r="M1764" s="1245"/>
      <c r="N1764" s="508"/>
    </row>
    <row r="1765" spans="8:8" s="1235" ht="18.75" customFormat="1" customHeight="1">
      <c r="A1765" s="1236"/>
      <c r="B1765" s="1237"/>
      <c r="C1765" s="1246"/>
      <c r="D1765" s="1247"/>
      <c r="E1765" s="1247"/>
      <c r="F1765" s="1247"/>
      <c r="G1765" s="1247"/>
      <c r="H1765" s="1248"/>
      <c r="I1765" s="1241"/>
      <c r="J1765" s="1242"/>
      <c r="K1765" s="1243"/>
      <c r="L1765" s="1249">
        <f>Master!$E$14</f>
        <v>8170.0</v>
      </c>
      <c r="M1765" s="1250"/>
      <c r="N1765" s="508"/>
    </row>
    <row r="1766" spans="8:8" s="24" ht="15.75" customFormat="1" customHeight="1">
      <c r="A1766" s="1236"/>
      <c r="B1766" s="1251"/>
      <c r="C1766" s="1246"/>
      <c r="D1766" s="1247"/>
      <c r="E1766" s="1247"/>
      <c r="F1766" s="1247"/>
      <c r="G1766" s="1247"/>
      <c r="H1766" s="1248"/>
      <c r="I1766" s="1241"/>
      <c r="J1766" s="1242"/>
      <c r="K1766" s="1243"/>
      <c r="L1766" s="1252" t="s">
        <v>222</v>
      </c>
      <c r="M1766" s="1253"/>
      <c r="N1766" s="508"/>
    </row>
    <row r="1767" spans="8:8" s="24" ht="18.0" customFormat="1" customHeight="1">
      <c r="A1767" s="1236"/>
      <c r="B1767" s="1251"/>
      <c r="C1767" s="1254"/>
      <c r="D1767" s="1255"/>
      <c r="E1767" s="1255"/>
      <c r="F1767" s="1255"/>
      <c r="G1767" s="1255"/>
      <c r="H1767" s="1256"/>
      <c r="I1767" s="1257"/>
      <c r="J1767" s="1258"/>
      <c r="K1767" s="1259"/>
      <c r="L1767" s="1260" t="str">
        <f>Master!$E$6</f>
        <v>2022-23</v>
      </c>
      <c r="M1767" s="1261"/>
      <c r="N1767" s="508"/>
    </row>
    <row r="1768" spans="8:8" s="24" ht="17.25" customFormat="1" customHeight="1">
      <c r="A1768" s="1236"/>
      <c r="B1768" s="1262" t="s">
        <v>167</v>
      </c>
      <c r="C1768" s="1263" t="s">
        <v>21</v>
      </c>
      <c r="D1768" s="1264"/>
      <c r="E1768" s="1264"/>
      <c r="F1768" s="1264"/>
      <c r="G1768" s="1265"/>
      <c r="H1768" s="1266" t="s">
        <v>153</v>
      </c>
      <c r="I1768" s="1267">
        <f>IF(K1764="","",VLOOKUP($A1761,'Marks Entry'!$C$9:$FA$108,3,0))</f>
        <v>0.0</v>
      </c>
      <c r="J1768" s="1267"/>
      <c r="K1768" s="1267"/>
      <c r="L1768" s="1267"/>
      <c r="M1768" s="1268"/>
      <c r="N1768" s="508"/>
    </row>
    <row r="1769" spans="8:8" s="24" ht="17.25" customFormat="1" customHeight="1">
      <c r="A1769" s="1236"/>
      <c r="B1769" s="1262" t="s">
        <v>167</v>
      </c>
      <c r="C1769" s="1269" t="s">
        <v>23</v>
      </c>
      <c r="D1769" s="1270"/>
      <c r="E1769" s="1270"/>
      <c r="F1769" s="1270"/>
      <c r="G1769" s="1271"/>
      <c r="H1769" s="1272" t="s">
        <v>153</v>
      </c>
      <c r="I1769" s="1273">
        <f>IF(K1764="","",VLOOKUP($A1761,'Marks Entry'!$C$9:$FA$108,6,0))</f>
        <v>0.0</v>
      </c>
      <c r="J1769" s="1273"/>
      <c r="K1769" s="1273"/>
      <c r="L1769" s="1273"/>
      <c r="M1769" s="1274"/>
      <c r="N1769" s="508"/>
    </row>
    <row r="1770" spans="8:8" s="24" ht="17.25" customFormat="1" customHeight="1">
      <c r="A1770" s="1236"/>
      <c r="B1770" s="1262" t="s">
        <v>167</v>
      </c>
      <c r="C1770" s="1269" t="s">
        <v>24</v>
      </c>
      <c r="D1770" s="1270"/>
      <c r="E1770" s="1270"/>
      <c r="F1770" s="1270"/>
      <c r="G1770" s="1271"/>
      <c r="H1770" s="1272" t="s">
        <v>153</v>
      </c>
      <c r="I1770" s="1273">
        <f>IF(K1764="","",VLOOKUP($A1761,'Marks Entry'!$C$9:$FA$108,7,0))</f>
        <v>0.0</v>
      </c>
      <c r="J1770" s="1273"/>
      <c r="K1770" s="1273"/>
      <c r="L1770" s="1273"/>
      <c r="M1770" s="1274"/>
      <c r="N1770" s="508"/>
    </row>
    <row r="1771" spans="8:8" s="24" ht="17.25" customFormat="1" customHeight="1">
      <c r="A1771" s="1236"/>
      <c r="B1771" s="1262" t="s">
        <v>167</v>
      </c>
      <c r="C1771" s="1269" t="s">
        <v>52</v>
      </c>
      <c r="D1771" s="1270"/>
      <c r="E1771" s="1270"/>
      <c r="F1771" s="1270"/>
      <c r="G1771" s="1271"/>
      <c r="H1771" s="1272" t="s">
        <v>153</v>
      </c>
      <c r="I1771" s="1273">
        <f>IF(K1764="","",VLOOKUP($A1761,'Marks Entry'!$C$9:$FA$108,8,0))</f>
        <v>0.0</v>
      </c>
      <c r="J1771" s="1273"/>
      <c r="K1771" s="1273"/>
      <c r="L1771" s="1273"/>
      <c r="M1771" s="1274"/>
      <c r="N1771" s="508"/>
    </row>
    <row r="1772" spans="8:8" s="24" ht="17.25" customFormat="1" customHeight="1">
      <c r="A1772" s="1236"/>
      <c r="B1772" s="1262" t="s">
        <v>167</v>
      </c>
      <c r="C1772" s="1269" t="s">
        <v>53</v>
      </c>
      <c r="D1772" s="1270"/>
      <c r="E1772" s="1270"/>
      <c r="F1772" s="1270"/>
      <c r="G1772" s="1271"/>
      <c r="H1772" s="1272" t="s">
        <v>153</v>
      </c>
      <c r="I1772" s="1275" t="str">
        <f>IF(K1764="","",CONCATENATE('Marks Entry'!$G$4,'Marks Entry'!$J$4))</f>
        <v>9(A)</v>
      </c>
      <c r="J1772" s="1273"/>
      <c r="K1772" s="1273"/>
      <c r="L1772" s="1273"/>
      <c r="M1772" s="1274"/>
      <c r="N1772" s="508"/>
    </row>
    <row r="1773" spans="8:8" s="24" ht="17.25" customFormat="1" customHeight="1">
      <c r="A1773" s="1236"/>
      <c r="B1773" s="1262" t="s">
        <v>167</v>
      </c>
      <c r="C1773" s="1276" t="s">
        <v>26</v>
      </c>
      <c r="D1773" s="1277"/>
      <c r="E1773" s="1277"/>
      <c r="F1773" s="1277"/>
      <c r="G1773" s="1278"/>
      <c r="H1773" s="1279" t="s">
        <v>153</v>
      </c>
      <c r="I1773" s="1280">
        <f>IF(K1764="","",VLOOKUP($A1761,'Marks Entry'!$C$9:$FA$108,9,0))</f>
        <v>0.0</v>
      </c>
      <c r="J1773" s="1280"/>
      <c r="K1773" s="1280"/>
      <c r="L1773" s="1280"/>
      <c r="M1773" s="1281"/>
      <c r="N1773" s="508"/>
    </row>
    <row r="1774" spans="8:8" s="1235" ht="17.25" customFormat="1" customHeight="1">
      <c r="A1774" s="1236"/>
      <c r="B1774" s="1282" t="s">
        <v>167</v>
      </c>
      <c r="C1774" s="1283" t="s">
        <v>54</v>
      </c>
      <c r="D1774" s="1284"/>
      <c r="E1774" s="1285" t="s">
        <v>69</v>
      </c>
      <c r="F1774" s="1286" t="s">
        <v>70</v>
      </c>
      <c r="G1774" s="1285" t="s">
        <v>200</v>
      </c>
      <c r="H1774" s="1287" t="s">
        <v>30</v>
      </c>
      <c r="I1774" s="1288" t="s">
        <v>55</v>
      </c>
      <c r="J1774" s="1289" t="s">
        <v>223</v>
      </c>
      <c r="K1774" s="1290" t="s">
        <v>83</v>
      </c>
      <c r="L1774" s="1291" t="s">
        <v>76</v>
      </c>
      <c r="M1774" s="1292" t="s">
        <v>102</v>
      </c>
      <c r="N1774" s="508"/>
    </row>
    <row r="1775" spans="8:8" s="1235" ht="17.25" customFormat="1" customHeight="1">
      <c r="A1775" s="1236"/>
      <c r="B1775" s="1282" t="s">
        <v>167</v>
      </c>
      <c r="C1775" s="1293"/>
      <c r="D1775" s="1294"/>
      <c r="E1775" s="1295"/>
      <c r="F1775" s="1296"/>
      <c r="G1775" s="1295"/>
      <c r="H1775" s="1297"/>
      <c r="I1775" s="1298"/>
      <c r="J1775" s="1299"/>
      <c r="K1775" s="1300"/>
      <c r="L1775" s="1301"/>
      <c r="M1775" s="1302"/>
      <c r="N1775" s="508"/>
    </row>
    <row r="1776" spans="8:8" s="1235" ht="17.25" customFormat="1" customHeight="1">
      <c r="A1776" s="1236"/>
      <c r="B1776" s="1282" t="s">
        <v>167</v>
      </c>
      <c r="C1776" s="1303" t="s">
        <v>56</v>
      </c>
      <c r="D1776" s="1304"/>
      <c r="E1776" s="1305">
        <f>'Marks Entry'!$L$7</f>
        <v>5.0</v>
      </c>
      <c r="F1776" s="1305">
        <f>'Marks Entry'!$M$7</f>
        <v>5.0</v>
      </c>
      <c r="G1776" s="1305">
        <f>'Marks Entry'!$M$7</f>
        <v>5.0</v>
      </c>
      <c r="H1776" s="1306">
        <f>SUM(E1776:G1776)</f>
        <v>15.0</v>
      </c>
      <c r="I1776" s="1305">
        <f>'Marks Entry'!$P$7</f>
        <v>35.0</v>
      </c>
      <c r="J1776" s="1306">
        <f>SUM(H1776,I1776)</f>
        <v>50.0</v>
      </c>
      <c r="K1776" s="1305">
        <f>'Marks Entry'!$R$7</f>
        <v>50.0</v>
      </c>
      <c r="L1776" s="1307">
        <f>SUM(J1776,K1776)</f>
        <v>100.0</v>
      </c>
      <c r="M1776" s="1308"/>
      <c r="N1776" s="508"/>
    </row>
    <row r="1777" spans="8:8" s="1235" ht="17.25" customFormat="1" customHeight="1">
      <c r="A1777" s="1236"/>
      <c r="B1777" s="1282" t="s">
        <v>167</v>
      </c>
      <c r="C1777" s="1309" t="str">
        <f>'Marks Entry'!$L$3</f>
        <v>HINDI</v>
      </c>
      <c r="D1777" s="1310"/>
      <c r="E1777" s="1311">
        <f>IF(K1764="","",VLOOKUP($A1761,'Marks Entry'!$C$1:$GQ$109,10,0))</f>
        <v>0.0</v>
      </c>
      <c r="F1777" s="1311">
        <f>IF(K1764="","",VLOOKUP($A1761,'Marks Entry'!$C$1:$GQ$109,11,0))</f>
        <v>0.0</v>
      </c>
      <c r="G1777" s="1312">
        <f>IF(K1764="","",VLOOKUP($A1761,'Marks Entry'!$C$1:$GQ$109,12,0))</f>
        <v>0.0</v>
      </c>
      <c r="H1777" s="1313">
        <f>SUM(E1777:G1777)</f>
        <v>0.0</v>
      </c>
      <c r="I1777" s="1311">
        <f>IF(K1764="","",VLOOKUP($A1761,'Marks Entry'!$C$1:$GQ$109,14,0))</f>
        <v>0.0</v>
      </c>
      <c r="J1777" s="1313">
        <f t="shared" si="132" ref="J1777:J1784">SUM(H1777,I1777)</f>
        <v>0.0</v>
      </c>
      <c r="K1777" s="1311">
        <f>IF(K1764="","",VLOOKUP($A1761,'Marks Entry'!$C$1:$GQ$109,16,0))</f>
        <v>0.0</v>
      </c>
      <c r="L1777" s="1314">
        <f t="shared" si="133" ref="L1777:L1784">SUM(J1777,K1777)</f>
        <v>0.0</v>
      </c>
      <c r="M1777" s="1315" t="str">
        <f>IF(K1764="","",VLOOKUP($A1761,'Marks Entry'!$C$1:$GQ$109,21,0))</f>
        <v/>
      </c>
      <c r="N1777" s="508"/>
    </row>
    <row r="1778" spans="8:8" s="1235" ht="17.25" customFormat="1" customHeight="1">
      <c r="A1778" s="1236"/>
      <c r="B1778" s="1282" t="s">
        <v>167</v>
      </c>
      <c r="C1778" s="1316" t="str">
        <f>'Marks Entry'!$X$3</f>
        <v>ENGLISH</v>
      </c>
      <c r="D1778" s="1317"/>
      <c r="E1778" s="1318">
        <f>IF(K1764="","",VLOOKUP($A1761,'Marks Entry'!$C$1:$GQ$109,22,0))</f>
        <v>0.0</v>
      </c>
      <c r="F1778" s="1318">
        <f>IF(K1764="","",VLOOKUP($A1761,'Marks Entry'!$C$1:$GQ$109,23,0))</f>
        <v>0.0</v>
      </c>
      <c r="G1778" s="1319">
        <f>IF(K1764="","",VLOOKUP($A1761,'Marks Entry'!$C$1:$GQ$109,24,0))</f>
        <v>0.0</v>
      </c>
      <c r="H1778" s="1320">
        <f t="shared" si="134" ref="H1778:H1784">SUM(E1778:G1778)</f>
        <v>0.0</v>
      </c>
      <c r="I1778" s="1321">
        <f>IF(K1764="","",VLOOKUP($A1761,'Marks Entry'!$C$1:$GQ$109,26,0))</f>
        <v>0.0</v>
      </c>
      <c r="J1778" s="1320">
        <f t="shared" si="132"/>
        <v>0.0</v>
      </c>
      <c r="K1778" s="1318">
        <f>IF(K1764="","",VLOOKUP($A1761,'Marks Entry'!$C$1:$GQ$109,28,0))</f>
        <v>0.0</v>
      </c>
      <c r="L1778" s="1322">
        <f t="shared" si="133"/>
        <v>0.0</v>
      </c>
      <c r="M1778" s="1323" t="str">
        <f>IF(K1764="","",VLOOKUP($A1761,'Marks Entry'!$C$1:$GQ$109,33,0))</f>
        <v/>
      </c>
      <c r="N1778" s="508"/>
    </row>
    <row r="1779" spans="8:8" s="1235" ht="17.25" customFormat="1" customHeight="1">
      <c r="A1779" s="1236"/>
      <c r="B1779" s="1282" t="s">
        <v>167</v>
      </c>
      <c r="C1779" s="1324" t="s">
        <v>56</v>
      </c>
      <c r="D1779" s="1325"/>
      <c r="E1779" s="1326">
        <f>'Marks Entry'!$AJ$7</f>
        <v>10.0</v>
      </c>
      <c r="F1779" s="1326">
        <f>'Marks Entry'!$AK$7</f>
        <v>10.0</v>
      </c>
      <c r="G1779" s="1326">
        <f>'Marks Entry'!$AK$7</f>
        <v>10.0</v>
      </c>
      <c r="H1779" s="1327">
        <f t="shared" si="134"/>
        <v>30.0</v>
      </c>
      <c r="I1779" s="1326">
        <f>'Marks Entry'!$AN$7</f>
        <v>70.0</v>
      </c>
      <c r="J1779" s="1327">
        <f t="shared" si="132"/>
        <v>100.0</v>
      </c>
      <c r="K1779" s="1326">
        <f>'Marks Entry'!$AP$7</f>
        <v>100.0</v>
      </c>
      <c r="L1779" s="1328">
        <f t="shared" si="133"/>
        <v>200.0</v>
      </c>
      <c r="M1779" s="1329" t="s">
        <v>168</v>
      </c>
      <c r="N1779" s="508"/>
    </row>
    <row r="1780" spans="8:8" s="1235" ht="17.25" customFormat="1" customHeight="1">
      <c r="A1780" s="1236"/>
      <c r="B1780" s="1282" t="s">
        <v>167</v>
      </c>
      <c r="C1780" s="1330" t="str">
        <f>'Marks Entry'!$AJ$3</f>
        <v>SANSKRIT-I</v>
      </c>
      <c r="D1780" s="1331"/>
      <c r="E1780" s="1311">
        <f>IF(K1764="","",VLOOKUP($A1761,'Marks Entry'!$C$1:$GQ$109,34,0))</f>
        <v>0.0</v>
      </c>
      <c r="F1780" s="1311">
        <f>IF(K1764="","",VLOOKUP($A1761,'Marks Entry'!$C$1:$GQ$109,35,0))</f>
        <v>0.0</v>
      </c>
      <c r="G1780" s="1312">
        <f>IF(K1764="","",VLOOKUP($A1761,'Marks Entry'!$C$1:$GQ$109,36,0))</f>
        <v>0.0</v>
      </c>
      <c r="H1780" s="1332">
        <f t="shared" si="134"/>
        <v>0.0</v>
      </c>
      <c r="I1780" s="1333">
        <f>IF(K1764="","",VLOOKUP($A1761,'Marks Entry'!$C$1:$GQ$109,38,0))</f>
        <v>0.0</v>
      </c>
      <c r="J1780" s="1332">
        <f t="shared" si="132"/>
        <v>0.0</v>
      </c>
      <c r="K1780" s="1311">
        <f>IF(K1764="","",VLOOKUP($A1761,'Marks Entry'!$C$1:$GQ$109,40,0))</f>
        <v>0.0</v>
      </c>
      <c r="L1780" s="1314">
        <f t="shared" si="133"/>
        <v>0.0</v>
      </c>
      <c r="M1780" s="1315" t="str">
        <f>IF(K1764="","",VLOOKUP($A1761,'Marks Entry'!$C$1:$GQ$109,45,0))</f>
        <v/>
      </c>
      <c r="N1780" s="508"/>
    </row>
    <row r="1781" spans="8:8" s="1235" ht="17.25" customFormat="1" customHeight="1">
      <c r="A1781" s="1236"/>
      <c r="B1781" s="1282" t="s">
        <v>167</v>
      </c>
      <c r="C1781" s="1334" t="str">
        <f>'Marks Entry'!$AV$3</f>
        <v>SANSKRIT-II</v>
      </c>
      <c r="D1781" s="1335"/>
      <c r="E1781" s="1311">
        <f>IF(K1764="","",VLOOKUP($A1761,'Marks Entry'!$C$1:$GQ$109,46,0))</f>
        <v>0.0</v>
      </c>
      <c r="F1781" s="1311">
        <f>IF(K1764="","",VLOOKUP($A1761,'Marks Entry'!$C$1:$GQ$109,47,0))</f>
        <v>0.0</v>
      </c>
      <c r="G1781" s="1312">
        <f>IF(K1764="","",VLOOKUP($A1761,'Marks Entry'!$C$1:$GQ$109,48,0))</f>
        <v>0.0</v>
      </c>
      <c r="H1781" s="1336">
        <f t="shared" si="134"/>
        <v>0.0</v>
      </c>
      <c r="I1781" s="1337">
        <f>IF(K1764="","",VLOOKUP($A1761,'Marks Entry'!$C$1:$GQ$109,50,0))</f>
        <v>0.0</v>
      </c>
      <c r="J1781" s="1336">
        <f t="shared" si="132"/>
        <v>0.0</v>
      </c>
      <c r="K1781" s="1311">
        <f>IF(K1764="","",VLOOKUP($A1761,'Marks Entry'!$C$1:$GQ$109,52,0))</f>
        <v>0.0</v>
      </c>
      <c r="L1781" s="1314">
        <f t="shared" si="133"/>
        <v>0.0</v>
      </c>
      <c r="M1781" s="1315" t="str">
        <f>IF(K1764="","",VLOOKUP($A1761,'Marks Entry'!$C$1:$GQ$109,57,0))</f>
        <v/>
      </c>
      <c r="N1781" s="508"/>
    </row>
    <row r="1782" spans="8:8" s="1235" ht="17.25" customFormat="1" customHeight="1">
      <c r="A1782" s="1236"/>
      <c r="B1782" s="1282" t="s">
        <v>167</v>
      </c>
      <c r="C1782" s="1334" t="str">
        <f>'Marks Entry'!$BH$3</f>
        <v>SCIENCE</v>
      </c>
      <c r="D1782" s="1335"/>
      <c r="E1782" s="1311">
        <f>IF(K1764="","",VLOOKUP($A1761,'Marks Entry'!$C$1:$GQ$109,58,0))</f>
        <v>0.0</v>
      </c>
      <c r="F1782" s="1311">
        <f>IF(K1764="","",VLOOKUP($A1761,'Marks Entry'!$C$1:$GQ$109,59,0))</f>
        <v>0.0</v>
      </c>
      <c r="G1782" s="1312">
        <f>IF(K1764="","",VLOOKUP($A1761,'Marks Entry'!$C$1:$GQ$109,60,0))</f>
        <v>0.0</v>
      </c>
      <c r="H1782" s="1336">
        <f t="shared" si="134"/>
        <v>0.0</v>
      </c>
      <c r="I1782" s="1337">
        <f>IF(K1764="","",VLOOKUP($A1761,'Marks Entry'!$C$1:$GQ$109,62,0))</f>
        <v>0.0</v>
      </c>
      <c r="J1782" s="1336">
        <f t="shared" si="132"/>
        <v>0.0</v>
      </c>
      <c r="K1782" s="1311">
        <f>IF(K1764="","",VLOOKUP($A1761,'Marks Entry'!$C$1:$GQ$109,64,0))</f>
        <v>0.0</v>
      </c>
      <c r="L1782" s="1314">
        <f t="shared" si="133"/>
        <v>0.0</v>
      </c>
      <c r="M1782" s="1315" t="str">
        <f>IF(K1764="","",VLOOKUP($A1761,'Marks Entry'!$C$1:$GQ$109,69,0))</f>
        <v/>
      </c>
      <c r="N1782" s="508"/>
    </row>
    <row r="1783" spans="8:8" s="1235" ht="17.25" customFormat="1" customHeight="1">
      <c r="A1783" s="1236"/>
      <c r="B1783" s="1282" t="s">
        <v>167</v>
      </c>
      <c r="C1783" s="1338" t="str">
        <f>'Marks Entry'!$BT$3</f>
        <v>MATHEMATICS</v>
      </c>
      <c r="D1783" s="1339"/>
      <c r="E1783" s="1340">
        <f>IF(K1764="","",VLOOKUP($A1761,'Marks Entry'!$C$1:$GQ$109,70,0))</f>
        <v>0.0</v>
      </c>
      <c r="F1783" s="1340">
        <f>IF(K1764="","",VLOOKUP($A1761,'Marks Entry'!$C$1:$GQ$109,71,0))</f>
        <v>0.0</v>
      </c>
      <c r="G1783" s="1341">
        <f>IF(K1764="","",VLOOKUP($A1761,'Marks Entry'!$C$1:$GQ$109,72,0))</f>
        <v>0.0</v>
      </c>
      <c r="H1783" s="1342">
        <f t="shared" si="134"/>
        <v>0.0</v>
      </c>
      <c r="I1783" s="1343">
        <f>IF(K1764="","",VLOOKUP($A1761,'Marks Entry'!$C$1:$GQ$109,74,0))</f>
        <v>0.0</v>
      </c>
      <c r="J1783" s="1342">
        <f t="shared" si="132"/>
        <v>0.0</v>
      </c>
      <c r="K1783" s="1340">
        <f>IF(K1764="","",VLOOKUP($A1761,'Marks Entry'!$C$1:$GQ$109,76,0))</f>
        <v>0.0</v>
      </c>
      <c r="L1783" s="1344">
        <f t="shared" si="133"/>
        <v>0.0</v>
      </c>
      <c r="M1783" s="1345" t="str">
        <f>IF(K1764="","",VLOOKUP($A1761,'Marks Entry'!$C$1:$GQ$109,81,0))</f>
        <v/>
      </c>
      <c r="N1783" s="508"/>
    </row>
    <row r="1784" spans="8:8" s="1235" ht="17.25" customFormat="1" customHeight="1">
      <c r="A1784" s="1236"/>
      <c r="B1784" s="1282" t="s">
        <v>167</v>
      </c>
      <c r="C1784" s="1338" t="str">
        <f>'Marks Entry'!$CF$3</f>
        <v>SOCIAL SCIENCE</v>
      </c>
      <c r="D1784" s="1339"/>
      <c r="E1784" s="1340">
        <f>IF(K1764="","",VLOOKUP($A1761,'Marks Entry'!$C$1:$GQ$109,82,0))</f>
        <v>0.0</v>
      </c>
      <c r="F1784" s="1340">
        <f>IF(K1764="","",VLOOKUP($A1761,'Marks Entry'!$C$1:$GQ$109,83,0))</f>
        <v>0.0</v>
      </c>
      <c r="G1784" s="1341">
        <f>IF(K1764="","",VLOOKUP($A1761,'Marks Entry'!$C$1:$GQ$109,84,0))</f>
        <v>0.0</v>
      </c>
      <c r="H1784" s="1342">
        <f t="shared" si="134"/>
        <v>0.0</v>
      </c>
      <c r="I1784" s="1343">
        <f>IF(K1764="","",VLOOKUP($A1761,'Marks Entry'!$C$1:$GQ$109,86,0))</f>
        <v>0.0</v>
      </c>
      <c r="J1784" s="1342">
        <f t="shared" si="132"/>
        <v>0.0</v>
      </c>
      <c r="K1784" s="1340">
        <f>IF(K1764="","",VLOOKUP($A1761,'Marks Entry'!$C$1:$GQ$109,88,0))</f>
        <v>0.0</v>
      </c>
      <c r="L1784" s="1344">
        <f t="shared" si="133"/>
        <v>0.0</v>
      </c>
      <c r="M1784" s="1345" t="str">
        <f>IF(K1764="","",VLOOKUP($A1761,'Marks Entry'!$C$1:$GQ$109,93,0))</f>
        <v/>
      </c>
      <c r="N1784" s="508"/>
    </row>
    <row r="1785" spans="8:8" s="24" ht="17.25" customFormat="1" customHeight="1">
      <c r="A1785" s="1236"/>
      <c r="B1785" s="1262" t="s">
        <v>167</v>
      </c>
      <c r="C1785" s="1346" t="s">
        <v>77</v>
      </c>
      <c r="D1785" s="1347"/>
      <c r="E1785" s="1348"/>
      <c r="F1785" s="1349" t="s">
        <v>78</v>
      </c>
      <c r="G1785" s="1350"/>
      <c r="H1785" s="1351" t="s">
        <v>79</v>
      </c>
      <c r="I1785" s="1352"/>
      <c r="J1785" s="1353" t="s">
        <v>43</v>
      </c>
      <c r="K1785" s="1354" t="s">
        <v>95</v>
      </c>
      <c r="L1785" s="1355" t="s">
        <v>41</v>
      </c>
      <c r="M1785" s="1356" t="s">
        <v>45</v>
      </c>
      <c r="N1785" s="508"/>
    </row>
    <row r="1786" spans="8:8" s="24" ht="20.25" customFormat="1" customHeight="1">
      <c r="A1786" s="1236"/>
      <c r="B1786" s="1262" t="s">
        <v>167</v>
      </c>
      <c r="C1786" s="1357"/>
      <c r="D1786" s="1358"/>
      <c r="E1786" s="1359"/>
      <c r="F1786" s="1360" t="str">
        <f>IF(K1764="","",VLOOKUP($A1761,'Marks Entry'!$C$1:$GQ$109,155,0))</f>
        <v/>
      </c>
      <c r="G1786" s="1361"/>
      <c r="H1786" s="1362" t="str">
        <f>IF(K1764="","",VLOOKUP($A1761,'Marks Entry'!$C$1:$GQ$109,156,0))</f>
        <v/>
      </c>
      <c r="I1786" s="1361"/>
      <c r="J1786" s="1363" t="str">
        <f>IF(K1764="","",VLOOKUP($A1761,'Marks Entry'!$C$1:$GQ$109,157,0))</f>
        <v/>
      </c>
      <c r="K1786" s="1364" t="str">
        <f>IF(K1764="","",VLOOKUP($A1761,'Marks Entry'!$C$1:$GQ$109,158,0))</f>
        <v/>
      </c>
      <c r="L1786" s="1365" t="str">
        <f>IF(K1764="","",VLOOKUP($A1761,'Marks Entry'!$C$1:$GQ$109,159,0))</f>
        <v/>
      </c>
      <c r="M1786" s="1366" t="str">
        <f>IF(K1764="","",VLOOKUP($A1761,'Marks Entry'!$C$1:$GQ$109,161,0))</f>
        <v/>
      </c>
      <c r="N1786" s="508"/>
    </row>
    <row r="1787" spans="8:8" s="24" ht="17.25" customFormat="1" customHeight="1">
      <c r="A1787" s="1236"/>
      <c r="B1787" s="1262" t="s">
        <v>167</v>
      </c>
      <c r="C1787" s="1367" t="s">
        <v>58</v>
      </c>
      <c r="D1787" s="1368"/>
      <c r="E1787" s="1368"/>
      <c r="F1787" s="1368"/>
      <c r="G1787" s="1368"/>
      <c r="H1787" s="1368"/>
      <c r="I1787" s="1369"/>
      <c r="J1787" s="1370" t="s">
        <v>59</v>
      </c>
      <c r="K1787" s="1371">
        <f>IF(K1764="","",VLOOKUP($A1761,'Marks Entry'!$C$1:$GQ$109,152,0))</f>
        <v>0.0</v>
      </c>
      <c r="L1787" s="1372" t="s">
        <v>104</v>
      </c>
      <c r="M1787" s="1373"/>
      <c r="N1787" s="508"/>
    </row>
    <row r="1788" spans="8:8" s="24" ht="17.25" customFormat="1" customHeight="1">
      <c r="A1788" s="1236"/>
      <c r="B1788" s="1262" t="s">
        <v>167</v>
      </c>
      <c r="C1788" s="1374" t="s">
        <v>54</v>
      </c>
      <c r="D1788" s="1375"/>
      <c r="E1788" s="1375"/>
      <c r="F1788" s="1376" t="s">
        <v>162</v>
      </c>
      <c r="G1788" s="1376"/>
      <c r="H1788" s="1376"/>
      <c r="I1788" s="1377" t="s">
        <v>49</v>
      </c>
      <c r="J1788" s="1378" t="s">
        <v>60</v>
      </c>
      <c r="K1788" s="1379">
        <f>IF(K1764="","",VLOOKUP($A1761,'Marks Entry'!$C$1:$GQ$109,153,0))</f>
        <v>0.0</v>
      </c>
      <c r="L1788" s="1380" t="str">
        <f>IF(K1764="","",VLOOKUP($A1761,'Marks Entry'!$C$1:$GQ$109,154,0))</f>
        <v/>
      </c>
      <c r="M1788" s="1381"/>
      <c r="N1788" s="508"/>
    </row>
    <row r="1789" spans="8:8" s="24" ht="17.25" customFormat="1" customHeight="1">
      <c r="A1789" s="1236"/>
      <c r="B1789" s="1262" t="s">
        <v>167</v>
      </c>
      <c r="C1789" s="1374"/>
      <c r="D1789" s="1375"/>
      <c r="E1789" s="1375"/>
      <c r="F1789" s="1376"/>
      <c r="G1789" s="1376"/>
      <c r="H1789" s="1376"/>
      <c r="I1789" s="1382" t="s">
        <v>103</v>
      </c>
      <c r="J1789" s="1383" t="s">
        <v>61</v>
      </c>
      <c r="K1789" s="1383"/>
      <c r="L1789" s="1384" t="str">
        <f>IF(K1764="","",VLOOKUP($A1761,'Marks Entry'!$C$1:$GQ$109,162,0))</f>
        <v/>
      </c>
      <c r="M1789" s="1385"/>
      <c r="N1789" s="508"/>
    </row>
    <row r="1790" spans="8:8" s="24" ht="17.25" customFormat="1" customHeight="1">
      <c r="A1790" s="1236"/>
      <c r="B1790" s="1262" t="s">
        <v>167</v>
      </c>
      <c r="C1790" s="1386" t="str">
        <f>'Marks Entry'!$CR$3</f>
        <v>Fou. Of Info. Tech.</v>
      </c>
      <c r="D1790" s="1387"/>
      <c r="E1790" s="1388"/>
      <c r="F1790" s="1389" t="str">
        <f>IF(K1764="","",VLOOKUP($A1761,'Marks Entry'!$C$1:$GQ$109,180,0))</f>
        <v>0/200</v>
      </c>
      <c r="G1790" s="1389"/>
      <c r="H1790" s="1389"/>
      <c r="I1790" s="1390" t="str">
        <f>IF(OR(K1764="",F1790=0/200),"",VLOOKUP($A1761,'Marks Entry'!$C$1:$GQ$109,106,0))</f>
        <v/>
      </c>
      <c r="J1790" s="1391" t="s">
        <v>68</v>
      </c>
      <c r="K1790" s="1391"/>
      <c r="L1790" s="1392">
        <f>Master!$E$20</f>
        <v>45048.0</v>
      </c>
      <c r="M1790" s="1393"/>
      <c r="N1790" s="508"/>
    </row>
    <row r="1791" spans="8:8" s="24" ht="17.25" customFormat="1" customHeight="1">
      <c r="A1791" s="1236"/>
      <c r="B1791" s="1262" t="s">
        <v>167</v>
      </c>
      <c r="C1791" s="1394" t="str">
        <f>'Marks Entry'!$DE$3</f>
        <v>Health &amp; Phy. Edu.</v>
      </c>
      <c r="D1791" s="1395"/>
      <c r="E1791" s="1395"/>
      <c r="F1791" s="1396" t="str">
        <f>IF(K1764="","",VLOOKUP($A1761,'Marks Entry'!$C$1:$GQ$109,184,0))</f>
        <v>0/230</v>
      </c>
      <c r="G1791" s="1397"/>
      <c r="H1791" s="1398"/>
      <c r="I1791" s="1390" t="str">
        <f>IF(OR(K1764="",F1791=0/200),"",VLOOKUP($A1761,'Marks Entry'!$C$1:$GQ$109,129,0))</f>
        <v/>
      </c>
      <c r="J1791" s="1399"/>
      <c r="K1791" s="1399"/>
      <c r="L1791" s="1399"/>
      <c r="M1791" s="1400"/>
      <c r="N1791" s="508"/>
    </row>
    <row r="1792" spans="8:8" s="24" ht="17.25" customFormat="1" customHeight="1">
      <c r="A1792" s="1236"/>
      <c r="B1792" s="1262" t="s">
        <v>167</v>
      </c>
      <c r="C1792" s="1394" t="str">
        <f>'Marks Entry'!$EB$3</f>
        <v>S.U.P.W.</v>
      </c>
      <c r="D1792" s="1395"/>
      <c r="E1792" s="1395"/>
      <c r="F1792" s="1396" t="str">
        <f>IF(K1764="","",VLOOKUP($A1761,'Marks Entry'!$C$1:$GQ$109,188,0))</f>
        <v>0/100</v>
      </c>
      <c r="G1792" s="1397"/>
      <c r="H1792" s="1398"/>
      <c r="I1792" s="1390" t="str">
        <f>IF(OR(K1764="",F1792=0/100),"",VLOOKUP($A1761,'Marks Entry'!$C$1:$GQ$109,135,0))</f>
        <v/>
      </c>
      <c r="J1792" s="1401"/>
      <c r="K1792" s="1401"/>
      <c r="L1792" s="1401"/>
      <c r="M1792" s="1402"/>
      <c r="N1792" s="508"/>
    </row>
    <row r="1793" spans="8:8" s="24" ht="17.25" customFormat="1" customHeight="1">
      <c r="A1793" s="1236"/>
      <c r="B1793" s="1262" t="s">
        <v>167</v>
      </c>
      <c r="C1793" s="1394" t="str">
        <f>'Marks Entry'!$EH$3</f>
        <v>Art Education</v>
      </c>
      <c r="D1793" s="1395"/>
      <c r="E1793" s="1395"/>
      <c r="F1793" s="1396" t="str">
        <f>IF(K1764="","",VLOOKUP($A1761,'Marks Entry'!$C$1:$GQ$109,192,0))</f>
        <v>0/100</v>
      </c>
      <c r="G1793" s="1397"/>
      <c r="H1793" s="1398"/>
      <c r="I1793" s="1390" t="str">
        <f>IF(OR(K1764="",F1793=0/100),"",VLOOKUP($A1761,'Marks Entry'!$C$1:$GQ$109,141,0))</f>
        <v/>
      </c>
      <c r="J1793" s="1403" t="s">
        <v>228</v>
      </c>
      <c r="K1793" s="1403"/>
      <c r="L1793" s="1403"/>
      <c r="M1793" s="1404"/>
      <c r="N1793" s="508"/>
    </row>
    <row r="1794" spans="8:8" s="24" ht="17.25" customFormat="1" customHeight="1">
      <c r="A1794" s="1236"/>
      <c r="B1794" s="1262" t="s">
        <v>167</v>
      </c>
      <c r="C1794" s="1394" t="str">
        <f>'Marks Entry'!$EN$3</f>
        <v>H &amp; C RAJ</v>
      </c>
      <c r="D1794" s="1395"/>
      <c r="E1794" s="1395"/>
      <c r="F1794" s="1405" t="str">
        <f>IF(K1764="","",VLOOKUP($A1761,'Marks Entry'!$C$1:$GQ$109,196,0))</f>
        <v>0/200</v>
      </c>
      <c r="G1794" s="1406"/>
      <c r="H1794" s="1407"/>
      <c r="I1794" s="1408" t="str">
        <f>IF(OR(K1764="",F1794=0/200),"",VLOOKUP($A1761,'Marks Entry'!$C$1:$GQ$109,151,0))</f>
        <v/>
      </c>
      <c r="J1794" s="1403" t="s">
        <v>229</v>
      </c>
      <c r="K1794" s="1403"/>
      <c r="L1794" s="1403"/>
      <c r="M1794" s="1404"/>
      <c r="N1794" s="508"/>
    </row>
    <row r="1795" spans="8:8" s="24" ht="17.25" customFormat="1" customHeight="1">
      <c r="A1795" s="1236"/>
      <c r="B1795" s="1262" t="s">
        <v>167</v>
      </c>
      <c r="C1795" s="1409" t="s">
        <v>171</v>
      </c>
      <c r="D1795" s="1410"/>
      <c r="E1795" s="1411"/>
      <c r="F1795" s="1412" t="s">
        <v>172</v>
      </c>
      <c r="G1795" s="1413"/>
      <c r="H1795" s="1414"/>
      <c r="I1795" s="1415" t="s">
        <v>31</v>
      </c>
      <c r="J1795" s="1403" t="s">
        <v>230</v>
      </c>
      <c r="K1795" s="1403"/>
      <c r="L1795" s="1403"/>
      <c r="M1795" s="1404"/>
      <c r="N1795" s="508"/>
    </row>
    <row r="1796" spans="8:8" s="24" ht="17.25" customFormat="1" customHeight="1">
      <c r="A1796" s="1236"/>
      <c r="B1796" s="1262" t="s">
        <v>167</v>
      </c>
      <c r="C1796" s="1416"/>
      <c r="D1796" s="1417"/>
      <c r="E1796" s="1418"/>
      <c r="F1796" s="1419" t="s">
        <v>224</v>
      </c>
      <c r="G1796" s="1420"/>
      <c r="H1796" s="1421"/>
      <c r="I1796" s="1422" t="s">
        <v>62</v>
      </c>
      <c r="J1796" s="1423" t="s">
        <v>232</v>
      </c>
      <c r="K1796" s="1424"/>
      <c r="L1796" s="1424"/>
      <c r="M1796" s="1425"/>
      <c r="N1796" s="508"/>
    </row>
    <row r="1797" spans="8:8" s="24" ht="17.25" customFormat="1" customHeight="1">
      <c r="A1797" s="1236"/>
      <c r="B1797" s="1262" t="s">
        <v>167</v>
      </c>
      <c r="C1797" s="1416"/>
      <c r="D1797" s="1417"/>
      <c r="E1797" s="1418"/>
      <c r="F1797" s="1419" t="s">
        <v>225</v>
      </c>
      <c r="G1797" s="1420"/>
      <c r="H1797" s="1421"/>
      <c r="I1797" s="1422" t="s">
        <v>63</v>
      </c>
      <c r="J1797" s="1426"/>
      <c r="K1797" s="1427"/>
      <c r="L1797" s="1427"/>
      <c r="M1797" s="1428"/>
      <c r="N1797" s="508"/>
    </row>
    <row r="1798" spans="8:8" s="24" ht="17.25" customFormat="1" customHeight="1">
      <c r="A1798" s="1236"/>
      <c r="B1798" s="1262" t="s">
        <v>167</v>
      </c>
      <c r="C1798" s="1416"/>
      <c r="D1798" s="1417"/>
      <c r="E1798" s="1418"/>
      <c r="F1798" s="1419" t="s">
        <v>226</v>
      </c>
      <c r="G1798" s="1420"/>
      <c r="H1798" s="1421"/>
      <c r="I1798" s="1422" t="s">
        <v>65</v>
      </c>
      <c r="J1798" s="1426"/>
      <c r="K1798" s="1427"/>
      <c r="L1798" s="1427"/>
      <c r="M1798" s="1428"/>
      <c r="N1798" s="508"/>
    </row>
    <row r="1799" spans="8:8" s="24" ht="17.25" customFormat="1" customHeight="1">
      <c r="A1799" s="1236"/>
      <c r="B1799" s="1429" t="s">
        <v>167</v>
      </c>
      <c r="C1799" s="1430"/>
      <c r="D1799" s="1431"/>
      <c r="E1799" s="1432"/>
      <c r="F1799" s="1433" t="s">
        <v>227</v>
      </c>
      <c r="G1799" s="1434"/>
      <c r="H1799" s="1435"/>
      <c r="I1799" s="1436" t="s">
        <v>64</v>
      </c>
      <c r="J1799" s="1437" t="s">
        <v>231</v>
      </c>
      <c r="K1799" s="1438"/>
      <c r="L1799" s="1438"/>
      <c r="M1799" s="1439"/>
      <c r="N1799" s="508"/>
    </row>
    <row r="1800" spans="8:8" s="24" ht="27.75" customFormat="1" customHeight="1">
      <c r="A1800" s="1440" t="s">
        <v>161</v>
      </c>
      <c r="B1800" s="1440"/>
      <c r="C1800" s="1440"/>
      <c r="D1800" s="1440"/>
      <c r="E1800" s="1440"/>
      <c r="F1800" s="1440"/>
      <c r="G1800" s="1440"/>
      <c r="H1800" s="1440"/>
      <c r="I1800" s="1440"/>
      <c r="J1800" s="1440"/>
      <c r="K1800" s="1440"/>
      <c r="L1800" s="1440"/>
      <c r="M1800" s="1440"/>
      <c r="N1800" s="1440"/>
    </row>
    <row r="1801" spans="8:8" s="24" ht="19.5" customFormat="1" customHeight="1">
      <c r="A1801" s="1223">
        <f>A1761+1</f>
        <v>46.0</v>
      </c>
      <c r="B1801" s="1441" t="str">
        <f>$B$1</f>
        <v>Department Of Sanskrit Education, Rajasthan</v>
      </c>
      <c r="C1801" s="1441"/>
      <c r="D1801" s="1441"/>
      <c r="E1801" s="1441"/>
      <c r="F1801" s="1441"/>
      <c r="G1801" s="1441"/>
      <c r="H1801" s="1441"/>
      <c r="I1801" s="1441"/>
      <c r="J1801" s="1441"/>
      <c r="K1801" s="1441"/>
      <c r="L1801" s="1441"/>
      <c r="M1801" s="1441"/>
      <c r="N1801" s="508" t="s">
        <v>161</v>
      </c>
    </row>
    <row r="1802" spans="8:8" s="707" ht="36.0" customFormat="1" customHeight="1">
      <c r="A1802" s="1225"/>
      <c r="B1802" s="1226"/>
      <c r="C1802" s="1227"/>
      <c r="D1802" s="1228" t="str">
        <f>Master!$E$8</f>
        <v>GOVT VARISHTHA UPADHYAY SANSKRIT SCHOOL</v>
      </c>
      <c r="E1802" s="1229"/>
      <c r="F1802" s="1229"/>
      <c r="G1802" s="1229"/>
      <c r="H1802" s="1229"/>
      <c r="I1802" s="1229"/>
      <c r="J1802" s="1229"/>
      <c r="K1802" s="1229"/>
      <c r="L1802" s="1229"/>
      <c r="M1802" s="1230"/>
      <c r="N1802" s="508"/>
    </row>
    <row r="1803" spans="8:8" s="24" ht="19.5" customFormat="1" customHeight="1">
      <c r="A1803" s="1225"/>
      <c r="B1803" s="1231"/>
      <c r="C1803" s="1232"/>
      <c r="D1803" s="1233">
        <f>Master!$E$11</f>
        <v>0.0</v>
      </c>
      <c r="E1803" s="1233"/>
      <c r="F1803" s="1233"/>
      <c r="G1803" s="1233"/>
      <c r="H1803" s="1233"/>
      <c r="I1803" s="1233"/>
      <c r="J1803" s="1233"/>
      <c r="K1803" s="1233"/>
      <c r="L1803" s="1233"/>
      <c r="M1803" s="1234"/>
      <c r="N1803" s="508"/>
    </row>
    <row r="1804" spans="8:8" s="1235" ht="18.75" customFormat="1" customHeight="1">
      <c r="A1804" s="1236"/>
      <c r="B1804" s="1237"/>
      <c r="C1804" s="1238" t="s">
        <v>154</v>
      </c>
      <c r="D1804" s="1239"/>
      <c r="E1804" s="1239"/>
      <c r="F1804" s="1239"/>
      <c r="G1804" s="1239"/>
      <c r="H1804" s="1240"/>
      <c r="I1804" s="1241" t="s">
        <v>135</v>
      </c>
      <c r="J1804" s="1242"/>
      <c r="K1804" s="1243">
        <f>VLOOKUP($A1801,'Marks Entry'!$C$9:$K$108,5)</f>
        <v>0.0</v>
      </c>
      <c r="L1804" s="1244" t="s">
        <v>221</v>
      </c>
      <c r="M1804" s="1245"/>
      <c r="N1804" s="508"/>
    </row>
    <row r="1805" spans="8:8" s="1235" ht="18.75" customFormat="1" customHeight="1">
      <c r="A1805" s="1236"/>
      <c r="B1805" s="1237"/>
      <c r="C1805" s="1246"/>
      <c r="D1805" s="1247"/>
      <c r="E1805" s="1247"/>
      <c r="F1805" s="1247"/>
      <c r="G1805" s="1247"/>
      <c r="H1805" s="1248"/>
      <c r="I1805" s="1241"/>
      <c r="J1805" s="1242"/>
      <c r="K1805" s="1243"/>
      <c r="L1805" s="1249">
        <f>Master!$E$14</f>
        <v>8170.0</v>
      </c>
      <c r="M1805" s="1250"/>
      <c r="N1805" s="508"/>
    </row>
    <row r="1806" spans="8:8" s="24" ht="15.75" customFormat="1" customHeight="1">
      <c r="A1806" s="1236"/>
      <c r="B1806" s="1251"/>
      <c r="C1806" s="1246"/>
      <c r="D1806" s="1247"/>
      <c r="E1806" s="1247"/>
      <c r="F1806" s="1247"/>
      <c r="G1806" s="1247"/>
      <c r="H1806" s="1248"/>
      <c r="I1806" s="1241"/>
      <c r="J1806" s="1242"/>
      <c r="K1806" s="1243"/>
      <c r="L1806" s="1252" t="s">
        <v>222</v>
      </c>
      <c r="M1806" s="1253"/>
      <c r="N1806" s="508"/>
    </row>
    <row r="1807" spans="8:8" s="24" ht="18.0" customFormat="1" customHeight="1">
      <c r="A1807" s="1236"/>
      <c r="B1807" s="1251"/>
      <c r="C1807" s="1254"/>
      <c r="D1807" s="1255"/>
      <c r="E1807" s="1255"/>
      <c r="F1807" s="1255"/>
      <c r="G1807" s="1255"/>
      <c r="H1807" s="1256"/>
      <c r="I1807" s="1257"/>
      <c r="J1807" s="1258"/>
      <c r="K1807" s="1259"/>
      <c r="L1807" s="1260" t="str">
        <f>Master!$E$6</f>
        <v>2022-23</v>
      </c>
      <c r="M1807" s="1261"/>
      <c r="N1807" s="508"/>
    </row>
    <row r="1808" spans="8:8" s="24" ht="17.25" customFormat="1" customHeight="1">
      <c r="A1808" s="1236"/>
      <c r="B1808" s="1262" t="s">
        <v>167</v>
      </c>
      <c r="C1808" s="1263" t="s">
        <v>21</v>
      </c>
      <c r="D1808" s="1264"/>
      <c r="E1808" s="1264"/>
      <c r="F1808" s="1264"/>
      <c r="G1808" s="1265"/>
      <c r="H1808" s="1266" t="s">
        <v>153</v>
      </c>
      <c r="I1808" s="1267">
        <f>IF(K1804="","",VLOOKUP($A1801,'Marks Entry'!$C$9:$FA$108,3,0))</f>
        <v>0.0</v>
      </c>
      <c r="J1808" s="1267"/>
      <c r="K1808" s="1267"/>
      <c r="L1808" s="1267"/>
      <c r="M1808" s="1268"/>
      <c r="N1808" s="508"/>
    </row>
    <row r="1809" spans="8:8" s="24" ht="17.25" customFormat="1" customHeight="1">
      <c r="A1809" s="1236"/>
      <c r="B1809" s="1262" t="s">
        <v>167</v>
      </c>
      <c r="C1809" s="1269" t="s">
        <v>23</v>
      </c>
      <c r="D1809" s="1270"/>
      <c r="E1809" s="1270"/>
      <c r="F1809" s="1270"/>
      <c r="G1809" s="1271"/>
      <c r="H1809" s="1272" t="s">
        <v>153</v>
      </c>
      <c r="I1809" s="1273">
        <f>IF(K1804="","",VLOOKUP($A1801,'Marks Entry'!$C$9:$FA$108,6,0))</f>
        <v>0.0</v>
      </c>
      <c r="J1809" s="1273"/>
      <c r="K1809" s="1273"/>
      <c r="L1809" s="1273"/>
      <c r="M1809" s="1274"/>
      <c r="N1809" s="508"/>
    </row>
    <row r="1810" spans="8:8" s="24" ht="17.25" customFormat="1" customHeight="1">
      <c r="A1810" s="1236"/>
      <c r="B1810" s="1262" t="s">
        <v>167</v>
      </c>
      <c r="C1810" s="1269" t="s">
        <v>24</v>
      </c>
      <c r="D1810" s="1270"/>
      <c r="E1810" s="1270"/>
      <c r="F1810" s="1270"/>
      <c r="G1810" s="1271"/>
      <c r="H1810" s="1272" t="s">
        <v>153</v>
      </c>
      <c r="I1810" s="1273">
        <f>IF(K1804="","",VLOOKUP($A1801,'Marks Entry'!$C$9:$FA$108,7,0))</f>
        <v>0.0</v>
      </c>
      <c r="J1810" s="1273"/>
      <c r="K1810" s="1273"/>
      <c r="L1810" s="1273"/>
      <c r="M1810" s="1274"/>
      <c r="N1810" s="508"/>
    </row>
    <row r="1811" spans="8:8" s="24" ht="17.25" customFormat="1" customHeight="1">
      <c r="A1811" s="1236"/>
      <c r="B1811" s="1262" t="s">
        <v>167</v>
      </c>
      <c r="C1811" s="1269" t="s">
        <v>52</v>
      </c>
      <c r="D1811" s="1270"/>
      <c r="E1811" s="1270"/>
      <c r="F1811" s="1270"/>
      <c r="G1811" s="1271"/>
      <c r="H1811" s="1272" t="s">
        <v>153</v>
      </c>
      <c r="I1811" s="1273">
        <f>IF(K1804="","",VLOOKUP($A1801,'Marks Entry'!$C$9:$FA$108,8,0))</f>
        <v>0.0</v>
      </c>
      <c r="J1811" s="1273"/>
      <c r="K1811" s="1273"/>
      <c r="L1811" s="1273"/>
      <c r="M1811" s="1274"/>
      <c r="N1811" s="508"/>
    </row>
    <row r="1812" spans="8:8" s="24" ht="17.25" customFormat="1" customHeight="1">
      <c r="A1812" s="1236"/>
      <c r="B1812" s="1262" t="s">
        <v>167</v>
      </c>
      <c r="C1812" s="1269" t="s">
        <v>53</v>
      </c>
      <c r="D1812" s="1270"/>
      <c r="E1812" s="1270"/>
      <c r="F1812" s="1270"/>
      <c r="G1812" s="1271"/>
      <c r="H1812" s="1272" t="s">
        <v>153</v>
      </c>
      <c r="I1812" s="1275" t="str">
        <f>IF(K1804="","",CONCATENATE('Marks Entry'!$G$4,'Marks Entry'!$J$4))</f>
        <v>9(A)</v>
      </c>
      <c r="J1812" s="1273"/>
      <c r="K1812" s="1273"/>
      <c r="L1812" s="1273"/>
      <c r="M1812" s="1274"/>
      <c r="N1812" s="508"/>
    </row>
    <row r="1813" spans="8:8" s="24" ht="17.25" customFormat="1" customHeight="1">
      <c r="A1813" s="1236"/>
      <c r="B1813" s="1262" t="s">
        <v>167</v>
      </c>
      <c r="C1813" s="1276" t="s">
        <v>26</v>
      </c>
      <c r="D1813" s="1277"/>
      <c r="E1813" s="1277"/>
      <c r="F1813" s="1277"/>
      <c r="G1813" s="1278"/>
      <c r="H1813" s="1279" t="s">
        <v>153</v>
      </c>
      <c r="I1813" s="1280">
        <f>IF(K1804="","",VLOOKUP($A1801,'Marks Entry'!$C$9:$FA$108,9,0))</f>
        <v>0.0</v>
      </c>
      <c r="J1813" s="1280"/>
      <c r="K1813" s="1280"/>
      <c r="L1813" s="1280"/>
      <c r="M1813" s="1281"/>
      <c r="N1813" s="508"/>
    </row>
    <row r="1814" spans="8:8" s="1235" ht="17.25" customFormat="1" customHeight="1">
      <c r="A1814" s="1236"/>
      <c r="B1814" s="1282" t="s">
        <v>167</v>
      </c>
      <c r="C1814" s="1283" t="s">
        <v>54</v>
      </c>
      <c r="D1814" s="1284"/>
      <c r="E1814" s="1285" t="s">
        <v>69</v>
      </c>
      <c r="F1814" s="1286" t="s">
        <v>70</v>
      </c>
      <c r="G1814" s="1285" t="s">
        <v>200</v>
      </c>
      <c r="H1814" s="1287" t="s">
        <v>30</v>
      </c>
      <c r="I1814" s="1288" t="s">
        <v>55</v>
      </c>
      <c r="J1814" s="1289" t="s">
        <v>223</v>
      </c>
      <c r="K1814" s="1290" t="s">
        <v>83</v>
      </c>
      <c r="L1814" s="1291" t="s">
        <v>76</v>
      </c>
      <c r="M1814" s="1292" t="s">
        <v>102</v>
      </c>
      <c r="N1814" s="508"/>
    </row>
    <row r="1815" spans="8:8" s="1235" ht="17.25" customFormat="1" customHeight="1">
      <c r="A1815" s="1236"/>
      <c r="B1815" s="1282" t="s">
        <v>167</v>
      </c>
      <c r="C1815" s="1293"/>
      <c r="D1815" s="1294"/>
      <c r="E1815" s="1295"/>
      <c r="F1815" s="1296"/>
      <c r="G1815" s="1295"/>
      <c r="H1815" s="1297"/>
      <c r="I1815" s="1298"/>
      <c r="J1815" s="1299"/>
      <c r="K1815" s="1300"/>
      <c r="L1815" s="1301"/>
      <c r="M1815" s="1302"/>
      <c r="N1815" s="508"/>
    </row>
    <row r="1816" spans="8:8" s="1235" ht="17.25" customFormat="1" customHeight="1">
      <c r="A1816" s="1236"/>
      <c r="B1816" s="1282" t="s">
        <v>167</v>
      </c>
      <c r="C1816" s="1303" t="s">
        <v>56</v>
      </c>
      <c r="D1816" s="1304"/>
      <c r="E1816" s="1305">
        <f>'Marks Entry'!$L$7</f>
        <v>5.0</v>
      </c>
      <c r="F1816" s="1305">
        <f>'Marks Entry'!$M$7</f>
        <v>5.0</v>
      </c>
      <c r="G1816" s="1305">
        <f>'Marks Entry'!$M$7</f>
        <v>5.0</v>
      </c>
      <c r="H1816" s="1306">
        <f>SUM(E1816:G1816)</f>
        <v>15.0</v>
      </c>
      <c r="I1816" s="1305">
        <f>'Marks Entry'!$P$7</f>
        <v>35.0</v>
      </c>
      <c r="J1816" s="1306">
        <f>SUM(H1816,I1816)</f>
        <v>50.0</v>
      </c>
      <c r="K1816" s="1305">
        <f>'Marks Entry'!$R$7</f>
        <v>50.0</v>
      </c>
      <c r="L1816" s="1307">
        <f>SUM(J1816,K1816)</f>
        <v>100.0</v>
      </c>
      <c r="M1816" s="1308"/>
      <c r="N1816" s="508"/>
    </row>
    <row r="1817" spans="8:8" s="1235" ht="17.25" customFormat="1" customHeight="1">
      <c r="A1817" s="1236"/>
      <c r="B1817" s="1282" t="s">
        <v>167</v>
      </c>
      <c r="C1817" s="1309" t="str">
        <f>'Marks Entry'!$L$3</f>
        <v>HINDI</v>
      </c>
      <c r="D1817" s="1310"/>
      <c r="E1817" s="1311">
        <f>IF(K1804="","",VLOOKUP($A1801,'Marks Entry'!$C$1:$GQ$109,10,0))</f>
        <v>0.0</v>
      </c>
      <c r="F1817" s="1311">
        <f>IF(K1804="","",VLOOKUP($A1801,'Marks Entry'!$C$1:$GQ$109,11,0))</f>
        <v>0.0</v>
      </c>
      <c r="G1817" s="1312">
        <f>IF(K1804="","",VLOOKUP($A1801,'Marks Entry'!$C$1:$GQ$109,12,0))</f>
        <v>0.0</v>
      </c>
      <c r="H1817" s="1313">
        <f>SUM(E1817:G1817)</f>
        <v>0.0</v>
      </c>
      <c r="I1817" s="1311">
        <f>IF(K1804="","",VLOOKUP($A1801,'Marks Entry'!$C$1:$GQ$109,14,0))</f>
        <v>0.0</v>
      </c>
      <c r="J1817" s="1313">
        <f t="shared" si="135" ref="J1817:J1824">SUM(H1817,I1817)</f>
        <v>0.0</v>
      </c>
      <c r="K1817" s="1311">
        <f>IF(K1804="","",VLOOKUP($A1801,'Marks Entry'!$C$1:$GQ$109,16,0))</f>
        <v>0.0</v>
      </c>
      <c r="L1817" s="1314">
        <f t="shared" si="136" ref="L1817:L1824">SUM(J1817,K1817)</f>
        <v>0.0</v>
      </c>
      <c r="M1817" s="1315" t="str">
        <f>IF(K1804="","",VLOOKUP($A1801,'Marks Entry'!$C$1:$GQ$109,21,0))</f>
        <v/>
      </c>
      <c r="N1817" s="508"/>
    </row>
    <row r="1818" spans="8:8" s="1235" ht="17.25" customFormat="1" customHeight="1">
      <c r="A1818" s="1236"/>
      <c r="B1818" s="1282" t="s">
        <v>167</v>
      </c>
      <c r="C1818" s="1316" t="str">
        <f>'Marks Entry'!$X$3</f>
        <v>ENGLISH</v>
      </c>
      <c r="D1818" s="1317"/>
      <c r="E1818" s="1318">
        <f>IF(K1804="","",VLOOKUP($A1801,'Marks Entry'!$C$1:$GQ$109,22,0))</f>
        <v>0.0</v>
      </c>
      <c r="F1818" s="1318">
        <f>IF(K1804="","",VLOOKUP($A1801,'Marks Entry'!$C$1:$GQ$109,23,0))</f>
        <v>0.0</v>
      </c>
      <c r="G1818" s="1319">
        <f>IF(K1804="","",VLOOKUP($A1801,'Marks Entry'!$C$1:$GQ$109,24,0))</f>
        <v>0.0</v>
      </c>
      <c r="H1818" s="1320">
        <f t="shared" si="137" ref="H1818:H1824">SUM(E1818:G1818)</f>
        <v>0.0</v>
      </c>
      <c r="I1818" s="1321">
        <f>IF(K1804="","",VLOOKUP($A1801,'Marks Entry'!$C$1:$GQ$109,26,0))</f>
        <v>0.0</v>
      </c>
      <c r="J1818" s="1320">
        <f t="shared" si="135"/>
        <v>0.0</v>
      </c>
      <c r="K1818" s="1318">
        <f>IF(K1804="","",VLOOKUP($A1801,'Marks Entry'!$C$1:$GQ$109,28,0))</f>
        <v>0.0</v>
      </c>
      <c r="L1818" s="1322">
        <f t="shared" si="136"/>
        <v>0.0</v>
      </c>
      <c r="M1818" s="1323" t="str">
        <f>IF(K1804="","",VLOOKUP($A1801,'Marks Entry'!$C$1:$GQ$109,33,0))</f>
        <v/>
      </c>
      <c r="N1818" s="508"/>
    </row>
    <row r="1819" spans="8:8" s="1235" ht="17.25" customFormat="1" customHeight="1">
      <c r="A1819" s="1236"/>
      <c r="B1819" s="1282" t="s">
        <v>167</v>
      </c>
      <c r="C1819" s="1324" t="s">
        <v>56</v>
      </c>
      <c r="D1819" s="1325"/>
      <c r="E1819" s="1326">
        <f>'Marks Entry'!$AJ$7</f>
        <v>10.0</v>
      </c>
      <c r="F1819" s="1326">
        <f>'Marks Entry'!$AK$7</f>
        <v>10.0</v>
      </c>
      <c r="G1819" s="1326">
        <f>'Marks Entry'!$AK$7</f>
        <v>10.0</v>
      </c>
      <c r="H1819" s="1327">
        <f t="shared" si="137"/>
        <v>30.0</v>
      </c>
      <c r="I1819" s="1326">
        <f>'Marks Entry'!$AN$7</f>
        <v>70.0</v>
      </c>
      <c r="J1819" s="1327">
        <f t="shared" si="135"/>
        <v>100.0</v>
      </c>
      <c r="K1819" s="1326">
        <f>'Marks Entry'!$AP$7</f>
        <v>100.0</v>
      </c>
      <c r="L1819" s="1328">
        <f t="shared" si="136"/>
        <v>200.0</v>
      </c>
      <c r="M1819" s="1329" t="s">
        <v>168</v>
      </c>
      <c r="N1819" s="508"/>
    </row>
    <row r="1820" spans="8:8" s="1235" ht="17.25" customFormat="1" customHeight="1">
      <c r="A1820" s="1236"/>
      <c r="B1820" s="1282" t="s">
        <v>167</v>
      </c>
      <c r="C1820" s="1330" t="str">
        <f>'Marks Entry'!$AJ$3</f>
        <v>SANSKRIT-I</v>
      </c>
      <c r="D1820" s="1331"/>
      <c r="E1820" s="1311">
        <f>IF(K1804="","",VLOOKUP($A1801,'Marks Entry'!$C$1:$GQ$109,34,0))</f>
        <v>0.0</v>
      </c>
      <c r="F1820" s="1311">
        <f>IF(K1804="","",VLOOKUP($A1801,'Marks Entry'!$C$1:$GQ$109,35,0))</f>
        <v>0.0</v>
      </c>
      <c r="G1820" s="1312">
        <f>IF(K1804="","",VLOOKUP($A1801,'Marks Entry'!$C$1:$GQ$109,36,0))</f>
        <v>0.0</v>
      </c>
      <c r="H1820" s="1332">
        <f t="shared" si="137"/>
        <v>0.0</v>
      </c>
      <c r="I1820" s="1333">
        <f>IF(K1804="","",VLOOKUP($A1801,'Marks Entry'!$C$1:$GQ$109,38,0))</f>
        <v>0.0</v>
      </c>
      <c r="J1820" s="1332">
        <f t="shared" si="135"/>
        <v>0.0</v>
      </c>
      <c r="K1820" s="1311">
        <f>IF(K1804="","",VLOOKUP($A1801,'Marks Entry'!$C$1:$GQ$109,40,0))</f>
        <v>0.0</v>
      </c>
      <c r="L1820" s="1314">
        <f t="shared" si="136"/>
        <v>0.0</v>
      </c>
      <c r="M1820" s="1315" t="str">
        <f>IF(K1804="","",VLOOKUP($A1801,'Marks Entry'!$C$1:$GQ$109,45,0))</f>
        <v/>
      </c>
      <c r="N1820" s="508"/>
    </row>
    <row r="1821" spans="8:8" s="1235" ht="17.25" customFormat="1" customHeight="1">
      <c r="A1821" s="1236"/>
      <c r="B1821" s="1282" t="s">
        <v>167</v>
      </c>
      <c r="C1821" s="1334" t="str">
        <f>'Marks Entry'!$AV$3</f>
        <v>SANSKRIT-II</v>
      </c>
      <c r="D1821" s="1335"/>
      <c r="E1821" s="1311">
        <f>IF(K1804="","",VLOOKUP($A1801,'Marks Entry'!$C$1:$GQ$109,46,0))</f>
        <v>0.0</v>
      </c>
      <c r="F1821" s="1311">
        <f>IF(K1804="","",VLOOKUP($A1801,'Marks Entry'!$C$1:$GQ$109,47,0))</f>
        <v>0.0</v>
      </c>
      <c r="G1821" s="1312">
        <f>IF(K1804="","",VLOOKUP($A1801,'Marks Entry'!$C$1:$GQ$109,48,0))</f>
        <v>0.0</v>
      </c>
      <c r="H1821" s="1336">
        <f t="shared" si="137"/>
        <v>0.0</v>
      </c>
      <c r="I1821" s="1337">
        <f>IF(K1804="","",VLOOKUP($A1801,'Marks Entry'!$C$1:$GQ$109,50,0))</f>
        <v>0.0</v>
      </c>
      <c r="J1821" s="1336">
        <f t="shared" si="135"/>
        <v>0.0</v>
      </c>
      <c r="K1821" s="1311">
        <f>IF(K1804="","",VLOOKUP($A1801,'Marks Entry'!$C$1:$GQ$109,52,0))</f>
        <v>0.0</v>
      </c>
      <c r="L1821" s="1314">
        <f t="shared" si="136"/>
        <v>0.0</v>
      </c>
      <c r="M1821" s="1315" t="str">
        <f>IF(K1804="","",VLOOKUP($A1801,'Marks Entry'!$C$1:$GQ$109,57,0))</f>
        <v/>
      </c>
      <c r="N1821" s="508"/>
    </row>
    <row r="1822" spans="8:8" s="1235" ht="17.25" customFormat="1" customHeight="1">
      <c r="A1822" s="1236"/>
      <c r="B1822" s="1282" t="s">
        <v>167</v>
      </c>
      <c r="C1822" s="1334" t="str">
        <f>'Marks Entry'!$BH$3</f>
        <v>SCIENCE</v>
      </c>
      <c r="D1822" s="1335"/>
      <c r="E1822" s="1311">
        <f>IF(K1804="","",VLOOKUP($A1801,'Marks Entry'!$C$1:$GQ$109,58,0))</f>
        <v>0.0</v>
      </c>
      <c r="F1822" s="1311">
        <f>IF(K1804="","",VLOOKUP($A1801,'Marks Entry'!$C$1:$GQ$109,59,0))</f>
        <v>0.0</v>
      </c>
      <c r="G1822" s="1312">
        <f>IF(K1804="","",VLOOKUP($A1801,'Marks Entry'!$C$1:$GQ$109,60,0))</f>
        <v>0.0</v>
      </c>
      <c r="H1822" s="1336">
        <f t="shared" si="137"/>
        <v>0.0</v>
      </c>
      <c r="I1822" s="1337">
        <f>IF(K1804="","",VLOOKUP($A1801,'Marks Entry'!$C$1:$GQ$109,62,0))</f>
        <v>0.0</v>
      </c>
      <c r="J1822" s="1336">
        <f t="shared" si="135"/>
        <v>0.0</v>
      </c>
      <c r="K1822" s="1311">
        <f>IF(K1804="","",VLOOKUP($A1801,'Marks Entry'!$C$1:$GQ$109,64,0))</f>
        <v>0.0</v>
      </c>
      <c r="L1822" s="1314">
        <f t="shared" si="136"/>
        <v>0.0</v>
      </c>
      <c r="M1822" s="1315" t="str">
        <f>IF(K1804="","",VLOOKUP($A1801,'Marks Entry'!$C$1:$GQ$109,69,0))</f>
        <v/>
      </c>
      <c r="N1822" s="508"/>
    </row>
    <row r="1823" spans="8:8" s="1235" ht="17.25" customFormat="1" customHeight="1">
      <c r="A1823" s="1236"/>
      <c r="B1823" s="1282" t="s">
        <v>167</v>
      </c>
      <c r="C1823" s="1338" t="str">
        <f>'Marks Entry'!$BT$3</f>
        <v>MATHEMATICS</v>
      </c>
      <c r="D1823" s="1339"/>
      <c r="E1823" s="1340">
        <f>IF(K1804="","",VLOOKUP($A1801,'Marks Entry'!$C$1:$GQ$109,70,0))</f>
        <v>0.0</v>
      </c>
      <c r="F1823" s="1340">
        <f>IF(K1804="","",VLOOKUP($A1801,'Marks Entry'!$C$1:$GQ$109,71,0))</f>
        <v>0.0</v>
      </c>
      <c r="G1823" s="1341">
        <f>IF(K1804="","",VLOOKUP($A1801,'Marks Entry'!$C$1:$GQ$109,72,0))</f>
        <v>0.0</v>
      </c>
      <c r="H1823" s="1342">
        <f t="shared" si="137"/>
        <v>0.0</v>
      </c>
      <c r="I1823" s="1343">
        <f>IF(K1804="","",VLOOKUP($A1801,'Marks Entry'!$C$1:$GQ$109,74,0))</f>
        <v>0.0</v>
      </c>
      <c r="J1823" s="1342">
        <f t="shared" si="135"/>
        <v>0.0</v>
      </c>
      <c r="K1823" s="1340">
        <f>IF(K1804="","",VLOOKUP($A1801,'Marks Entry'!$C$1:$GQ$109,76,0))</f>
        <v>0.0</v>
      </c>
      <c r="L1823" s="1344">
        <f t="shared" si="136"/>
        <v>0.0</v>
      </c>
      <c r="M1823" s="1345" t="str">
        <f>IF(K1804="","",VLOOKUP($A1801,'Marks Entry'!$C$1:$GQ$109,81,0))</f>
        <v/>
      </c>
      <c r="N1823" s="508"/>
    </row>
    <row r="1824" spans="8:8" s="1235" ht="17.25" customFormat="1" customHeight="1">
      <c r="A1824" s="1236"/>
      <c r="B1824" s="1282" t="s">
        <v>167</v>
      </c>
      <c r="C1824" s="1338" t="str">
        <f>'Marks Entry'!$CF$3</f>
        <v>SOCIAL SCIENCE</v>
      </c>
      <c r="D1824" s="1339"/>
      <c r="E1824" s="1340">
        <f>IF(K1804="","",VLOOKUP($A1801,'Marks Entry'!$C$1:$GQ$109,82,0))</f>
        <v>0.0</v>
      </c>
      <c r="F1824" s="1340">
        <f>IF(K1804="","",VLOOKUP($A1801,'Marks Entry'!$C$1:$GQ$109,83,0))</f>
        <v>0.0</v>
      </c>
      <c r="G1824" s="1341">
        <f>IF(K1804="","",VLOOKUP($A1801,'Marks Entry'!$C$1:$GQ$109,84,0))</f>
        <v>0.0</v>
      </c>
      <c r="H1824" s="1342">
        <f t="shared" si="137"/>
        <v>0.0</v>
      </c>
      <c r="I1824" s="1343">
        <f>IF(K1804="","",VLOOKUP($A1801,'Marks Entry'!$C$1:$GQ$109,86,0))</f>
        <v>0.0</v>
      </c>
      <c r="J1824" s="1342">
        <f t="shared" si="135"/>
        <v>0.0</v>
      </c>
      <c r="K1824" s="1340">
        <f>IF(K1804="","",VLOOKUP($A1801,'Marks Entry'!$C$1:$GQ$109,88,0))</f>
        <v>0.0</v>
      </c>
      <c r="L1824" s="1344">
        <f t="shared" si="136"/>
        <v>0.0</v>
      </c>
      <c r="M1824" s="1345" t="str">
        <f>IF(K1804="","",VLOOKUP($A1801,'Marks Entry'!$C$1:$GQ$109,93,0))</f>
        <v/>
      </c>
      <c r="N1824" s="508"/>
    </row>
    <row r="1825" spans="8:8" s="24" ht="17.25" customFormat="1" customHeight="1">
      <c r="A1825" s="1236"/>
      <c r="B1825" s="1262" t="s">
        <v>167</v>
      </c>
      <c r="C1825" s="1346" t="s">
        <v>77</v>
      </c>
      <c r="D1825" s="1347"/>
      <c r="E1825" s="1348"/>
      <c r="F1825" s="1349" t="s">
        <v>78</v>
      </c>
      <c r="G1825" s="1350"/>
      <c r="H1825" s="1351" t="s">
        <v>79</v>
      </c>
      <c r="I1825" s="1352"/>
      <c r="J1825" s="1353" t="s">
        <v>43</v>
      </c>
      <c r="K1825" s="1354" t="s">
        <v>95</v>
      </c>
      <c r="L1825" s="1355" t="s">
        <v>41</v>
      </c>
      <c r="M1825" s="1356" t="s">
        <v>45</v>
      </c>
      <c r="N1825" s="508"/>
    </row>
    <row r="1826" spans="8:8" s="24" ht="20.25" customFormat="1" customHeight="1">
      <c r="A1826" s="1236"/>
      <c r="B1826" s="1262" t="s">
        <v>167</v>
      </c>
      <c r="C1826" s="1357"/>
      <c r="D1826" s="1358"/>
      <c r="E1826" s="1359"/>
      <c r="F1826" s="1360" t="str">
        <f>IF(K1804="","",VLOOKUP($A1801,'Marks Entry'!$C$1:$GQ$109,155,0))</f>
        <v/>
      </c>
      <c r="G1826" s="1361"/>
      <c r="H1826" s="1362" t="str">
        <f>IF(K1804="","",VLOOKUP($A1801,'Marks Entry'!$C$1:$GQ$109,156,0))</f>
        <v/>
      </c>
      <c r="I1826" s="1361"/>
      <c r="J1826" s="1363" t="str">
        <f>IF(K1804="","",VLOOKUP($A1801,'Marks Entry'!$C$1:$GQ$109,157,0))</f>
        <v/>
      </c>
      <c r="K1826" s="1364" t="str">
        <f>IF(K1804="","",VLOOKUP($A1801,'Marks Entry'!$C$1:$GQ$109,158,0))</f>
        <v/>
      </c>
      <c r="L1826" s="1365" t="str">
        <f>IF(K1804="","",VLOOKUP($A1801,'Marks Entry'!$C$1:$GQ$109,159,0))</f>
        <v/>
      </c>
      <c r="M1826" s="1366" t="str">
        <f>IF(K1804="","",VLOOKUP($A1801,'Marks Entry'!$C$1:$GQ$109,161,0))</f>
        <v/>
      </c>
      <c r="N1826" s="508"/>
    </row>
    <row r="1827" spans="8:8" s="24" ht="17.25" customFormat="1" customHeight="1">
      <c r="A1827" s="1236"/>
      <c r="B1827" s="1262" t="s">
        <v>167</v>
      </c>
      <c r="C1827" s="1367" t="s">
        <v>58</v>
      </c>
      <c r="D1827" s="1368"/>
      <c r="E1827" s="1368"/>
      <c r="F1827" s="1368"/>
      <c r="G1827" s="1368"/>
      <c r="H1827" s="1368"/>
      <c r="I1827" s="1369"/>
      <c r="J1827" s="1370" t="s">
        <v>59</v>
      </c>
      <c r="K1827" s="1371">
        <f>IF(K1804="","",VLOOKUP($A1801,'Marks Entry'!$C$1:$GQ$109,152,0))</f>
        <v>0.0</v>
      </c>
      <c r="L1827" s="1372" t="s">
        <v>104</v>
      </c>
      <c r="M1827" s="1373"/>
      <c r="N1827" s="508"/>
    </row>
    <row r="1828" spans="8:8" s="24" ht="17.25" customFormat="1" customHeight="1">
      <c r="A1828" s="1236"/>
      <c r="B1828" s="1262" t="s">
        <v>167</v>
      </c>
      <c r="C1828" s="1374" t="s">
        <v>54</v>
      </c>
      <c r="D1828" s="1375"/>
      <c r="E1828" s="1375"/>
      <c r="F1828" s="1376" t="s">
        <v>162</v>
      </c>
      <c r="G1828" s="1376"/>
      <c r="H1828" s="1376"/>
      <c r="I1828" s="1377" t="s">
        <v>49</v>
      </c>
      <c r="J1828" s="1378" t="s">
        <v>60</v>
      </c>
      <c r="K1828" s="1379">
        <f>IF(K1804="","",VLOOKUP($A1801,'Marks Entry'!$C$1:$GQ$109,153,0))</f>
        <v>0.0</v>
      </c>
      <c r="L1828" s="1380" t="str">
        <f>IF(K1804="","",VLOOKUP($A1801,'Marks Entry'!$C$1:$GQ$109,154,0))</f>
        <v/>
      </c>
      <c r="M1828" s="1381"/>
      <c r="N1828" s="508"/>
    </row>
    <row r="1829" spans="8:8" s="24" ht="17.25" customFormat="1" customHeight="1">
      <c r="A1829" s="1236"/>
      <c r="B1829" s="1262" t="s">
        <v>167</v>
      </c>
      <c r="C1829" s="1374"/>
      <c r="D1829" s="1375"/>
      <c r="E1829" s="1375"/>
      <c r="F1829" s="1376"/>
      <c r="G1829" s="1376"/>
      <c r="H1829" s="1376"/>
      <c r="I1829" s="1382" t="s">
        <v>103</v>
      </c>
      <c r="J1829" s="1383" t="s">
        <v>61</v>
      </c>
      <c r="K1829" s="1383"/>
      <c r="L1829" s="1384" t="str">
        <f>IF(K1804="","",VLOOKUP($A1801,'Marks Entry'!$C$1:$GQ$109,162,0))</f>
        <v/>
      </c>
      <c r="M1829" s="1385"/>
      <c r="N1829" s="508"/>
    </row>
    <row r="1830" spans="8:8" s="24" ht="17.25" customFormat="1" customHeight="1">
      <c r="A1830" s="1236"/>
      <c r="B1830" s="1262" t="s">
        <v>167</v>
      </c>
      <c r="C1830" s="1386" t="str">
        <f>'Marks Entry'!$CR$3</f>
        <v>Fou. Of Info. Tech.</v>
      </c>
      <c r="D1830" s="1387"/>
      <c r="E1830" s="1388"/>
      <c r="F1830" s="1389" t="str">
        <f>IF(K1804="","",VLOOKUP($A1801,'Marks Entry'!$C$1:$GQ$109,180,0))</f>
        <v>0/200</v>
      </c>
      <c r="G1830" s="1389"/>
      <c r="H1830" s="1389"/>
      <c r="I1830" s="1390" t="str">
        <f>IF(OR(K1804="",F1830=0/200),"",VLOOKUP($A1801,'Marks Entry'!$C$1:$GQ$109,106,0))</f>
        <v/>
      </c>
      <c r="J1830" s="1391" t="s">
        <v>68</v>
      </c>
      <c r="K1830" s="1391"/>
      <c r="L1830" s="1392">
        <f>Master!$E$20</f>
        <v>45048.0</v>
      </c>
      <c r="M1830" s="1393"/>
      <c r="N1830" s="508"/>
    </row>
    <row r="1831" spans="8:8" s="24" ht="17.25" customFormat="1" customHeight="1">
      <c r="A1831" s="1236"/>
      <c r="B1831" s="1262" t="s">
        <v>167</v>
      </c>
      <c r="C1831" s="1394" t="str">
        <f>'Marks Entry'!$DE$3</f>
        <v>Health &amp; Phy. Edu.</v>
      </c>
      <c r="D1831" s="1395"/>
      <c r="E1831" s="1395"/>
      <c r="F1831" s="1396" t="str">
        <f>IF(K1804="","",VLOOKUP($A1801,'Marks Entry'!$C$1:$GQ$109,184,0))</f>
        <v>0/230</v>
      </c>
      <c r="G1831" s="1397"/>
      <c r="H1831" s="1398"/>
      <c r="I1831" s="1390" t="str">
        <f>IF(OR(K1804="",F1831=0/200),"",VLOOKUP($A1801,'Marks Entry'!$C$1:$GQ$109,129,0))</f>
        <v/>
      </c>
      <c r="J1831" s="1399"/>
      <c r="K1831" s="1399"/>
      <c r="L1831" s="1399"/>
      <c r="M1831" s="1400"/>
      <c r="N1831" s="508"/>
    </row>
    <row r="1832" spans="8:8" s="24" ht="17.25" customFormat="1" customHeight="1">
      <c r="A1832" s="1236"/>
      <c r="B1832" s="1262" t="s">
        <v>167</v>
      </c>
      <c r="C1832" s="1394" t="str">
        <f>'Marks Entry'!$EB$3</f>
        <v>S.U.P.W.</v>
      </c>
      <c r="D1832" s="1395"/>
      <c r="E1832" s="1395"/>
      <c r="F1832" s="1396" t="str">
        <f>IF(K1804="","",VLOOKUP($A1801,'Marks Entry'!$C$1:$GQ$109,188,0))</f>
        <v>0/100</v>
      </c>
      <c r="G1832" s="1397"/>
      <c r="H1832" s="1398"/>
      <c r="I1832" s="1390" t="str">
        <f>IF(OR(K1804="",F1832=0/100),"",VLOOKUP($A1801,'Marks Entry'!$C$1:$GQ$109,135,0))</f>
        <v/>
      </c>
      <c r="J1832" s="1401"/>
      <c r="K1832" s="1401"/>
      <c r="L1832" s="1401"/>
      <c r="M1832" s="1402"/>
      <c r="N1832" s="508"/>
    </row>
    <row r="1833" spans="8:8" s="24" ht="17.25" customFormat="1" customHeight="1">
      <c r="A1833" s="1236"/>
      <c r="B1833" s="1262" t="s">
        <v>167</v>
      </c>
      <c r="C1833" s="1394" t="str">
        <f>'Marks Entry'!$EH$3</f>
        <v>Art Education</v>
      </c>
      <c r="D1833" s="1395"/>
      <c r="E1833" s="1395"/>
      <c r="F1833" s="1396" t="str">
        <f>IF(K1804="","",VLOOKUP($A1801,'Marks Entry'!$C$1:$GQ$109,192,0))</f>
        <v>0/100</v>
      </c>
      <c r="G1833" s="1397"/>
      <c r="H1833" s="1398"/>
      <c r="I1833" s="1390" t="str">
        <f>IF(OR(K1804="",F1833=0/100),"",VLOOKUP($A1801,'Marks Entry'!$C$1:$GQ$109,141,0))</f>
        <v/>
      </c>
      <c r="J1833" s="1403" t="s">
        <v>228</v>
      </c>
      <c r="K1833" s="1403"/>
      <c r="L1833" s="1403"/>
      <c r="M1833" s="1404"/>
      <c r="N1833" s="508"/>
    </row>
    <row r="1834" spans="8:8" s="24" ht="17.25" customFormat="1" customHeight="1">
      <c r="A1834" s="1236"/>
      <c r="B1834" s="1262" t="s">
        <v>167</v>
      </c>
      <c r="C1834" s="1394" t="str">
        <f>'Marks Entry'!$EN$3</f>
        <v>H &amp; C RAJ</v>
      </c>
      <c r="D1834" s="1395"/>
      <c r="E1834" s="1395"/>
      <c r="F1834" s="1405" t="str">
        <f>IF(K1804="","",VLOOKUP($A1801,'Marks Entry'!$C$1:$GQ$109,196,0))</f>
        <v>0/200</v>
      </c>
      <c r="G1834" s="1406"/>
      <c r="H1834" s="1407"/>
      <c r="I1834" s="1408" t="str">
        <f>IF(OR(K1804="",F1834=0/200),"",VLOOKUP($A1801,'Marks Entry'!$C$1:$GQ$109,151,0))</f>
        <v/>
      </c>
      <c r="J1834" s="1403" t="s">
        <v>229</v>
      </c>
      <c r="K1834" s="1403"/>
      <c r="L1834" s="1403"/>
      <c r="M1834" s="1404"/>
      <c r="N1834" s="508"/>
    </row>
    <row r="1835" spans="8:8" s="24" ht="17.25" customFormat="1" customHeight="1">
      <c r="A1835" s="1236"/>
      <c r="B1835" s="1262" t="s">
        <v>167</v>
      </c>
      <c r="C1835" s="1409" t="s">
        <v>171</v>
      </c>
      <c r="D1835" s="1410"/>
      <c r="E1835" s="1411"/>
      <c r="F1835" s="1412" t="s">
        <v>172</v>
      </c>
      <c r="G1835" s="1413"/>
      <c r="H1835" s="1414"/>
      <c r="I1835" s="1415" t="s">
        <v>31</v>
      </c>
      <c r="J1835" s="1403" t="s">
        <v>230</v>
      </c>
      <c r="K1835" s="1403"/>
      <c r="L1835" s="1403"/>
      <c r="M1835" s="1404"/>
      <c r="N1835" s="508"/>
    </row>
    <row r="1836" spans="8:8" s="24" ht="17.25" customFormat="1" customHeight="1">
      <c r="A1836" s="1236"/>
      <c r="B1836" s="1262" t="s">
        <v>167</v>
      </c>
      <c r="C1836" s="1416"/>
      <c r="D1836" s="1417"/>
      <c r="E1836" s="1418"/>
      <c r="F1836" s="1419" t="s">
        <v>224</v>
      </c>
      <c r="G1836" s="1420"/>
      <c r="H1836" s="1421"/>
      <c r="I1836" s="1422" t="s">
        <v>62</v>
      </c>
      <c r="J1836" s="1423" t="s">
        <v>232</v>
      </c>
      <c r="K1836" s="1424"/>
      <c r="L1836" s="1424"/>
      <c r="M1836" s="1425"/>
      <c r="N1836" s="508"/>
    </row>
    <row r="1837" spans="8:8" s="24" ht="17.25" customFormat="1" customHeight="1">
      <c r="A1837" s="1236"/>
      <c r="B1837" s="1262" t="s">
        <v>167</v>
      </c>
      <c r="C1837" s="1416"/>
      <c r="D1837" s="1417"/>
      <c r="E1837" s="1418"/>
      <c r="F1837" s="1419" t="s">
        <v>225</v>
      </c>
      <c r="G1837" s="1420"/>
      <c r="H1837" s="1421"/>
      <c r="I1837" s="1422" t="s">
        <v>63</v>
      </c>
      <c r="J1837" s="1426"/>
      <c r="K1837" s="1427"/>
      <c r="L1837" s="1427"/>
      <c r="M1837" s="1428"/>
      <c r="N1837" s="508"/>
    </row>
    <row r="1838" spans="8:8" s="24" ht="17.25" customFormat="1" customHeight="1">
      <c r="A1838" s="1236"/>
      <c r="B1838" s="1262" t="s">
        <v>167</v>
      </c>
      <c r="C1838" s="1416"/>
      <c r="D1838" s="1417"/>
      <c r="E1838" s="1418"/>
      <c r="F1838" s="1419" t="s">
        <v>226</v>
      </c>
      <c r="G1838" s="1420"/>
      <c r="H1838" s="1421"/>
      <c r="I1838" s="1422" t="s">
        <v>65</v>
      </c>
      <c r="J1838" s="1426"/>
      <c r="K1838" s="1427"/>
      <c r="L1838" s="1427"/>
      <c r="M1838" s="1428"/>
      <c r="N1838" s="508"/>
    </row>
    <row r="1839" spans="8:8" s="24" ht="17.25" customFormat="1" customHeight="1">
      <c r="A1839" s="1236"/>
      <c r="B1839" s="1429" t="s">
        <v>167</v>
      </c>
      <c r="C1839" s="1430"/>
      <c r="D1839" s="1431"/>
      <c r="E1839" s="1432"/>
      <c r="F1839" s="1433" t="s">
        <v>227</v>
      </c>
      <c r="G1839" s="1434"/>
      <c r="H1839" s="1435"/>
      <c r="I1839" s="1436" t="s">
        <v>64</v>
      </c>
      <c r="J1839" s="1437" t="s">
        <v>231</v>
      </c>
      <c r="K1839" s="1438"/>
      <c r="L1839" s="1438"/>
      <c r="M1839" s="1439"/>
      <c r="N1839" s="508"/>
    </row>
    <row r="1840" spans="8:8" s="24" ht="27.75" customFormat="1" customHeight="1">
      <c r="A1840" s="1440" t="s">
        <v>161</v>
      </c>
      <c r="B1840" s="1440"/>
      <c r="C1840" s="1440"/>
      <c r="D1840" s="1440"/>
      <c r="E1840" s="1440"/>
      <c r="F1840" s="1440"/>
      <c r="G1840" s="1440"/>
      <c r="H1840" s="1440"/>
      <c r="I1840" s="1440"/>
      <c r="J1840" s="1440"/>
      <c r="K1840" s="1440"/>
      <c r="L1840" s="1440"/>
      <c r="M1840" s="1440"/>
      <c r="N1840" s="1440"/>
    </row>
    <row r="1841" spans="8:8" s="24" ht="19.5" customFormat="1" customHeight="1">
      <c r="A1841" s="1223">
        <f>A1801+1</f>
        <v>47.0</v>
      </c>
      <c r="B1841" s="1441" t="str">
        <f>$B$1</f>
        <v>Department Of Sanskrit Education, Rajasthan</v>
      </c>
      <c r="C1841" s="1441"/>
      <c r="D1841" s="1441"/>
      <c r="E1841" s="1441"/>
      <c r="F1841" s="1441"/>
      <c r="G1841" s="1441"/>
      <c r="H1841" s="1441"/>
      <c r="I1841" s="1441"/>
      <c r="J1841" s="1441"/>
      <c r="K1841" s="1441"/>
      <c r="L1841" s="1441"/>
      <c r="M1841" s="1441"/>
      <c r="N1841" s="508" t="s">
        <v>161</v>
      </c>
    </row>
    <row r="1842" spans="8:8" s="707" ht="36.0" customFormat="1" customHeight="1">
      <c r="A1842" s="1225"/>
      <c r="B1842" s="1226"/>
      <c r="C1842" s="1227"/>
      <c r="D1842" s="1228" t="str">
        <f>Master!$E$8</f>
        <v>GOVT VARISHTHA UPADHYAY SANSKRIT SCHOOL</v>
      </c>
      <c r="E1842" s="1229"/>
      <c r="F1842" s="1229"/>
      <c r="G1842" s="1229"/>
      <c r="H1842" s="1229"/>
      <c r="I1842" s="1229"/>
      <c r="J1842" s="1229"/>
      <c r="K1842" s="1229"/>
      <c r="L1842" s="1229"/>
      <c r="M1842" s="1230"/>
      <c r="N1842" s="508"/>
    </row>
    <row r="1843" spans="8:8" s="24" ht="19.5" customFormat="1" customHeight="1">
      <c r="A1843" s="1225"/>
      <c r="B1843" s="1231"/>
      <c r="C1843" s="1232"/>
      <c r="D1843" s="1233">
        <f>Master!$E$11</f>
        <v>0.0</v>
      </c>
      <c r="E1843" s="1233"/>
      <c r="F1843" s="1233"/>
      <c r="G1843" s="1233"/>
      <c r="H1843" s="1233"/>
      <c r="I1843" s="1233"/>
      <c r="J1843" s="1233"/>
      <c r="K1843" s="1233"/>
      <c r="L1843" s="1233"/>
      <c r="M1843" s="1234"/>
      <c r="N1843" s="508"/>
    </row>
    <row r="1844" spans="8:8" s="1235" ht="18.75" customFormat="1" customHeight="1">
      <c r="A1844" s="1236"/>
      <c r="B1844" s="1237"/>
      <c r="C1844" s="1238" t="s">
        <v>154</v>
      </c>
      <c r="D1844" s="1239"/>
      <c r="E1844" s="1239"/>
      <c r="F1844" s="1239"/>
      <c r="G1844" s="1239"/>
      <c r="H1844" s="1240"/>
      <c r="I1844" s="1241" t="s">
        <v>135</v>
      </c>
      <c r="J1844" s="1242"/>
      <c r="K1844" s="1243">
        <f>VLOOKUP($A1841,'Marks Entry'!$C$9:$K$108,5)</f>
        <v>0.0</v>
      </c>
      <c r="L1844" s="1244" t="s">
        <v>221</v>
      </c>
      <c r="M1844" s="1245"/>
      <c r="N1844" s="508"/>
    </row>
    <row r="1845" spans="8:8" s="1235" ht="18.75" customFormat="1" customHeight="1">
      <c r="A1845" s="1236"/>
      <c r="B1845" s="1237"/>
      <c r="C1845" s="1246"/>
      <c r="D1845" s="1247"/>
      <c r="E1845" s="1247"/>
      <c r="F1845" s="1247"/>
      <c r="G1845" s="1247"/>
      <c r="H1845" s="1248"/>
      <c r="I1845" s="1241"/>
      <c r="J1845" s="1242"/>
      <c r="K1845" s="1243"/>
      <c r="L1845" s="1249">
        <f>Master!$E$14</f>
        <v>8170.0</v>
      </c>
      <c r="M1845" s="1250"/>
      <c r="N1845" s="508"/>
    </row>
    <row r="1846" spans="8:8" s="24" ht="15.75" customFormat="1" customHeight="1">
      <c r="A1846" s="1236"/>
      <c r="B1846" s="1251"/>
      <c r="C1846" s="1246"/>
      <c r="D1846" s="1247"/>
      <c r="E1846" s="1247"/>
      <c r="F1846" s="1247"/>
      <c r="G1846" s="1247"/>
      <c r="H1846" s="1248"/>
      <c r="I1846" s="1241"/>
      <c r="J1846" s="1242"/>
      <c r="K1846" s="1243"/>
      <c r="L1846" s="1252" t="s">
        <v>222</v>
      </c>
      <c r="M1846" s="1253"/>
      <c r="N1846" s="508"/>
    </row>
    <row r="1847" spans="8:8" s="24" ht="18.0" customFormat="1" customHeight="1">
      <c r="A1847" s="1236"/>
      <c r="B1847" s="1251"/>
      <c r="C1847" s="1254"/>
      <c r="D1847" s="1255"/>
      <c r="E1847" s="1255"/>
      <c r="F1847" s="1255"/>
      <c r="G1847" s="1255"/>
      <c r="H1847" s="1256"/>
      <c r="I1847" s="1257"/>
      <c r="J1847" s="1258"/>
      <c r="K1847" s="1259"/>
      <c r="L1847" s="1260" t="str">
        <f>Master!$E$6</f>
        <v>2022-23</v>
      </c>
      <c r="M1847" s="1261"/>
      <c r="N1847" s="508"/>
    </row>
    <row r="1848" spans="8:8" s="24" ht="17.25" customFormat="1" customHeight="1">
      <c r="A1848" s="1236"/>
      <c r="B1848" s="1262" t="s">
        <v>167</v>
      </c>
      <c r="C1848" s="1263" t="s">
        <v>21</v>
      </c>
      <c r="D1848" s="1264"/>
      <c r="E1848" s="1264"/>
      <c r="F1848" s="1264"/>
      <c r="G1848" s="1265"/>
      <c r="H1848" s="1266" t="s">
        <v>153</v>
      </c>
      <c r="I1848" s="1267">
        <f>IF(K1844="","",VLOOKUP($A1841,'Marks Entry'!$C$9:$FA$108,3,0))</f>
        <v>0.0</v>
      </c>
      <c r="J1848" s="1267"/>
      <c r="K1848" s="1267"/>
      <c r="L1848" s="1267"/>
      <c r="M1848" s="1268"/>
      <c r="N1848" s="508"/>
    </row>
    <row r="1849" spans="8:8" s="24" ht="17.25" customFormat="1" customHeight="1">
      <c r="A1849" s="1236"/>
      <c r="B1849" s="1262" t="s">
        <v>167</v>
      </c>
      <c r="C1849" s="1269" t="s">
        <v>23</v>
      </c>
      <c r="D1849" s="1270"/>
      <c r="E1849" s="1270"/>
      <c r="F1849" s="1270"/>
      <c r="G1849" s="1271"/>
      <c r="H1849" s="1272" t="s">
        <v>153</v>
      </c>
      <c r="I1849" s="1273">
        <f>IF(K1844="","",VLOOKUP($A1841,'Marks Entry'!$C$9:$FA$108,6,0))</f>
        <v>0.0</v>
      </c>
      <c r="J1849" s="1273"/>
      <c r="K1849" s="1273"/>
      <c r="L1849" s="1273"/>
      <c r="M1849" s="1274"/>
      <c r="N1849" s="508"/>
    </row>
    <row r="1850" spans="8:8" s="24" ht="17.25" customFormat="1" customHeight="1">
      <c r="A1850" s="1236"/>
      <c r="B1850" s="1262" t="s">
        <v>167</v>
      </c>
      <c r="C1850" s="1269" t="s">
        <v>24</v>
      </c>
      <c r="D1850" s="1270"/>
      <c r="E1850" s="1270"/>
      <c r="F1850" s="1270"/>
      <c r="G1850" s="1271"/>
      <c r="H1850" s="1272" t="s">
        <v>153</v>
      </c>
      <c r="I1850" s="1273">
        <f>IF(K1844="","",VLOOKUP($A1841,'Marks Entry'!$C$9:$FA$108,7,0))</f>
        <v>0.0</v>
      </c>
      <c r="J1850" s="1273"/>
      <c r="K1850" s="1273"/>
      <c r="L1850" s="1273"/>
      <c r="M1850" s="1274"/>
      <c r="N1850" s="508"/>
    </row>
    <row r="1851" spans="8:8" s="24" ht="17.25" customFormat="1" customHeight="1">
      <c r="A1851" s="1236"/>
      <c r="B1851" s="1262" t="s">
        <v>167</v>
      </c>
      <c r="C1851" s="1269" t="s">
        <v>52</v>
      </c>
      <c r="D1851" s="1270"/>
      <c r="E1851" s="1270"/>
      <c r="F1851" s="1270"/>
      <c r="G1851" s="1271"/>
      <c r="H1851" s="1272" t="s">
        <v>153</v>
      </c>
      <c r="I1851" s="1273">
        <f>IF(K1844="","",VLOOKUP($A1841,'Marks Entry'!$C$9:$FA$108,8,0))</f>
        <v>0.0</v>
      </c>
      <c r="J1851" s="1273"/>
      <c r="K1851" s="1273"/>
      <c r="L1851" s="1273"/>
      <c r="M1851" s="1274"/>
      <c r="N1851" s="508"/>
    </row>
    <row r="1852" spans="8:8" s="24" ht="17.25" customFormat="1" customHeight="1">
      <c r="A1852" s="1236"/>
      <c r="B1852" s="1262" t="s">
        <v>167</v>
      </c>
      <c r="C1852" s="1269" t="s">
        <v>53</v>
      </c>
      <c r="D1852" s="1270"/>
      <c r="E1852" s="1270"/>
      <c r="F1852" s="1270"/>
      <c r="G1852" s="1271"/>
      <c r="H1852" s="1272" t="s">
        <v>153</v>
      </c>
      <c r="I1852" s="1275" t="str">
        <f>IF(K1844="","",CONCATENATE('Marks Entry'!$G$4,'Marks Entry'!$J$4))</f>
        <v>9(A)</v>
      </c>
      <c r="J1852" s="1273"/>
      <c r="K1852" s="1273"/>
      <c r="L1852" s="1273"/>
      <c r="M1852" s="1274"/>
      <c r="N1852" s="508"/>
    </row>
    <row r="1853" spans="8:8" s="24" ht="17.25" customFormat="1" customHeight="1">
      <c r="A1853" s="1236"/>
      <c r="B1853" s="1262" t="s">
        <v>167</v>
      </c>
      <c r="C1853" s="1276" t="s">
        <v>26</v>
      </c>
      <c r="D1853" s="1277"/>
      <c r="E1853" s="1277"/>
      <c r="F1853" s="1277"/>
      <c r="G1853" s="1278"/>
      <c r="H1853" s="1279" t="s">
        <v>153</v>
      </c>
      <c r="I1853" s="1280">
        <f>IF(K1844="","",VLOOKUP($A1841,'Marks Entry'!$C$9:$FA$108,9,0))</f>
        <v>0.0</v>
      </c>
      <c r="J1853" s="1280"/>
      <c r="K1853" s="1280"/>
      <c r="L1853" s="1280"/>
      <c r="M1853" s="1281"/>
      <c r="N1853" s="508"/>
    </row>
    <row r="1854" spans="8:8" s="1235" ht="17.25" customFormat="1" customHeight="1">
      <c r="A1854" s="1236"/>
      <c r="B1854" s="1282" t="s">
        <v>167</v>
      </c>
      <c r="C1854" s="1283" t="s">
        <v>54</v>
      </c>
      <c r="D1854" s="1284"/>
      <c r="E1854" s="1285" t="s">
        <v>69</v>
      </c>
      <c r="F1854" s="1286" t="s">
        <v>70</v>
      </c>
      <c r="G1854" s="1285" t="s">
        <v>200</v>
      </c>
      <c r="H1854" s="1287" t="s">
        <v>30</v>
      </c>
      <c r="I1854" s="1288" t="s">
        <v>55</v>
      </c>
      <c r="J1854" s="1289" t="s">
        <v>223</v>
      </c>
      <c r="K1854" s="1290" t="s">
        <v>83</v>
      </c>
      <c r="L1854" s="1291" t="s">
        <v>76</v>
      </c>
      <c r="M1854" s="1292" t="s">
        <v>102</v>
      </c>
      <c r="N1854" s="508"/>
    </row>
    <row r="1855" spans="8:8" s="1235" ht="17.25" customFormat="1" customHeight="1">
      <c r="A1855" s="1236"/>
      <c r="B1855" s="1282" t="s">
        <v>167</v>
      </c>
      <c r="C1855" s="1293"/>
      <c r="D1855" s="1294"/>
      <c r="E1855" s="1295"/>
      <c r="F1855" s="1296"/>
      <c r="G1855" s="1295"/>
      <c r="H1855" s="1297"/>
      <c r="I1855" s="1298"/>
      <c r="J1855" s="1299"/>
      <c r="K1855" s="1300"/>
      <c r="L1855" s="1301"/>
      <c r="M1855" s="1302"/>
      <c r="N1855" s="508"/>
    </row>
    <row r="1856" spans="8:8" s="1235" ht="17.25" customFormat="1" customHeight="1">
      <c r="A1856" s="1236"/>
      <c r="B1856" s="1282" t="s">
        <v>167</v>
      </c>
      <c r="C1856" s="1303" t="s">
        <v>56</v>
      </c>
      <c r="D1856" s="1304"/>
      <c r="E1856" s="1305">
        <f>'Marks Entry'!$L$7</f>
        <v>5.0</v>
      </c>
      <c r="F1856" s="1305">
        <f>'Marks Entry'!$M$7</f>
        <v>5.0</v>
      </c>
      <c r="G1856" s="1305">
        <f>'Marks Entry'!$M$7</f>
        <v>5.0</v>
      </c>
      <c r="H1856" s="1306">
        <f>SUM(E1856:G1856)</f>
        <v>15.0</v>
      </c>
      <c r="I1856" s="1305">
        <f>'Marks Entry'!$P$7</f>
        <v>35.0</v>
      </c>
      <c r="J1856" s="1306">
        <f>SUM(H1856,I1856)</f>
        <v>50.0</v>
      </c>
      <c r="K1856" s="1305">
        <f>'Marks Entry'!$R$7</f>
        <v>50.0</v>
      </c>
      <c r="L1856" s="1307">
        <f>SUM(J1856,K1856)</f>
        <v>100.0</v>
      </c>
      <c r="M1856" s="1308"/>
      <c r="N1856" s="508"/>
    </row>
    <row r="1857" spans="8:8" s="1235" ht="17.25" customFormat="1" customHeight="1">
      <c r="A1857" s="1236"/>
      <c r="B1857" s="1282" t="s">
        <v>167</v>
      </c>
      <c r="C1857" s="1309" t="str">
        <f>'Marks Entry'!$L$3</f>
        <v>HINDI</v>
      </c>
      <c r="D1857" s="1310"/>
      <c r="E1857" s="1311">
        <f>IF(K1844="","",VLOOKUP($A1841,'Marks Entry'!$C$1:$GQ$109,10,0))</f>
        <v>0.0</v>
      </c>
      <c r="F1857" s="1311">
        <f>IF(K1844="","",VLOOKUP($A1841,'Marks Entry'!$C$1:$GQ$109,11,0))</f>
        <v>0.0</v>
      </c>
      <c r="G1857" s="1312">
        <f>IF(K1844="","",VLOOKUP($A1841,'Marks Entry'!$C$1:$GQ$109,12,0))</f>
        <v>0.0</v>
      </c>
      <c r="H1857" s="1313">
        <f>SUM(E1857:G1857)</f>
        <v>0.0</v>
      </c>
      <c r="I1857" s="1311">
        <f>IF(K1844="","",VLOOKUP($A1841,'Marks Entry'!$C$1:$GQ$109,14,0))</f>
        <v>0.0</v>
      </c>
      <c r="J1857" s="1313">
        <f t="shared" si="138" ref="J1857:J1864">SUM(H1857,I1857)</f>
        <v>0.0</v>
      </c>
      <c r="K1857" s="1311">
        <f>IF(K1844="","",VLOOKUP($A1841,'Marks Entry'!$C$1:$GQ$109,16,0))</f>
        <v>0.0</v>
      </c>
      <c r="L1857" s="1314">
        <f t="shared" si="139" ref="L1857:L1864">SUM(J1857,K1857)</f>
        <v>0.0</v>
      </c>
      <c r="M1857" s="1315" t="str">
        <f>IF(K1844="","",VLOOKUP($A1841,'Marks Entry'!$C$1:$GQ$109,21,0))</f>
        <v/>
      </c>
      <c r="N1857" s="508"/>
    </row>
    <row r="1858" spans="8:8" s="1235" ht="17.25" customFormat="1" customHeight="1">
      <c r="A1858" s="1236"/>
      <c r="B1858" s="1282" t="s">
        <v>167</v>
      </c>
      <c r="C1858" s="1316" t="str">
        <f>'Marks Entry'!$X$3</f>
        <v>ENGLISH</v>
      </c>
      <c r="D1858" s="1317"/>
      <c r="E1858" s="1318">
        <f>IF(K1844="","",VLOOKUP($A1841,'Marks Entry'!$C$1:$GQ$109,22,0))</f>
        <v>0.0</v>
      </c>
      <c r="F1858" s="1318">
        <f>IF(K1844="","",VLOOKUP($A1841,'Marks Entry'!$C$1:$GQ$109,23,0))</f>
        <v>0.0</v>
      </c>
      <c r="G1858" s="1319">
        <f>IF(K1844="","",VLOOKUP($A1841,'Marks Entry'!$C$1:$GQ$109,24,0))</f>
        <v>0.0</v>
      </c>
      <c r="H1858" s="1320">
        <f t="shared" si="140" ref="H1858:H1864">SUM(E1858:G1858)</f>
        <v>0.0</v>
      </c>
      <c r="I1858" s="1321">
        <f>IF(K1844="","",VLOOKUP($A1841,'Marks Entry'!$C$1:$GQ$109,26,0))</f>
        <v>0.0</v>
      </c>
      <c r="J1858" s="1320">
        <f t="shared" si="138"/>
        <v>0.0</v>
      </c>
      <c r="K1858" s="1318">
        <f>IF(K1844="","",VLOOKUP($A1841,'Marks Entry'!$C$1:$GQ$109,28,0))</f>
        <v>0.0</v>
      </c>
      <c r="L1858" s="1322">
        <f t="shared" si="139"/>
        <v>0.0</v>
      </c>
      <c r="M1858" s="1323" t="str">
        <f>IF(K1844="","",VLOOKUP($A1841,'Marks Entry'!$C$1:$GQ$109,33,0))</f>
        <v/>
      </c>
      <c r="N1858" s="508"/>
    </row>
    <row r="1859" spans="8:8" s="1235" ht="17.25" customFormat="1" customHeight="1">
      <c r="A1859" s="1236"/>
      <c r="B1859" s="1282" t="s">
        <v>167</v>
      </c>
      <c r="C1859" s="1324" t="s">
        <v>56</v>
      </c>
      <c r="D1859" s="1325"/>
      <c r="E1859" s="1326">
        <f>'Marks Entry'!$AJ$7</f>
        <v>10.0</v>
      </c>
      <c r="F1859" s="1326">
        <f>'Marks Entry'!$AK$7</f>
        <v>10.0</v>
      </c>
      <c r="G1859" s="1326">
        <f>'Marks Entry'!$AK$7</f>
        <v>10.0</v>
      </c>
      <c r="H1859" s="1327">
        <f t="shared" si="140"/>
        <v>30.0</v>
      </c>
      <c r="I1859" s="1326">
        <f>'Marks Entry'!$AN$7</f>
        <v>70.0</v>
      </c>
      <c r="J1859" s="1327">
        <f t="shared" si="138"/>
        <v>100.0</v>
      </c>
      <c r="K1859" s="1326">
        <f>'Marks Entry'!$AP$7</f>
        <v>100.0</v>
      </c>
      <c r="L1859" s="1328">
        <f t="shared" si="139"/>
        <v>200.0</v>
      </c>
      <c r="M1859" s="1329" t="s">
        <v>168</v>
      </c>
      <c r="N1859" s="508"/>
    </row>
    <row r="1860" spans="8:8" s="1235" ht="17.25" customFormat="1" customHeight="1">
      <c r="A1860" s="1236"/>
      <c r="B1860" s="1282" t="s">
        <v>167</v>
      </c>
      <c r="C1860" s="1330" t="str">
        <f>'Marks Entry'!$AJ$3</f>
        <v>SANSKRIT-I</v>
      </c>
      <c r="D1860" s="1331"/>
      <c r="E1860" s="1311">
        <f>IF(K1844="","",VLOOKUP($A1841,'Marks Entry'!$C$1:$GQ$109,34,0))</f>
        <v>0.0</v>
      </c>
      <c r="F1860" s="1311">
        <f>IF(K1844="","",VLOOKUP($A1841,'Marks Entry'!$C$1:$GQ$109,35,0))</f>
        <v>0.0</v>
      </c>
      <c r="G1860" s="1312">
        <f>IF(K1844="","",VLOOKUP($A1841,'Marks Entry'!$C$1:$GQ$109,36,0))</f>
        <v>0.0</v>
      </c>
      <c r="H1860" s="1332">
        <f t="shared" si="140"/>
        <v>0.0</v>
      </c>
      <c r="I1860" s="1333">
        <f>IF(K1844="","",VLOOKUP($A1841,'Marks Entry'!$C$1:$GQ$109,38,0))</f>
        <v>0.0</v>
      </c>
      <c r="J1860" s="1332">
        <f t="shared" si="138"/>
        <v>0.0</v>
      </c>
      <c r="K1860" s="1311">
        <f>IF(K1844="","",VLOOKUP($A1841,'Marks Entry'!$C$1:$GQ$109,40,0))</f>
        <v>0.0</v>
      </c>
      <c r="L1860" s="1314">
        <f t="shared" si="139"/>
        <v>0.0</v>
      </c>
      <c r="M1860" s="1315" t="str">
        <f>IF(K1844="","",VLOOKUP($A1841,'Marks Entry'!$C$1:$GQ$109,45,0))</f>
        <v/>
      </c>
      <c r="N1860" s="508"/>
    </row>
    <row r="1861" spans="8:8" s="1235" ht="17.25" customFormat="1" customHeight="1">
      <c r="A1861" s="1236"/>
      <c r="B1861" s="1282" t="s">
        <v>167</v>
      </c>
      <c r="C1861" s="1334" t="str">
        <f>'Marks Entry'!$AV$3</f>
        <v>SANSKRIT-II</v>
      </c>
      <c r="D1861" s="1335"/>
      <c r="E1861" s="1311">
        <f>IF(K1844="","",VLOOKUP($A1841,'Marks Entry'!$C$1:$GQ$109,46,0))</f>
        <v>0.0</v>
      </c>
      <c r="F1861" s="1311">
        <f>IF(K1844="","",VLOOKUP($A1841,'Marks Entry'!$C$1:$GQ$109,47,0))</f>
        <v>0.0</v>
      </c>
      <c r="G1861" s="1312">
        <f>IF(K1844="","",VLOOKUP($A1841,'Marks Entry'!$C$1:$GQ$109,48,0))</f>
        <v>0.0</v>
      </c>
      <c r="H1861" s="1336">
        <f t="shared" si="140"/>
        <v>0.0</v>
      </c>
      <c r="I1861" s="1337">
        <f>IF(K1844="","",VLOOKUP($A1841,'Marks Entry'!$C$1:$GQ$109,50,0))</f>
        <v>0.0</v>
      </c>
      <c r="J1861" s="1336">
        <f t="shared" si="138"/>
        <v>0.0</v>
      </c>
      <c r="K1861" s="1311">
        <f>IF(K1844="","",VLOOKUP($A1841,'Marks Entry'!$C$1:$GQ$109,52,0))</f>
        <v>0.0</v>
      </c>
      <c r="L1861" s="1314">
        <f t="shared" si="139"/>
        <v>0.0</v>
      </c>
      <c r="M1861" s="1315" t="str">
        <f>IF(K1844="","",VLOOKUP($A1841,'Marks Entry'!$C$1:$GQ$109,57,0))</f>
        <v/>
      </c>
      <c r="N1861" s="508"/>
    </row>
    <row r="1862" spans="8:8" s="1235" ht="17.25" customFormat="1" customHeight="1">
      <c r="A1862" s="1236"/>
      <c r="B1862" s="1282" t="s">
        <v>167</v>
      </c>
      <c r="C1862" s="1334" t="str">
        <f>'Marks Entry'!$BH$3</f>
        <v>SCIENCE</v>
      </c>
      <c r="D1862" s="1335"/>
      <c r="E1862" s="1311">
        <f>IF(K1844="","",VLOOKUP($A1841,'Marks Entry'!$C$1:$GQ$109,58,0))</f>
        <v>0.0</v>
      </c>
      <c r="F1862" s="1311">
        <f>IF(K1844="","",VLOOKUP($A1841,'Marks Entry'!$C$1:$GQ$109,59,0))</f>
        <v>0.0</v>
      </c>
      <c r="G1862" s="1312">
        <f>IF(K1844="","",VLOOKUP($A1841,'Marks Entry'!$C$1:$GQ$109,60,0))</f>
        <v>0.0</v>
      </c>
      <c r="H1862" s="1336">
        <f t="shared" si="140"/>
        <v>0.0</v>
      </c>
      <c r="I1862" s="1337">
        <f>IF(K1844="","",VLOOKUP($A1841,'Marks Entry'!$C$1:$GQ$109,62,0))</f>
        <v>0.0</v>
      </c>
      <c r="J1862" s="1336">
        <f t="shared" si="138"/>
        <v>0.0</v>
      </c>
      <c r="K1862" s="1311">
        <f>IF(K1844="","",VLOOKUP($A1841,'Marks Entry'!$C$1:$GQ$109,64,0))</f>
        <v>0.0</v>
      </c>
      <c r="L1862" s="1314">
        <f t="shared" si="139"/>
        <v>0.0</v>
      </c>
      <c r="M1862" s="1315" t="str">
        <f>IF(K1844="","",VLOOKUP($A1841,'Marks Entry'!$C$1:$GQ$109,69,0))</f>
        <v/>
      </c>
      <c r="N1862" s="508"/>
    </row>
    <row r="1863" spans="8:8" s="1235" ht="17.25" customFormat="1" customHeight="1">
      <c r="A1863" s="1236"/>
      <c r="B1863" s="1282" t="s">
        <v>167</v>
      </c>
      <c r="C1863" s="1338" t="str">
        <f>'Marks Entry'!$BT$3</f>
        <v>MATHEMATICS</v>
      </c>
      <c r="D1863" s="1339"/>
      <c r="E1863" s="1340">
        <f>IF(K1844="","",VLOOKUP($A1841,'Marks Entry'!$C$1:$GQ$109,70,0))</f>
        <v>0.0</v>
      </c>
      <c r="F1863" s="1340">
        <f>IF(K1844="","",VLOOKUP($A1841,'Marks Entry'!$C$1:$GQ$109,71,0))</f>
        <v>0.0</v>
      </c>
      <c r="G1863" s="1341">
        <f>IF(K1844="","",VLOOKUP($A1841,'Marks Entry'!$C$1:$GQ$109,72,0))</f>
        <v>0.0</v>
      </c>
      <c r="H1863" s="1342">
        <f t="shared" si="140"/>
        <v>0.0</v>
      </c>
      <c r="I1863" s="1343">
        <f>IF(K1844="","",VLOOKUP($A1841,'Marks Entry'!$C$1:$GQ$109,74,0))</f>
        <v>0.0</v>
      </c>
      <c r="J1863" s="1342">
        <f t="shared" si="138"/>
        <v>0.0</v>
      </c>
      <c r="K1863" s="1340">
        <f>IF(K1844="","",VLOOKUP($A1841,'Marks Entry'!$C$1:$GQ$109,76,0))</f>
        <v>0.0</v>
      </c>
      <c r="L1863" s="1344">
        <f t="shared" si="139"/>
        <v>0.0</v>
      </c>
      <c r="M1863" s="1345" t="str">
        <f>IF(K1844="","",VLOOKUP($A1841,'Marks Entry'!$C$1:$GQ$109,81,0))</f>
        <v/>
      </c>
      <c r="N1863" s="508"/>
    </row>
    <row r="1864" spans="8:8" s="1235" ht="17.25" customFormat="1" customHeight="1">
      <c r="A1864" s="1236"/>
      <c r="B1864" s="1282" t="s">
        <v>167</v>
      </c>
      <c r="C1864" s="1338" t="str">
        <f>'Marks Entry'!$CF$3</f>
        <v>SOCIAL SCIENCE</v>
      </c>
      <c r="D1864" s="1339"/>
      <c r="E1864" s="1340">
        <f>IF(K1844="","",VLOOKUP($A1841,'Marks Entry'!$C$1:$GQ$109,82,0))</f>
        <v>0.0</v>
      </c>
      <c r="F1864" s="1340">
        <f>IF(K1844="","",VLOOKUP($A1841,'Marks Entry'!$C$1:$GQ$109,83,0))</f>
        <v>0.0</v>
      </c>
      <c r="G1864" s="1341">
        <f>IF(K1844="","",VLOOKUP($A1841,'Marks Entry'!$C$1:$GQ$109,84,0))</f>
        <v>0.0</v>
      </c>
      <c r="H1864" s="1342">
        <f t="shared" si="140"/>
        <v>0.0</v>
      </c>
      <c r="I1864" s="1343">
        <f>IF(K1844="","",VLOOKUP($A1841,'Marks Entry'!$C$1:$GQ$109,86,0))</f>
        <v>0.0</v>
      </c>
      <c r="J1864" s="1342">
        <f t="shared" si="138"/>
        <v>0.0</v>
      </c>
      <c r="K1864" s="1340">
        <f>IF(K1844="","",VLOOKUP($A1841,'Marks Entry'!$C$1:$GQ$109,88,0))</f>
        <v>0.0</v>
      </c>
      <c r="L1864" s="1344">
        <f t="shared" si="139"/>
        <v>0.0</v>
      </c>
      <c r="M1864" s="1345" t="str">
        <f>IF(K1844="","",VLOOKUP($A1841,'Marks Entry'!$C$1:$GQ$109,93,0))</f>
        <v/>
      </c>
      <c r="N1864" s="508"/>
    </row>
    <row r="1865" spans="8:8" s="24" ht="17.25" customFormat="1" customHeight="1">
      <c r="A1865" s="1236"/>
      <c r="B1865" s="1262" t="s">
        <v>167</v>
      </c>
      <c r="C1865" s="1346" t="s">
        <v>77</v>
      </c>
      <c r="D1865" s="1347"/>
      <c r="E1865" s="1348"/>
      <c r="F1865" s="1349" t="s">
        <v>78</v>
      </c>
      <c r="G1865" s="1350"/>
      <c r="H1865" s="1351" t="s">
        <v>79</v>
      </c>
      <c r="I1865" s="1352"/>
      <c r="J1865" s="1353" t="s">
        <v>43</v>
      </c>
      <c r="K1865" s="1354" t="s">
        <v>95</v>
      </c>
      <c r="L1865" s="1355" t="s">
        <v>41</v>
      </c>
      <c r="M1865" s="1356" t="s">
        <v>45</v>
      </c>
      <c r="N1865" s="508"/>
    </row>
    <row r="1866" spans="8:8" s="24" ht="20.25" customFormat="1" customHeight="1">
      <c r="A1866" s="1236"/>
      <c r="B1866" s="1262" t="s">
        <v>167</v>
      </c>
      <c r="C1866" s="1357"/>
      <c r="D1866" s="1358"/>
      <c r="E1866" s="1359"/>
      <c r="F1866" s="1360" t="str">
        <f>IF(K1844="","",VLOOKUP($A1841,'Marks Entry'!$C$1:$GQ$109,155,0))</f>
        <v/>
      </c>
      <c r="G1866" s="1361"/>
      <c r="H1866" s="1362" t="str">
        <f>IF(K1844="","",VLOOKUP($A1841,'Marks Entry'!$C$1:$GQ$109,156,0))</f>
        <v/>
      </c>
      <c r="I1866" s="1361"/>
      <c r="J1866" s="1363" t="str">
        <f>IF(K1844="","",VLOOKUP($A1841,'Marks Entry'!$C$1:$GQ$109,157,0))</f>
        <v/>
      </c>
      <c r="K1866" s="1364" t="str">
        <f>IF(K1844="","",VLOOKUP($A1841,'Marks Entry'!$C$1:$GQ$109,158,0))</f>
        <v/>
      </c>
      <c r="L1866" s="1365" t="str">
        <f>IF(K1844="","",VLOOKUP($A1841,'Marks Entry'!$C$1:$GQ$109,159,0))</f>
        <v/>
      </c>
      <c r="M1866" s="1366" t="str">
        <f>IF(K1844="","",VLOOKUP($A1841,'Marks Entry'!$C$1:$GQ$109,161,0))</f>
        <v/>
      </c>
      <c r="N1866" s="508"/>
    </row>
    <row r="1867" spans="8:8" s="24" ht="17.25" customFormat="1" customHeight="1">
      <c r="A1867" s="1236"/>
      <c r="B1867" s="1262" t="s">
        <v>167</v>
      </c>
      <c r="C1867" s="1367" t="s">
        <v>58</v>
      </c>
      <c r="D1867" s="1368"/>
      <c r="E1867" s="1368"/>
      <c r="F1867" s="1368"/>
      <c r="G1867" s="1368"/>
      <c r="H1867" s="1368"/>
      <c r="I1867" s="1369"/>
      <c r="J1867" s="1370" t="s">
        <v>59</v>
      </c>
      <c r="K1867" s="1371">
        <f>IF(K1844="","",VLOOKUP($A1841,'Marks Entry'!$C$1:$GQ$109,152,0))</f>
        <v>0.0</v>
      </c>
      <c r="L1867" s="1372" t="s">
        <v>104</v>
      </c>
      <c r="M1867" s="1373"/>
      <c r="N1867" s="508"/>
    </row>
    <row r="1868" spans="8:8" s="24" ht="17.25" customFormat="1" customHeight="1">
      <c r="A1868" s="1236"/>
      <c r="B1868" s="1262" t="s">
        <v>167</v>
      </c>
      <c r="C1868" s="1374" t="s">
        <v>54</v>
      </c>
      <c r="D1868" s="1375"/>
      <c r="E1868" s="1375"/>
      <c r="F1868" s="1376" t="s">
        <v>162</v>
      </c>
      <c r="G1868" s="1376"/>
      <c r="H1868" s="1376"/>
      <c r="I1868" s="1377" t="s">
        <v>49</v>
      </c>
      <c r="J1868" s="1378" t="s">
        <v>60</v>
      </c>
      <c r="K1868" s="1379">
        <f>IF(K1844="","",VLOOKUP($A1841,'Marks Entry'!$C$1:$GQ$109,153,0))</f>
        <v>0.0</v>
      </c>
      <c r="L1868" s="1380" t="str">
        <f>IF(K1844="","",VLOOKUP($A1841,'Marks Entry'!$C$1:$GQ$109,154,0))</f>
        <v/>
      </c>
      <c r="M1868" s="1381"/>
      <c r="N1868" s="508"/>
    </row>
    <row r="1869" spans="8:8" s="24" ht="17.25" customFormat="1" customHeight="1">
      <c r="A1869" s="1236"/>
      <c r="B1869" s="1262" t="s">
        <v>167</v>
      </c>
      <c r="C1869" s="1374"/>
      <c r="D1869" s="1375"/>
      <c r="E1869" s="1375"/>
      <c r="F1869" s="1376"/>
      <c r="G1869" s="1376"/>
      <c r="H1869" s="1376"/>
      <c r="I1869" s="1382" t="s">
        <v>103</v>
      </c>
      <c r="J1869" s="1383" t="s">
        <v>61</v>
      </c>
      <c r="K1869" s="1383"/>
      <c r="L1869" s="1384" t="str">
        <f>IF(K1844="","",VLOOKUP($A1841,'Marks Entry'!$C$1:$GQ$109,162,0))</f>
        <v/>
      </c>
      <c r="M1869" s="1385"/>
      <c r="N1869" s="508"/>
    </row>
    <row r="1870" spans="8:8" s="24" ht="17.25" customFormat="1" customHeight="1">
      <c r="A1870" s="1236"/>
      <c r="B1870" s="1262" t="s">
        <v>167</v>
      </c>
      <c r="C1870" s="1386" t="str">
        <f>'Marks Entry'!$CR$3</f>
        <v>Fou. Of Info. Tech.</v>
      </c>
      <c r="D1870" s="1387"/>
      <c r="E1870" s="1388"/>
      <c r="F1870" s="1389" t="str">
        <f>IF(K1844="","",VLOOKUP($A1841,'Marks Entry'!$C$1:$GQ$109,180,0))</f>
        <v>0/200</v>
      </c>
      <c r="G1870" s="1389"/>
      <c r="H1870" s="1389"/>
      <c r="I1870" s="1390" t="str">
        <f>IF(OR(K1844="",F1870=0/200),"",VLOOKUP($A1841,'Marks Entry'!$C$1:$GQ$109,106,0))</f>
        <v/>
      </c>
      <c r="J1870" s="1391" t="s">
        <v>68</v>
      </c>
      <c r="K1870" s="1391"/>
      <c r="L1870" s="1392">
        <f>Master!$E$20</f>
        <v>45048.0</v>
      </c>
      <c r="M1870" s="1393"/>
      <c r="N1870" s="508"/>
    </row>
    <row r="1871" spans="8:8" s="24" ht="17.25" customFormat="1" customHeight="1">
      <c r="A1871" s="1236"/>
      <c r="B1871" s="1262" t="s">
        <v>167</v>
      </c>
      <c r="C1871" s="1394" t="str">
        <f>'Marks Entry'!$DE$3</f>
        <v>Health &amp; Phy. Edu.</v>
      </c>
      <c r="D1871" s="1395"/>
      <c r="E1871" s="1395"/>
      <c r="F1871" s="1396" t="str">
        <f>IF(K1844="","",VLOOKUP($A1841,'Marks Entry'!$C$1:$GQ$109,184,0))</f>
        <v>0/230</v>
      </c>
      <c r="G1871" s="1397"/>
      <c r="H1871" s="1398"/>
      <c r="I1871" s="1390" t="str">
        <f>IF(OR(K1844="",F1871=0/200),"",VLOOKUP($A1841,'Marks Entry'!$C$1:$GQ$109,129,0))</f>
        <v/>
      </c>
      <c r="J1871" s="1399"/>
      <c r="K1871" s="1399"/>
      <c r="L1871" s="1399"/>
      <c r="M1871" s="1400"/>
      <c r="N1871" s="508"/>
    </row>
    <row r="1872" spans="8:8" s="24" ht="17.25" customFormat="1" customHeight="1">
      <c r="A1872" s="1236"/>
      <c r="B1872" s="1262" t="s">
        <v>167</v>
      </c>
      <c r="C1872" s="1394" t="str">
        <f>'Marks Entry'!$EB$3</f>
        <v>S.U.P.W.</v>
      </c>
      <c r="D1872" s="1395"/>
      <c r="E1872" s="1395"/>
      <c r="F1872" s="1396" t="str">
        <f>IF(K1844="","",VLOOKUP($A1841,'Marks Entry'!$C$1:$GQ$109,188,0))</f>
        <v>0/100</v>
      </c>
      <c r="G1872" s="1397"/>
      <c r="H1872" s="1398"/>
      <c r="I1872" s="1390" t="str">
        <f>IF(OR(K1844="",F1872=0/100),"",VLOOKUP($A1841,'Marks Entry'!$C$1:$GQ$109,135,0))</f>
        <v/>
      </c>
      <c r="J1872" s="1401"/>
      <c r="K1872" s="1401"/>
      <c r="L1872" s="1401"/>
      <c r="M1872" s="1402"/>
      <c r="N1872" s="508"/>
    </row>
    <row r="1873" spans="8:8" s="24" ht="17.25" customFormat="1" customHeight="1">
      <c r="A1873" s="1236"/>
      <c r="B1873" s="1262" t="s">
        <v>167</v>
      </c>
      <c r="C1873" s="1394" t="str">
        <f>'Marks Entry'!$EH$3</f>
        <v>Art Education</v>
      </c>
      <c r="D1873" s="1395"/>
      <c r="E1873" s="1395"/>
      <c r="F1873" s="1396" t="str">
        <f>IF(K1844="","",VLOOKUP($A1841,'Marks Entry'!$C$1:$GQ$109,192,0))</f>
        <v>0/100</v>
      </c>
      <c r="G1873" s="1397"/>
      <c r="H1873" s="1398"/>
      <c r="I1873" s="1390" t="str">
        <f>IF(OR(K1844="",F1873=0/100),"",VLOOKUP($A1841,'Marks Entry'!$C$1:$GQ$109,141,0))</f>
        <v/>
      </c>
      <c r="J1873" s="1403" t="s">
        <v>228</v>
      </c>
      <c r="K1873" s="1403"/>
      <c r="L1873" s="1403"/>
      <c r="M1873" s="1404"/>
      <c r="N1873" s="508"/>
    </row>
    <row r="1874" spans="8:8" s="24" ht="17.25" customFormat="1" customHeight="1">
      <c r="A1874" s="1236"/>
      <c r="B1874" s="1262" t="s">
        <v>167</v>
      </c>
      <c r="C1874" s="1394" t="str">
        <f>'Marks Entry'!$EN$3</f>
        <v>H &amp; C RAJ</v>
      </c>
      <c r="D1874" s="1395"/>
      <c r="E1874" s="1395"/>
      <c r="F1874" s="1405" t="str">
        <f>IF(K1844="","",VLOOKUP($A1841,'Marks Entry'!$C$1:$GQ$109,196,0))</f>
        <v>0/200</v>
      </c>
      <c r="G1874" s="1406"/>
      <c r="H1874" s="1407"/>
      <c r="I1874" s="1408" t="str">
        <f>IF(OR(K1844="",F1874=0/200),"",VLOOKUP($A1841,'Marks Entry'!$C$1:$GQ$109,151,0))</f>
        <v/>
      </c>
      <c r="J1874" s="1403" t="s">
        <v>229</v>
      </c>
      <c r="K1874" s="1403"/>
      <c r="L1874" s="1403"/>
      <c r="M1874" s="1404"/>
      <c r="N1874" s="508"/>
    </row>
    <row r="1875" spans="8:8" s="24" ht="17.25" customFormat="1" customHeight="1">
      <c r="A1875" s="1236"/>
      <c r="B1875" s="1262" t="s">
        <v>167</v>
      </c>
      <c r="C1875" s="1409" t="s">
        <v>171</v>
      </c>
      <c r="D1875" s="1410"/>
      <c r="E1875" s="1411"/>
      <c r="F1875" s="1412" t="s">
        <v>172</v>
      </c>
      <c r="G1875" s="1413"/>
      <c r="H1875" s="1414"/>
      <c r="I1875" s="1415" t="s">
        <v>31</v>
      </c>
      <c r="J1875" s="1403" t="s">
        <v>230</v>
      </c>
      <c r="K1875" s="1403"/>
      <c r="L1875" s="1403"/>
      <c r="M1875" s="1404"/>
      <c r="N1875" s="508"/>
    </row>
    <row r="1876" spans="8:8" s="24" ht="17.25" customFormat="1" customHeight="1">
      <c r="A1876" s="1236"/>
      <c r="B1876" s="1262" t="s">
        <v>167</v>
      </c>
      <c r="C1876" s="1416"/>
      <c r="D1876" s="1417"/>
      <c r="E1876" s="1418"/>
      <c r="F1876" s="1419" t="s">
        <v>224</v>
      </c>
      <c r="G1876" s="1420"/>
      <c r="H1876" s="1421"/>
      <c r="I1876" s="1422" t="s">
        <v>62</v>
      </c>
      <c r="J1876" s="1423" t="s">
        <v>232</v>
      </c>
      <c r="K1876" s="1424"/>
      <c r="L1876" s="1424"/>
      <c r="M1876" s="1425"/>
      <c r="N1876" s="508"/>
    </row>
    <row r="1877" spans="8:8" s="24" ht="17.25" customFormat="1" customHeight="1">
      <c r="A1877" s="1236"/>
      <c r="B1877" s="1262" t="s">
        <v>167</v>
      </c>
      <c r="C1877" s="1416"/>
      <c r="D1877" s="1417"/>
      <c r="E1877" s="1418"/>
      <c r="F1877" s="1419" t="s">
        <v>225</v>
      </c>
      <c r="G1877" s="1420"/>
      <c r="H1877" s="1421"/>
      <c r="I1877" s="1422" t="s">
        <v>63</v>
      </c>
      <c r="J1877" s="1426"/>
      <c r="K1877" s="1427"/>
      <c r="L1877" s="1427"/>
      <c r="M1877" s="1428"/>
      <c r="N1877" s="508"/>
    </row>
    <row r="1878" spans="8:8" s="24" ht="17.25" customFormat="1" customHeight="1">
      <c r="A1878" s="1236"/>
      <c r="B1878" s="1262" t="s">
        <v>167</v>
      </c>
      <c r="C1878" s="1416"/>
      <c r="D1878" s="1417"/>
      <c r="E1878" s="1418"/>
      <c r="F1878" s="1419" t="s">
        <v>226</v>
      </c>
      <c r="G1878" s="1420"/>
      <c r="H1878" s="1421"/>
      <c r="I1878" s="1422" t="s">
        <v>65</v>
      </c>
      <c r="J1878" s="1426"/>
      <c r="K1878" s="1427"/>
      <c r="L1878" s="1427"/>
      <c r="M1878" s="1428"/>
      <c r="N1878" s="508"/>
    </row>
    <row r="1879" spans="8:8" s="24" ht="17.25" customFormat="1" customHeight="1">
      <c r="A1879" s="1236"/>
      <c r="B1879" s="1429" t="s">
        <v>167</v>
      </c>
      <c r="C1879" s="1430"/>
      <c r="D1879" s="1431"/>
      <c r="E1879" s="1432"/>
      <c r="F1879" s="1433" t="s">
        <v>227</v>
      </c>
      <c r="G1879" s="1434"/>
      <c r="H1879" s="1435"/>
      <c r="I1879" s="1436" t="s">
        <v>64</v>
      </c>
      <c r="J1879" s="1437" t="s">
        <v>231</v>
      </c>
      <c r="K1879" s="1438"/>
      <c r="L1879" s="1438"/>
      <c r="M1879" s="1439"/>
      <c r="N1879" s="508"/>
    </row>
    <row r="1880" spans="8:8" s="24" ht="27.75" customFormat="1" customHeight="1">
      <c r="A1880" s="1440" t="s">
        <v>161</v>
      </c>
      <c r="B1880" s="1440"/>
      <c r="C1880" s="1440"/>
      <c r="D1880" s="1440"/>
      <c r="E1880" s="1440"/>
      <c r="F1880" s="1440"/>
      <c r="G1880" s="1440"/>
      <c r="H1880" s="1440"/>
      <c r="I1880" s="1440"/>
      <c r="J1880" s="1440"/>
      <c r="K1880" s="1440"/>
      <c r="L1880" s="1440"/>
      <c r="M1880" s="1440"/>
      <c r="N1880" s="1440"/>
    </row>
    <row r="1881" spans="8:8" s="24" ht="19.5" customFormat="1" customHeight="1">
      <c r="A1881" s="1223">
        <f>A1841+1</f>
        <v>48.0</v>
      </c>
      <c r="B1881" s="1441" t="str">
        <f>$B$1</f>
        <v>Department Of Sanskrit Education, Rajasthan</v>
      </c>
      <c r="C1881" s="1441"/>
      <c r="D1881" s="1441"/>
      <c r="E1881" s="1441"/>
      <c r="F1881" s="1441"/>
      <c r="G1881" s="1441"/>
      <c r="H1881" s="1441"/>
      <c r="I1881" s="1441"/>
      <c r="J1881" s="1441"/>
      <c r="K1881" s="1441"/>
      <c r="L1881" s="1441"/>
      <c r="M1881" s="1441"/>
      <c r="N1881" s="508" t="s">
        <v>161</v>
      </c>
    </row>
    <row r="1882" spans="8:8" s="707" ht="36.0" customFormat="1" customHeight="1">
      <c r="A1882" s="1225"/>
      <c r="B1882" s="1226"/>
      <c r="C1882" s="1227"/>
      <c r="D1882" s="1228" t="str">
        <f>Master!$E$8</f>
        <v>GOVT VARISHTHA UPADHYAY SANSKRIT SCHOOL</v>
      </c>
      <c r="E1882" s="1229"/>
      <c r="F1882" s="1229"/>
      <c r="G1882" s="1229"/>
      <c r="H1882" s="1229"/>
      <c r="I1882" s="1229"/>
      <c r="J1882" s="1229"/>
      <c r="K1882" s="1229"/>
      <c r="L1882" s="1229"/>
      <c r="M1882" s="1230"/>
      <c r="N1882" s="508"/>
    </row>
    <row r="1883" spans="8:8" s="24" ht="19.5" customFormat="1" customHeight="1">
      <c r="A1883" s="1225"/>
      <c r="B1883" s="1231"/>
      <c r="C1883" s="1232"/>
      <c r="D1883" s="1233">
        <f>Master!$E$11</f>
        <v>0.0</v>
      </c>
      <c r="E1883" s="1233"/>
      <c r="F1883" s="1233"/>
      <c r="G1883" s="1233"/>
      <c r="H1883" s="1233"/>
      <c r="I1883" s="1233"/>
      <c r="J1883" s="1233"/>
      <c r="K1883" s="1233"/>
      <c r="L1883" s="1233"/>
      <c r="M1883" s="1234"/>
      <c r="N1883" s="508"/>
    </row>
    <row r="1884" spans="8:8" s="1235" ht="18.75" customFormat="1" customHeight="1">
      <c r="A1884" s="1236"/>
      <c r="B1884" s="1237"/>
      <c r="C1884" s="1238" t="s">
        <v>154</v>
      </c>
      <c r="D1884" s="1239"/>
      <c r="E1884" s="1239"/>
      <c r="F1884" s="1239"/>
      <c r="G1884" s="1239"/>
      <c r="H1884" s="1240"/>
      <c r="I1884" s="1241" t="s">
        <v>135</v>
      </c>
      <c r="J1884" s="1242"/>
      <c r="K1884" s="1243">
        <f>VLOOKUP($A1881,'Marks Entry'!$C$9:$K$108,5)</f>
        <v>0.0</v>
      </c>
      <c r="L1884" s="1244" t="s">
        <v>221</v>
      </c>
      <c r="M1884" s="1245"/>
      <c r="N1884" s="508"/>
    </row>
    <row r="1885" spans="8:8" s="1235" ht="18.75" customFormat="1" customHeight="1">
      <c r="A1885" s="1236"/>
      <c r="B1885" s="1237"/>
      <c r="C1885" s="1246"/>
      <c r="D1885" s="1247"/>
      <c r="E1885" s="1247"/>
      <c r="F1885" s="1247"/>
      <c r="G1885" s="1247"/>
      <c r="H1885" s="1248"/>
      <c r="I1885" s="1241"/>
      <c r="J1885" s="1242"/>
      <c r="K1885" s="1243"/>
      <c r="L1885" s="1249">
        <f>Master!$E$14</f>
        <v>8170.0</v>
      </c>
      <c r="M1885" s="1250"/>
      <c r="N1885" s="508"/>
    </row>
    <row r="1886" spans="8:8" s="24" ht="15.75" customFormat="1" customHeight="1">
      <c r="A1886" s="1236"/>
      <c r="B1886" s="1251"/>
      <c r="C1886" s="1246"/>
      <c r="D1886" s="1247"/>
      <c r="E1886" s="1247"/>
      <c r="F1886" s="1247"/>
      <c r="G1886" s="1247"/>
      <c r="H1886" s="1248"/>
      <c r="I1886" s="1241"/>
      <c r="J1886" s="1242"/>
      <c r="K1886" s="1243"/>
      <c r="L1886" s="1252" t="s">
        <v>222</v>
      </c>
      <c r="M1886" s="1253"/>
      <c r="N1886" s="508"/>
    </row>
    <row r="1887" spans="8:8" s="24" ht="18.0" customFormat="1" customHeight="1">
      <c r="A1887" s="1236"/>
      <c r="B1887" s="1251"/>
      <c r="C1887" s="1254"/>
      <c r="D1887" s="1255"/>
      <c r="E1887" s="1255"/>
      <c r="F1887" s="1255"/>
      <c r="G1887" s="1255"/>
      <c r="H1887" s="1256"/>
      <c r="I1887" s="1257"/>
      <c r="J1887" s="1258"/>
      <c r="K1887" s="1259"/>
      <c r="L1887" s="1260" t="str">
        <f>Master!$E$6</f>
        <v>2022-23</v>
      </c>
      <c r="M1887" s="1261"/>
      <c r="N1887" s="508"/>
    </row>
    <row r="1888" spans="8:8" s="24" ht="17.25" customFormat="1" customHeight="1">
      <c r="A1888" s="1236"/>
      <c r="B1888" s="1262" t="s">
        <v>167</v>
      </c>
      <c r="C1888" s="1263" t="s">
        <v>21</v>
      </c>
      <c r="D1888" s="1264"/>
      <c r="E1888" s="1264"/>
      <c r="F1888" s="1264"/>
      <c r="G1888" s="1265"/>
      <c r="H1888" s="1266" t="s">
        <v>153</v>
      </c>
      <c r="I1888" s="1267">
        <f>IF(K1884="","",VLOOKUP($A1881,'Marks Entry'!$C$9:$FA$108,3,0))</f>
        <v>0.0</v>
      </c>
      <c r="J1888" s="1267"/>
      <c r="K1888" s="1267"/>
      <c r="L1888" s="1267"/>
      <c r="M1888" s="1268"/>
      <c r="N1888" s="508"/>
    </row>
    <row r="1889" spans="8:8" s="24" ht="17.25" customFormat="1" customHeight="1">
      <c r="A1889" s="1236"/>
      <c r="B1889" s="1262" t="s">
        <v>167</v>
      </c>
      <c r="C1889" s="1269" t="s">
        <v>23</v>
      </c>
      <c r="D1889" s="1270"/>
      <c r="E1889" s="1270"/>
      <c r="F1889" s="1270"/>
      <c r="G1889" s="1271"/>
      <c r="H1889" s="1272" t="s">
        <v>153</v>
      </c>
      <c r="I1889" s="1273">
        <f>IF(K1884="","",VLOOKUP($A1881,'Marks Entry'!$C$9:$FA$108,6,0))</f>
        <v>0.0</v>
      </c>
      <c r="J1889" s="1273"/>
      <c r="K1889" s="1273"/>
      <c r="L1889" s="1273"/>
      <c r="M1889" s="1274"/>
      <c r="N1889" s="508"/>
    </row>
    <row r="1890" spans="8:8" s="24" ht="17.25" customFormat="1" customHeight="1">
      <c r="A1890" s="1236"/>
      <c r="B1890" s="1262" t="s">
        <v>167</v>
      </c>
      <c r="C1890" s="1269" t="s">
        <v>24</v>
      </c>
      <c r="D1890" s="1270"/>
      <c r="E1890" s="1270"/>
      <c r="F1890" s="1270"/>
      <c r="G1890" s="1271"/>
      <c r="H1890" s="1272" t="s">
        <v>153</v>
      </c>
      <c r="I1890" s="1273">
        <f>IF(K1884="","",VLOOKUP($A1881,'Marks Entry'!$C$9:$FA$108,7,0))</f>
        <v>0.0</v>
      </c>
      <c r="J1890" s="1273"/>
      <c r="K1890" s="1273"/>
      <c r="L1890" s="1273"/>
      <c r="M1890" s="1274"/>
      <c r="N1890" s="508"/>
    </row>
    <row r="1891" spans="8:8" s="24" ht="17.25" customFormat="1" customHeight="1">
      <c r="A1891" s="1236"/>
      <c r="B1891" s="1262" t="s">
        <v>167</v>
      </c>
      <c r="C1891" s="1269" t="s">
        <v>52</v>
      </c>
      <c r="D1891" s="1270"/>
      <c r="E1891" s="1270"/>
      <c r="F1891" s="1270"/>
      <c r="G1891" s="1271"/>
      <c r="H1891" s="1272" t="s">
        <v>153</v>
      </c>
      <c r="I1891" s="1273">
        <f>IF(K1884="","",VLOOKUP($A1881,'Marks Entry'!$C$9:$FA$108,8,0))</f>
        <v>0.0</v>
      </c>
      <c r="J1891" s="1273"/>
      <c r="K1891" s="1273"/>
      <c r="L1891" s="1273"/>
      <c r="M1891" s="1274"/>
      <c r="N1891" s="508"/>
    </row>
    <row r="1892" spans="8:8" s="24" ht="17.25" customFormat="1" customHeight="1">
      <c r="A1892" s="1236"/>
      <c r="B1892" s="1262" t="s">
        <v>167</v>
      </c>
      <c r="C1892" s="1269" t="s">
        <v>53</v>
      </c>
      <c r="D1892" s="1270"/>
      <c r="E1892" s="1270"/>
      <c r="F1892" s="1270"/>
      <c r="G1892" s="1271"/>
      <c r="H1892" s="1272" t="s">
        <v>153</v>
      </c>
      <c r="I1892" s="1275" t="str">
        <f>IF(K1884="","",CONCATENATE('Marks Entry'!$G$4,'Marks Entry'!$J$4))</f>
        <v>9(A)</v>
      </c>
      <c r="J1892" s="1273"/>
      <c r="K1892" s="1273"/>
      <c r="L1892" s="1273"/>
      <c r="M1892" s="1274"/>
      <c r="N1892" s="508"/>
    </row>
    <row r="1893" spans="8:8" s="24" ht="17.25" customFormat="1" customHeight="1">
      <c r="A1893" s="1236"/>
      <c r="B1893" s="1262" t="s">
        <v>167</v>
      </c>
      <c r="C1893" s="1276" t="s">
        <v>26</v>
      </c>
      <c r="D1893" s="1277"/>
      <c r="E1893" s="1277"/>
      <c r="F1893" s="1277"/>
      <c r="G1893" s="1278"/>
      <c r="H1893" s="1279" t="s">
        <v>153</v>
      </c>
      <c r="I1893" s="1280">
        <f>IF(K1884="","",VLOOKUP($A1881,'Marks Entry'!$C$9:$FA$108,9,0))</f>
        <v>0.0</v>
      </c>
      <c r="J1893" s="1280"/>
      <c r="K1893" s="1280"/>
      <c r="L1893" s="1280"/>
      <c r="M1893" s="1281"/>
      <c r="N1893" s="508"/>
    </row>
    <row r="1894" spans="8:8" s="1235" ht="17.25" customFormat="1" customHeight="1">
      <c r="A1894" s="1236"/>
      <c r="B1894" s="1282" t="s">
        <v>167</v>
      </c>
      <c r="C1894" s="1283" t="s">
        <v>54</v>
      </c>
      <c r="D1894" s="1284"/>
      <c r="E1894" s="1285" t="s">
        <v>69</v>
      </c>
      <c r="F1894" s="1286" t="s">
        <v>70</v>
      </c>
      <c r="G1894" s="1285" t="s">
        <v>200</v>
      </c>
      <c r="H1894" s="1287" t="s">
        <v>30</v>
      </c>
      <c r="I1894" s="1288" t="s">
        <v>55</v>
      </c>
      <c r="J1894" s="1289" t="s">
        <v>223</v>
      </c>
      <c r="K1894" s="1290" t="s">
        <v>83</v>
      </c>
      <c r="L1894" s="1291" t="s">
        <v>76</v>
      </c>
      <c r="M1894" s="1292" t="s">
        <v>102</v>
      </c>
      <c r="N1894" s="508"/>
    </row>
    <row r="1895" spans="8:8" s="1235" ht="17.25" customFormat="1" customHeight="1">
      <c r="A1895" s="1236"/>
      <c r="B1895" s="1282" t="s">
        <v>167</v>
      </c>
      <c r="C1895" s="1293"/>
      <c r="D1895" s="1294"/>
      <c r="E1895" s="1295"/>
      <c r="F1895" s="1296"/>
      <c r="G1895" s="1295"/>
      <c r="H1895" s="1297"/>
      <c r="I1895" s="1298"/>
      <c r="J1895" s="1299"/>
      <c r="K1895" s="1300"/>
      <c r="L1895" s="1301"/>
      <c r="M1895" s="1302"/>
      <c r="N1895" s="508"/>
    </row>
    <row r="1896" spans="8:8" s="1235" ht="17.25" customFormat="1" customHeight="1">
      <c r="A1896" s="1236"/>
      <c r="B1896" s="1282" t="s">
        <v>167</v>
      </c>
      <c r="C1896" s="1303" t="s">
        <v>56</v>
      </c>
      <c r="D1896" s="1304"/>
      <c r="E1896" s="1305">
        <f>'Marks Entry'!$L$7</f>
        <v>5.0</v>
      </c>
      <c r="F1896" s="1305">
        <f>'Marks Entry'!$M$7</f>
        <v>5.0</v>
      </c>
      <c r="G1896" s="1305">
        <f>'Marks Entry'!$M$7</f>
        <v>5.0</v>
      </c>
      <c r="H1896" s="1306">
        <f>SUM(E1896:G1896)</f>
        <v>15.0</v>
      </c>
      <c r="I1896" s="1305">
        <f>'Marks Entry'!$P$7</f>
        <v>35.0</v>
      </c>
      <c r="J1896" s="1306">
        <f>SUM(H1896,I1896)</f>
        <v>50.0</v>
      </c>
      <c r="K1896" s="1305">
        <f>'Marks Entry'!$R$7</f>
        <v>50.0</v>
      </c>
      <c r="L1896" s="1307">
        <f>SUM(J1896,K1896)</f>
        <v>100.0</v>
      </c>
      <c r="M1896" s="1308"/>
      <c r="N1896" s="508"/>
    </row>
    <row r="1897" spans="8:8" s="1235" ht="17.25" customFormat="1" customHeight="1">
      <c r="A1897" s="1236"/>
      <c r="B1897" s="1282" t="s">
        <v>167</v>
      </c>
      <c r="C1897" s="1309" t="str">
        <f>'Marks Entry'!$L$3</f>
        <v>HINDI</v>
      </c>
      <c r="D1897" s="1310"/>
      <c r="E1897" s="1311">
        <f>IF(K1884="","",VLOOKUP($A1881,'Marks Entry'!$C$1:$GQ$109,10,0))</f>
        <v>0.0</v>
      </c>
      <c r="F1897" s="1311">
        <f>IF(K1884="","",VLOOKUP($A1881,'Marks Entry'!$C$1:$GQ$109,11,0))</f>
        <v>0.0</v>
      </c>
      <c r="G1897" s="1312">
        <f>IF(K1884="","",VLOOKUP($A1881,'Marks Entry'!$C$1:$GQ$109,12,0))</f>
        <v>0.0</v>
      </c>
      <c r="H1897" s="1313">
        <f>SUM(E1897:G1897)</f>
        <v>0.0</v>
      </c>
      <c r="I1897" s="1311">
        <f>IF(K1884="","",VLOOKUP($A1881,'Marks Entry'!$C$1:$GQ$109,14,0))</f>
        <v>0.0</v>
      </c>
      <c r="J1897" s="1313">
        <f t="shared" si="141" ref="J1897:J1904">SUM(H1897,I1897)</f>
        <v>0.0</v>
      </c>
      <c r="K1897" s="1311">
        <f>IF(K1884="","",VLOOKUP($A1881,'Marks Entry'!$C$1:$GQ$109,16,0))</f>
        <v>0.0</v>
      </c>
      <c r="L1897" s="1314">
        <f t="shared" si="142" ref="L1897:L1904">SUM(J1897,K1897)</f>
        <v>0.0</v>
      </c>
      <c r="M1897" s="1315" t="str">
        <f>IF(K1884="","",VLOOKUP($A1881,'Marks Entry'!$C$1:$GQ$109,21,0))</f>
        <v/>
      </c>
      <c r="N1897" s="508"/>
    </row>
    <row r="1898" spans="8:8" s="1235" ht="17.25" customFormat="1" customHeight="1">
      <c r="A1898" s="1236"/>
      <c r="B1898" s="1282" t="s">
        <v>167</v>
      </c>
      <c r="C1898" s="1316" t="str">
        <f>'Marks Entry'!$X$3</f>
        <v>ENGLISH</v>
      </c>
      <c r="D1898" s="1317"/>
      <c r="E1898" s="1318">
        <f>IF(K1884="","",VLOOKUP($A1881,'Marks Entry'!$C$1:$GQ$109,22,0))</f>
        <v>0.0</v>
      </c>
      <c r="F1898" s="1318">
        <f>IF(K1884="","",VLOOKUP($A1881,'Marks Entry'!$C$1:$GQ$109,23,0))</f>
        <v>0.0</v>
      </c>
      <c r="G1898" s="1319">
        <f>IF(K1884="","",VLOOKUP($A1881,'Marks Entry'!$C$1:$GQ$109,24,0))</f>
        <v>0.0</v>
      </c>
      <c r="H1898" s="1320">
        <f t="shared" si="143" ref="H1898:H1904">SUM(E1898:G1898)</f>
        <v>0.0</v>
      </c>
      <c r="I1898" s="1321">
        <f>IF(K1884="","",VLOOKUP($A1881,'Marks Entry'!$C$1:$GQ$109,26,0))</f>
        <v>0.0</v>
      </c>
      <c r="J1898" s="1320">
        <f t="shared" si="141"/>
        <v>0.0</v>
      </c>
      <c r="K1898" s="1318">
        <f>IF(K1884="","",VLOOKUP($A1881,'Marks Entry'!$C$1:$GQ$109,28,0))</f>
        <v>0.0</v>
      </c>
      <c r="L1898" s="1322">
        <f t="shared" si="142"/>
        <v>0.0</v>
      </c>
      <c r="M1898" s="1323" t="str">
        <f>IF(K1884="","",VLOOKUP($A1881,'Marks Entry'!$C$1:$GQ$109,33,0))</f>
        <v/>
      </c>
      <c r="N1898" s="508"/>
    </row>
    <row r="1899" spans="8:8" s="1235" ht="17.25" customFormat="1" customHeight="1">
      <c r="A1899" s="1236"/>
      <c r="B1899" s="1282" t="s">
        <v>167</v>
      </c>
      <c r="C1899" s="1324" t="s">
        <v>56</v>
      </c>
      <c r="D1899" s="1325"/>
      <c r="E1899" s="1326">
        <f>'Marks Entry'!$AJ$7</f>
        <v>10.0</v>
      </c>
      <c r="F1899" s="1326">
        <f>'Marks Entry'!$AK$7</f>
        <v>10.0</v>
      </c>
      <c r="G1899" s="1326">
        <f>'Marks Entry'!$AK$7</f>
        <v>10.0</v>
      </c>
      <c r="H1899" s="1327">
        <f t="shared" si="143"/>
        <v>30.0</v>
      </c>
      <c r="I1899" s="1326">
        <f>'Marks Entry'!$AN$7</f>
        <v>70.0</v>
      </c>
      <c r="J1899" s="1327">
        <f t="shared" si="141"/>
        <v>100.0</v>
      </c>
      <c r="K1899" s="1326">
        <f>'Marks Entry'!$AP$7</f>
        <v>100.0</v>
      </c>
      <c r="L1899" s="1328">
        <f t="shared" si="142"/>
        <v>200.0</v>
      </c>
      <c r="M1899" s="1329" t="s">
        <v>168</v>
      </c>
      <c r="N1899" s="508"/>
    </row>
    <row r="1900" spans="8:8" s="1235" ht="17.25" customFormat="1" customHeight="1">
      <c r="A1900" s="1236"/>
      <c r="B1900" s="1282" t="s">
        <v>167</v>
      </c>
      <c r="C1900" s="1330" t="str">
        <f>'Marks Entry'!$AJ$3</f>
        <v>SANSKRIT-I</v>
      </c>
      <c r="D1900" s="1331"/>
      <c r="E1900" s="1311">
        <f>IF(K1884="","",VLOOKUP($A1881,'Marks Entry'!$C$1:$GQ$109,34,0))</f>
        <v>0.0</v>
      </c>
      <c r="F1900" s="1311">
        <f>IF(K1884="","",VLOOKUP($A1881,'Marks Entry'!$C$1:$GQ$109,35,0))</f>
        <v>0.0</v>
      </c>
      <c r="G1900" s="1312">
        <f>IF(K1884="","",VLOOKUP($A1881,'Marks Entry'!$C$1:$GQ$109,36,0))</f>
        <v>0.0</v>
      </c>
      <c r="H1900" s="1332">
        <f t="shared" si="143"/>
        <v>0.0</v>
      </c>
      <c r="I1900" s="1333">
        <f>IF(K1884="","",VLOOKUP($A1881,'Marks Entry'!$C$1:$GQ$109,38,0))</f>
        <v>0.0</v>
      </c>
      <c r="J1900" s="1332">
        <f t="shared" si="141"/>
        <v>0.0</v>
      </c>
      <c r="K1900" s="1311">
        <f>IF(K1884="","",VLOOKUP($A1881,'Marks Entry'!$C$1:$GQ$109,40,0))</f>
        <v>0.0</v>
      </c>
      <c r="L1900" s="1314">
        <f t="shared" si="142"/>
        <v>0.0</v>
      </c>
      <c r="M1900" s="1315" t="str">
        <f>IF(K1884="","",VLOOKUP($A1881,'Marks Entry'!$C$1:$GQ$109,45,0))</f>
        <v/>
      </c>
      <c r="N1900" s="508"/>
    </row>
    <row r="1901" spans="8:8" s="1235" ht="17.25" customFormat="1" customHeight="1">
      <c r="A1901" s="1236"/>
      <c r="B1901" s="1282" t="s">
        <v>167</v>
      </c>
      <c r="C1901" s="1334" t="str">
        <f>'Marks Entry'!$AV$3</f>
        <v>SANSKRIT-II</v>
      </c>
      <c r="D1901" s="1335"/>
      <c r="E1901" s="1311">
        <f>IF(K1884="","",VLOOKUP($A1881,'Marks Entry'!$C$1:$GQ$109,46,0))</f>
        <v>0.0</v>
      </c>
      <c r="F1901" s="1311">
        <f>IF(K1884="","",VLOOKUP($A1881,'Marks Entry'!$C$1:$GQ$109,47,0))</f>
        <v>0.0</v>
      </c>
      <c r="G1901" s="1312">
        <f>IF(K1884="","",VLOOKUP($A1881,'Marks Entry'!$C$1:$GQ$109,48,0))</f>
        <v>0.0</v>
      </c>
      <c r="H1901" s="1336">
        <f t="shared" si="143"/>
        <v>0.0</v>
      </c>
      <c r="I1901" s="1337">
        <f>IF(K1884="","",VLOOKUP($A1881,'Marks Entry'!$C$1:$GQ$109,50,0))</f>
        <v>0.0</v>
      </c>
      <c r="J1901" s="1336">
        <f t="shared" si="141"/>
        <v>0.0</v>
      </c>
      <c r="K1901" s="1311">
        <f>IF(K1884="","",VLOOKUP($A1881,'Marks Entry'!$C$1:$GQ$109,52,0))</f>
        <v>0.0</v>
      </c>
      <c r="L1901" s="1314">
        <f t="shared" si="142"/>
        <v>0.0</v>
      </c>
      <c r="M1901" s="1315" t="str">
        <f>IF(K1884="","",VLOOKUP($A1881,'Marks Entry'!$C$1:$GQ$109,57,0))</f>
        <v/>
      </c>
      <c r="N1901" s="508"/>
    </row>
    <row r="1902" spans="8:8" s="1235" ht="17.25" customFormat="1" customHeight="1">
      <c r="A1902" s="1236"/>
      <c r="B1902" s="1282" t="s">
        <v>167</v>
      </c>
      <c r="C1902" s="1334" t="str">
        <f>'Marks Entry'!$BH$3</f>
        <v>SCIENCE</v>
      </c>
      <c r="D1902" s="1335"/>
      <c r="E1902" s="1311">
        <f>IF(K1884="","",VLOOKUP($A1881,'Marks Entry'!$C$1:$GQ$109,58,0))</f>
        <v>0.0</v>
      </c>
      <c r="F1902" s="1311">
        <f>IF(K1884="","",VLOOKUP($A1881,'Marks Entry'!$C$1:$GQ$109,59,0))</f>
        <v>0.0</v>
      </c>
      <c r="G1902" s="1312">
        <f>IF(K1884="","",VLOOKUP($A1881,'Marks Entry'!$C$1:$GQ$109,60,0))</f>
        <v>0.0</v>
      </c>
      <c r="H1902" s="1336">
        <f t="shared" si="143"/>
        <v>0.0</v>
      </c>
      <c r="I1902" s="1337">
        <f>IF(K1884="","",VLOOKUP($A1881,'Marks Entry'!$C$1:$GQ$109,62,0))</f>
        <v>0.0</v>
      </c>
      <c r="J1902" s="1336">
        <f t="shared" si="141"/>
        <v>0.0</v>
      </c>
      <c r="K1902" s="1311">
        <f>IF(K1884="","",VLOOKUP($A1881,'Marks Entry'!$C$1:$GQ$109,64,0))</f>
        <v>0.0</v>
      </c>
      <c r="L1902" s="1314">
        <f t="shared" si="142"/>
        <v>0.0</v>
      </c>
      <c r="M1902" s="1315" t="str">
        <f>IF(K1884="","",VLOOKUP($A1881,'Marks Entry'!$C$1:$GQ$109,69,0))</f>
        <v/>
      </c>
      <c r="N1902" s="508"/>
    </row>
    <row r="1903" spans="8:8" s="1235" ht="17.25" customFormat="1" customHeight="1">
      <c r="A1903" s="1236"/>
      <c r="B1903" s="1282" t="s">
        <v>167</v>
      </c>
      <c r="C1903" s="1338" t="str">
        <f>'Marks Entry'!$BT$3</f>
        <v>MATHEMATICS</v>
      </c>
      <c r="D1903" s="1339"/>
      <c r="E1903" s="1340">
        <f>IF(K1884="","",VLOOKUP($A1881,'Marks Entry'!$C$1:$GQ$109,70,0))</f>
        <v>0.0</v>
      </c>
      <c r="F1903" s="1340">
        <f>IF(K1884="","",VLOOKUP($A1881,'Marks Entry'!$C$1:$GQ$109,71,0))</f>
        <v>0.0</v>
      </c>
      <c r="G1903" s="1341">
        <f>IF(K1884="","",VLOOKUP($A1881,'Marks Entry'!$C$1:$GQ$109,72,0))</f>
        <v>0.0</v>
      </c>
      <c r="H1903" s="1342">
        <f t="shared" si="143"/>
        <v>0.0</v>
      </c>
      <c r="I1903" s="1343">
        <f>IF(K1884="","",VLOOKUP($A1881,'Marks Entry'!$C$1:$GQ$109,74,0))</f>
        <v>0.0</v>
      </c>
      <c r="J1903" s="1342">
        <f t="shared" si="141"/>
        <v>0.0</v>
      </c>
      <c r="K1903" s="1340">
        <f>IF(K1884="","",VLOOKUP($A1881,'Marks Entry'!$C$1:$GQ$109,76,0))</f>
        <v>0.0</v>
      </c>
      <c r="L1903" s="1344">
        <f t="shared" si="142"/>
        <v>0.0</v>
      </c>
      <c r="M1903" s="1345" t="str">
        <f>IF(K1884="","",VLOOKUP($A1881,'Marks Entry'!$C$1:$GQ$109,81,0))</f>
        <v/>
      </c>
      <c r="N1903" s="508"/>
    </row>
    <row r="1904" spans="8:8" s="1235" ht="17.25" customFormat="1" customHeight="1">
      <c r="A1904" s="1236"/>
      <c r="B1904" s="1282" t="s">
        <v>167</v>
      </c>
      <c r="C1904" s="1338" t="str">
        <f>'Marks Entry'!$CF$3</f>
        <v>SOCIAL SCIENCE</v>
      </c>
      <c r="D1904" s="1339"/>
      <c r="E1904" s="1340">
        <f>IF(K1884="","",VLOOKUP($A1881,'Marks Entry'!$C$1:$GQ$109,82,0))</f>
        <v>0.0</v>
      </c>
      <c r="F1904" s="1340">
        <f>IF(K1884="","",VLOOKUP($A1881,'Marks Entry'!$C$1:$GQ$109,83,0))</f>
        <v>0.0</v>
      </c>
      <c r="G1904" s="1341">
        <f>IF(K1884="","",VLOOKUP($A1881,'Marks Entry'!$C$1:$GQ$109,84,0))</f>
        <v>0.0</v>
      </c>
      <c r="H1904" s="1342">
        <f t="shared" si="143"/>
        <v>0.0</v>
      </c>
      <c r="I1904" s="1343">
        <f>IF(K1884="","",VLOOKUP($A1881,'Marks Entry'!$C$1:$GQ$109,86,0))</f>
        <v>0.0</v>
      </c>
      <c r="J1904" s="1342">
        <f t="shared" si="141"/>
        <v>0.0</v>
      </c>
      <c r="K1904" s="1340">
        <f>IF(K1884="","",VLOOKUP($A1881,'Marks Entry'!$C$1:$GQ$109,88,0))</f>
        <v>0.0</v>
      </c>
      <c r="L1904" s="1344">
        <f t="shared" si="142"/>
        <v>0.0</v>
      </c>
      <c r="M1904" s="1345" t="str">
        <f>IF(K1884="","",VLOOKUP($A1881,'Marks Entry'!$C$1:$GQ$109,93,0))</f>
        <v/>
      </c>
      <c r="N1904" s="508"/>
    </row>
    <row r="1905" spans="8:8" s="24" ht="17.25" customFormat="1" customHeight="1">
      <c r="A1905" s="1236"/>
      <c r="B1905" s="1262" t="s">
        <v>167</v>
      </c>
      <c r="C1905" s="1346" t="s">
        <v>77</v>
      </c>
      <c r="D1905" s="1347"/>
      <c r="E1905" s="1348"/>
      <c r="F1905" s="1349" t="s">
        <v>78</v>
      </c>
      <c r="G1905" s="1350"/>
      <c r="H1905" s="1351" t="s">
        <v>79</v>
      </c>
      <c r="I1905" s="1352"/>
      <c r="J1905" s="1353" t="s">
        <v>43</v>
      </c>
      <c r="K1905" s="1354" t="s">
        <v>95</v>
      </c>
      <c r="L1905" s="1355" t="s">
        <v>41</v>
      </c>
      <c r="M1905" s="1356" t="s">
        <v>45</v>
      </c>
      <c r="N1905" s="508"/>
    </row>
    <row r="1906" spans="8:8" s="24" ht="20.25" customFormat="1" customHeight="1">
      <c r="A1906" s="1236"/>
      <c r="B1906" s="1262" t="s">
        <v>167</v>
      </c>
      <c r="C1906" s="1357"/>
      <c r="D1906" s="1358"/>
      <c r="E1906" s="1359"/>
      <c r="F1906" s="1360" t="str">
        <f>IF(K1884="","",VLOOKUP($A1881,'Marks Entry'!$C$1:$GQ$109,155,0))</f>
        <v/>
      </c>
      <c r="G1906" s="1361"/>
      <c r="H1906" s="1362" t="str">
        <f>IF(K1884="","",VLOOKUP($A1881,'Marks Entry'!$C$1:$GQ$109,156,0))</f>
        <v/>
      </c>
      <c r="I1906" s="1361"/>
      <c r="J1906" s="1363" t="str">
        <f>IF(K1884="","",VLOOKUP($A1881,'Marks Entry'!$C$1:$GQ$109,157,0))</f>
        <v/>
      </c>
      <c r="K1906" s="1364" t="str">
        <f>IF(K1884="","",VLOOKUP($A1881,'Marks Entry'!$C$1:$GQ$109,158,0))</f>
        <v/>
      </c>
      <c r="L1906" s="1365" t="str">
        <f>IF(K1884="","",VLOOKUP($A1881,'Marks Entry'!$C$1:$GQ$109,159,0))</f>
        <v/>
      </c>
      <c r="M1906" s="1366" t="str">
        <f>IF(K1884="","",VLOOKUP($A1881,'Marks Entry'!$C$1:$GQ$109,161,0))</f>
        <v/>
      </c>
      <c r="N1906" s="508"/>
    </row>
    <row r="1907" spans="8:8" s="24" ht="17.25" customFormat="1" customHeight="1">
      <c r="A1907" s="1236"/>
      <c r="B1907" s="1262" t="s">
        <v>167</v>
      </c>
      <c r="C1907" s="1367" t="s">
        <v>58</v>
      </c>
      <c r="D1907" s="1368"/>
      <c r="E1907" s="1368"/>
      <c r="F1907" s="1368"/>
      <c r="G1907" s="1368"/>
      <c r="H1907" s="1368"/>
      <c r="I1907" s="1369"/>
      <c r="J1907" s="1370" t="s">
        <v>59</v>
      </c>
      <c r="K1907" s="1371">
        <f>IF(K1884="","",VLOOKUP($A1881,'Marks Entry'!$C$1:$GQ$109,152,0))</f>
        <v>0.0</v>
      </c>
      <c r="L1907" s="1372" t="s">
        <v>104</v>
      </c>
      <c r="M1907" s="1373"/>
      <c r="N1907" s="508"/>
    </row>
    <row r="1908" spans="8:8" s="24" ht="17.25" customFormat="1" customHeight="1">
      <c r="A1908" s="1236"/>
      <c r="B1908" s="1262" t="s">
        <v>167</v>
      </c>
      <c r="C1908" s="1374" t="s">
        <v>54</v>
      </c>
      <c r="D1908" s="1375"/>
      <c r="E1908" s="1375"/>
      <c r="F1908" s="1376" t="s">
        <v>162</v>
      </c>
      <c r="G1908" s="1376"/>
      <c r="H1908" s="1376"/>
      <c r="I1908" s="1377" t="s">
        <v>49</v>
      </c>
      <c r="J1908" s="1378" t="s">
        <v>60</v>
      </c>
      <c r="K1908" s="1379">
        <f>IF(K1884="","",VLOOKUP($A1881,'Marks Entry'!$C$1:$GQ$109,153,0))</f>
        <v>0.0</v>
      </c>
      <c r="L1908" s="1380" t="str">
        <f>IF(K1884="","",VLOOKUP($A1881,'Marks Entry'!$C$1:$GQ$109,154,0))</f>
        <v/>
      </c>
      <c r="M1908" s="1381"/>
      <c r="N1908" s="508"/>
    </row>
    <row r="1909" spans="8:8" s="24" ht="17.25" customFormat="1" customHeight="1">
      <c r="A1909" s="1236"/>
      <c r="B1909" s="1262" t="s">
        <v>167</v>
      </c>
      <c r="C1909" s="1374"/>
      <c r="D1909" s="1375"/>
      <c r="E1909" s="1375"/>
      <c r="F1909" s="1376"/>
      <c r="G1909" s="1376"/>
      <c r="H1909" s="1376"/>
      <c r="I1909" s="1382" t="s">
        <v>103</v>
      </c>
      <c r="J1909" s="1383" t="s">
        <v>61</v>
      </c>
      <c r="K1909" s="1383"/>
      <c r="L1909" s="1384" t="str">
        <f>IF(K1884="","",VLOOKUP($A1881,'Marks Entry'!$C$1:$GQ$109,162,0))</f>
        <v/>
      </c>
      <c r="M1909" s="1385"/>
      <c r="N1909" s="508"/>
    </row>
    <row r="1910" spans="8:8" s="24" ht="17.25" customFormat="1" customHeight="1">
      <c r="A1910" s="1236"/>
      <c r="B1910" s="1262" t="s">
        <v>167</v>
      </c>
      <c r="C1910" s="1386" t="str">
        <f>'Marks Entry'!$CR$3</f>
        <v>Fou. Of Info. Tech.</v>
      </c>
      <c r="D1910" s="1387"/>
      <c r="E1910" s="1388"/>
      <c r="F1910" s="1389" t="str">
        <f>IF(K1884="","",VLOOKUP($A1881,'Marks Entry'!$C$1:$GQ$109,180,0))</f>
        <v>0/200</v>
      </c>
      <c r="G1910" s="1389"/>
      <c r="H1910" s="1389"/>
      <c r="I1910" s="1390" t="str">
        <f>IF(OR(K1884="",F1910=0/200),"",VLOOKUP($A1881,'Marks Entry'!$C$1:$GQ$109,106,0))</f>
        <v/>
      </c>
      <c r="J1910" s="1391" t="s">
        <v>68</v>
      </c>
      <c r="K1910" s="1391"/>
      <c r="L1910" s="1392">
        <f>Master!$E$20</f>
        <v>45048.0</v>
      </c>
      <c r="M1910" s="1393"/>
      <c r="N1910" s="508"/>
    </row>
    <row r="1911" spans="8:8" s="24" ht="17.25" customFormat="1" customHeight="1">
      <c r="A1911" s="1236"/>
      <c r="B1911" s="1262" t="s">
        <v>167</v>
      </c>
      <c r="C1911" s="1394" t="str">
        <f>'Marks Entry'!$DE$3</f>
        <v>Health &amp; Phy. Edu.</v>
      </c>
      <c r="D1911" s="1395"/>
      <c r="E1911" s="1395"/>
      <c r="F1911" s="1396" t="str">
        <f>IF(K1884="","",VLOOKUP($A1881,'Marks Entry'!$C$1:$GQ$109,184,0))</f>
        <v>0/230</v>
      </c>
      <c r="G1911" s="1397"/>
      <c r="H1911" s="1398"/>
      <c r="I1911" s="1390" t="str">
        <f>IF(OR(K1884="",F1911=0/200),"",VLOOKUP($A1881,'Marks Entry'!$C$1:$GQ$109,129,0))</f>
        <v/>
      </c>
      <c r="J1911" s="1399"/>
      <c r="K1911" s="1399"/>
      <c r="L1911" s="1399"/>
      <c r="M1911" s="1400"/>
      <c r="N1911" s="508"/>
    </row>
    <row r="1912" spans="8:8" s="24" ht="17.25" customFormat="1" customHeight="1">
      <c r="A1912" s="1236"/>
      <c r="B1912" s="1262" t="s">
        <v>167</v>
      </c>
      <c r="C1912" s="1394" t="str">
        <f>'Marks Entry'!$EB$3</f>
        <v>S.U.P.W.</v>
      </c>
      <c r="D1912" s="1395"/>
      <c r="E1912" s="1395"/>
      <c r="F1912" s="1396" t="str">
        <f>IF(K1884="","",VLOOKUP($A1881,'Marks Entry'!$C$1:$GQ$109,188,0))</f>
        <v>0/100</v>
      </c>
      <c r="G1912" s="1397"/>
      <c r="H1912" s="1398"/>
      <c r="I1912" s="1390" t="str">
        <f>IF(OR(K1884="",F1912=0/100),"",VLOOKUP($A1881,'Marks Entry'!$C$1:$GQ$109,135,0))</f>
        <v/>
      </c>
      <c r="J1912" s="1401"/>
      <c r="K1912" s="1401"/>
      <c r="L1912" s="1401"/>
      <c r="M1912" s="1402"/>
      <c r="N1912" s="508"/>
    </row>
    <row r="1913" spans="8:8" s="24" ht="17.25" customFormat="1" customHeight="1">
      <c r="A1913" s="1236"/>
      <c r="B1913" s="1262" t="s">
        <v>167</v>
      </c>
      <c r="C1913" s="1394" t="str">
        <f>'Marks Entry'!$EH$3</f>
        <v>Art Education</v>
      </c>
      <c r="D1913" s="1395"/>
      <c r="E1913" s="1395"/>
      <c r="F1913" s="1396" t="str">
        <f>IF(K1884="","",VLOOKUP($A1881,'Marks Entry'!$C$1:$GQ$109,192,0))</f>
        <v>0/100</v>
      </c>
      <c r="G1913" s="1397"/>
      <c r="H1913" s="1398"/>
      <c r="I1913" s="1390" t="str">
        <f>IF(OR(K1884="",F1913=0/100),"",VLOOKUP($A1881,'Marks Entry'!$C$1:$GQ$109,141,0))</f>
        <v/>
      </c>
      <c r="J1913" s="1403" t="s">
        <v>228</v>
      </c>
      <c r="K1913" s="1403"/>
      <c r="L1913" s="1403"/>
      <c r="M1913" s="1404"/>
      <c r="N1913" s="508"/>
    </row>
    <row r="1914" spans="8:8" s="24" ht="17.25" customFormat="1" customHeight="1">
      <c r="A1914" s="1236"/>
      <c r="B1914" s="1262" t="s">
        <v>167</v>
      </c>
      <c r="C1914" s="1394" t="str">
        <f>'Marks Entry'!$EN$3</f>
        <v>H &amp; C RAJ</v>
      </c>
      <c r="D1914" s="1395"/>
      <c r="E1914" s="1395"/>
      <c r="F1914" s="1405" t="str">
        <f>IF(K1884="","",VLOOKUP($A1881,'Marks Entry'!$C$1:$GQ$109,196,0))</f>
        <v>0/200</v>
      </c>
      <c r="G1914" s="1406"/>
      <c r="H1914" s="1407"/>
      <c r="I1914" s="1408" t="str">
        <f>IF(OR(K1884="",F1914=0/200),"",VLOOKUP($A1881,'Marks Entry'!$C$1:$GQ$109,151,0))</f>
        <v/>
      </c>
      <c r="J1914" s="1403" t="s">
        <v>229</v>
      </c>
      <c r="K1914" s="1403"/>
      <c r="L1914" s="1403"/>
      <c r="M1914" s="1404"/>
      <c r="N1914" s="508"/>
    </row>
    <row r="1915" spans="8:8" s="24" ht="17.25" customFormat="1" customHeight="1">
      <c r="A1915" s="1236"/>
      <c r="B1915" s="1262" t="s">
        <v>167</v>
      </c>
      <c r="C1915" s="1409" t="s">
        <v>171</v>
      </c>
      <c r="D1915" s="1410"/>
      <c r="E1915" s="1411"/>
      <c r="F1915" s="1412" t="s">
        <v>172</v>
      </c>
      <c r="G1915" s="1413"/>
      <c r="H1915" s="1414"/>
      <c r="I1915" s="1415" t="s">
        <v>31</v>
      </c>
      <c r="J1915" s="1403" t="s">
        <v>230</v>
      </c>
      <c r="K1915" s="1403"/>
      <c r="L1915" s="1403"/>
      <c r="M1915" s="1404"/>
      <c r="N1915" s="508"/>
    </row>
    <row r="1916" spans="8:8" s="24" ht="17.25" customFormat="1" customHeight="1">
      <c r="A1916" s="1236"/>
      <c r="B1916" s="1262" t="s">
        <v>167</v>
      </c>
      <c r="C1916" s="1416"/>
      <c r="D1916" s="1417"/>
      <c r="E1916" s="1418"/>
      <c r="F1916" s="1419" t="s">
        <v>224</v>
      </c>
      <c r="G1916" s="1420"/>
      <c r="H1916" s="1421"/>
      <c r="I1916" s="1422" t="s">
        <v>62</v>
      </c>
      <c r="J1916" s="1423" t="s">
        <v>232</v>
      </c>
      <c r="K1916" s="1424"/>
      <c r="L1916" s="1424"/>
      <c r="M1916" s="1425"/>
      <c r="N1916" s="508"/>
    </row>
    <row r="1917" spans="8:8" s="24" ht="17.25" customFormat="1" customHeight="1">
      <c r="A1917" s="1236"/>
      <c r="B1917" s="1262" t="s">
        <v>167</v>
      </c>
      <c r="C1917" s="1416"/>
      <c r="D1917" s="1417"/>
      <c r="E1917" s="1418"/>
      <c r="F1917" s="1419" t="s">
        <v>225</v>
      </c>
      <c r="G1917" s="1420"/>
      <c r="H1917" s="1421"/>
      <c r="I1917" s="1422" t="s">
        <v>63</v>
      </c>
      <c r="J1917" s="1426"/>
      <c r="K1917" s="1427"/>
      <c r="L1917" s="1427"/>
      <c r="M1917" s="1428"/>
      <c r="N1917" s="508"/>
    </row>
    <row r="1918" spans="8:8" s="24" ht="17.25" customFormat="1" customHeight="1">
      <c r="A1918" s="1236"/>
      <c r="B1918" s="1262" t="s">
        <v>167</v>
      </c>
      <c r="C1918" s="1416"/>
      <c r="D1918" s="1417"/>
      <c r="E1918" s="1418"/>
      <c r="F1918" s="1419" t="s">
        <v>226</v>
      </c>
      <c r="G1918" s="1420"/>
      <c r="H1918" s="1421"/>
      <c r="I1918" s="1422" t="s">
        <v>65</v>
      </c>
      <c r="J1918" s="1426"/>
      <c r="K1918" s="1427"/>
      <c r="L1918" s="1427"/>
      <c r="M1918" s="1428"/>
      <c r="N1918" s="508"/>
    </row>
    <row r="1919" spans="8:8" s="24" ht="17.25" customFormat="1" customHeight="1">
      <c r="A1919" s="1236"/>
      <c r="B1919" s="1429" t="s">
        <v>167</v>
      </c>
      <c r="C1919" s="1430"/>
      <c r="D1919" s="1431"/>
      <c r="E1919" s="1432"/>
      <c r="F1919" s="1433" t="s">
        <v>227</v>
      </c>
      <c r="G1919" s="1434"/>
      <c r="H1919" s="1435"/>
      <c r="I1919" s="1436" t="s">
        <v>64</v>
      </c>
      <c r="J1919" s="1437" t="s">
        <v>231</v>
      </c>
      <c r="K1919" s="1438"/>
      <c r="L1919" s="1438"/>
      <c r="M1919" s="1439"/>
      <c r="N1919" s="508"/>
    </row>
    <row r="1920" spans="8:8" s="24" ht="27.75" customFormat="1" customHeight="1">
      <c r="A1920" s="1440" t="s">
        <v>161</v>
      </c>
      <c r="B1920" s="1440"/>
      <c r="C1920" s="1440"/>
      <c r="D1920" s="1440"/>
      <c r="E1920" s="1440"/>
      <c r="F1920" s="1440"/>
      <c r="G1920" s="1440"/>
      <c r="H1920" s="1440"/>
      <c r="I1920" s="1440"/>
      <c r="J1920" s="1440"/>
      <c r="K1920" s="1440"/>
      <c r="L1920" s="1440"/>
      <c r="M1920" s="1440"/>
      <c r="N1920" s="1440"/>
    </row>
    <row r="1921" spans="8:8" s="24" ht="19.5" customFormat="1" customHeight="1">
      <c r="A1921" s="1223">
        <f>A1881+1</f>
        <v>49.0</v>
      </c>
      <c r="B1921" s="1441" t="str">
        <f>$B$1</f>
        <v>Department Of Sanskrit Education, Rajasthan</v>
      </c>
      <c r="C1921" s="1441"/>
      <c r="D1921" s="1441"/>
      <c r="E1921" s="1441"/>
      <c r="F1921" s="1441"/>
      <c r="G1921" s="1441"/>
      <c r="H1921" s="1441"/>
      <c r="I1921" s="1441"/>
      <c r="J1921" s="1441"/>
      <c r="K1921" s="1441"/>
      <c r="L1921" s="1441"/>
      <c r="M1921" s="1441"/>
      <c r="N1921" s="508" t="s">
        <v>161</v>
      </c>
    </row>
    <row r="1922" spans="8:8" s="707" ht="36.0" customFormat="1" customHeight="1">
      <c r="A1922" s="1225"/>
      <c r="B1922" s="1226"/>
      <c r="C1922" s="1227"/>
      <c r="D1922" s="1228" t="str">
        <f>Master!$E$8</f>
        <v>GOVT VARISHTHA UPADHYAY SANSKRIT SCHOOL</v>
      </c>
      <c r="E1922" s="1229"/>
      <c r="F1922" s="1229"/>
      <c r="G1922" s="1229"/>
      <c r="H1922" s="1229"/>
      <c r="I1922" s="1229"/>
      <c r="J1922" s="1229"/>
      <c r="K1922" s="1229"/>
      <c r="L1922" s="1229"/>
      <c r="M1922" s="1230"/>
      <c r="N1922" s="508"/>
    </row>
    <row r="1923" spans="8:8" s="24" ht="19.5" customFormat="1" customHeight="1">
      <c r="A1923" s="1225"/>
      <c r="B1923" s="1231"/>
      <c r="C1923" s="1232"/>
      <c r="D1923" s="1233">
        <f>Master!$E$11</f>
        <v>0.0</v>
      </c>
      <c r="E1923" s="1233"/>
      <c r="F1923" s="1233"/>
      <c r="G1923" s="1233"/>
      <c r="H1923" s="1233"/>
      <c r="I1923" s="1233"/>
      <c r="J1923" s="1233"/>
      <c r="K1923" s="1233"/>
      <c r="L1923" s="1233"/>
      <c r="M1923" s="1234"/>
      <c r="N1923" s="508"/>
    </row>
    <row r="1924" spans="8:8" s="1235" ht="18.75" customFormat="1" customHeight="1">
      <c r="A1924" s="1236"/>
      <c r="B1924" s="1237"/>
      <c r="C1924" s="1238" t="s">
        <v>154</v>
      </c>
      <c r="D1924" s="1239"/>
      <c r="E1924" s="1239"/>
      <c r="F1924" s="1239"/>
      <c r="G1924" s="1239"/>
      <c r="H1924" s="1240"/>
      <c r="I1924" s="1241" t="s">
        <v>135</v>
      </c>
      <c r="J1924" s="1242"/>
      <c r="K1924" s="1243">
        <f>VLOOKUP($A1921,'Marks Entry'!$C$9:$K$108,5)</f>
        <v>0.0</v>
      </c>
      <c r="L1924" s="1244" t="s">
        <v>221</v>
      </c>
      <c r="M1924" s="1245"/>
      <c r="N1924" s="508"/>
    </row>
    <row r="1925" spans="8:8" s="1235" ht="18.75" customFormat="1" customHeight="1">
      <c r="A1925" s="1236"/>
      <c r="B1925" s="1237"/>
      <c r="C1925" s="1246"/>
      <c r="D1925" s="1247"/>
      <c r="E1925" s="1247"/>
      <c r="F1925" s="1247"/>
      <c r="G1925" s="1247"/>
      <c r="H1925" s="1248"/>
      <c r="I1925" s="1241"/>
      <c r="J1925" s="1242"/>
      <c r="K1925" s="1243"/>
      <c r="L1925" s="1249">
        <f>Master!$E$14</f>
        <v>8170.0</v>
      </c>
      <c r="M1925" s="1250"/>
      <c r="N1925" s="508"/>
    </row>
    <row r="1926" spans="8:8" s="24" ht="15.75" customFormat="1" customHeight="1">
      <c r="A1926" s="1236"/>
      <c r="B1926" s="1251"/>
      <c r="C1926" s="1246"/>
      <c r="D1926" s="1247"/>
      <c r="E1926" s="1247"/>
      <c r="F1926" s="1247"/>
      <c r="G1926" s="1247"/>
      <c r="H1926" s="1248"/>
      <c r="I1926" s="1241"/>
      <c r="J1926" s="1242"/>
      <c r="K1926" s="1243"/>
      <c r="L1926" s="1252" t="s">
        <v>222</v>
      </c>
      <c r="M1926" s="1253"/>
      <c r="N1926" s="508"/>
    </row>
    <row r="1927" spans="8:8" s="24" ht="18.0" customFormat="1" customHeight="1">
      <c r="A1927" s="1236"/>
      <c r="B1927" s="1251"/>
      <c r="C1927" s="1254"/>
      <c r="D1927" s="1255"/>
      <c r="E1927" s="1255"/>
      <c r="F1927" s="1255"/>
      <c r="G1927" s="1255"/>
      <c r="H1927" s="1256"/>
      <c r="I1927" s="1257"/>
      <c r="J1927" s="1258"/>
      <c r="K1927" s="1259"/>
      <c r="L1927" s="1260" t="str">
        <f>Master!$E$6</f>
        <v>2022-23</v>
      </c>
      <c r="M1927" s="1261"/>
      <c r="N1927" s="508"/>
    </row>
    <row r="1928" spans="8:8" s="24" ht="17.25" customFormat="1" customHeight="1">
      <c r="A1928" s="1236"/>
      <c r="B1928" s="1262" t="s">
        <v>167</v>
      </c>
      <c r="C1928" s="1263" t="s">
        <v>21</v>
      </c>
      <c r="D1928" s="1264"/>
      <c r="E1928" s="1264"/>
      <c r="F1928" s="1264"/>
      <c r="G1928" s="1265"/>
      <c r="H1928" s="1266" t="s">
        <v>153</v>
      </c>
      <c r="I1928" s="1267">
        <f>IF(K1924="","",VLOOKUP($A1921,'Marks Entry'!$C$9:$FA$108,3,0))</f>
        <v>0.0</v>
      </c>
      <c r="J1928" s="1267"/>
      <c r="K1928" s="1267"/>
      <c r="L1928" s="1267"/>
      <c r="M1928" s="1268"/>
      <c r="N1928" s="508"/>
    </row>
    <row r="1929" spans="8:8" s="24" ht="17.25" customFormat="1" customHeight="1">
      <c r="A1929" s="1236"/>
      <c r="B1929" s="1262" t="s">
        <v>167</v>
      </c>
      <c r="C1929" s="1269" t="s">
        <v>23</v>
      </c>
      <c r="D1929" s="1270"/>
      <c r="E1929" s="1270"/>
      <c r="F1929" s="1270"/>
      <c r="G1929" s="1271"/>
      <c r="H1929" s="1272" t="s">
        <v>153</v>
      </c>
      <c r="I1929" s="1273">
        <f>IF(K1924="","",VLOOKUP($A1921,'Marks Entry'!$C$9:$FA$108,6,0))</f>
        <v>0.0</v>
      </c>
      <c r="J1929" s="1273"/>
      <c r="K1929" s="1273"/>
      <c r="L1929" s="1273"/>
      <c r="M1929" s="1274"/>
      <c r="N1929" s="508"/>
    </row>
    <row r="1930" spans="8:8" s="24" ht="17.25" customFormat="1" customHeight="1">
      <c r="A1930" s="1236"/>
      <c r="B1930" s="1262" t="s">
        <v>167</v>
      </c>
      <c r="C1930" s="1269" t="s">
        <v>24</v>
      </c>
      <c r="D1930" s="1270"/>
      <c r="E1930" s="1270"/>
      <c r="F1930" s="1270"/>
      <c r="G1930" s="1271"/>
      <c r="H1930" s="1272" t="s">
        <v>153</v>
      </c>
      <c r="I1930" s="1273">
        <f>IF(K1924="","",VLOOKUP($A1921,'Marks Entry'!$C$9:$FA$108,7,0))</f>
        <v>0.0</v>
      </c>
      <c r="J1930" s="1273"/>
      <c r="K1930" s="1273"/>
      <c r="L1930" s="1273"/>
      <c r="M1930" s="1274"/>
      <c r="N1930" s="508"/>
    </row>
    <row r="1931" spans="8:8" s="24" ht="17.25" customFormat="1" customHeight="1">
      <c r="A1931" s="1236"/>
      <c r="B1931" s="1262" t="s">
        <v>167</v>
      </c>
      <c r="C1931" s="1269" t="s">
        <v>52</v>
      </c>
      <c r="D1931" s="1270"/>
      <c r="E1931" s="1270"/>
      <c r="F1931" s="1270"/>
      <c r="G1931" s="1271"/>
      <c r="H1931" s="1272" t="s">
        <v>153</v>
      </c>
      <c r="I1931" s="1273">
        <f>IF(K1924="","",VLOOKUP($A1921,'Marks Entry'!$C$9:$FA$108,8,0))</f>
        <v>0.0</v>
      </c>
      <c r="J1931" s="1273"/>
      <c r="K1931" s="1273"/>
      <c r="L1931" s="1273"/>
      <c r="M1931" s="1274"/>
      <c r="N1931" s="508"/>
    </row>
    <row r="1932" spans="8:8" s="24" ht="17.25" customFormat="1" customHeight="1">
      <c r="A1932" s="1236"/>
      <c r="B1932" s="1262" t="s">
        <v>167</v>
      </c>
      <c r="C1932" s="1269" t="s">
        <v>53</v>
      </c>
      <c r="D1932" s="1270"/>
      <c r="E1932" s="1270"/>
      <c r="F1932" s="1270"/>
      <c r="G1932" s="1271"/>
      <c r="H1932" s="1272" t="s">
        <v>153</v>
      </c>
      <c r="I1932" s="1275" t="str">
        <f>IF(K1924="","",CONCATENATE('Marks Entry'!$G$4,'Marks Entry'!$J$4))</f>
        <v>9(A)</v>
      </c>
      <c r="J1932" s="1273"/>
      <c r="K1932" s="1273"/>
      <c r="L1932" s="1273"/>
      <c r="M1932" s="1274"/>
      <c r="N1932" s="508"/>
    </row>
    <row r="1933" spans="8:8" s="24" ht="17.25" customFormat="1" customHeight="1">
      <c r="A1933" s="1236"/>
      <c r="B1933" s="1262" t="s">
        <v>167</v>
      </c>
      <c r="C1933" s="1276" t="s">
        <v>26</v>
      </c>
      <c r="D1933" s="1277"/>
      <c r="E1933" s="1277"/>
      <c r="F1933" s="1277"/>
      <c r="G1933" s="1278"/>
      <c r="H1933" s="1279" t="s">
        <v>153</v>
      </c>
      <c r="I1933" s="1280">
        <f>IF(K1924="","",VLOOKUP($A1921,'Marks Entry'!$C$9:$FA$108,9,0))</f>
        <v>0.0</v>
      </c>
      <c r="J1933" s="1280"/>
      <c r="K1933" s="1280"/>
      <c r="L1933" s="1280"/>
      <c r="M1933" s="1281"/>
      <c r="N1933" s="508"/>
    </row>
    <row r="1934" spans="8:8" s="1235" ht="17.25" customFormat="1" customHeight="1">
      <c r="A1934" s="1236"/>
      <c r="B1934" s="1282" t="s">
        <v>167</v>
      </c>
      <c r="C1934" s="1283" t="s">
        <v>54</v>
      </c>
      <c r="D1934" s="1284"/>
      <c r="E1934" s="1285" t="s">
        <v>69</v>
      </c>
      <c r="F1934" s="1286" t="s">
        <v>70</v>
      </c>
      <c r="G1934" s="1285" t="s">
        <v>200</v>
      </c>
      <c r="H1934" s="1287" t="s">
        <v>30</v>
      </c>
      <c r="I1934" s="1288" t="s">
        <v>55</v>
      </c>
      <c r="J1934" s="1289" t="s">
        <v>223</v>
      </c>
      <c r="K1934" s="1290" t="s">
        <v>83</v>
      </c>
      <c r="L1934" s="1291" t="s">
        <v>76</v>
      </c>
      <c r="M1934" s="1292" t="s">
        <v>102</v>
      </c>
      <c r="N1934" s="508"/>
    </row>
    <row r="1935" spans="8:8" s="1235" ht="17.25" customFormat="1" customHeight="1">
      <c r="A1935" s="1236"/>
      <c r="B1935" s="1282" t="s">
        <v>167</v>
      </c>
      <c r="C1935" s="1293"/>
      <c r="D1935" s="1294"/>
      <c r="E1935" s="1295"/>
      <c r="F1935" s="1296"/>
      <c r="G1935" s="1295"/>
      <c r="H1935" s="1297"/>
      <c r="I1935" s="1298"/>
      <c r="J1935" s="1299"/>
      <c r="K1935" s="1300"/>
      <c r="L1935" s="1301"/>
      <c r="M1935" s="1302"/>
      <c r="N1935" s="508"/>
    </row>
    <row r="1936" spans="8:8" s="1235" ht="17.25" customFormat="1" customHeight="1">
      <c r="A1936" s="1236"/>
      <c r="B1936" s="1282" t="s">
        <v>167</v>
      </c>
      <c r="C1936" s="1303" t="s">
        <v>56</v>
      </c>
      <c r="D1936" s="1304"/>
      <c r="E1936" s="1305">
        <f>'Marks Entry'!$L$7</f>
        <v>5.0</v>
      </c>
      <c r="F1936" s="1305">
        <f>'Marks Entry'!$M$7</f>
        <v>5.0</v>
      </c>
      <c r="G1936" s="1305">
        <f>'Marks Entry'!$M$7</f>
        <v>5.0</v>
      </c>
      <c r="H1936" s="1306">
        <f>SUM(E1936:G1936)</f>
        <v>15.0</v>
      </c>
      <c r="I1936" s="1305">
        <f>'Marks Entry'!$P$7</f>
        <v>35.0</v>
      </c>
      <c r="J1936" s="1306">
        <f>SUM(H1936,I1936)</f>
        <v>50.0</v>
      </c>
      <c r="K1936" s="1305">
        <f>'Marks Entry'!$R$7</f>
        <v>50.0</v>
      </c>
      <c r="L1936" s="1307">
        <f>SUM(J1936,K1936)</f>
        <v>100.0</v>
      </c>
      <c r="M1936" s="1308"/>
      <c r="N1936" s="508"/>
    </row>
    <row r="1937" spans="8:8" s="1235" ht="17.25" customFormat="1" customHeight="1">
      <c r="A1937" s="1236"/>
      <c r="B1937" s="1282" t="s">
        <v>167</v>
      </c>
      <c r="C1937" s="1309" t="str">
        <f>'Marks Entry'!$L$3</f>
        <v>HINDI</v>
      </c>
      <c r="D1937" s="1310"/>
      <c r="E1937" s="1311">
        <f>IF(K1924="","",VLOOKUP($A1921,'Marks Entry'!$C$1:$GQ$109,10,0))</f>
        <v>0.0</v>
      </c>
      <c r="F1937" s="1311">
        <f>IF(K1924="","",VLOOKUP($A1921,'Marks Entry'!$C$1:$GQ$109,11,0))</f>
        <v>0.0</v>
      </c>
      <c r="G1937" s="1312">
        <f>IF(K1924="","",VLOOKUP($A1921,'Marks Entry'!$C$1:$GQ$109,12,0))</f>
        <v>0.0</v>
      </c>
      <c r="H1937" s="1313">
        <f>SUM(E1937:G1937)</f>
        <v>0.0</v>
      </c>
      <c r="I1937" s="1311">
        <f>IF(K1924="","",VLOOKUP($A1921,'Marks Entry'!$C$1:$GQ$109,14,0))</f>
        <v>0.0</v>
      </c>
      <c r="J1937" s="1313">
        <f t="shared" si="144" ref="J1937:J1944">SUM(H1937,I1937)</f>
        <v>0.0</v>
      </c>
      <c r="K1937" s="1311">
        <f>IF(K1924="","",VLOOKUP($A1921,'Marks Entry'!$C$1:$GQ$109,16,0))</f>
        <v>0.0</v>
      </c>
      <c r="L1937" s="1314">
        <f t="shared" si="145" ref="L1937:L1944">SUM(J1937,K1937)</f>
        <v>0.0</v>
      </c>
      <c r="M1937" s="1315" t="str">
        <f>IF(K1924="","",VLOOKUP($A1921,'Marks Entry'!$C$1:$GQ$109,21,0))</f>
        <v/>
      </c>
      <c r="N1937" s="508"/>
    </row>
    <row r="1938" spans="8:8" s="1235" ht="17.25" customFormat="1" customHeight="1">
      <c r="A1938" s="1236"/>
      <c r="B1938" s="1282" t="s">
        <v>167</v>
      </c>
      <c r="C1938" s="1316" t="str">
        <f>'Marks Entry'!$X$3</f>
        <v>ENGLISH</v>
      </c>
      <c r="D1938" s="1317"/>
      <c r="E1938" s="1318">
        <f>IF(K1924="","",VLOOKUP($A1921,'Marks Entry'!$C$1:$GQ$109,22,0))</f>
        <v>0.0</v>
      </c>
      <c r="F1938" s="1318">
        <f>IF(K1924="","",VLOOKUP($A1921,'Marks Entry'!$C$1:$GQ$109,23,0))</f>
        <v>0.0</v>
      </c>
      <c r="G1938" s="1319">
        <f>IF(K1924="","",VLOOKUP($A1921,'Marks Entry'!$C$1:$GQ$109,24,0))</f>
        <v>0.0</v>
      </c>
      <c r="H1938" s="1320">
        <f t="shared" si="146" ref="H1938:H1944">SUM(E1938:G1938)</f>
        <v>0.0</v>
      </c>
      <c r="I1938" s="1321">
        <f>IF(K1924="","",VLOOKUP($A1921,'Marks Entry'!$C$1:$GQ$109,26,0))</f>
        <v>0.0</v>
      </c>
      <c r="J1938" s="1320">
        <f t="shared" si="144"/>
        <v>0.0</v>
      </c>
      <c r="K1938" s="1318">
        <f>IF(K1924="","",VLOOKUP($A1921,'Marks Entry'!$C$1:$GQ$109,28,0))</f>
        <v>0.0</v>
      </c>
      <c r="L1938" s="1322">
        <f t="shared" si="145"/>
        <v>0.0</v>
      </c>
      <c r="M1938" s="1323" t="str">
        <f>IF(K1924="","",VLOOKUP($A1921,'Marks Entry'!$C$1:$GQ$109,33,0))</f>
        <v/>
      </c>
      <c r="N1938" s="508"/>
    </row>
    <row r="1939" spans="8:8" s="1235" ht="17.25" customFormat="1" customHeight="1">
      <c r="A1939" s="1236"/>
      <c r="B1939" s="1282" t="s">
        <v>167</v>
      </c>
      <c r="C1939" s="1324" t="s">
        <v>56</v>
      </c>
      <c r="D1939" s="1325"/>
      <c r="E1939" s="1326">
        <f>'Marks Entry'!$AJ$7</f>
        <v>10.0</v>
      </c>
      <c r="F1939" s="1326">
        <f>'Marks Entry'!$AK$7</f>
        <v>10.0</v>
      </c>
      <c r="G1939" s="1326">
        <f>'Marks Entry'!$AK$7</f>
        <v>10.0</v>
      </c>
      <c r="H1939" s="1327">
        <f t="shared" si="146"/>
        <v>30.0</v>
      </c>
      <c r="I1939" s="1326">
        <f>'Marks Entry'!$AN$7</f>
        <v>70.0</v>
      </c>
      <c r="J1939" s="1327">
        <f t="shared" si="144"/>
        <v>100.0</v>
      </c>
      <c r="K1939" s="1326">
        <f>'Marks Entry'!$AP$7</f>
        <v>100.0</v>
      </c>
      <c r="L1939" s="1328">
        <f t="shared" si="145"/>
        <v>200.0</v>
      </c>
      <c r="M1939" s="1329" t="s">
        <v>168</v>
      </c>
      <c r="N1939" s="508"/>
    </row>
    <row r="1940" spans="8:8" s="1235" ht="17.25" customFormat="1" customHeight="1">
      <c r="A1940" s="1236"/>
      <c r="B1940" s="1282" t="s">
        <v>167</v>
      </c>
      <c r="C1940" s="1330" t="str">
        <f>'Marks Entry'!$AJ$3</f>
        <v>SANSKRIT-I</v>
      </c>
      <c r="D1940" s="1331"/>
      <c r="E1940" s="1311">
        <f>IF(K1924="","",VLOOKUP($A1921,'Marks Entry'!$C$1:$GQ$109,34,0))</f>
        <v>0.0</v>
      </c>
      <c r="F1940" s="1311">
        <f>IF(K1924="","",VLOOKUP($A1921,'Marks Entry'!$C$1:$GQ$109,35,0))</f>
        <v>0.0</v>
      </c>
      <c r="G1940" s="1312">
        <f>IF(K1924="","",VLOOKUP($A1921,'Marks Entry'!$C$1:$GQ$109,36,0))</f>
        <v>0.0</v>
      </c>
      <c r="H1940" s="1332">
        <f t="shared" si="146"/>
        <v>0.0</v>
      </c>
      <c r="I1940" s="1333">
        <f>IF(K1924="","",VLOOKUP($A1921,'Marks Entry'!$C$1:$GQ$109,38,0))</f>
        <v>0.0</v>
      </c>
      <c r="J1940" s="1332">
        <f t="shared" si="144"/>
        <v>0.0</v>
      </c>
      <c r="K1940" s="1311">
        <f>IF(K1924="","",VLOOKUP($A1921,'Marks Entry'!$C$1:$GQ$109,40,0))</f>
        <v>0.0</v>
      </c>
      <c r="L1940" s="1314">
        <f t="shared" si="145"/>
        <v>0.0</v>
      </c>
      <c r="M1940" s="1315" t="str">
        <f>IF(K1924="","",VLOOKUP($A1921,'Marks Entry'!$C$1:$GQ$109,45,0))</f>
        <v/>
      </c>
      <c r="N1940" s="508"/>
    </row>
    <row r="1941" spans="8:8" s="1235" ht="17.25" customFormat="1" customHeight="1">
      <c r="A1941" s="1236"/>
      <c r="B1941" s="1282" t="s">
        <v>167</v>
      </c>
      <c r="C1941" s="1334" t="str">
        <f>'Marks Entry'!$AV$3</f>
        <v>SANSKRIT-II</v>
      </c>
      <c r="D1941" s="1335"/>
      <c r="E1941" s="1311">
        <f>IF(K1924="","",VLOOKUP($A1921,'Marks Entry'!$C$1:$GQ$109,46,0))</f>
        <v>0.0</v>
      </c>
      <c r="F1941" s="1311">
        <f>IF(K1924="","",VLOOKUP($A1921,'Marks Entry'!$C$1:$GQ$109,47,0))</f>
        <v>0.0</v>
      </c>
      <c r="G1941" s="1312">
        <f>IF(K1924="","",VLOOKUP($A1921,'Marks Entry'!$C$1:$GQ$109,48,0))</f>
        <v>0.0</v>
      </c>
      <c r="H1941" s="1336">
        <f t="shared" si="146"/>
        <v>0.0</v>
      </c>
      <c r="I1941" s="1337">
        <f>IF(K1924="","",VLOOKUP($A1921,'Marks Entry'!$C$1:$GQ$109,50,0))</f>
        <v>0.0</v>
      </c>
      <c r="J1941" s="1336">
        <f t="shared" si="144"/>
        <v>0.0</v>
      </c>
      <c r="K1941" s="1311">
        <f>IF(K1924="","",VLOOKUP($A1921,'Marks Entry'!$C$1:$GQ$109,52,0))</f>
        <v>0.0</v>
      </c>
      <c r="L1941" s="1314">
        <f t="shared" si="145"/>
        <v>0.0</v>
      </c>
      <c r="M1941" s="1315" t="str">
        <f>IF(K1924="","",VLOOKUP($A1921,'Marks Entry'!$C$1:$GQ$109,57,0))</f>
        <v/>
      </c>
      <c r="N1941" s="508"/>
    </row>
    <row r="1942" spans="8:8" s="1235" ht="17.25" customFormat="1" customHeight="1">
      <c r="A1942" s="1236"/>
      <c r="B1942" s="1282" t="s">
        <v>167</v>
      </c>
      <c r="C1942" s="1334" t="str">
        <f>'Marks Entry'!$BH$3</f>
        <v>SCIENCE</v>
      </c>
      <c r="D1942" s="1335"/>
      <c r="E1942" s="1311">
        <f>IF(K1924="","",VLOOKUP($A1921,'Marks Entry'!$C$1:$GQ$109,58,0))</f>
        <v>0.0</v>
      </c>
      <c r="F1942" s="1311">
        <f>IF(K1924="","",VLOOKUP($A1921,'Marks Entry'!$C$1:$GQ$109,59,0))</f>
        <v>0.0</v>
      </c>
      <c r="G1942" s="1312">
        <f>IF(K1924="","",VLOOKUP($A1921,'Marks Entry'!$C$1:$GQ$109,60,0))</f>
        <v>0.0</v>
      </c>
      <c r="H1942" s="1336">
        <f t="shared" si="146"/>
        <v>0.0</v>
      </c>
      <c r="I1942" s="1337">
        <f>IF(K1924="","",VLOOKUP($A1921,'Marks Entry'!$C$1:$GQ$109,62,0))</f>
        <v>0.0</v>
      </c>
      <c r="J1942" s="1336">
        <f t="shared" si="144"/>
        <v>0.0</v>
      </c>
      <c r="K1942" s="1311">
        <f>IF(K1924="","",VLOOKUP($A1921,'Marks Entry'!$C$1:$GQ$109,64,0))</f>
        <v>0.0</v>
      </c>
      <c r="L1942" s="1314">
        <f t="shared" si="145"/>
        <v>0.0</v>
      </c>
      <c r="M1942" s="1315" t="str">
        <f>IF(K1924="","",VLOOKUP($A1921,'Marks Entry'!$C$1:$GQ$109,69,0))</f>
        <v/>
      </c>
      <c r="N1942" s="508"/>
    </row>
    <row r="1943" spans="8:8" s="1235" ht="17.25" customFormat="1" customHeight="1">
      <c r="A1943" s="1236"/>
      <c r="B1943" s="1282" t="s">
        <v>167</v>
      </c>
      <c r="C1943" s="1338" t="str">
        <f>'Marks Entry'!$BT$3</f>
        <v>MATHEMATICS</v>
      </c>
      <c r="D1943" s="1339"/>
      <c r="E1943" s="1340">
        <f>IF(K1924="","",VLOOKUP($A1921,'Marks Entry'!$C$1:$GQ$109,70,0))</f>
        <v>0.0</v>
      </c>
      <c r="F1943" s="1340">
        <f>IF(K1924="","",VLOOKUP($A1921,'Marks Entry'!$C$1:$GQ$109,71,0))</f>
        <v>0.0</v>
      </c>
      <c r="G1943" s="1341">
        <f>IF(K1924="","",VLOOKUP($A1921,'Marks Entry'!$C$1:$GQ$109,72,0))</f>
        <v>0.0</v>
      </c>
      <c r="H1943" s="1342">
        <f t="shared" si="146"/>
        <v>0.0</v>
      </c>
      <c r="I1943" s="1343">
        <f>IF(K1924="","",VLOOKUP($A1921,'Marks Entry'!$C$1:$GQ$109,74,0))</f>
        <v>0.0</v>
      </c>
      <c r="J1943" s="1342">
        <f t="shared" si="144"/>
        <v>0.0</v>
      </c>
      <c r="K1943" s="1340">
        <f>IF(K1924="","",VLOOKUP($A1921,'Marks Entry'!$C$1:$GQ$109,76,0))</f>
        <v>0.0</v>
      </c>
      <c r="L1943" s="1344">
        <f t="shared" si="145"/>
        <v>0.0</v>
      </c>
      <c r="M1943" s="1345" t="str">
        <f>IF(K1924="","",VLOOKUP($A1921,'Marks Entry'!$C$1:$GQ$109,81,0))</f>
        <v/>
      </c>
      <c r="N1943" s="508"/>
    </row>
    <row r="1944" spans="8:8" s="1235" ht="17.25" customFormat="1" customHeight="1">
      <c r="A1944" s="1236"/>
      <c r="B1944" s="1282" t="s">
        <v>167</v>
      </c>
      <c r="C1944" s="1338" t="str">
        <f>'Marks Entry'!$CF$3</f>
        <v>SOCIAL SCIENCE</v>
      </c>
      <c r="D1944" s="1339"/>
      <c r="E1944" s="1340">
        <f>IF(K1924="","",VLOOKUP($A1921,'Marks Entry'!$C$1:$GQ$109,82,0))</f>
        <v>0.0</v>
      </c>
      <c r="F1944" s="1340">
        <f>IF(K1924="","",VLOOKUP($A1921,'Marks Entry'!$C$1:$GQ$109,83,0))</f>
        <v>0.0</v>
      </c>
      <c r="G1944" s="1341">
        <f>IF(K1924="","",VLOOKUP($A1921,'Marks Entry'!$C$1:$GQ$109,84,0))</f>
        <v>0.0</v>
      </c>
      <c r="H1944" s="1342">
        <f t="shared" si="146"/>
        <v>0.0</v>
      </c>
      <c r="I1944" s="1343">
        <f>IF(K1924="","",VLOOKUP($A1921,'Marks Entry'!$C$1:$GQ$109,86,0))</f>
        <v>0.0</v>
      </c>
      <c r="J1944" s="1342">
        <f t="shared" si="144"/>
        <v>0.0</v>
      </c>
      <c r="K1944" s="1340">
        <f>IF(K1924="","",VLOOKUP($A1921,'Marks Entry'!$C$1:$GQ$109,88,0))</f>
        <v>0.0</v>
      </c>
      <c r="L1944" s="1344">
        <f t="shared" si="145"/>
        <v>0.0</v>
      </c>
      <c r="M1944" s="1345" t="str">
        <f>IF(K1924="","",VLOOKUP($A1921,'Marks Entry'!$C$1:$GQ$109,93,0))</f>
        <v/>
      </c>
      <c r="N1944" s="508"/>
    </row>
    <row r="1945" spans="8:8" s="24" ht="17.25" customFormat="1" customHeight="1">
      <c r="A1945" s="1236"/>
      <c r="B1945" s="1262" t="s">
        <v>167</v>
      </c>
      <c r="C1945" s="1346" t="s">
        <v>77</v>
      </c>
      <c r="D1945" s="1347"/>
      <c r="E1945" s="1348"/>
      <c r="F1945" s="1349" t="s">
        <v>78</v>
      </c>
      <c r="G1945" s="1350"/>
      <c r="H1945" s="1351" t="s">
        <v>79</v>
      </c>
      <c r="I1945" s="1352"/>
      <c r="J1945" s="1353" t="s">
        <v>43</v>
      </c>
      <c r="K1945" s="1354" t="s">
        <v>95</v>
      </c>
      <c r="L1945" s="1355" t="s">
        <v>41</v>
      </c>
      <c r="M1945" s="1356" t="s">
        <v>45</v>
      </c>
      <c r="N1945" s="508"/>
    </row>
    <row r="1946" spans="8:8" s="24" ht="20.25" customFormat="1" customHeight="1">
      <c r="A1946" s="1236"/>
      <c r="B1946" s="1262" t="s">
        <v>167</v>
      </c>
      <c r="C1946" s="1357"/>
      <c r="D1946" s="1358"/>
      <c r="E1946" s="1359"/>
      <c r="F1946" s="1360" t="str">
        <f>IF(K1924="","",VLOOKUP($A1921,'Marks Entry'!$C$1:$GQ$109,155,0))</f>
        <v/>
      </c>
      <c r="G1946" s="1361"/>
      <c r="H1946" s="1362" t="str">
        <f>IF(K1924="","",VLOOKUP($A1921,'Marks Entry'!$C$1:$GQ$109,156,0))</f>
        <v/>
      </c>
      <c r="I1946" s="1361"/>
      <c r="J1946" s="1363" t="str">
        <f>IF(K1924="","",VLOOKUP($A1921,'Marks Entry'!$C$1:$GQ$109,157,0))</f>
        <v/>
      </c>
      <c r="K1946" s="1364" t="str">
        <f>IF(K1924="","",VLOOKUP($A1921,'Marks Entry'!$C$1:$GQ$109,158,0))</f>
        <v/>
      </c>
      <c r="L1946" s="1365" t="str">
        <f>IF(K1924="","",VLOOKUP($A1921,'Marks Entry'!$C$1:$GQ$109,159,0))</f>
        <v/>
      </c>
      <c r="M1946" s="1366" t="str">
        <f>IF(K1924="","",VLOOKUP($A1921,'Marks Entry'!$C$1:$GQ$109,161,0))</f>
        <v/>
      </c>
      <c r="N1946" s="508"/>
    </row>
    <row r="1947" spans="8:8" s="24" ht="17.25" customFormat="1" customHeight="1">
      <c r="A1947" s="1236"/>
      <c r="B1947" s="1262" t="s">
        <v>167</v>
      </c>
      <c r="C1947" s="1367" t="s">
        <v>58</v>
      </c>
      <c r="D1947" s="1368"/>
      <c r="E1947" s="1368"/>
      <c r="F1947" s="1368"/>
      <c r="G1947" s="1368"/>
      <c r="H1947" s="1368"/>
      <c r="I1947" s="1369"/>
      <c r="J1947" s="1370" t="s">
        <v>59</v>
      </c>
      <c r="K1947" s="1371">
        <f>IF(K1924="","",VLOOKUP($A1921,'Marks Entry'!$C$1:$GQ$109,152,0))</f>
        <v>0.0</v>
      </c>
      <c r="L1947" s="1372" t="s">
        <v>104</v>
      </c>
      <c r="M1947" s="1373"/>
      <c r="N1947" s="508"/>
    </row>
    <row r="1948" spans="8:8" s="24" ht="17.25" customFormat="1" customHeight="1">
      <c r="A1948" s="1236"/>
      <c r="B1948" s="1262" t="s">
        <v>167</v>
      </c>
      <c r="C1948" s="1374" t="s">
        <v>54</v>
      </c>
      <c r="D1948" s="1375"/>
      <c r="E1948" s="1375"/>
      <c r="F1948" s="1376" t="s">
        <v>162</v>
      </c>
      <c r="G1948" s="1376"/>
      <c r="H1948" s="1376"/>
      <c r="I1948" s="1377" t="s">
        <v>49</v>
      </c>
      <c r="J1948" s="1378" t="s">
        <v>60</v>
      </c>
      <c r="K1948" s="1379">
        <f>IF(K1924="","",VLOOKUP($A1921,'Marks Entry'!$C$1:$GQ$109,153,0))</f>
        <v>0.0</v>
      </c>
      <c r="L1948" s="1380" t="str">
        <f>IF(K1924="","",VLOOKUP($A1921,'Marks Entry'!$C$1:$GQ$109,154,0))</f>
        <v/>
      </c>
      <c r="M1948" s="1381"/>
      <c r="N1948" s="508"/>
    </row>
    <row r="1949" spans="8:8" s="24" ht="17.25" customFormat="1" customHeight="1">
      <c r="A1949" s="1236"/>
      <c r="B1949" s="1262" t="s">
        <v>167</v>
      </c>
      <c r="C1949" s="1374"/>
      <c r="D1949" s="1375"/>
      <c r="E1949" s="1375"/>
      <c r="F1949" s="1376"/>
      <c r="G1949" s="1376"/>
      <c r="H1949" s="1376"/>
      <c r="I1949" s="1382" t="s">
        <v>103</v>
      </c>
      <c r="J1949" s="1383" t="s">
        <v>61</v>
      </c>
      <c r="K1949" s="1383"/>
      <c r="L1949" s="1384" t="str">
        <f>IF(K1924="","",VLOOKUP($A1921,'Marks Entry'!$C$1:$GQ$109,162,0))</f>
        <v/>
      </c>
      <c r="M1949" s="1385"/>
      <c r="N1949" s="508"/>
    </row>
    <row r="1950" spans="8:8" s="24" ht="17.25" customFormat="1" customHeight="1">
      <c r="A1950" s="1236"/>
      <c r="B1950" s="1262" t="s">
        <v>167</v>
      </c>
      <c r="C1950" s="1386" t="str">
        <f>'Marks Entry'!$CR$3</f>
        <v>Fou. Of Info. Tech.</v>
      </c>
      <c r="D1950" s="1387"/>
      <c r="E1950" s="1388"/>
      <c r="F1950" s="1389" t="str">
        <f>IF(K1924="","",VLOOKUP($A1921,'Marks Entry'!$C$1:$GQ$109,180,0))</f>
        <v>0/200</v>
      </c>
      <c r="G1950" s="1389"/>
      <c r="H1950" s="1389"/>
      <c r="I1950" s="1390" t="str">
        <f>IF(OR(K1924="",F1950=0/200),"",VLOOKUP($A1921,'Marks Entry'!$C$1:$GQ$109,106,0))</f>
        <v/>
      </c>
      <c r="J1950" s="1391" t="s">
        <v>68</v>
      </c>
      <c r="K1950" s="1391"/>
      <c r="L1950" s="1392">
        <f>Master!$E$20</f>
        <v>45048.0</v>
      </c>
      <c r="M1950" s="1393"/>
      <c r="N1950" s="508"/>
    </row>
    <row r="1951" spans="8:8" s="24" ht="17.25" customFormat="1" customHeight="1">
      <c r="A1951" s="1236"/>
      <c r="B1951" s="1262" t="s">
        <v>167</v>
      </c>
      <c r="C1951" s="1394" t="str">
        <f>'Marks Entry'!$DE$3</f>
        <v>Health &amp; Phy. Edu.</v>
      </c>
      <c r="D1951" s="1395"/>
      <c r="E1951" s="1395"/>
      <c r="F1951" s="1396" t="str">
        <f>IF(K1924="","",VLOOKUP($A1921,'Marks Entry'!$C$1:$GQ$109,184,0))</f>
        <v>0/230</v>
      </c>
      <c r="G1951" s="1397"/>
      <c r="H1951" s="1398"/>
      <c r="I1951" s="1390" t="str">
        <f>IF(OR(K1924="",F1951=0/200),"",VLOOKUP($A1921,'Marks Entry'!$C$1:$GQ$109,129,0))</f>
        <v/>
      </c>
      <c r="J1951" s="1399"/>
      <c r="K1951" s="1399"/>
      <c r="L1951" s="1399"/>
      <c r="M1951" s="1400"/>
      <c r="N1951" s="508"/>
    </row>
    <row r="1952" spans="8:8" s="24" ht="17.25" customFormat="1" customHeight="1">
      <c r="A1952" s="1236"/>
      <c r="B1952" s="1262" t="s">
        <v>167</v>
      </c>
      <c r="C1952" s="1394" t="str">
        <f>'Marks Entry'!$EB$3</f>
        <v>S.U.P.W.</v>
      </c>
      <c r="D1952" s="1395"/>
      <c r="E1952" s="1395"/>
      <c r="F1952" s="1396" t="str">
        <f>IF(K1924="","",VLOOKUP($A1921,'Marks Entry'!$C$1:$GQ$109,188,0))</f>
        <v>0/100</v>
      </c>
      <c r="G1952" s="1397"/>
      <c r="H1952" s="1398"/>
      <c r="I1952" s="1390" t="str">
        <f>IF(OR(K1924="",F1952=0/100),"",VLOOKUP($A1921,'Marks Entry'!$C$1:$GQ$109,135,0))</f>
        <v/>
      </c>
      <c r="J1952" s="1401"/>
      <c r="K1952" s="1401"/>
      <c r="L1952" s="1401"/>
      <c r="M1952" s="1402"/>
      <c r="N1952" s="508"/>
    </row>
    <row r="1953" spans="8:8" s="24" ht="17.25" customFormat="1" customHeight="1">
      <c r="A1953" s="1236"/>
      <c r="B1953" s="1262" t="s">
        <v>167</v>
      </c>
      <c r="C1953" s="1394" t="str">
        <f>'Marks Entry'!$EH$3</f>
        <v>Art Education</v>
      </c>
      <c r="D1953" s="1395"/>
      <c r="E1953" s="1395"/>
      <c r="F1953" s="1396" t="str">
        <f>IF(K1924="","",VLOOKUP($A1921,'Marks Entry'!$C$1:$GQ$109,192,0))</f>
        <v>0/100</v>
      </c>
      <c r="G1953" s="1397"/>
      <c r="H1953" s="1398"/>
      <c r="I1953" s="1390" t="str">
        <f>IF(OR(K1924="",F1953=0/100),"",VLOOKUP($A1921,'Marks Entry'!$C$1:$GQ$109,141,0))</f>
        <v/>
      </c>
      <c r="J1953" s="1403" t="s">
        <v>228</v>
      </c>
      <c r="K1953" s="1403"/>
      <c r="L1953" s="1403"/>
      <c r="M1953" s="1404"/>
      <c r="N1953" s="508"/>
    </row>
    <row r="1954" spans="8:8" s="24" ht="17.25" customFormat="1" customHeight="1">
      <c r="A1954" s="1236"/>
      <c r="B1954" s="1262" t="s">
        <v>167</v>
      </c>
      <c r="C1954" s="1394" t="str">
        <f>'Marks Entry'!$EN$3</f>
        <v>H &amp; C RAJ</v>
      </c>
      <c r="D1954" s="1395"/>
      <c r="E1954" s="1395"/>
      <c r="F1954" s="1405" t="str">
        <f>IF(K1924="","",VLOOKUP($A1921,'Marks Entry'!$C$1:$GQ$109,196,0))</f>
        <v>0/200</v>
      </c>
      <c r="G1954" s="1406"/>
      <c r="H1954" s="1407"/>
      <c r="I1954" s="1408" t="str">
        <f>IF(OR(K1924="",F1954=0/200),"",VLOOKUP($A1921,'Marks Entry'!$C$1:$GQ$109,151,0))</f>
        <v/>
      </c>
      <c r="J1954" s="1403" t="s">
        <v>229</v>
      </c>
      <c r="K1954" s="1403"/>
      <c r="L1954" s="1403"/>
      <c r="M1954" s="1404"/>
      <c r="N1954" s="508"/>
    </row>
    <row r="1955" spans="8:8" s="24" ht="17.25" customFormat="1" customHeight="1">
      <c r="A1955" s="1236"/>
      <c r="B1955" s="1262" t="s">
        <v>167</v>
      </c>
      <c r="C1955" s="1409" t="s">
        <v>171</v>
      </c>
      <c r="D1955" s="1410"/>
      <c r="E1955" s="1411"/>
      <c r="F1955" s="1412" t="s">
        <v>172</v>
      </c>
      <c r="G1955" s="1413"/>
      <c r="H1955" s="1414"/>
      <c r="I1955" s="1415" t="s">
        <v>31</v>
      </c>
      <c r="J1955" s="1403" t="s">
        <v>230</v>
      </c>
      <c r="K1955" s="1403"/>
      <c r="L1955" s="1403"/>
      <c r="M1955" s="1404"/>
      <c r="N1955" s="508"/>
    </row>
    <row r="1956" spans="8:8" s="24" ht="17.25" customFormat="1" customHeight="1">
      <c r="A1956" s="1236"/>
      <c r="B1956" s="1262" t="s">
        <v>167</v>
      </c>
      <c r="C1956" s="1416"/>
      <c r="D1956" s="1417"/>
      <c r="E1956" s="1418"/>
      <c r="F1956" s="1419" t="s">
        <v>224</v>
      </c>
      <c r="G1956" s="1420"/>
      <c r="H1956" s="1421"/>
      <c r="I1956" s="1422" t="s">
        <v>62</v>
      </c>
      <c r="J1956" s="1423" t="s">
        <v>232</v>
      </c>
      <c r="K1956" s="1424"/>
      <c r="L1956" s="1424"/>
      <c r="M1956" s="1425"/>
      <c r="N1956" s="508"/>
    </row>
    <row r="1957" spans="8:8" s="24" ht="17.25" customFormat="1" customHeight="1">
      <c r="A1957" s="1236"/>
      <c r="B1957" s="1262" t="s">
        <v>167</v>
      </c>
      <c r="C1957" s="1416"/>
      <c r="D1957" s="1417"/>
      <c r="E1957" s="1418"/>
      <c r="F1957" s="1419" t="s">
        <v>225</v>
      </c>
      <c r="G1957" s="1420"/>
      <c r="H1957" s="1421"/>
      <c r="I1957" s="1422" t="s">
        <v>63</v>
      </c>
      <c r="J1957" s="1426"/>
      <c r="K1957" s="1427"/>
      <c r="L1957" s="1427"/>
      <c r="M1957" s="1428"/>
      <c r="N1957" s="508"/>
    </row>
    <row r="1958" spans="8:8" s="24" ht="17.25" customFormat="1" customHeight="1">
      <c r="A1958" s="1236"/>
      <c r="B1958" s="1262" t="s">
        <v>167</v>
      </c>
      <c r="C1958" s="1416"/>
      <c r="D1958" s="1417"/>
      <c r="E1958" s="1418"/>
      <c r="F1958" s="1419" t="s">
        <v>226</v>
      </c>
      <c r="G1958" s="1420"/>
      <c r="H1958" s="1421"/>
      <c r="I1958" s="1422" t="s">
        <v>65</v>
      </c>
      <c r="J1958" s="1426"/>
      <c r="K1958" s="1427"/>
      <c r="L1958" s="1427"/>
      <c r="M1958" s="1428"/>
      <c r="N1958" s="508"/>
    </row>
    <row r="1959" spans="8:8" s="24" ht="17.25" customFormat="1" customHeight="1">
      <c r="A1959" s="1236"/>
      <c r="B1959" s="1429" t="s">
        <v>167</v>
      </c>
      <c r="C1959" s="1430"/>
      <c r="D1959" s="1431"/>
      <c r="E1959" s="1432"/>
      <c r="F1959" s="1433" t="s">
        <v>227</v>
      </c>
      <c r="G1959" s="1434"/>
      <c r="H1959" s="1435"/>
      <c r="I1959" s="1436" t="s">
        <v>64</v>
      </c>
      <c r="J1959" s="1437" t="s">
        <v>231</v>
      </c>
      <c r="K1959" s="1438"/>
      <c r="L1959" s="1438"/>
      <c r="M1959" s="1439"/>
      <c r="N1959" s="508"/>
    </row>
    <row r="1960" spans="8:8" s="24" ht="27.75" customFormat="1" customHeight="1">
      <c r="A1960" s="1440" t="s">
        <v>161</v>
      </c>
      <c r="B1960" s="1440"/>
      <c r="C1960" s="1440"/>
      <c r="D1960" s="1440"/>
      <c r="E1960" s="1440"/>
      <c r="F1960" s="1440"/>
      <c r="G1960" s="1440"/>
      <c r="H1960" s="1440"/>
      <c r="I1960" s="1440"/>
      <c r="J1960" s="1440"/>
      <c r="K1960" s="1440"/>
      <c r="L1960" s="1440"/>
      <c r="M1960" s="1440"/>
      <c r="N1960" s="1440"/>
    </row>
    <row r="1961" spans="8:8" s="24" ht="19.5" customFormat="1" customHeight="1">
      <c r="A1961" s="1223">
        <f>A1921+1</f>
        <v>50.0</v>
      </c>
      <c r="B1961" s="1441" t="str">
        <f>$B$1</f>
        <v>Department Of Sanskrit Education, Rajasthan</v>
      </c>
      <c r="C1961" s="1441"/>
      <c r="D1961" s="1441"/>
      <c r="E1961" s="1441"/>
      <c r="F1961" s="1441"/>
      <c r="G1961" s="1441"/>
      <c r="H1961" s="1441"/>
      <c r="I1961" s="1441"/>
      <c r="J1961" s="1441"/>
      <c r="K1961" s="1441"/>
      <c r="L1961" s="1441"/>
      <c r="M1961" s="1441"/>
      <c r="N1961" s="508" t="s">
        <v>161</v>
      </c>
    </row>
    <row r="1962" spans="8:8" s="707" ht="36.0" customFormat="1" customHeight="1">
      <c r="A1962" s="1225"/>
      <c r="B1962" s="1226"/>
      <c r="C1962" s="1227"/>
      <c r="D1962" s="1228" t="str">
        <f>Master!$E$8</f>
        <v>GOVT VARISHTHA UPADHYAY SANSKRIT SCHOOL</v>
      </c>
      <c r="E1962" s="1229"/>
      <c r="F1962" s="1229"/>
      <c r="G1962" s="1229"/>
      <c r="H1962" s="1229"/>
      <c r="I1962" s="1229"/>
      <c r="J1962" s="1229"/>
      <c r="K1962" s="1229"/>
      <c r="L1962" s="1229"/>
      <c r="M1962" s="1230"/>
      <c r="N1962" s="508"/>
    </row>
    <row r="1963" spans="8:8" s="24" ht="19.5" customFormat="1" customHeight="1">
      <c r="A1963" s="1225"/>
      <c r="B1963" s="1231"/>
      <c r="C1963" s="1232"/>
      <c r="D1963" s="1233">
        <f>Master!$E$11</f>
        <v>0.0</v>
      </c>
      <c r="E1963" s="1233"/>
      <c r="F1963" s="1233"/>
      <c r="G1963" s="1233"/>
      <c r="H1963" s="1233"/>
      <c r="I1963" s="1233"/>
      <c r="J1963" s="1233"/>
      <c r="K1963" s="1233"/>
      <c r="L1963" s="1233"/>
      <c r="M1963" s="1234"/>
      <c r="N1963" s="508"/>
    </row>
    <row r="1964" spans="8:8" s="1235" ht="18.75" customFormat="1" customHeight="1">
      <c r="A1964" s="1236"/>
      <c r="B1964" s="1237"/>
      <c r="C1964" s="1238" t="s">
        <v>154</v>
      </c>
      <c r="D1964" s="1239"/>
      <c r="E1964" s="1239"/>
      <c r="F1964" s="1239"/>
      <c r="G1964" s="1239"/>
      <c r="H1964" s="1240"/>
      <c r="I1964" s="1241" t="s">
        <v>135</v>
      </c>
      <c r="J1964" s="1242"/>
      <c r="K1964" s="1243">
        <f>VLOOKUP($A1961,'Marks Entry'!$C$9:$K$108,5)</f>
        <v>0.0</v>
      </c>
      <c r="L1964" s="1244" t="s">
        <v>221</v>
      </c>
      <c r="M1964" s="1245"/>
      <c r="N1964" s="508"/>
    </row>
    <row r="1965" spans="8:8" s="1235" ht="18.75" customFormat="1" customHeight="1">
      <c r="A1965" s="1236"/>
      <c r="B1965" s="1237"/>
      <c r="C1965" s="1246"/>
      <c r="D1965" s="1247"/>
      <c r="E1965" s="1247"/>
      <c r="F1965" s="1247"/>
      <c r="G1965" s="1247"/>
      <c r="H1965" s="1248"/>
      <c r="I1965" s="1241"/>
      <c r="J1965" s="1242"/>
      <c r="K1965" s="1243"/>
      <c r="L1965" s="1249">
        <f>Master!$E$14</f>
        <v>8170.0</v>
      </c>
      <c r="M1965" s="1250"/>
      <c r="N1965" s="508"/>
    </row>
    <row r="1966" spans="8:8" s="24" ht="15.75" customFormat="1" customHeight="1">
      <c r="A1966" s="1236"/>
      <c r="B1966" s="1251"/>
      <c r="C1966" s="1246"/>
      <c r="D1966" s="1247"/>
      <c r="E1966" s="1247"/>
      <c r="F1966" s="1247"/>
      <c r="G1966" s="1247"/>
      <c r="H1966" s="1248"/>
      <c r="I1966" s="1241"/>
      <c r="J1966" s="1242"/>
      <c r="K1966" s="1243"/>
      <c r="L1966" s="1252" t="s">
        <v>222</v>
      </c>
      <c r="M1966" s="1253"/>
      <c r="N1966" s="508"/>
    </row>
    <row r="1967" spans="8:8" s="24" ht="18.0" customFormat="1" customHeight="1">
      <c r="A1967" s="1236"/>
      <c r="B1967" s="1251"/>
      <c r="C1967" s="1254"/>
      <c r="D1967" s="1255"/>
      <c r="E1967" s="1255"/>
      <c r="F1967" s="1255"/>
      <c r="G1967" s="1255"/>
      <c r="H1967" s="1256"/>
      <c r="I1967" s="1257"/>
      <c r="J1967" s="1258"/>
      <c r="K1967" s="1259"/>
      <c r="L1967" s="1260" t="str">
        <f>Master!$E$6</f>
        <v>2022-23</v>
      </c>
      <c r="M1967" s="1261"/>
      <c r="N1967" s="508"/>
    </row>
    <row r="1968" spans="8:8" s="24" ht="17.25" customFormat="1" customHeight="1">
      <c r="A1968" s="1236"/>
      <c r="B1968" s="1262" t="s">
        <v>167</v>
      </c>
      <c r="C1968" s="1263" t="s">
        <v>21</v>
      </c>
      <c r="D1968" s="1264"/>
      <c r="E1968" s="1264"/>
      <c r="F1968" s="1264"/>
      <c r="G1968" s="1265"/>
      <c r="H1968" s="1266" t="s">
        <v>153</v>
      </c>
      <c r="I1968" s="1267">
        <f>IF(K1964="","",VLOOKUP($A1961,'Marks Entry'!$C$9:$FA$108,3,0))</f>
        <v>0.0</v>
      </c>
      <c r="J1968" s="1267"/>
      <c r="K1968" s="1267"/>
      <c r="L1968" s="1267"/>
      <c r="M1968" s="1268"/>
      <c r="N1968" s="508"/>
    </row>
    <row r="1969" spans="8:8" s="24" ht="17.25" customFormat="1" customHeight="1">
      <c r="A1969" s="1236"/>
      <c r="B1969" s="1262" t="s">
        <v>167</v>
      </c>
      <c r="C1969" s="1269" t="s">
        <v>23</v>
      </c>
      <c r="D1969" s="1270"/>
      <c r="E1969" s="1270"/>
      <c r="F1969" s="1270"/>
      <c r="G1969" s="1271"/>
      <c r="H1969" s="1272" t="s">
        <v>153</v>
      </c>
      <c r="I1969" s="1273">
        <f>IF(K1964="","",VLOOKUP($A1961,'Marks Entry'!$C$9:$FA$108,6,0))</f>
        <v>0.0</v>
      </c>
      <c r="J1969" s="1273"/>
      <c r="K1969" s="1273"/>
      <c r="L1969" s="1273"/>
      <c r="M1969" s="1274"/>
      <c r="N1969" s="508"/>
    </row>
    <row r="1970" spans="8:8" s="24" ht="17.25" customFormat="1" customHeight="1">
      <c r="A1970" s="1236"/>
      <c r="B1970" s="1262" t="s">
        <v>167</v>
      </c>
      <c r="C1970" s="1269" t="s">
        <v>24</v>
      </c>
      <c r="D1970" s="1270"/>
      <c r="E1970" s="1270"/>
      <c r="F1970" s="1270"/>
      <c r="G1970" s="1271"/>
      <c r="H1970" s="1272" t="s">
        <v>153</v>
      </c>
      <c r="I1970" s="1273">
        <f>IF(K1964="","",VLOOKUP($A1961,'Marks Entry'!$C$9:$FA$108,7,0))</f>
        <v>0.0</v>
      </c>
      <c r="J1970" s="1273"/>
      <c r="K1970" s="1273"/>
      <c r="L1970" s="1273"/>
      <c r="M1970" s="1274"/>
      <c r="N1970" s="508"/>
    </row>
    <row r="1971" spans="8:8" s="24" ht="17.25" customFormat="1" customHeight="1">
      <c r="A1971" s="1236"/>
      <c r="B1971" s="1262" t="s">
        <v>167</v>
      </c>
      <c r="C1971" s="1269" t="s">
        <v>52</v>
      </c>
      <c r="D1971" s="1270"/>
      <c r="E1971" s="1270"/>
      <c r="F1971" s="1270"/>
      <c r="G1971" s="1271"/>
      <c r="H1971" s="1272" t="s">
        <v>153</v>
      </c>
      <c r="I1971" s="1273">
        <f>IF(K1964="","",VLOOKUP($A1961,'Marks Entry'!$C$9:$FA$108,8,0))</f>
        <v>0.0</v>
      </c>
      <c r="J1971" s="1273"/>
      <c r="K1971" s="1273"/>
      <c r="L1971" s="1273"/>
      <c r="M1971" s="1274"/>
      <c r="N1971" s="508"/>
    </row>
    <row r="1972" spans="8:8" s="24" ht="17.25" customFormat="1" customHeight="1">
      <c r="A1972" s="1236"/>
      <c r="B1972" s="1262" t="s">
        <v>167</v>
      </c>
      <c r="C1972" s="1269" t="s">
        <v>53</v>
      </c>
      <c r="D1972" s="1270"/>
      <c r="E1972" s="1270"/>
      <c r="F1972" s="1270"/>
      <c r="G1972" s="1271"/>
      <c r="H1972" s="1272" t="s">
        <v>153</v>
      </c>
      <c r="I1972" s="1275" t="str">
        <f>IF(K1964="","",CONCATENATE('Marks Entry'!$G$4,'Marks Entry'!$J$4))</f>
        <v>9(A)</v>
      </c>
      <c r="J1972" s="1273"/>
      <c r="K1972" s="1273"/>
      <c r="L1972" s="1273"/>
      <c r="M1972" s="1274"/>
      <c r="N1972" s="508"/>
    </row>
    <row r="1973" spans="8:8" s="24" ht="17.25" customFormat="1" customHeight="1">
      <c r="A1973" s="1236"/>
      <c r="B1973" s="1262" t="s">
        <v>167</v>
      </c>
      <c r="C1973" s="1276" t="s">
        <v>26</v>
      </c>
      <c r="D1973" s="1277"/>
      <c r="E1973" s="1277"/>
      <c r="F1973" s="1277"/>
      <c r="G1973" s="1278"/>
      <c r="H1973" s="1279" t="s">
        <v>153</v>
      </c>
      <c r="I1973" s="1280">
        <f>IF(K1964="","",VLOOKUP($A1961,'Marks Entry'!$C$9:$FA$108,9,0))</f>
        <v>0.0</v>
      </c>
      <c r="J1973" s="1280"/>
      <c r="K1973" s="1280"/>
      <c r="L1973" s="1280"/>
      <c r="M1973" s="1281"/>
      <c r="N1973" s="508"/>
    </row>
    <row r="1974" spans="8:8" s="1235" ht="17.25" customFormat="1" customHeight="1">
      <c r="A1974" s="1236"/>
      <c r="B1974" s="1282" t="s">
        <v>167</v>
      </c>
      <c r="C1974" s="1283" t="s">
        <v>54</v>
      </c>
      <c r="D1974" s="1284"/>
      <c r="E1974" s="1285" t="s">
        <v>69</v>
      </c>
      <c r="F1974" s="1286" t="s">
        <v>70</v>
      </c>
      <c r="G1974" s="1285" t="s">
        <v>200</v>
      </c>
      <c r="H1974" s="1287" t="s">
        <v>30</v>
      </c>
      <c r="I1974" s="1288" t="s">
        <v>55</v>
      </c>
      <c r="J1974" s="1289" t="s">
        <v>223</v>
      </c>
      <c r="K1974" s="1290" t="s">
        <v>83</v>
      </c>
      <c r="L1974" s="1291" t="s">
        <v>76</v>
      </c>
      <c r="M1974" s="1292" t="s">
        <v>102</v>
      </c>
      <c r="N1974" s="508"/>
    </row>
    <row r="1975" spans="8:8" s="1235" ht="17.25" customFormat="1" customHeight="1">
      <c r="A1975" s="1236"/>
      <c r="B1975" s="1282" t="s">
        <v>167</v>
      </c>
      <c r="C1975" s="1293"/>
      <c r="D1975" s="1294"/>
      <c r="E1975" s="1295"/>
      <c r="F1975" s="1296"/>
      <c r="G1975" s="1295"/>
      <c r="H1975" s="1297"/>
      <c r="I1975" s="1298"/>
      <c r="J1975" s="1299"/>
      <c r="K1975" s="1300"/>
      <c r="L1975" s="1301"/>
      <c r="M1975" s="1302"/>
      <c r="N1975" s="508"/>
    </row>
    <row r="1976" spans="8:8" s="1235" ht="17.25" customFormat="1" customHeight="1">
      <c r="A1976" s="1236"/>
      <c r="B1976" s="1282" t="s">
        <v>167</v>
      </c>
      <c r="C1976" s="1303" t="s">
        <v>56</v>
      </c>
      <c r="D1976" s="1304"/>
      <c r="E1976" s="1305">
        <f>'Marks Entry'!$L$7</f>
        <v>5.0</v>
      </c>
      <c r="F1976" s="1305">
        <f>'Marks Entry'!$M$7</f>
        <v>5.0</v>
      </c>
      <c r="G1976" s="1305">
        <f>'Marks Entry'!$M$7</f>
        <v>5.0</v>
      </c>
      <c r="H1976" s="1306">
        <f>SUM(E1976:G1976)</f>
        <v>15.0</v>
      </c>
      <c r="I1976" s="1305">
        <f>'Marks Entry'!$P$7</f>
        <v>35.0</v>
      </c>
      <c r="J1976" s="1306">
        <f>SUM(H1976,I1976)</f>
        <v>50.0</v>
      </c>
      <c r="K1976" s="1305">
        <f>'Marks Entry'!$R$7</f>
        <v>50.0</v>
      </c>
      <c r="L1976" s="1307">
        <f>SUM(J1976,K1976)</f>
        <v>100.0</v>
      </c>
      <c r="M1976" s="1308"/>
      <c r="N1976" s="508"/>
    </row>
    <row r="1977" spans="8:8" s="1235" ht="17.25" customFormat="1" customHeight="1">
      <c r="A1977" s="1236"/>
      <c r="B1977" s="1282" t="s">
        <v>167</v>
      </c>
      <c r="C1977" s="1309" t="str">
        <f>'Marks Entry'!$L$3</f>
        <v>HINDI</v>
      </c>
      <c r="D1977" s="1310"/>
      <c r="E1977" s="1311">
        <f>IF(K1964="","",VLOOKUP($A1961,'Marks Entry'!$C$1:$GQ$109,10,0))</f>
        <v>0.0</v>
      </c>
      <c r="F1977" s="1311">
        <f>IF(K1964="","",VLOOKUP($A1961,'Marks Entry'!$C$1:$GQ$109,11,0))</f>
        <v>0.0</v>
      </c>
      <c r="G1977" s="1312">
        <f>IF(K1964="","",VLOOKUP($A1961,'Marks Entry'!$C$1:$GQ$109,12,0))</f>
        <v>0.0</v>
      </c>
      <c r="H1977" s="1313">
        <f>SUM(E1977:G1977)</f>
        <v>0.0</v>
      </c>
      <c r="I1977" s="1311">
        <f>IF(K1964="","",VLOOKUP($A1961,'Marks Entry'!$C$1:$GQ$109,14,0))</f>
        <v>0.0</v>
      </c>
      <c r="J1977" s="1313">
        <f t="shared" si="147" ref="J1977:J1984">SUM(H1977,I1977)</f>
        <v>0.0</v>
      </c>
      <c r="K1977" s="1311">
        <f>IF(K1964="","",VLOOKUP($A1961,'Marks Entry'!$C$1:$GQ$109,16,0))</f>
        <v>0.0</v>
      </c>
      <c r="L1977" s="1314">
        <f t="shared" si="148" ref="L1977:L1984">SUM(J1977,K1977)</f>
        <v>0.0</v>
      </c>
      <c r="M1977" s="1315" t="str">
        <f>IF(K1964="","",VLOOKUP($A1961,'Marks Entry'!$C$1:$GQ$109,21,0))</f>
        <v/>
      </c>
      <c r="N1977" s="508"/>
    </row>
    <row r="1978" spans="8:8" s="1235" ht="17.25" customFormat="1" customHeight="1">
      <c r="A1978" s="1236"/>
      <c r="B1978" s="1282" t="s">
        <v>167</v>
      </c>
      <c r="C1978" s="1316" t="str">
        <f>'Marks Entry'!$X$3</f>
        <v>ENGLISH</v>
      </c>
      <c r="D1978" s="1317"/>
      <c r="E1978" s="1318">
        <f>IF(K1964="","",VLOOKUP($A1961,'Marks Entry'!$C$1:$GQ$109,22,0))</f>
        <v>0.0</v>
      </c>
      <c r="F1978" s="1318">
        <f>IF(K1964="","",VLOOKUP($A1961,'Marks Entry'!$C$1:$GQ$109,23,0))</f>
        <v>0.0</v>
      </c>
      <c r="G1978" s="1319">
        <f>IF(K1964="","",VLOOKUP($A1961,'Marks Entry'!$C$1:$GQ$109,24,0))</f>
        <v>0.0</v>
      </c>
      <c r="H1978" s="1320">
        <f t="shared" si="149" ref="H1978:H1984">SUM(E1978:G1978)</f>
        <v>0.0</v>
      </c>
      <c r="I1978" s="1321">
        <f>IF(K1964="","",VLOOKUP($A1961,'Marks Entry'!$C$1:$GQ$109,26,0))</f>
        <v>0.0</v>
      </c>
      <c r="J1978" s="1320">
        <f t="shared" si="147"/>
        <v>0.0</v>
      </c>
      <c r="K1978" s="1318">
        <f>IF(K1964="","",VLOOKUP($A1961,'Marks Entry'!$C$1:$GQ$109,28,0))</f>
        <v>0.0</v>
      </c>
      <c r="L1978" s="1322">
        <f t="shared" si="148"/>
        <v>0.0</v>
      </c>
      <c r="M1978" s="1323" t="str">
        <f>IF(K1964="","",VLOOKUP($A1961,'Marks Entry'!$C$1:$GQ$109,33,0))</f>
        <v/>
      </c>
      <c r="N1978" s="508"/>
    </row>
    <row r="1979" spans="8:8" s="1235" ht="17.25" customFormat="1" customHeight="1">
      <c r="A1979" s="1236"/>
      <c r="B1979" s="1282" t="s">
        <v>167</v>
      </c>
      <c r="C1979" s="1324" t="s">
        <v>56</v>
      </c>
      <c r="D1979" s="1325"/>
      <c r="E1979" s="1326">
        <f>'Marks Entry'!$AJ$7</f>
        <v>10.0</v>
      </c>
      <c r="F1979" s="1326">
        <f>'Marks Entry'!$AK$7</f>
        <v>10.0</v>
      </c>
      <c r="G1979" s="1326">
        <f>'Marks Entry'!$AK$7</f>
        <v>10.0</v>
      </c>
      <c r="H1979" s="1327">
        <f t="shared" si="149"/>
        <v>30.0</v>
      </c>
      <c r="I1979" s="1326">
        <f>'Marks Entry'!$AN$7</f>
        <v>70.0</v>
      </c>
      <c r="J1979" s="1327">
        <f t="shared" si="147"/>
        <v>100.0</v>
      </c>
      <c r="K1979" s="1326">
        <f>'Marks Entry'!$AP$7</f>
        <v>100.0</v>
      </c>
      <c r="L1979" s="1328">
        <f t="shared" si="148"/>
        <v>200.0</v>
      </c>
      <c r="M1979" s="1329" t="s">
        <v>168</v>
      </c>
      <c r="N1979" s="508"/>
    </row>
    <row r="1980" spans="8:8" s="1235" ht="17.25" customFormat="1" customHeight="1">
      <c r="A1980" s="1236"/>
      <c r="B1980" s="1282" t="s">
        <v>167</v>
      </c>
      <c r="C1980" s="1330" t="str">
        <f>'Marks Entry'!$AJ$3</f>
        <v>SANSKRIT-I</v>
      </c>
      <c r="D1980" s="1331"/>
      <c r="E1980" s="1311">
        <f>IF(K1964="","",VLOOKUP($A1961,'Marks Entry'!$C$1:$GQ$109,34,0))</f>
        <v>0.0</v>
      </c>
      <c r="F1980" s="1311">
        <f>IF(K1964="","",VLOOKUP($A1961,'Marks Entry'!$C$1:$GQ$109,35,0))</f>
        <v>0.0</v>
      </c>
      <c r="G1980" s="1312">
        <f>IF(K1964="","",VLOOKUP($A1961,'Marks Entry'!$C$1:$GQ$109,36,0))</f>
        <v>0.0</v>
      </c>
      <c r="H1980" s="1332">
        <f t="shared" si="149"/>
        <v>0.0</v>
      </c>
      <c r="I1980" s="1333">
        <f>IF(K1964="","",VLOOKUP($A1961,'Marks Entry'!$C$1:$GQ$109,38,0))</f>
        <v>0.0</v>
      </c>
      <c r="J1980" s="1332">
        <f t="shared" si="147"/>
        <v>0.0</v>
      </c>
      <c r="K1980" s="1311">
        <f>IF(K1964="","",VLOOKUP($A1961,'Marks Entry'!$C$1:$GQ$109,40,0))</f>
        <v>0.0</v>
      </c>
      <c r="L1980" s="1314">
        <f t="shared" si="148"/>
        <v>0.0</v>
      </c>
      <c r="M1980" s="1315" t="str">
        <f>IF(K1964="","",VLOOKUP($A1961,'Marks Entry'!$C$1:$GQ$109,45,0))</f>
        <v/>
      </c>
      <c r="N1980" s="508"/>
    </row>
    <row r="1981" spans="8:8" s="1235" ht="17.25" customFormat="1" customHeight="1">
      <c r="A1981" s="1236"/>
      <c r="B1981" s="1282" t="s">
        <v>167</v>
      </c>
      <c r="C1981" s="1334" t="str">
        <f>'Marks Entry'!$AV$3</f>
        <v>SANSKRIT-II</v>
      </c>
      <c r="D1981" s="1335"/>
      <c r="E1981" s="1311">
        <f>IF(K1964="","",VLOOKUP($A1961,'Marks Entry'!$C$1:$GQ$109,46,0))</f>
        <v>0.0</v>
      </c>
      <c r="F1981" s="1311">
        <f>IF(K1964="","",VLOOKUP($A1961,'Marks Entry'!$C$1:$GQ$109,47,0))</f>
        <v>0.0</v>
      </c>
      <c r="G1981" s="1312">
        <f>IF(K1964="","",VLOOKUP($A1961,'Marks Entry'!$C$1:$GQ$109,48,0))</f>
        <v>0.0</v>
      </c>
      <c r="H1981" s="1336">
        <f t="shared" si="149"/>
        <v>0.0</v>
      </c>
      <c r="I1981" s="1337">
        <f>IF(K1964="","",VLOOKUP($A1961,'Marks Entry'!$C$1:$GQ$109,50,0))</f>
        <v>0.0</v>
      </c>
      <c r="J1981" s="1336">
        <f t="shared" si="147"/>
        <v>0.0</v>
      </c>
      <c r="K1981" s="1311">
        <f>IF(K1964="","",VLOOKUP($A1961,'Marks Entry'!$C$1:$GQ$109,52,0))</f>
        <v>0.0</v>
      </c>
      <c r="L1981" s="1314">
        <f t="shared" si="148"/>
        <v>0.0</v>
      </c>
      <c r="M1981" s="1315" t="str">
        <f>IF(K1964="","",VLOOKUP($A1961,'Marks Entry'!$C$1:$GQ$109,57,0))</f>
        <v/>
      </c>
      <c r="N1981" s="508"/>
    </row>
    <row r="1982" spans="8:8" s="1235" ht="17.25" customFormat="1" customHeight="1">
      <c r="A1982" s="1236"/>
      <c r="B1982" s="1282" t="s">
        <v>167</v>
      </c>
      <c r="C1982" s="1334" t="str">
        <f>'Marks Entry'!$BH$3</f>
        <v>SCIENCE</v>
      </c>
      <c r="D1982" s="1335"/>
      <c r="E1982" s="1311">
        <f>IF(K1964="","",VLOOKUP($A1961,'Marks Entry'!$C$1:$GQ$109,58,0))</f>
        <v>0.0</v>
      </c>
      <c r="F1982" s="1311">
        <f>IF(K1964="","",VLOOKUP($A1961,'Marks Entry'!$C$1:$GQ$109,59,0))</f>
        <v>0.0</v>
      </c>
      <c r="G1982" s="1312">
        <f>IF(K1964="","",VLOOKUP($A1961,'Marks Entry'!$C$1:$GQ$109,60,0))</f>
        <v>0.0</v>
      </c>
      <c r="H1982" s="1336">
        <f t="shared" si="149"/>
        <v>0.0</v>
      </c>
      <c r="I1982" s="1337">
        <f>IF(K1964="","",VLOOKUP($A1961,'Marks Entry'!$C$1:$GQ$109,62,0))</f>
        <v>0.0</v>
      </c>
      <c r="J1982" s="1336">
        <f t="shared" si="147"/>
        <v>0.0</v>
      </c>
      <c r="K1982" s="1311">
        <f>IF(K1964="","",VLOOKUP($A1961,'Marks Entry'!$C$1:$GQ$109,64,0))</f>
        <v>0.0</v>
      </c>
      <c r="L1982" s="1314">
        <f t="shared" si="148"/>
        <v>0.0</v>
      </c>
      <c r="M1982" s="1315" t="str">
        <f>IF(K1964="","",VLOOKUP($A1961,'Marks Entry'!$C$1:$GQ$109,69,0))</f>
        <v/>
      </c>
      <c r="N1982" s="508"/>
    </row>
    <row r="1983" spans="8:8" s="1235" ht="17.25" customFormat="1" customHeight="1">
      <c r="A1983" s="1236"/>
      <c r="B1983" s="1282" t="s">
        <v>167</v>
      </c>
      <c r="C1983" s="1338" t="str">
        <f>'Marks Entry'!$BT$3</f>
        <v>MATHEMATICS</v>
      </c>
      <c r="D1983" s="1339"/>
      <c r="E1983" s="1340">
        <f>IF(K1964="","",VLOOKUP($A1961,'Marks Entry'!$C$1:$GQ$109,70,0))</f>
        <v>0.0</v>
      </c>
      <c r="F1983" s="1340">
        <f>IF(K1964="","",VLOOKUP($A1961,'Marks Entry'!$C$1:$GQ$109,71,0))</f>
        <v>0.0</v>
      </c>
      <c r="G1983" s="1341">
        <f>IF(K1964="","",VLOOKUP($A1961,'Marks Entry'!$C$1:$GQ$109,72,0))</f>
        <v>0.0</v>
      </c>
      <c r="H1983" s="1342">
        <f t="shared" si="149"/>
        <v>0.0</v>
      </c>
      <c r="I1983" s="1343">
        <f>IF(K1964="","",VLOOKUP($A1961,'Marks Entry'!$C$1:$GQ$109,74,0))</f>
        <v>0.0</v>
      </c>
      <c r="J1983" s="1342">
        <f t="shared" si="147"/>
        <v>0.0</v>
      </c>
      <c r="K1983" s="1340">
        <f>IF(K1964="","",VLOOKUP($A1961,'Marks Entry'!$C$1:$GQ$109,76,0))</f>
        <v>0.0</v>
      </c>
      <c r="L1983" s="1344">
        <f t="shared" si="148"/>
        <v>0.0</v>
      </c>
      <c r="M1983" s="1345" t="str">
        <f>IF(K1964="","",VLOOKUP($A1961,'Marks Entry'!$C$1:$GQ$109,81,0))</f>
        <v/>
      </c>
      <c r="N1983" s="508"/>
    </row>
    <row r="1984" spans="8:8" s="1235" ht="17.25" customFormat="1" customHeight="1">
      <c r="A1984" s="1236"/>
      <c r="B1984" s="1282" t="s">
        <v>167</v>
      </c>
      <c r="C1984" s="1338" t="str">
        <f>'Marks Entry'!$CF$3</f>
        <v>SOCIAL SCIENCE</v>
      </c>
      <c r="D1984" s="1339"/>
      <c r="E1984" s="1340">
        <f>IF(K1964="","",VLOOKUP($A1961,'Marks Entry'!$C$1:$GQ$109,82,0))</f>
        <v>0.0</v>
      </c>
      <c r="F1984" s="1340">
        <f>IF(K1964="","",VLOOKUP($A1961,'Marks Entry'!$C$1:$GQ$109,83,0))</f>
        <v>0.0</v>
      </c>
      <c r="G1984" s="1341">
        <f>IF(K1964="","",VLOOKUP($A1961,'Marks Entry'!$C$1:$GQ$109,84,0))</f>
        <v>0.0</v>
      </c>
      <c r="H1984" s="1342">
        <f t="shared" si="149"/>
        <v>0.0</v>
      </c>
      <c r="I1984" s="1343">
        <f>IF(K1964="","",VLOOKUP($A1961,'Marks Entry'!$C$1:$GQ$109,86,0))</f>
        <v>0.0</v>
      </c>
      <c r="J1984" s="1342">
        <f t="shared" si="147"/>
        <v>0.0</v>
      </c>
      <c r="K1984" s="1340">
        <f>IF(K1964="","",VLOOKUP($A1961,'Marks Entry'!$C$1:$GQ$109,88,0))</f>
        <v>0.0</v>
      </c>
      <c r="L1984" s="1344">
        <f t="shared" si="148"/>
        <v>0.0</v>
      </c>
      <c r="M1984" s="1345" t="str">
        <f>IF(K1964="","",VLOOKUP($A1961,'Marks Entry'!$C$1:$GQ$109,93,0))</f>
        <v/>
      </c>
      <c r="N1984" s="508"/>
    </row>
    <row r="1985" spans="8:8" s="24" ht="17.25" customFormat="1" customHeight="1">
      <c r="A1985" s="1236"/>
      <c r="B1985" s="1262" t="s">
        <v>167</v>
      </c>
      <c r="C1985" s="1346" t="s">
        <v>77</v>
      </c>
      <c r="D1985" s="1347"/>
      <c r="E1985" s="1348"/>
      <c r="F1985" s="1349" t="s">
        <v>78</v>
      </c>
      <c r="G1985" s="1350"/>
      <c r="H1985" s="1351" t="s">
        <v>79</v>
      </c>
      <c r="I1985" s="1352"/>
      <c r="J1985" s="1353" t="s">
        <v>43</v>
      </c>
      <c r="K1985" s="1354" t="s">
        <v>95</v>
      </c>
      <c r="L1985" s="1355" t="s">
        <v>41</v>
      </c>
      <c r="M1985" s="1356" t="s">
        <v>45</v>
      </c>
      <c r="N1985" s="508"/>
    </row>
    <row r="1986" spans="8:8" s="24" ht="20.25" customFormat="1" customHeight="1">
      <c r="A1986" s="1236"/>
      <c r="B1986" s="1262" t="s">
        <v>167</v>
      </c>
      <c r="C1986" s="1357"/>
      <c r="D1986" s="1358"/>
      <c r="E1986" s="1359"/>
      <c r="F1986" s="1360" t="str">
        <f>IF(K1964="","",VLOOKUP($A1961,'Marks Entry'!$C$1:$GQ$109,155,0))</f>
        <v/>
      </c>
      <c r="G1986" s="1361"/>
      <c r="H1986" s="1362" t="str">
        <f>IF(K1964="","",VLOOKUP($A1961,'Marks Entry'!$C$1:$GQ$109,156,0))</f>
        <v/>
      </c>
      <c r="I1986" s="1361"/>
      <c r="J1986" s="1363" t="str">
        <f>IF(K1964="","",VLOOKUP($A1961,'Marks Entry'!$C$1:$GQ$109,157,0))</f>
        <v/>
      </c>
      <c r="K1986" s="1364" t="str">
        <f>IF(K1964="","",VLOOKUP($A1961,'Marks Entry'!$C$1:$GQ$109,158,0))</f>
        <v/>
      </c>
      <c r="L1986" s="1365" t="str">
        <f>IF(K1964="","",VLOOKUP($A1961,'Marks Entry'!$C$1:$GQ$109,159,0))</f>
        <v/>
      </c>
      <c r="M1986" s="1366" t="str">
        <f>IF(K1964="","",VLOOKUP($A1961,'Marks Entry'!$C$1:$GQ$109,161,0))</f>
        <v/>
      </c>
      <c r="N1986" s="508"/>
    </row>
    <row r="1987" spans="8:8" s="24" ht="17.25" customFormat="1" customHeight="1">
      <c r="A1987" s="1236"/>
      <c r="B1987" s="1262" t="s">
        <v>167</v>
      </c>
      <c r="C1987" s="1367" t="s">
        <v>58</v>
      </c>
      <c r="D1987" s="1368"/>
      <c r="E1987" s="1368"/>
      <c r="F1987" s="1368"/>
      <c r="G1987" s="1368"/>
      <c r="H1987" s="1368"/>
      <c r="I1987" s="1369"/>
      <c r="J1987" s="1370" t="s">
        <v>59</v>
      </c>
      <c r="K1987" s="1371">
        <f>IF(K1964="","",VLOOKUP($A1961,'Marks Entry'!$C$1:$GQ$109,152,0))</f>
        <v>0.0</v>
      </c>
      <c r="L1987" s="1372" t="s">
        <v>104</v>
      </c>
      <c r="M1987" s="1373"/>
      <c r="N1987" s="508"/>
    </row>
    <row r="1988" spans="8:8" s="24" ht="17.25" customFormat="1" customHeight="1">
      <c r="A1988" s="1236"/>
      <c r="B1988" s="1262" t="s">
        <v>167</v>
      </c>
      <c r="C1988" s="1374" t="s">
        <v>54</v>
      </c>
      <c r="D1988" s="1375"/>
      <c r="E1988" s="1375"/>
      <c r="F1988" s="1376" t="s">
        <v>162</v>
      </c>
      <c r="G1988" s="1376"/>
      <c r="H1988" s="1376"/>
      <c r="I1988" s="1377" t="s">
        <v>49</v>
      </c>
      <c r="J1988" s="1378" t="s">
        <v>60</v>
      </c>
      <c r="K1988" s="1379">
        <f>IF(K1964="","",VLOOKUP($A1961,'Marks Entry'!$C$1:$GQ$109,153,0))</f>
        <v>0.0</v>
      </c>
      <c r="L1988" s="1380" t="str">
        <f>IF(K1964="","",VLOOKUP($A1961,'Marks Entry'!$C$1:$GQ$109,154,0))</f>
        <v/>
      </c>
      <c r="M1988" s="1381"/>
      <c r="N1988" s="508"/>
    </row>
    <row r="1989" spans="8:8" s="24" ht="17.25" customFormat="1" customHeight="1">
      <c r="A1989" s="1236"/>
      <c r="B1989" s="1262" t="s">
        <v>167</v>
      </c>
      <c r="C1989" s="1374"/>
      <c r="D1989" s="1375"/>
      <c r="E1989" s="1375"/>
      <c r="F1989" s="1376"/>
      <c r="G1989" s="1376"/>
      <c r="H1989" s="1376"/>
      <c r="I1989" s="1382" t="s">
        <v>103</v>
      </c>
      <c r="J1989" s="1383" t="s">
        <v>61</v>
      </c>
      <c r="K1989" s="1383"/>
      <c r="L1989" s="1384" t="str">
        <f>IF(K1964="","",VLOOKUP($A1961,'Marks Entry'!$C$1:$GQ$109,162,0))</f>
        <v/>
      </c>
      <c r="M1989" s="1385"/>
      <c r="N1989" s="508"/>
    </row>
    <row r="1990" spans="8:8" s="24" ht="17.25" customFormat="1" customHeight="1">
      <c r="A1990" s="1236"/>
      <c r="B1990" s="1262" t="s">
        <v>167</v>
      </c>
      <c r="C1990" s="1386" t="str">
        <f>'Marks Entry'!$CR$3</f>
        <v>Fou. Of Info. Tech.</v>
      </c>
      <c r="D1990" s="1387"/>
      <c r="E1990" s="1388"/>
      <c r="F1990" s="1389" t="str">
        <f>IF(K1964="","",VLOOKUP($A1961,'Marks Entry'!$C$1:$GQ$109,180,0))</f>
        <v>0/200</v>
      </c>
      <c r="G1990" s="1389"/>
      <c r="H1990" s="1389"/>
      <c r="I1990" s="1390" t="str">
        <f>IF(OR(K1964="",F1990=0/200),"",VLOOKUP($A1961,'Marks Entry'!$C$1:$GQ$109,106,0))</f>
        <v/>
      </c>
      <c r="J1990" s="1391" t="s">
        <v>68</v>
      </c>
      <c r="K1990" s="1391"/>
      <c r="L1990" s="1392">
        <f>Master!$E$20</f>
        <v>45048.0</v>
      </c>
      <c r="M1990" s="1393"/>
      <c r="N1990" s="508"/>
    </row>
    <row r="1991" spans="8:8" s="24" ht="17.25" customFormat="1" customHeight="1">
      <c r="A1991" s="1236"/>
      <c r="B1991" s="1262" t="s">
        <v>167</v>
      </c>
      <c r="C1991" s="1394" t="str">
        <f>'Marks Entry'!$DE$3</f>
        <v>Health &amp; Phy. Edu.</v>
      </c>
      <c r="D1991" s="1395"/>
      <c r="E1991" s="1395"/>
      <c r="F1991" s="1396" t="str">
        <f>IF(K1964="","",VLOOKUP($A1961,'Marks Entry'!$C$1:$GQ$109,184,0))</f>
        <v>0/230</v>
      </c>
      <c r="G1991" s="1397"/>
      <c r="H1991" s="1398"/>
      <c r="I1991" s="1390" t="str">
        <f>IF(OR(K1964="",F1991=0/200),"",VLOOKUP($A1961,'Marks Entry'!$C$1:$GQ$109,129,0))</f>
        <v/>
      </c>
      <c r="J1991" s="1399"/>
      <c r="K1991" s="1399"/>
      <c r="L1991" s="1399"/>
      <c r="M1991" s="1400"/>
      <c r="N1991" s="508"/>
    </row>
    <row r="1992" spans="8:8" s="24" ht="17.25" customFormat="1" customHeight="1">
      <c r="A1992" s="1236"/>
      <c r="B1992" s="1262" t="s">
        <v>167</v>
      </c>
      <c r="C1992" s="1394" t="str">
        <f>'Marks Entry'!$EB$3</f>
        <v>S.U.P.W.</v>
      </c>
      <c r="D1992" s="1395"/>
      <c r="E1992" s="1395"/>
      <c r="F1992" s="1396" t="str">
        <f>IF(K1964="","",VLOOKUP($A1961,'Marks Entry'!$C$1:$GQ$109,188,0))</f>
        <v>0/100</v>
      </c>
      <c r="G1992" s="1397"/>
      <c r="H1992" s="1398"/>
      <c r="I1992" s="1390" t="str">
        <f>IF(OR(K1964="",F1992=0/100),"",VLOOKUP($A1961,'Marks Entry'!$C$1:$GQ$109,135,0))</f>
        <v/>
      </c>
      <c r="J1992" s="1401"/>
      <c r="K1992" s="1401"/>
      <c r="L1992" s="1401"/>
      <c r="M1992" s="1402"/>
      <c r="N1992" s="508"/>
    </row>
    <row r="1993" spans="8:8" s="24" ht="17.25" customFormat="1" customHeight="1">
      <c r="A1993" s="1236"/>
      <c r="B1993" s="1262" t="s">
        <v>167</v>
      </c>
      <c r="C1993" s="1394" t="str">
        <f>'Marks Entry'!$EH$3</f>
        <v>Art Education</v>
      </c>
      <c r="D1993" s="1395"/>
      <c r="E1993" s="1395"/>
      <c r="F1993" s="1396" t="str">
        <f>IF(K1964="","",VLOOKUP($A1961,'Marks Entry'!$C$1:$GQ$109,192,0))</f>
        <v>0/100</v>
      </c>
      <c r="G1993" s="1397"/>
      <c r="H1993" s="1398"/>
      <c r="I1993" s="1390" t="str">
        <f>IF(OR(K1964="",F1993=0/100),"",VLOOKUP($A1961,'Marks Entry'!$C$1:$GQ$109,141,0))</f>
        <v/>
      </c>
      <c r="J1993" s="1403" t="s">
        <v>228</v>
      </c>
      <c r="K1993" s="1403"/>
      <c r="L1993" s="1403"/>
      <c r="M1993" s="1404"/>
      <c r="N1993" s="508"/>
    </row>
    <row r="1994" spans="8:8" s="24" ht="17.25" customFormat="1" customHeight="1">
      <c r="A1994" s="1236"/>
      <c r="B1994" s="1262" t="s">
        <v>167</v>
      </c>
      <c r="C1994" s="1394" t="str">
        <f>'Marks Entry'!$EN$3</f>
        <v>H &amp; C RAJ</v>
      </c>
      <c r="D1994" s="1395"/>
      <c r="E1994" s="1395"/>
      <c r="F1994" s="1405" t="str">
        <f>IF(K1964="","",VLOOKUP($A1961,'Marks Entry'!$C$1:$GQ$109,196,0))</f>
        <v>0/200</v>
      </c>
      <c r="G1994" s="1406"/>
      <c r="H1994" s="1407"/>
      <c r="I1994" s="1408" t="str">
        <f>IF(OR(K1964="",F1994=0/200),"",VLOOKUP($A1961,'Marks Entry'!$C$1:$GQ$109,151,0))</f>
        <v/>
      </c>
      <c r="J1994" s="1403" t="s">
        <v>229</v>
      </c>
      <c r="K1994" s="1403"/>
      <c r="L1994" s="1403"/>
      <c r="M1994" s="1404"/>
      <c r="N1994" s="508"/>
    </row>
    <row r="1995" spans="8:8" s="24" ht="17.25" customFormat="1" customHeight="1">
      <c r="A1995" s="1236"/>
      <c r="B1995" s="1262" t="s">
        <v>167</v>
      </c>
      <c r="C1995" s="1409" t="s">
        <v>171</v>
      </c>
      <c r="D1995" s="1410"/>
      <c r="E1995" s="1411"/>
      <c r="F1995" s="1412" t="s">
        <v>172</v>
      </c>
      <c r="G1995" s="1413"/>
      <c r="H1995" s="1414"/>
      <c r="I1995" s="1415" t="s">
        <v>31</v>
      </c>
      <c r="J1995" s="1403" t="s">
        <v>230</v>
      </c>
      <c r="K1995" s="1403"/>
      <c r="L1995" s="1403"/>
      <c r="M1995" s="1404"/>
      <c r="N1995" s="508"/>
    </row>
    <row r="1996" spans="8:8" s="24" ht="17.25" customFormat="1" customHeight="1">
      <c r="A1996" s="1236"/>
      <c r="B1996" s="1262" t="s">
        <v>167</v>
      </c>
      <c r="C1996" s="1416"/>
      <c r="D1996" s="1417"/>
      <c r="E1996" s="1418"/>
      <c r="F1996" s="1419" t="s">
        <v>224</v>
      </c>
      <c r="G1996" s="1420"/>
      <c r="H1996" s="1421"/>
      <c r="I1996" s="1422" t="s">
        <v>62</v>
      </c>
      <c r="J1996" s="1423" t="s">
        <v>232</v>
      </c>
      <c r="K1996" s="1424"/>
      <c r="L1996" s="1424"/>
      <c r="M1996" s="1425"/>
      <c r="N1996" s="508"/>
    </row>
    <row r="1997" spans="8:8" s="24" ht="17.25" customFormat="1" customHeight="1">
      <c r="A1997" s="1236"/>
      <c r="B1997" s="1262" t="s">
        <v>167</v>
      </c>
      <c r="C1997" s="1416"/>
      <c r="D1997" s="1417"/>
      <c r="E1997" s="1418"/>
      <c r="F1997" s="1419" t="s">
        <v>225</v>
      </c>
      <c r="G1997" s="1420"/>
      <c r="H1997" s="1421"/>
      <c r="I1997" s="1422" t="s">
        <v>63</v>
      </c>
      <c r="J1997" s="1426"/>
      <c r="K1997" s="1427"/>
      <c r="L1997" s="1427"/>
      <c r="M1997" s="1428"/>
      <c r="N1997" s="508"/>
    </row>
    <row r="1998" spans="8:8" s="24" ht="17.25" customFormat="1" customHeight="1">
      <c r="A1998" s="1236"/>
      <c r="B1998" s="1262" t="s">
        <v>167</v>
      </c>
      <c r="C1998" s="1416"/>
      <c r="D1998" s="1417"/>
      <c r="E1998" s="1418"/>
      <c r="F1998" s="1419" t="s">
        <v>226</v>
      </c>
      <c r="G1998" s="1420"/>
      <c r="H1998" s="1421"/>
      <c r="I1998" s="1422" t="s">
        <v>65</v>
      </c>
      <c r="J1998" s="1426"/>
      <c r="K1998" s="1427"/>
      <c r="L1998" s="1427"/>
      <c r="M1998" s="1428"/>
      <c r="N1998" s="508"/>
    </row>
    <row r="1999" spans="8:8" s="24" ht="17.25" customFormat="1" customHeight="1">
      <c r="A1999" s="1236"/>
      <c r="B1999" s="1429" t="s">
        <v>167</v>
      </c>
      <c r="C1999" s="1430"/>
      <c r="D1999" s="1431"/>
      <c r="E1999" s="1432"/>
      <c r="F1999" s="1433" t="s">
        <v>227</v>
      </c>
      <c r="G1999" s="1434"/>
      <c r="H1999" s="1435"/>
      <c r="I1999" s="1436" t="s">
        <v>64</v>
      </c>
      <c r="J1999" s="1437" t="s">
        <v>231</v>
      </c>
      <c r="K1999" s="1438"/>
      <c r="L1999" s="1438"/>
      <c r="M1999" s="1439"/>
      <c r="N1999" s="508"/>
    </row>
    <row r="2000" spans="8:8" s="24" ht="27.75" customFormat="1" customHeight="1">
      <c r="A2000" s="1440" t="s">
        <v>161</v>
      </c>
      <c r="B2000" s="1440"/>
      <c r="C2000" s="1440"/>
      <c r="D2000" s="1440"/>
      <c r="E2000" s="1440"/>
      <c r="F2000" s="1440"/>
      <c r="G2000" s="1440"/>
      <c r="H2000" s="1440"/>
      <c r="I2000" s="1440"/>
      <c r="J2000" s="1440"/>
      <c r="K2000" s="1440"/>
      <c r="L2000" s="1440"/>
      <c r="M2000" s="1440"/>
      <c r="N2000" s="1440"/>
    </row>
    <row r="2001" spans="8:8" s="24" ht="19.5" customFormat="1" customHeight="1">
      <c r="A2001" s="1223">
        <f>A1961+1</f>
        <v>51.0</v>
      </c>
      <c r="B2001" s="1441" t="str">
        <f>$B$1</f>
        <v>Department Of Sanskrit Education, Rajasthan</v>
      </c>
      <c r="C2001" s="1441"/>
      <c r="D2001" s="1441"/>
      <c r="E2001" s="1441"/>
      <c r="F2001" s="1441"/>
      <c r="G2001" s="1441"/>
      <c r="H2001" s="1441"/>
      <c r="I2001" s="1441"/>
      <c r="J2001" s="1441"/>
      <c r="K2001" s="1441"/>
      <c r="L2001" s="1441"/>
      <c r="M2001" s="1441"/>
      <c r="N2001" s="508" t="s">
        <v>161</v>
      </c>
    </row>
    <row r="2002" spans="8:8" s="707" ht="36.0" customFormat="1" customHeight="1">
      <c r="A2002" s="1225"/>
      <c r="B2002" s="1226"/>
      <c r="C2002" s="1227"/>
      <c r="D2002" s="1228" t="str">
        <f>Master!$E$8</f>
        <v>GOVT VARISHTHA UPADHYAY SANSKRIT SCHOOL</v>
      </c>
      <c r="E2002" s="1229"/>
      <c r="F2002" s="1229"/>
      <c r="G2002" s="1229"/>
      <c r="H2002" s="1229"/>
      <c r="I2002" s="1229"/>
      <c r="J2002" s="1229"/>
      <c r="K2002" s="1229"/>
      <c r="L2002" s="1229"/>
      <c r="M2002" s="1230"/>
      <c r="N2002" s="508"/>
    </row>
    <row r="2003" spans="8:8" s="24" ht="19.5" customFormat="1" customHeight="1">
      <c r="A2003" s="1225"/>
      <c r="B2003" s="1231"/>
      <c r="C2003" s="1232"/>
      <c r="D2003" s="1233">
        <f>Master!$E$11</f>
        <v>0.0</v>
      </c>
      <c r="E2003" s="1233"/>
      <c r="F2003" s="1233"/>
      <c r="G2003" s="1233"/>
      <c r="H2003" s="1233"/>
      <c r="I2003" s="1233"/>
      <c r="J2003" s="1233"/>
      <c r="K2003" s="1233"/>
      <c r="L2003" s="1233"/>
      <c r="M2003" s="1234"/>
      <c r="N2003" s="508"/>
    </row>
    <row r="2004" spans="8:8" s="1235" ht="18.75" customFormat="1" customHeight="1">
      <c r="A2004" s="1236"/>
      <c r="B2004" s="1237"/>
      <c r="C2004" s="1238" t="s">
        <v>154</v>
      </c>
      <c r="D2004" s="1239"/>
      <c r="E2004" s="1239"/>
      <c r="F2004" s="1239"/>
      <c r="G2004" s="1239"/>
      <c r="H2004" s="1240"/>
      <c r="I2004" s="1241" t="s">
        <v>135</v>
      </c>
      <c r="J2004" s="1242"/>
      <c r="K2004" s="1243">
        <f>VLOOKUP($A2001,'Marks Entry'!$C$9:$K$108,5)</f>
        <v>0.0</v>
      </c>
      <c r="L2004" s="1244" t="s">
        <v>221</v>
      </c>
      <c r="M2004" s="1245"/>
      <c r="N2004" s="508"/>
    </row>
    <row r="2005" spans="8:8" s="1235" ht="18.75" customFormat="1" customHeight="1">
      <c r="A2005" s="1236"/>
      <c r="B2005" s="1237"/>
      <c r="C2005" s="1246"/>
      <c r="D2005" s="1247"/>
      <c r="E2005" s="1247"/>
      <c r="F2005" s="1247"/>
      <c r="G2005" s="1247"/>
      <c r="H2005" s="1248"/>
      <c r="I2005" s="1241"/>
      <c r="J2005" s="1242"/>
      <c r="K2005" s="1243"/>
      <c r="L2005" s="1249">
        <f>Master!$E$14</f>
        <v>8170.0</v>
      </c>
      <c r="M2005" s="1250"/>
      <c r="N2005" s="508"/>
    </row>
    <row r="2006" spans="8:8" s="24" ht="15.75" customFormat="1" customHeight="1">
      <c r="A2006" s="1236"/>
      <c r="B2006" s="1251"/>
      <c r="C2006" s="1246"/>
      <c r="D2006" s="1247"/>
      <c r="E2006" s="1247"/>
      <c r="F2006" s="1247"/>
      <c r="G2006" s="1247"/>
      <c r="H2006" s="1248"/>
      <c r="I2006" s="1241"/>
      <c r="J2006" s="1242"/>
      <c r="K2006" s="1243"/>
      <c r="L2006" s="1252" t="s">
        <v>222</v>
      </c>
      <c r="M2006" s="1253"/>
      <c r="N2006" s="508"/>
    </row>
    <row r="2007" spans="8:8" s="24" ht="18.0" customFormat="1" customHeight="1">
      <c r="A2007" s="1236"/>
      <c r="B2007" s="1251"/>
      <c r="C2007" s="1254"/>
      <c r="D2007" s="1255"/>
      <c r="E2007" s="1255"/>
      <c r="F2007" s="1255"/>
      <c r="G2007" s="1255"/>
      <c r="H2007" s="1256"/>
      <c r="I2007" s="1257"/>
      <c r="J2007" s="1258"/>
      <c r="K2007" s="1259"/>
      <c r="L2007" s="1260" t="str">
        <f>Master!$E$6</f>
        <v>2022-23</v>
      </c>
      <c r="M2007" s="1261"/>
      <c r="N2007" s="508"/>
    </row>
    <row r="2008" spans="8:8" s="24" ht="17.25" customFormat="1" customHeight="1">
      <c r="A2008" s="1236"/>
      <c r="B2008" s="1262" t="s">
        <v>167</v>
      </c>
      <c r="C2008" s="1263" t="s">
        <v>21</v>
      </c>
      <c r="D2008" s="1264"/>
      <c r="E2008" s="1264"/>
      <c r="F2008" s="1264"/>
      <c r="G2008" s="1265"/>
      <c r="H2008" s="1266" t="s">
        <v>153</v>
      </c>
      <c r="I2008" s="1267">
        <f>IF(K2004="","",VLOOKUP($A2001,'Marks Entry'!$C$9:$FA$108,3,0))</f>
        <v>0.0</v>
      </c>
      <c r="J2008" s="1267"/>
      <c r="K2008" s="1267"/>
      <c r="L2008" s="1267"/>
      <c r="M2008" s="1268"/>
      <c r="N2008" s="508"/>
    </row>
    <row r="2009" spans="8:8" s="24" ht="17.25" customFormat="1" customHeight="1">
      <c r="A2009" s="1236"/>
      <c r="B2009" s="1262" t="s">
        <v>167</v>
      </c>
      <c r="C2009" s="1269" t="s">
        <v>23</v>
      </c>
      <c r="D2009" s="1270"/>
      <c r="E2009" s="1270"/>
      <c r="F2009" s="1270"/>
      <c r="G2009" s="1271"/>
      <c r="H2009" s="1272" t="s">
        <v>153</v>
      </c>
      <c r="I2009" s="1273">
        <f>IF(K2004="","",VLOOKUP($A2001,'Marks Entry'!$C$9:$FA$108,6,0))</f>
        <v>0.0</v>
      </c>
      <c r="J2009" s="1273"/>
      <c r="K2009" s="1273"/>
      <c r="L2009" s="1273"/>
      <c r="M2009" s="1274"/>
      <c r="N2009" s="508"/>
    </row>
    <row r="2010" spans="8:8" s="24" ht="17.25" customFormat="1" customHeight="1">
      <c r="A2010" s="1236"/>
      <c r="B2010" s="1262" t="s">
        <v>167</v>
      </c>
      <c r="C2010" s="1269" t="s">
        <v>24</v>
      </c>
      <c r="D2010" s="1270"/>
      <c r="E2010" s="1270"/>
      <c r="F2010" s="1270"/>
      <c r="G2010" s="1271"/>
      <c r="H2010" s="1272" t="s">
        <v>153</v>
      </c>
      <c r="I2010" s="1273">
        <f>IF(K2004="","",VLOOKUP($A2001,'Marks Entry'!$C$9:$FA$108,7,0))</f>
        <v>0.0</v>
      </c>
      <c r="J2010" s="1273"/>
      <c r="K2010" s="1273"/>
      <c r="L2010" s="1273"/>
      <c r="M2010" s="1274"/>
      <c r="N2010" s="508"/>
    </row>
    <row r="2011" spans="8:8" s="24" ht="17.25" customFormat="1" customHeight="1">
      <c r="A2011" s="1236"/>
      <c r="B2011" s="1262" t="s">
        <v>167</v>
      </c>
      <c r="C2011" s="1269" t="s">
        <v>52</v>
      </c>
      <c r="D2011" s="1270"/>
      <c r="E2011" s="1270"/>
      <c r="F2011" s="1270"/>
      <c r="G2011" s="1271"/>
      <c r="H2011" s="1272" t="s">
        <v>153</v>
      </c>
      <c r="I2011" s="1273">
        <f>IF(K2004="","",VLOOKUP($A2001,'Marks Entry'!$C$9:$FA$108,8,0))</f>
        <v>0.0</v>
      </c>
      <c r="J2011" s="1273"/>
      <c r="K2011" s="1273"/>
      <c r="L2011" s="1273"/>
      <c r="M2011" s="1274"/>
      <c r="N2011" s="508"/>
    </row>
    <row r="2012" spans="8:8" s="24" ht="17.25" customFormat="1" customHeight="1">
      <c r="A2012" s="1236"/>
      <c r="B2012" s="1262" t="s">
        <v>167</v>
      </c>
      <c r="C2012" s="1269" t="s">
        <v>53</v>
      </c>
      <c r="D2012" s="1270"/>
      <c r="E2012" s="1270"/>
      <c r="F2012" s="1270"/>
      <c r="G2012" s="1271"/>
      <c r="H2012" s="1272" t="s">
        <v>153</v>
      </c>
      <c r="I2012" s="1275" t="str">
        <f>IF(K2004="","",CONCATENATE('Marks Entry'!$G$4,'Marks Entry'!$J$4))</f>
        <v>9(A)</v>
      </c>
      <c r="J2012" s="1273"/>
      <c r="K2012" s="1273"/>
      <c r="L2012" s="1273"/>
      <c r="M2012" s="1274"/>
      <c r="N2012" s="508"/>
    </row>
    <row r="2013" spans="8:8" s="24" ht="17.25" customFormat="1" customHeight="1">
      <c r="A2013" s="1236"/>
      <c r="B2013" s="1262" t="s">
        <v>167</v>
      </c>
      <c r="C2013" s="1276" t="s">
        <v>26</v>
      </c>
      <c r="D2013" s="1277"/>
      <c r="E2013" s="1277"/>
      <c r="F2013" s="1277"/>
      <c r="G2013" s="1278"/>
      <c r="H2013" s="1279" t="s">
        <v>153</v>
      </c>
      <c r="I2013" s="1280">
        <f>IF(K2004="","",VLOOKUP($A2001,'Marks Entry'!$C$9:$FA$108,9,0))</f>
        <v>0.0</v>
      </c>
      <c r="J2013" s="1280"/>
      <c r="K2013" s="1280"/>
      <c r="L2013" s="1280"/>
      <c r="M2013" s="1281"/>
      <c r="N2013" s="508"/>
    </row>
    <row r="2014" spans="8:8" s="1235" ht="17.25" customFormat="1" customHeight="1">
      <c r="A2014" s="1236"/>
      <c r="B2014" s="1282" t="s">
        <v>167</v>
      </c>
      <c r="C2014" s="1283" t="s">
        <v>54</v>
      </c>
      <c r="D2014" s="1284"/>
      <c r="E2014" s="1285" t="s">
        <v>69</v>
      </c>
      <c r="F2014" s="1286" t="s">
        <v>70</v>
      </c>
      <c r="G2014" s="1285" t="s">
        <v>200</v>
      </c>
      <c r="H2014" s="1287" t="s">
        <v>30</v>
      </c>
      <c r="I2014" s="1288" t="s">
        <v>55</v>
      </c>
      <c r="J2014" s="1289" t="s">
        <v>223</v>
      </c>
      <c r="K2014" s="1290" t="s">
        <v>83</v>
      </c>
      <c r="L2014" s="1291" t="s">
        <v>76</v>
      </c>
      <c r="M2014" s="1292" t="s">
        <v>102</v>
      </c>
      <c r="N2014" s="508"/>
    </row>
    <row r="2015" spans="8:8" s="1235" ht="17.25" customFormat="1" customHeight="1">
      <c r="A2015" s="1236"/>
      <c r="B2015" s="1282" t="s">
        <v>167</v>
      </c>
      <c r="C2015" s="1293"/>
      <c r="D2015" s="1294"/>
      <c r="E2015" s="1295"/>
      <c r="F2015" s="1296"/>
      <c r="G2015" s="1295"/>
      <c r="H2015" s="1297"/>
      <c r="I2015" s="1298"/>
      <c r="J2015" s="1299"/>
      <c r="K2015" s="1300"/>
      <c r="L2015" s="1301"/>
      <c r="M2015" s="1302"/>
      <c r="N2015" s="508"/>
    </row>
    <row r="2016" spans="8:8" s="1235" ht="17.25" customFormat="1" customHeight="1">
      <c r="A2016" s="1236"/>
      <c r="B2016" s="1282" t="s">
        <v>167</v>
      </c>
      <c r="C2016" s="1303" t="s">
        <v>56</v>
      </c>
      <c r="D2016" s="1304"/>
      <c r="E2016" s="1305">
        <f>'Marks Entry'!$L$7</f>
        <v>5.0</v>
      </c>
      <c r="F2016" s="1305">
        <f>'Marks Entry'!$M$7</f>
        <v>5.0</v>
      </c>
      <c r="G2016" s="1305">
        <f>'Marks Entry'!$M$7</f>
        <v>5.0</v>
      </c>
      <c r="H2016" s="1306">
        <f>SUM(E2016:G2016)</f>
        <v>15.0</v>
      </c>
      <c r="I2016" s="1305">
        <f>'Marks Entry'!$P$7</f>
        <v>35.0</v>
      </c>
      <c r="J2016" s="1306">
        <f>SUM(H2016,I2016)</f>
        <v>50.0</v>
      </c>
      <c r="K2016" s="1305">
        <f>'Marks Entry'!$R$7</f>
        <v>50.0</v>
      </c>
      <c r="L2016" s="1307">
        <f>SUM(J2016,K2016)</f>
        <v>100.0</v>
      </c>
      <c r="M2016" s="1308"/>
      <c r="N2016" s="508"/>
    </row>
    <row r="2017" spans="8:8" s="1235" ht="17.25" customFormat="1" customHeight="1">
      <c r="A2017" s="1236"/>
      <c r="B2017" s="1282" t="s">
        <v>167</v>
      </c>
      <c r="C2017" s="1309" t="str">
        <f>'Marks Entry'!$L$3</f>
        <v>HINDI</v>
      </c>
      <c r="D2017" s="1310"/>
      <c r="E2017" s="1311">
        <f>IF(K2004="","",VLOOKUP($A2001,'Marks Entry'!$C$1:$GQ$109,10,0))</f>
        <v>0.0</v>
      </c>
      <c r="F2017" s="1311">
        <f>IF(K2004="","",VLOOKUP($A2001,'Marks Entry'!$C$1:$GQ$109,11,0))</f>
        <v>0.0</v>
      </c>
      <c r="G2017" s="1312">
        <f>IF(K2004="","",VLOOKUP($A2001,'Marks Entry'!$C$1:$GQ$109,12,0))</f>
        <v>0.0</v>
      </c>
      <c r="H2017" s="1313">
        <f>SUM(E2017:G2017)</f>
        <v>0.0</v>
      </c>
      <c r="I2017" s="1311">
        <f>IF(K2004="","",VLOOKUP($A2001,'Marks Entry'!$C$1:$GQ$109,14,0))</f>
        <v>0.0</v>
      </c>
      <c r="J2017" s="1313">
        <f t="shared" si="150" ref="J2017:J2024">SUM(H2017,I2017)</f>
        <v>0.0</v>
      </c>
      <c r="K2017" s="1311">
        <f>IF(K2004="","",VLOOKUP($A2001,'Marks Entry'!$C$1:$GQ$109,16,0))</f>
        <v>0.0</v>
      </c>
      <c r="L2017" s="1314">
        <f t="shared" si="151" ref="L2017:L2024">SUM(J2017,K2017)</f>
        <v>0.0</v>
      </c>
      <c r="M2017" s="1315" t="str">
        <f>IF(K2004="","",VLOOKUP($A2001,'Marks Entry'!$C$1:$GQ$109,21,0))</f>
        <v/>
      </c>
      <c r="N2017" s="508"/>
    </row>
    <row r="2018" spans="8:8" s="1235" ht="17.25" customFormat="1" customHeight="1">
      <c r="A2018" s="1236"/>
      <c r="B2018" s="1282" t="s">
        <v>167</v>
      </c>
      <c r="C2018" s="1316" t="str">
        <f>'Marks Entry'!$X$3</f>
        <v>ENGLISH</v>
      </c>
      <c r="D2018" s="1317"/>
      <c r="E2018" s="1318">
        <f>IF(K2004="","",VLOOKUP($A2001,'Marks Entry'!$C$1:$GQ$109,22,0))</f>
        <v>0.0</v>
      </c>
      <c r="F2018" s="1318">
        <f>IF(K2004="","",VLOOKUP($A2001,'Marks Entry'!$C$1:$GQ$109,23,0))</f>
        <v>0.0</v>
      </c>
      <c r="G2018" s="1319">
        <f>IF(K2004="","",VLOOKUP($A2001,'Marks Entry'!$C$1:$GQ$109,24,0))</f>
        <v>0.0</v>
      </c>
      <c r="H2018" s="1320">
        <f t="shared" si="152" ref="H2018:H2024">SUM(E2018:G2018)</f>
        <v>0.0</v>
      </c>
      <c r="I2018" s="1321">
        <f>IF(K2004="","",VLOOKUP($A2001,'Marks Entry'!$C$1:$GQ$109,26,0))</f>
        <v>0.0</v>
      </c>
      <c r="J2018" s="1320">
        <f t="shared" si="150"/>
        <v>0.0</v>
      </c>
      <c r="K2018" s="1318">
        <f>IF(K2004="","",VLOOKUP($A2001,'Marks Entry'!$C$1:$GQ$109,28,0))</f>
        <v>0.0</v>
      </c>
      <c r="L2018" s="1322">
        <f t="shared" si="151"/>
        <v>0.0</v>
      </c>
      <c r="M2018" s="1323" t="str">
        <f>IF(K2004="","",VLOOKUP($A2001,'Marks Entry'!$C$1:$GQ$109,33,0))</f>
        <v/>
      </c>
      <c r="N2018" s="508"/>
    </row>
    <row r="2019" spans="8:8" s="1235" ht="17.25" customFormat="1" customHeight="1">
      <c r="A2019" s="1236"/>
      <c r="B2019" s="1282" t="s">
        <v>167</v>
      </c>
      <c r="C2019" s="1324" t="s">
        <v>56</v>
      </c>
      <c r="D2019" s="1325"/>
      <c r="E2019" s="1326">
        <f>'Marks Entry'!$AJ$7</f>
        <v>10.0</v>
      </c>
      <c r="F2019" s="1326">
        <f>'Marks Entry'!$AK$7</f>
        <v>10.0</v>
      </c>
      <c r="G2019" s="1326">
        <f>'Marks Entry'!$AK$7</f>
        <v>10.0</v>
      </c>
      <c r="H2019" s="1327">
        <f t="shared" si="152"/>
        <v>30.0</v>
      </c>
      <c r="I2019" s="1326">
        <f>'Marks Entry'!$AN$7</f>
        <v>70.0</v>
      </c>
      <c r="J2019" s="1327">
        <f t="shared" si="150"/>
        <v>100.0</v>
      </c>
      <c r="K2019" s="1326">
        <f>'Marks Entry'!$AP$7</f>
        <v>100.0</v>
      </c>
      <c r="L2019" s="1328">
        <f t="shared" si="151"/>
        <v>200.0</v>
      </c>
      <c r="M2019" s="1329" t="s">
        <v>168</v>
      </c>
      <c r="N2019" s="508"/>
    </row>
    <row r="2020" spans="8:8" s="1235" ht="17.25" customFormat="1" customHeight="1">
      <c r="A2020" s="1236"/>
      <c r="B2020" s="1282" t="s">
        <v>167</v>
      </c>
      <c r="C2020" s="1330" t="str">
        <f>'Marks Entry'!$AJ$3</f>
        <v>SANSKRIT-I</v>
      </c>
      <c r="D2020" s="1331"/>
      <c r="E2020" s="1311">
        <f>IF(K2004="","",VLOOKUP($A2001,'Marks Entry'!$C$1:$GQ$109,34,0))</f>
        <v>0.0</v>
      </c>
      <c r="F2020" s="1311">
        <f>IF(K2004="","",VLOOKUP($A2001,'Marks Entry'!$C$1:$GQ$109,35,0))</f>
        <v>0.0</v>
      </c>
      <c r="G2020" s="1312">
        <f>IF(K2004="","",VLOOKUP($A2001,'Marks Entry'!$C$1:$GQ$109,36,0))</f>
        <v>0.0</v>
      </c>
      <c r="H2020" s="1332">
        <f t="shared" si="152"/>
        <v>0.0</v>
      </c>
      <c r="I2020" s="1333">
        <f>IF(K2004="","",VLOOKUP($A2001,'Marks Entry'!$C$1:$GQ$109,38,0))</f>
        <v>0.0</v>
      </c>
      <c r="J2020" s="1332">
        <f t="shared" si="150"/>
        <v>0.0</v>
      </c>
      <c r="K2020" s="1311">
        <f>IF(K2004="","",VLOOKUP($A2001,'Marks Entry'!$C$1:$GQ$109,40,0))</f>
        <v>0.0</v>
      </c>
      <c r="L2020" s="1314">
        <f t="shared" si="151"/>
        <v>0.0</v>
      </c>
      <c r="M2020" s="1315" t="str">
        <f>IF(K2004="","",VLOOKUP($A2001,'Marks Entry'!$C$1:$GQ$109,45,0))</f>
        <v/>
      </c>
      <c r="N2020" s="508"/>
    </row>
    <row r="2021" spans="8:8" s="1235" ht="17.25" customFormat="1" customHeight="1">
      <c r="A2021" s="1236"/>
      <c r="B2021" s="1282" t="s">
        <v>167</v>
      </c>
      <c r="C2021" s="1334" t="str">
        <f>'Marks Entry'!$AV$3</f>
        <v>SANSKRIT-II</v>
      </c>
      <c r="D2021" s="1335"/>
      <c r="E2021" s="1311">
        <f>IF(K2004="","",VLOOKUP($A2001,'Marks Entry'!$C$1:$GQ$109,46,0))</f>
        <v>0.0</v>
      </c>
      <c r="F2021" s="1311">
        <f>IF(K2004="","",VLOOKUP($A2001,'Marks Entry'!$C$1:$GQ$109,47,0))</f>
        <v>0.0</v>
      </c>
      <c r="G2021" s="1312">
        <f>IF(K2004="","",VLOOKUP($A2001,'Marks Entry'!$C$1:$GQ$109,48,0))</f>
        <v>0.0</v>
      </c>
      <c r="H2021" s="1336">
        <f t="shared" si="152"/>
        <v>0.0</v>
      </c>
      <c r="I2021" s="1337">
        <f>IF(K2004="","",VLOOKUP($A2001,'Marks Entry'!$C$1:$GQ$109,50,0))</f>
        <v>0.0</v>
      </c>
      <c r="J2021" s="1336">
        <f t="shared" si="150"/>
        <v>0.0</v>
      </c>
      <c r="K2021" s="1311">
        <f>IF(K2004="","",VLOOKUP($A2001,'Marks Entry'!$C$1:$GQ$109,52,0))</f>
        <v>0.0</v>
      </c>
      <c r="L2021" s="1314">
        <f t="shared" si="151"/>
        <v>0.0</v>
      </c>
      <c r="M2021" s="1315" t="str">
        <f>IF(K2004="","",VLOOKUP($A2001,'Marks Entry'!$C$1:$GQ$109,57,0))</f>
        <v/>
      </c>
      <c r="N2021" s="508"/>
    </row>
    <row r="2022" spans="8:8" s="1235" ht="17.25" customFormat="1" customHeight="1">
      <c r="A2022" s="1236"/>
      <c r="B2022" s="1282" t="s">
        <v>167</v>
      </c>
      <c r="C2022" s="1334" t="str">
        <f>'Marks Entry'!$BH$3</f>
        <v>SCIENCE</v>
      </c>
      <c r="D2022" s="1335"/>
      <c r="E2022" s="1311">
        <f>IF(K2004="","",VLOOKUP($A2001,'Marks Entry'!$C$1:$GQ$109,58,0))</f>
        <v>0.0</v>
      </c>
      <c r="F2022" s="1311">
        <f>IF(K2004="","",VLOOKUP($A2001,'Marks Entry'!$C$1:$GQ$109,59,0))</f>
        <v>0.0</v>
      </c>
      <c r="G2022" s="1312">
        <f>IF(K2004="","",VLOOKUP($A2001,'Marks Entry'!$C$1:$GQ$109,60,0))</f>
        <v>0.0</v>
      </c>
      <c r="H2022" s="1336">
        <f t="shared" si="152"/>
        <v>0.0</v>
      </c>
      <c r="I2022" s="1337">
        <f>IF(K2004="","",VLOOKUP($A2001,'Marks Entry'!$C$1:$GQ$109,62,0))</f>
        <v>0.0</v>
      </c>
      <c r="J2022" s="1336">
        <f t="shared" si="150"/>
        <v>0.0</v>
      </c>
      <c r="K2022" s="1311">
        <f>IF(K2004="","",VLOOKUP($A2001,'Marks Entry'!$C$1:$GQ$109,64,0))</f>
        <v>0.0</v>
      </c>
      <c r="L2022" s="1314">
        <f t="shared" si="151"/>
        <v>0.0</v>
      </c>
      <c r="M2022" s="1315" t="str">
        <f>IF(K2004="","",VLOOKUP($A2001,'Marks Entry'!$C$1:$GQ$109,69,0))</f>
        <v/>
      </c>
      <c r="N2022" s="508"/>
    </row>
    <row r="2023" spans="8:8" s="1235" ht="17.25" customFormat="1" customHeight="1">
      <c r="A2023" s="1236"/>
      <c r="B2023" s="1282" t="s">
        <v>167</v>
      </c>
      <c r="C2023" s="1338" t="str">
        <f>'Marks Entry'!$BT$3</f>
        <v>MATHEMATICS</v>
      </c>
      <c r="D2023" s="1339"/>
      <c r="E2023" s="1340">
        <f>IF(K2004="","",VLOOKUP($A2001,'Marks Entry'!$C$1:$GQ$109,70,0))</f>
        <v>0.0</v>
      </c>
      <c r="F2023" s="1340">
        <f>IF(K2004="","",VLOOKUP($A2001,'Marks Entry'!$C$1:$GQ$109,71,0))</f>
        <v>0.0</v>
      </c>
      <c r="G2023" s="1341">
        <f>IF(K2004="","",VLOOKUP($A2001,'Marks Entry'!$C$1:$GQ$109,72,0))</f>
        <v>0.0</v>
      </c>
      <c r="H2023" s="1342">
        <f t="shared" si="152"/>
        <v>0.0</v>
      </c>
      <c r="I2023" s="1343">
        <f>IF(K2004="","",VLOOKUP($A2001,'Marks Entry'!$C$1:$GQ$109,74,0))</f>
        <v>0.0</v>
      </c>
      <c r="J2023" s="1342">
        <f t="shared" si="150"/>
        <v>0.0</v>
      </c>
      <c r="K2023" s="1340">
        <f>IF(K2004="","",VLOOKUP($A2001,'Marks Entry'!$C$1:$GQ$109,76,0))</f>
        <v>0.0</v>
      </c>
      <c r="L2023" s="1344">
        <f t="shared" si="151"/>
        <v>0.0</v>
      </c>
      <c r="M2023" s="1345" t="str">
        <f>IF(K2004="","",VLOOKUP($A2001,'Marks Entry'!$C$1:$GQ$109,81,0))</f>
        <v/>
      </c>
      <c r="N2023" s="508"/>
    </row>
    <row r="2024" spans="8:8" s="1235" ht="17.25" customFormat="1" customHeight="1">
      <c r="A2024" s="1236"/>
      <c r="B2024" s="1282" t="s">
        <v>167</v>
      </c>
      <c r="C2024" s="1338" t="str">
        <f>'Marks Entry'!$CF$3</f>
        <v>SOCIAL SCIENCE</v>
      </c>
      <c r="D2024" s="1339"/>
      <c r="E2024" s="1340">
        <f>IF(K2004="","",VLOOKUP($A2001,'Marks Entry'!$C$1:$GQ$109,82,0))</f>
        <v>0.0</v>
      </c>
      <c r="F2024" s="1340">
        <f>IF(K2004="","",VLOOKUP($A2001,'Marks Entry'!$C$1:$GQ$109,83,0))</f>
        <v>0.0</v>
      </c>
      <c r="G2024" s="1341">
        <f>IF(K2004="","",VLOOKUP($A2001,'Marks Entry'!$C$1:$GQ$109,84,0))</f>
        <v>0.0</v>
      </c>
      <c r="H2024" s="1342">
        <f t="shared" si="152"/>
        <v>0.0</v>
      </c>
      <c r="I2024" s="1343">
        <f>IF(K2004="","",VLOOKUP($A2001,'Marks Entry'!$C$1:$GQ$109,86,0))</f>
        <v>0.0</v>
      </c>
      <c r="J2024" s="1342">
        <f t="shared" si="150"/>
        <v>0.0</v>
      </c>
      <c r="K2024" s="1340">
        <f>IF(K2004="","",VLOOKUP($A2001,'Marks Entry'!$C$1:$GQ$109,88,0))</f>
        <v>0.0</v>
      </c>
      <c r="L2024" s="1344">
        <f t="shared" si="151"/>
        <v>0.0</v>
      </c>
      <c r="M2024" s="1345" t="str">
        <f>IF(K2004="","",VLOOKUP($A2001,'Marks Entry'!$C$1:$GQ$109,93,0))</f>
        <v/>
      </c>
      <c r="N2024" s="508"/>
    </row>
    <row r="2025" spans="8:8" s="24" ht="17.25" customFormat="1" customHeight="1">
      <c r="A2025" s="1236"/>
      <c r="B2025" s="1262" t="s">
        <v>167</v>
      </c>
      <c r="C2025" s="1346" t="s">
        <v>77</v>
      </c>
      <c r="D2025" s="1347"/>
      <c r="E2025" s="1348"/>
      <c r="F2025" s="1349" t="s">
        <v>78</v>
      </c>
      <c r="G2025" s="1350"/>
      <c r="H2025" s="1351" t="s">
        <v>79</v>
      </c>
      <c r="I2025" s="1352"/>
      <c r="J2025" s="1353" t="s">
        <v>43</v>
      </c>
      <c r="K2025" s="1354" t="s">
        <v>95</v>
      </c>
      <c r="L2025" s="1355" t="s">
        <v>41</v>
      </c>
      <c r="M2025" s="1356" t="s">
        <v>45</v>
      </c>
      <c r="N2025" s="508"/>
    </row>
    <row r="2026" spans="8:8" s="24" ht="20.25" customFormat="1" customHeight="1">
      <c r="A2026" s="1236"/>
      <c r="B2026" s="1262" t="s">
        <v>167</v>
      </c>
      <c r="C2026" s="1357"/>
      <c r="D2026" s="1358"/>
      <c r="E2026" s="1359"/>
      <c r="F2026" s="1360" t="str">
        <f>IF(K2004="","",VLOOKUP($A2001,'Marks Entry'!$C$1:$GQ$109,155,0))</f>
        <v/>
      </c>
      <c r="G2026" s="1361"/>
      <c r="H2026" s="1362" t="str">
        <f>IF(K2004="","",VLOOKUP($A2001,'Marks Entry'!$C$1:$GQ$109,156,0))</f>
        <v/>
      </c>
      <c r="I2026" s="1361"/>
      <c r="J2026" s="1363" t="str">
        <f>IF(K2004="","",VLOOKUP($A2001,'Marks Entry'!$C$1:$GQ$109,157,0))</f>
        <v/>
      </c>
      <c r="K2026" s="1364" t="str">
        <f>IF(K2004="","",VLOOKUP($A2001,'Marks Entry'!$C$1:$GQ$109,158,0))</f>
        <v/>
      </c>
      <c r="L2026" s="1365" t="str">
        <f>IF(K2004="","",VLOOKUP($A2001,'Marks Entry'!$C$1:$GQ$109,159,0))</f>
        <v/>
      </c>
      <c r="M2026" s="1366" t="str">
        <f>IF(K2004="","",VLOOKUP($A2001,'Marks Entry'!$C$1:$GQ$109,161,0))</f>
        <v/>
      </c>
      <c r="N2026" s="508"/>
    </row>
    <row r="2027" spans="8:8" s="24" ht="17.25" customFormat="1" customHeight="1">
      <c r="A2027" s="1236"/>
      <c r="B2027" s="1262" t="s">
        <v>167</v>
      </c>
      <c r="C2027" s="1367" t="s">
        <v>58</v>
      </c>
      <c r="D2027" s="1368"/>
      <c r="E2027" s="1368"/>
      <c r="F2027" s="1368"/>
      <c r="G2027" s="1368"/>
      <c r="H2027" s="1368"/>
      <c r="I2027" s="1369"/>
      <c r="J2027" s="1370" t="s">
        <v>59</v>
      </c>
      <c r="K2027" s="1371">
        <f>IF(K2004="","",VLOOKUP($A2001,'Marks Entry'!$C$1:$GQ$109,152,0))</f>
        <v>0.0</v>
      </c>
      <c r="L2027" s="1372" t="s">
        <v>104</v>
      </c>
      <c r="M2027" s="1373"/>
      <c r="N2027" s="508"/>
    </row>
    <row r="2028" spans="8:8" s="24" ht="17.25" customFormat="1" customHeight="1">
      <c r="A2028" s="1236"/>
      <c r="B2028" s="1262" t="s">
        <v>167</v>
      </c>
      <c r="C2028" s="1374" t="s">
        <v>54</v>
      </c>
      <c r="D2028" s="1375"/>
      <c r="E2028" s="1375"/>
      <c r="F2028" s="1376" t="s">
        <v>162</v>
      </c>
      <c r="G2028" s="1376"/>
      <c r="H2028" s="1376"/>
      <c r="I2028" s="1377" t="s">
        <v>49</v>
      </c>
      <c r="J2028" s="1378" t="s">
        <v>60</v>
      </c>
      <c r="K2028" s="1379">
        <f>IF(K2004="","",VLOOKUP($A2001,'Marks Entry'!$C$1:$GQ$109,153,0))</f>
        <v>0.0</v>
      </c>
      <c r="L2028" s="1380" t="str">
        <f>IF(K2004="","",VLOOKUP($A2001,'Marks Entry'!$C$1:$GQ$109,154,0))</f>
        <v/>
      </c>
      <c r="M2028" s="1381"/>
      <c r="N2028" s="508"/>
    </row>
    <row r="2029" spans="8:8" s="24" ht="17.25" customFormat="1" customHeight="1">
      <c r="A2029" s="1236"/>
      <c r="B2029" s="1262" t="s">
        <v>167</v>
      </c>
      <c r="C2029" s="1374"/>
      <c r="D2029" s="1375"/>
      <c r="E2029" s="1375"/>
      <c r="F2029" s="1376"/>
      <c r="G2029" s="1376"/>
      <c r="H2029" s="1376"/>
      <c r="I2029" s="1382" t="s">
        <v>103</v>
      </c>
      <c r="J2029" s="1383" t="s">
        <v>61</v>
      </c>
      <c r="K2029" s="1383"/>
      <c r="L2029" s="1384" t="str">
        <f>IF(K2004="","",VLOOKUP($A2001,'Marks Entry'!$C$1:$GQ$109,162,0))</f>
        <v/>
      </c>
      <c r="M2029" s="1385"/>
      <c r="N2029" s="508"/>
    </row>
    <row r="2030" spans="8:8" s="24" ht="17.25" customFormat="1" customHeight="1">
      <c r="A2030" s="1236"/>
      <c r="B2030" s="1262" t="s">
        <v>167</v>
      </c>
      <c r="C2030" s="1386" t="str">
        <f>'Marks Entry'!$CR$3</f>
        <v>Fou. Of Info. Tech.</v>
      </c>
      <c r="D2030" s="1387"/>
      <c r="E2030" s="1388"/>
      <c r="F2030" s="1389" t="str">
        <f>IF(K2004="","",VLOOKUP($A2001,'Marks Entry'!$C$1:$GQ$109,180,0))</f>
        <v>0/200</v>
      </c>
      <c r="G2030" s="1389"/>
      <c r="H2030" s="1389"/>
      <c r="I2030" s="1390" t="str">
        <f>IF(OR(K2004="",F2030=0/200),"",VLOOKUP($A2001,'Marks Entry'!$C$1:$GQ$109,106,0))</f>
        <v/>
      </c>
      <c r="J2030" s="1391" t="s">
        <v>68</v>
      </c>
      <c r="K2030" s="1391"/>
      <c r="L2030" s="1392">
        <f>Master!$E$20</f>
        <v>45048.0</v>
      </c>
      <c r="M2030" s="1393"/>
      <c r="N2030" s="508"/>
    </row>
    <row r="2031" spans="8:8" s="24" ht="17.25" customFormat="1" customHeight="1">
      <c r="A2031" s="1236"/>
      <c r="B2031" s="1262" t="s">
        <v>167</v>
      </c>
      <c r="C2031" s="1394" t="str">
        <f>'Marks Entry'!$DE$3</f>
        <v>Health &amp; Phy. Edu.</v>
      </c>
      <c r="D2031" s="1395"/>
      <c r="E2031" s="1395"/>
      <c r="F2031" s="1396" t="str">
        <f>IF(K2004="","",VLOOKUP($A2001,'Marks Entry'!$C$1:$GQ$109,184,0))</f>
        <v>0/230</v>
      </c>
      <c r="G2031" s="1397"/>
      <c r="H2031" s="1398"/>
      <c r="I2031" s="1390" t="str">
        <f>IF(OR(K2004="",F2031=0/200),"",VLOOKUP($A2001,'Marks Entry'!$C$1:$GQ$109,129,0))</f>
        <v/>
      </c>
      <c r="J2031" s="1399"/>
      <c r="K2031" s="1399"/>
      <c r="L2031" s="1399"/>
      <c r="M2031" s="1400"/>
      <c r="N2031" s="508"/>
    </row>
    <row r="2032" spans="8:8" s="24" ht="17.25" customFormat="1" customHeight="1">
      <c r="A2032" s="1236"/>
      <c r="B2032" s="1262" t="s">
        <v>167</v>
      </c>
      <c r="C2032" s="1394" t="str">
        <f>'Marks Entry'!$EB$3</f>
        <v>S.U.P.W.</v>
      </c>
      <c r="D2032" s="1395"/>
      <c r="E2032" s="1395"/>
      <c r="F2032" s="1396" t="str">
        <f>IF(K2004="","",VLOOKUP($A2001,'Marks Entry'!$C$1:$GQ$109,188,0))</f>
        <v>0/100</v>
      </c>
      <c r="G2032" s="1397"/>
      <c r="H2032" s="1398"/>
      <c r="I2032" s="1390" t="str">
        <f>IF(OR(K2004="",F2032=0/100),"",VLOOKUP($A2001,'Marks Entry'!$C$1:$GQ$109,135,0))</f>
        <v/>
      </c>
      <c r="J2032" s="1401"/>
      <c r="K2032" s="1401"/>
      <c r="L2032" s="1401"/>
      <c r="M2032" s="1402"/>
      <c r="N2032" s="508"/>
    </row>
    <row r="2033" spans="8:8" s="24" ht="17.25" customFormat="1" customHeight="1">
      <c r="A2033" s="1236"/>
      <c r="B2033" s="1262" t="s">
        <v>167</v>
      </c>
      <c r="C2033" s="1394" t="str">
        <f>'Marks Entry'!$EH$3</f>
        <v>Art Education</v>
      </c>
      <c r="D2033" s="1395"/>
      <c r="E2033" s="1395"/>
      <c r="F2033" s="1396" t="str">
        <f>IF(K2004="","",VLOOKUP($A2001,'Marks Entry'!$C$1:$GQ$109,192,0))</f>
        <v>0/100</v>
      </c>
      <c r="G2033" s="1397"/>
      <c r="H2033" s="1398"/>
      <c r="I2033" s="1390" t="str">
        <f>IF(OR(K2004="",F2033=0/100),"",VLOOKUP($A2001,'Marks Entry'!$C$1:$GQ$109,141,0))</f>
        <v/>
      </c>
      <c r="J2033" s="1403" t="s">
        <v>228</v>
      </c>
      <c r="K2033" s="1403"/>
      <c r="L2033" s="1403"/>
      <c r="M2033" s="1404"/>
      <c r="N2033" s="508"/>
    </row>
    <row r="2034" spans="8:8" s="24" ht="17.25" customFormat="1" customHeight="1">
      <c r="A2034" s="1236"/>
      <c r="B2034" s="1262" t="s">
        <v>167</v>
      </c>
      <c r="C2034" s="1394" t="str">
        <f>'Marks Entry'!$EN$3</f>
        <v>H &amp; C RAJ</v>
      </c>
      <c r="D2034" s="1395"/>
      <c r="E2034" s="1395"/>
      <c r="F2034" s="1405" t="str">
        <f>IF(K2004="","",VLOOKUP($A2001,'Marks Entry'!$C$1:$GQ$109,196,0))</f>
        <v>0/200</v>
      </c>
      <c r="G2034" s="1406"/>
      <c r="H2034" s="1407"/>
      <c r="I2034" s="1408" t="str">
        <f>IF(OR(K2004="",F2034=0/200),"",VLOOKUP($A2001,'Marks Entry'!$C$1:$GQ$109,151,0))</f>
        <v/>
      </c>
      <c r="J2034" s="1403" t="s">
        <v>229</v>
      </c>
      <c r="K2034" s="1403"/>
      <c r="L2034" s="1403"/>
      <c r="M2034" s="1404"/>
      <c r="N2034" s="508"/>
    </row>
    <row r="2035" spans="8:8" s="24" ht="17.25" customFormat="1" customHeight="1">
      <c r="A2035" s="1236"/>
      <c r="B2035" s="1262" t="s">
        <v>167</v>
      </c>
      <c r="C2035" s="1409" t="s">
        <v>171</v>
      </c>
      <c r="D2035" s="1410"/>
      <c r="E2035" s="1411"/>
      <c r="F2035" s="1412" t="s">
        <v>172</v>
      </c>
      <c r="G2035" s="1413"/>
      <c r="H2035" s="1414"/>
      <c r="I2035" s="1415" t="s">
        <v>31</v>
      </c>
      <c r="J2035" s="1403" t="s">
        <v>230</v>
      </c>
      <c r="K2035" s="1403"/>
      <c r="L2035" s="1403"/>
      <c r="M2035" s="1404"/>
      <c r="N2035" s="508"/>
    </row>
    <row r="2036" spans="8:8" s="24" ht="17.25" customFormat="1" customHeight="1">
      <c r="A2036" s="1236"/>
      <c r="B2036" s="1262" t="s">
        <v>167</v>
      </c>
      <c r="C2036" s="1416"/>
      <c r="D2036" s="1417"/>
      <c r="E2036" s="1418"/>
      <c r="F2036" s="1419" t="s">
        <v>224</v>
      </c>
      <c r="G2036" s="1420"/>
      <c r="H2036" s="1421"/>
      <c r="I2036" s="1422" t="s">
        <v>62</v>
      </c>
      <c r="J2036" s="1423" t="s">
        <v>232</v>
      </c>
      <c r="K2036" s="1424"/>
      <c r="L2036" s="1424"/>
      <c r="M2036" s="1425"/>
      <c r="N2036" s="508"/>
    </row>
    <row r="2037" spans="8:8" s="24" ht="17.25" customFormat="1" customHeight="1">
      <c r="A2037" s="1236"/>
      <c r="B2037" s="1262" t="s">
        <v>167</v>
      </c>
      <c r="C2037" s="1416"/>
      <c r="D2037" s="1417"/>
      <c r="E2037" s="1418"/>
      <c r="F2037" s="1419" t="s">
        <v>225</v>
      </c>
      <c r="G2037" s="1420"/>
      <c r="H2037" s="1421"/>
      <c r="I2037" s="1422" t="s">
        <v>63</v>
      </c>
      <c r="J2037" s="1426"/>
      <c r="K2037" s="1427"/>
      <c r="L2037" s="1427"/>
      <c r="M2037" s="1428"/>
      <c r="N2037" s="508"/>
    </row>
    <row r="2038" spans="8:8" s="24" ht="17.25" customFormat="1" customHeight="1">
      <c r="A2038" s="1236"/>
      <c r="B2038" s="1262" t="s">
        <v>167</v>
      </c>
      <c r="C2038" s="1416"/>
      <c r="D2038" s="1417"/>
      <c r="E2038" s="1418"/>
      <c r="F2038" s="1419" t="s">
        <v>226</v>
      </c>
      <c r="G2038" s="1420"/>
      <c r="H2038" s="1421"/>
      <c r="I2038" s="1422" t="s">
        <v>65</v>
      </c>
      <c r="J2038" s="1426"/>
      <c r="K2038" s="1427"/>
      <c r="L2038" s="1427"/>
      <c r="M2038" s="1428"/>
      <c r="N2038" s="508"/>
    </row>
    <row r="2039" spans="8:8" s="24" ht="17.25" customFormat="1" customHeight="1">
      <c r="A2039" s="1236"/>
      <c r="B2039" s="1429" t="s">
        <v>167</v>
      </c>
      <c r="C2039" s="1430"/>
      <c r="D2039" s="1431"/>
      <c r="E2039" s="1432"/>
      <c r="F2039" s="1433" t="s">
        <v>227</v>
      </c>
      <c r="G2039" s="1434"/>
      <c r="H2039" s="1435"/>
      <c r="I2039" s="1436" t="s">
        <v>64</v>
      </c>
      <c r="J2039" s="1437" t="s">
        <v>231</v>
      </c>
      <c r="K2039" s="1438"/>
      <c r="L2039" s="1438"/>
      <c r="M2039" s="1439"/>
      <c r="N2039" s="508"/>
    </row>
    <row r="2040" spans="8:8" s="24" ht="27.75" customFormat="1" customHeight="1">
      <c r="A2040" s="1440" t="s">
        <v>161</v>
      </c>
      <c r="B2040" s="1440"/>
      <c r="C2040" s="1440"/>
      <c r="D2040" s="1440"/>
      <c r="E2040" s="1440"/>
      <c r="F2040" s="1440"/>
      <c r="G2040" s="1440"/>
      <c r="H2040" s="1440"/>
      <c r="I2040" s="1440"/>
      <c r="J2040" s="1440"/>
      <c r="K2040" s="1440"/>
      <c r="L2040" s="1440"/>
      <c r="M2040" s="1440"/>
      <c r="N2040" s="1440"/>
    </row>
    <row r="2041" spans="8:8" s="24" ht="19.5" customFormat="1" customHeight="1">
      <c r="A2041" s="1223">
        <f>A2001+1</f>
        <v>52.0</v>
      </c>
      <c r="B2041" s="1441" t="str">
        <f>$B$1</f>
        <v>Department Of Sanskrit Education, Rajasthan</v>
      </c>
      <c r="C2041" s="1441"/>
      <c r="D2041" s="1441"/>
      <c r="E2041" s="1441"/>
      <c r="F2041" s="1441"/>
      <c r="G2041" s="1441"/>
      <c r="H2041" s="1441"/>
      <c r="I2041" s="1441"/>
      <c r="J2041" s="1441"/>
      <c r="K2041" s="1441"/>
      <c r="L2041" s="1441"/>
      <c r="M2041" s="1441"/>
      <c r="N2041" s="508" t="s">
        <v>161</v>
      </c>
    </row>
    <row r="2042" spans="8:8" s="707" ht="36.0" customFormat="1" customHeight="1">
      <c r="A2042" s="1225"/>
      <c r="B2042" s="1226"/>
      <c r="C2042" s="1227"/>
      <c r="D2042" s="1228" t="str">
        <f>Master!$E$8</f>
        <v>GOVT VARISHTHA UPADHYAY SANSKRIT SCHOOL</v>
      </c>
      <c r="E2042" s="1229"/>
      <c r="F2042" s="1229"/>
      <c r="G2042" s="1229"/>
      <c r="H2042" s="1229"/>
      <c r="I2042" s="1229"/>
      <c r="J2042" s="1229"/>
      <c r="K2042" s="1229"/>
      <c r="L2042" s="1229"/>
      <c r="M2042" s="1230"/>
      <c r="N2042" s="508"/>
    </row>
    <row r="2043" spans="8:8" s="24" ht="19.5" customFormat="1" customHeight="1">
      <c r="A2043" s="1225"/>
      <c r="B2043" s="1231"/>
      <c r="C2043" s="1232"/>
      <c r="D2043" s="1233">
        <f>Master!$E$11</f>
        <v>0.0</v>
      </c>
      <c r="E2043" s="1233"/>
      <c r="F2043" s="1233"/>
      <c r="G2043" s="1233"/>
      <c r="H2043" s="1233"/>
      <c r="I2043" s="1233"/>
      <c r="J2043" s="1233"/>
      <c r="K2043" s="1233"/>
      <c r="L2043" s="1233"/>
      <c r="M2043" s="1234"/>
      <c r="N2043" s="508"/>
    </row>
    <row r="2044" spans="8:8" s="1235" ht="18.75" customFormat="1" customHeight="1">
      <c r="A2044" s="1236"/>
      <c r="B2044" s="1237"/>
      <c r="C2044" s="1238" t="s">
        <v>154</v>
      </c>
      <c r="D2044" s="1239"/>
      <c r="E2044" s="1239"/>
      <c r="F2044" s="1239"/>
      <c r="G2044" s="1239"/>
      <c r="H2044" s="1240"/>
      <c r="I2044" s="1241" t="s">
        <v>135</v>
      </c>
      <c r="J2044" s="1242"/>
      <c r="K2044" s="1243">
        <f>VLOOKUP($A2041,'Marks Entry'!$C$9:$K$108,5)</f>
        <v>0.0</v>
      </c>
      <c r="L2044" s="1244" t="s">
        <v>221</v>
      </c>
      <c r="M2044" s="1245"/>
      <c r="N2044" s="508"/>
    </row>
    <row r="2045" spans="8:8" s="1235" ht="18.75" customFormat="1" customHeight="1">
      <c r="A2045" s="1236"/>
      <c r="B2045" s="1237"/>
      <c r="C2045" s="1246"/>
      <c r="D2045" s="1247"/>
      <c r="E2045" s="1247"/>
      <c r="F2045" s="1247"/>
      <c r="G2045" s="1247"/>
      <c r="H2045" s="1248"/>
      <c r="I2045" s="1241"/>
      <c r="J2045" s="1242"/>
      <c r="K2045" s="1243"/>
      <c r="L2045" s="1249">
        <f>Master!$E$14</f>
        <v>8170.0</v>
      </c>
      <c r="M2045" s="1250"/>
      <c r="N2045" s="508"/>
    </row>
    <row r="2046" spans="8:8" s="24" ht="15.75" customFormat="1" customHeight="1">
      <c r="A2046" s="1236"/>
      <c r="B2046" s="1251"/>
      <c r="C2046" s="1246"/>
      <c r="D2046" s="1247"/>
      <c r="E2046" s="1247"/>
      <c r="F2046" s="1247"/>
      <c r="G2046" s="1247"/>
      <c r="H2046" s="1248"/>
      <c r="I2046" s="1241"/>
      <c r="J2046" s="1242"/>
      <c r="K2046" s="1243"/>
      <c r="L2046" s="1252" t="s">
        <v>222</v>
      </c>
      <c r="M2046" s="1253"/>
      <c r="N2046" s="508"/>
    </row>
    <row r="2047" spans="8:8" s="24" ht="18.0" customFormat="1" customHeight="1">
      <c r="A2047" s="1236"/>
      <c r="B2047" s="1251"/>
      <c r="C2047" s="1254"/>
      <c r="D2047" s="1255"/>
      <c r="E2047" s="1255"/>
      <c r="F2047" s="1255"/>
      <c r="G2047" s="1255"/>
      <c r="H2047" s="1256"/>
      <c r="I2047" s="1257"/>
      <c r="J2047" s="1258"/>
      <c r="K2047" s="1259"/>
      <c r="L2047" s="1260" t="str">
        <f>Master!$E$6</f>
        <v>2022-23</v>
      </c>
      <c r="M2047" s="1261"/>
      <c r="N2047" s="508"/>
    </row>
    <row r="2048" spans="8:8" s="24" ht="17.25" customFormat="1" customHeight="1">
      <c r="A2048" s="1236"/>
      <c r="B2048" s="1262" t="s">
        <v>167</v>
      </c>
      <c r="C2048" s="1263" t="s">
        <v>21</v>
      </c>
      <c r="D2048" s="1264"/>
      <c r="E2048" s="1264"/>
      <c r="F2048" s="1264"/>
      <c r="G2048" s="1265"/>
      <c r="H2048" s="1266" t="s">
        <v>153</v>
      </c>
      <c r="I2048" s="1267">
        <f>IF(K2044="","",VLOOKUP($A2041,'Marks Entry'!$C$9:$FA$108,3,0))</f>
        <v>0.0</v>
      </c>
      <c r="J2048" s="1267"/>
      <c r="K2048" s="1267"/>
      <c r="L2048" s="1267"/>
      <c r="M2048" s="1268"/>
      <c r="N2048" s="508"/>
    </row>
    <row r="2049" spans="8:8" s="24" ht="17.25" customFormat="1" customHeight="1">
      <c r="A2049" s="1236"/>
      <c r="B2049" s="1262" t="s">
        <v>167</v>
      </c>
      <c r="C2049" s="1269" t="s">
        <v>23</v>
      </c>
      <c r="D2049" s="1270"/>
      <c r="E2049" s="1270"/>
      <c r="F2049" s="1270"/>
      <c r="G2049" s="1271"/>
      <c r="H2049" s="1272" t="s">
        <v>153</v>
      </c>
      <c r="I2049" s="1273">
        <f>IF(K2044="","",VLOOKUP($A2041,'Marks Entry'!$C$9:$FA$108,6,0))</f>
        <v>0.0</v>
      </c>
      <c r="J2049" s="1273"/>
      <c r="K2049" s="1273"/>
      <c r="L2049" s="1273"/>
      <c r="M2049" s="1274"/>
      <c r="N2049" s="508"/>
    </row>
    <row r="2050" spans="8:8" s="24" ht="17.25" customFormat="1" customHeight="1">
      <c r="A2050" s="1236"/>
      <c r="B2050" s="1262" t="s">
        <v>167</v>
      </c>
      <c r="C2050" s="1269" t="s">
        <v>24</v>
      </c>
      <c r="D2050" s="1270"/>
      <c r="E2050" s="1270"/>
      <c r="F2050" s="1270"/>
      <c r="G2050" s="1271"/>
      <c r="H2050" s="1272" t="s">
        <v>153</v>
      </c>
      <c r="I2050" s="1273">
        <f>IF(K2044="","",VLOOKUP($A2041,'Marks Entry'!$C$9:$FA$108,7,0))</f>
        <v>0.0</v>
      </c>
      <c r="J2050" s="1273"/>
      <c r="K2050" s="1273"/>
      <c r="L2050" s="1273"/>
      <c r="M2050" s="1274"/>
      <c r="N2050" s="508"/>
    </row>
    <row r="2051" spans="8:8" s="24" ht="17.25" customFormat="1" customHeight="1">
      <c r="A2051" s="1236"/>
      <c r="B2051" s="1262" t="s">
        <v>167</v>
      </c>
      <c r="C2051" s="1269" t="s">
        <v>52</v>
      </c>
      <c r="D2051" s="1270"/>
      <c r="E2051" s="1270"/>
      <c r="F2051" s="1270"/>
      <c r="G2051" s="1271"/>
      <c r="H2051" s="1272" t="s">
        <v>153</v>
      </c>
      <c r="I2051" s="1273">
        <f>IF(K2044="","",VLOOKUP($A2041,'Marks Entry'!$C$9:$FA$108,8,0))</f>
        <v>0.0</v>
      </c>
      <c r="J2051" s="1273"/>
      <c r="K2051" s="1273"/>
      <c r="L2051" s="1273"/>
      <c r="M2051" s="1274"/>
      <c r="N2051" s="508"/>
    </row>
    <row r="2052" spans="8:8" s="24" ht="17.25" customFormat="1" customHeight="1">
      <c r="A2052" s="1236"/>
      <c r="B2052" s="1262" t="s">
        <v>167</v>
      </c>
      <c r="C2052" s="1269" t="s">
        <v>53</v>
      </c>
      <c r="D2052" s="1270"/>
      <c r="E2052" s="1270"/>
      <c r="F2052" s="1270"/>
      <c r="G2052" s="1271"/>
      <c r="H2052" s="1272" t="s">
        <v>153</v>
      </c>
      <c r="I2052" s="1275" t="str">
        <f>IF(K2044="","",CONCATENATE('Marks Entry'!$G$4,'Marks Entry'!$J$4))</f>
        <v>9(A)</v>
      </c>
      <c r="J2052" s="1273"/>
      <c r="K2052" s="1273"/>
      <c r="L2052" s="1273"/>
      <c r="M2052" s="1274"/>
      <c r="N2052" s="508"/>
    </row>
    <row r="2053" spans="8:8" s="24" ht="17.25" customFormat="1" customHeight="1">
      <c r="A2053" s="1236"/>
      <c r="B2053" s="1262" t="s">
        <v>167</v>
      </c>
      <c r="C2053" s="1276" t="s">
        <v>26</v>
      </c>
      <c r="D2053" s="1277"/>
      <c r="E2053" s="1277"/>
      <c r="F2053" s="1277"/>
      <c r="G2053" s="1278"/>
      <c r="H2053" s="1279" t="s">
        <v>153</v>
      </c>
      <c r="I2053" s="1280">
        <f>IF(K2044="","",VLOOKUP($A2041,'Marks Entry'!$C$9:$FA$108,9,0))</f>
        <v>0.0</v>
      </c>
      <c r="J2053" s="1280"/>
      <c r="K2053" s="1280"/>
      <c r="L2053" s="1280"/>
      <c r="M2053" s="1281"/>
      <c r="N2053" s="508"/>
    </row>
    <row r="2054" spans="8:8" s="1235" ht="17.25" customFormat="1" customHeight="1">
      <c r="A2054" s="1236"/>
      <c r="B2054" s="1282" t="s">
        <v>167</v>
      </c>
      <c r="C2054" s="1283" t="s">
        <v>54</v>
      </c>
      <c r="D2054" s="1284"/>
      <c r="E2054" s="1285" t="s">
        <v>69</v>
      </c>
      <c r="F2054" s="1286" t="s">
        <v>70</v>
      </c>
      <c r="G2054" s="1285" t="s">
        <v>200</v>
      </c>
      <c r="H2054" s="1287" t="s">
        <v>30</v>
      </c>
      <c r="I2054" s="1288" t="s">
        <v>55</v>
      </c>
      <c r="J2054" s="1289" t="s">
        <v>223</v>
      </c>
      <c r="K2054" s="1290" t="s">
        <v>83</v>
      </c>
      <c r="L2054" s="1291" t="s">
        <v>76</v>
      </c>
      <c r="M2054" s="1292" t="s">
        <v>102</v>
      </c>
      <c r="N2054" s="508"/>
    </row>
    <row r="2055" spans="8:8" s="1235" ht="17.25" customFormat="1" customHeight="1">
      <c r="A2055" s="1236"/>
      <c r="B2055" s="1282" t="s">
        <v>167</v>
      </c>
      <c r="C2055" s="1293"/>
      <c r="D2055" s="1294"/>
      <c r="E2055" s="1295"/>
      <c r="F2055" s="1296"/>
      <c r="G2055" s="1295"/>
      <c r="H2055" s="1297"/>
      <c r="I2055" s="1298"/>
      <c r="J2055" s="1299"/>
      <c r="K2055" s="1300"/>
      <c r="L2055" s="1301"/>
      <c r="M2055" s="1302"/>
      <c r="N2055" s="508"/>
    </row>
    <row r="2056" spans="8:8" s="1235" ht="17.25" customFormat="1" customHeight="1">
      <c r="A2056" s="1236"/>
      <c r="B2056" s="1282" t="s">
        <v>167</v>
      </c>
      <c r="C2056" s="1303" t="s">
        <v>56</v>
      </c>
      <c r="D2056" s="1304"/>
      <c r="E2056" s="1305">
        <f>'Marks Entry'!$L$7</f>
        <v>5.0</v>
      </c>
      <c r="F2056" s="1305">
        <f>'Marks Entry'!$M$7</f>
        <v>5.0</v>
      </c>
      <c r="G2056" s="1305">
        <f>'Marks Entry'!$M$7</f>
        <v>5.0</v>
      </c>
      <c r="H2056" s="1306">
        <f>SUM(E2056:G2056)</f>
        <v>15.0</v>
      </c>
      <c r="I2056" s="1305">
        <f>'Marks Entry'!$P$7</f>
        <v>35.0</v>
      </c>
      <c r="J2056" s="1306">
        <f>SUM(H2056,I2056)</f>
        <v>50.0</v>
      </c>
      <c r="K2056" s="1305">
        <f>'Marks Entry'!$R$7</f>
        <v>50.0</v>
      </c>
      <c r="L2056" s="1307">
        <f>SUM(J2056,K2056)</f>
        <v>100.0</v>
      </c>
      <c r="M2056" s="1308"/>
      <c r="N2056" s="508"/>
    </row>
    <row r="2057" spans="8:8" s="1235" ht="17.25" customFormat="1" customHeight="1">
      <c r="A2057" s="1236"/>
      <c r="B2057" s="1282" t="s">
        <v>167</v>
      </c>
      <c r="C2057" s="1309" t="str">
        <f>'Marks Entry'!$L$3</f>
        <v>HINDI</v>
      </c>
      <c r="D2057" s="1310"/>
      <c r="E2057" s="1311">
        <f>IF(K2044="","",VLOOKUP($A2041,'Marks Entry'!$C$1:$GQ$109,10,0))</f>
        <v>0.0</v>
      </c>
      <c r="F2057" s="1311">
        <f>IF(K2044="","",VLOOKUP($A2041,'Marks Entry'!$C$1:$GQ$109,11,0))</f>
        <v>0.0</v>
      </c>
      <c r="G2057" s="1312">
        <f>IF(K2044="","",VLOOKUP($A2041,'Marks Entry'!$C$1:$GQ$109,12,0))</f>
        <v>0.0</v>
      </c>
      <c r="H2057" s="1313">
        <f>SUM(E2057:G2057)</f>
        <v>0.0</v>
      </c>
      <c r="I2057" s="1311">
        <f>IF(K2044="","",VLOOKUP($A2041,'Marks Entry'!$C$1:$GQ$109,14,0))</f>
        <v>0.0</v>
      </c>
      <c r="J2057" s="1313">
        <f t="shared" si="153" ref="J2057:J2064">SUM(H2057,I2057)</f>
        <v>0.0</v>
      </c>
      <c r="K2057" s="1311">
        <f>IF(K2044="","",VLOOKUP($A2041,'Marks Entry'!$C$1:$GQ$109,16,0))</f>
        <v>0.0</v>
      </c>
      <c r="L2057" s="1314">
        <f t="shared" si="154" ref="L2057:L2064">SUM(J2057,K2057)</f>
        <v>0.0</v>
      </c>
      <c r="M2057" s="1315" t="str">
        <f>IF(K2044="","",VLOOKUP($A2041,'Marks Entry'!$C$1:$GQ$109,21,0))</f>
        <v/>
      </c>
      <c r="N2057" s="508"/>
    </row>
    <row r="2058" spans="8:8" s="1235" ht="17.25" customFormat="1" customHeight="1">
      <c r="A2058" s="1236"/>
      <c r="B2058" s="1282" t="s">
        <v>167</v>
      </c>
      <c r="C2058" s="1316" t="str">
        <f>'Marks Entry'!$X$3</f>
        <v>ENGLISH</v>
      </c>
      <c r="D2058" s="1317"/>
      <c r="E2058" s="1318">
        <f>IF(K2044="","",VLOOKUP($A2041,'Marks Entry'!$C$1:$GQ$109,22,0))</f>
        <v>0.0</v>
      </c>
      <c r="F2058" s="1318">
        <f>IF(K2044="","",VLOOKUP($A2041,'Marks Entry'!$C$1:$GQ$109,23,0))</f>
        <v>0.0</v>
      </c>
      <c r="G2058" s="1319">
        <f>IF(K2044="","",VLOOKUP($A2041,'Marks Entry'!$C$1:$GQ$109,24,0))</f>
        <v>0.0</v>
      </c>
      <c r="H2058" s="1320">
        <f t="shared" si="155" ref="H2058:H2064">SUM(E2058:G2058)</f>
        <v>0.0</v>
      </c>
      <c r="I2058" s="1321">
        <f>IF(K2044="","",VLOOKUP($A2041,'Marks Entry'!$C$1:$GQ$109,26,0))</f>
        <v>0.0</v>
      </c>
      <c r="J2058" s="1320">
        <f t="shared" si="153"/>
        <v>0.0</v>
      </c>
      <c r="K2058" s="1318">
        <f>IF(K2044="","",VLOOKUP($A2041,'Marks Entry'!$C$1:$GQ$109,28,0))</f>
        <v>0.0</v>
      </c>
      <c r="L2058" s="1322">
        <f t="shared" si="154"/>
        <v>0.0</v>
      </c>
      <c r="M2058" s="1323" t="str">
        <f>IF(K2044="","",VLOOKUP($A2041,'Marks Entry'!$C$1:$GQ$109,33,0))</f>
        <v/>
      </c>
      <c r="N2058" s="508"/>
    </row>
    <row r="2059" spans="8:8" s="1235" ht="17.25" customFormat="1" customHeight="1">
      <c r="A2059" s="1236"/>
      <c r="B2059" s="1282" t="s">
        <v>167</v>
      </c>
      <c r="C2059" s="1324" t="s">
        <v>56</v>
      </c>
      <c r="D2059" s="1325"/>
      <c r="E2059" s="1326">
        <f>'Marks Entry'!$AJ$7</f>
        <v>10.0</v>
      </c>
      <c r="F2059" s="1326">
        <f>'Marks Entry'!$AK$7</f>
        <v>10.0</v>
      </c>
      <c r="G2059" s="1326">
        <f>'Marks Entry'!$AK$7</f>
        <v>10.0</v>
      </c>
      <c r="H2059" s="1327">
        <f t="shared" si="155"/>
        <v>30.0</v>
      </c>
      <c r="I2059" s="1326">
        <f>'Marks Entry'!$AN$7</f>
        <v>70.0</v>
      </c>
      <c r="J2059" s="1327">
        <f t="shared" si="153"/>
        <v>100.0</v>
      </c>
      <c r="K2059" s="1326">
        <f>'Marks Entry'!$AP$7</f>
        <v>100.0</v>
      </c>
      <c r="L2059" s="1328">
        <f t="shared" si="154"/>
        <v>200.0</v>
      </c>
      <c r="M2059" s="1329" t="s">
        <v>168</v>
      </c>
      <c r="N2059" s="508"/>
    </row>
    <row r="2060" spans="8:8" s="1235" ht="17.25" customFormat="1" customHeight="1">
      <c r="A2060" s="1236"/>
      <c r="B2060" s="1282" t="s">
        <v>167</v>
      </c>
      <c r="C2060" s="1330" t="str">
        <f>'Marks Entry'!$AJ$3</f>
        <v>SANSKRIT-I</v>
      </c>
      <c r="D2060" s="1331"/>
      <c r="E2060" s="1311">
        <f>IF(K2044="","",VLOOKUP($A2041,'Marks Entry'!$C$1:$GQ$109,34,0))</f>
        <v>0.0</v>
      </c>
      <c r="F2060" s="1311">
        <f>IF(K2044="","",VLOOKUP($A2041,'Marks Entry'!$C$1:$GQ$109,35,0))</f>
        <v>0.0</v>
      </c>
      <c r="G2060" s="1312">
        <f>IF(K2044="","",VLOOKUP($A2041,'Marks Entry'!$C$1:$GQ$109,36,0))</f>
        <v>0.0</v>
      </c>
      <c r="H2060" s="1332">
        <f t="shared" si="155"/>
        <v>0.0</v>
      </c>
      <c r="I2060" s="1333">
        <f>IF(K2044="","",VLOOKUP($A2041,'Marks Entry'!$C$1:$GQ$109,38,0))</f>
        <v>0.0</v>
      </c>
      <c r="J2060" s="1332">
        <f t="shared" si="153"/>
        <v>0.0</v>
      </c>
      <c r="K2060" s="1311">
        <f>IF(K2044="","",VLOOKUP($A2041,'Marks Entry'!$C$1:$GQ$109,40,0))</f>
        <v>0.0</v>
      </c>
      <c r="L2060" s="1314">
        <f t="shared" si="154"/>
        <v>0.0</v>
      </c>
      <c r="M2060" s="1315" t="str">
        <f>IF(K2044="","",VLOOKUP($A2041,'Marks Entry'!$C$1:$GQ$109,45,0))</f>
        <v/>
      </c>
      <c r="N2060" s="508"/>
    </row>
    <row r="2061" spans="8:8" s="1235" ht="17.25" customFormat="1" customHeight="1">
      <c r="A2061" s="1236"/>
      <c r="B2061" s="1282" t="s">
        <v>167</v>
      </c>
      <c r="C2061" s="1334" t="str">
        <f>'Marks Entry'!$AV$3</f>
        <v>SANSKRIT-II</v>
      </c>
      <c r="D2061" s="1335"/>
      <c r="E2061" s="1311">
        <f>IF(K2044="","",VLOOKUP($A2041,'Marks Entry'!$C$1:$GQ$109,46,0))</f>
        <v>0.0</v>
      </c>
      <c r="F2061" s="1311">
        <f>IF(K2044="","",VLOOKUP($A2041,'Marks Entry'!$C$1:$GQ$109,47,0))</f>
        <v>0.0</v>
      </c>
      <c r="G2061" s="1312">
        <f>IF(K2044="","",VLOOKUP($A2041,'Marks Entry'!$C$1:$GQ$109,48,0))</f>
        <v>0.0</v>
      </c>
      <c r="H2061" s="1336">
        <f t="shared" si="155"/>
        <v>0.0</v>
      </c>
      <c r="I2061" s="1337">
        <f>IF(K2044="","",VLOOKUP($A2041,'Marks Entry'!$C$1:$GQ$109,50,0))</f>
        <v>0.0</v>
      </c>
      <c r="J2061" s="1336">
        <f t="shared" si="153"/>
        <v>0.0</v>
      </c>
      <c r="K2061" s="1311">
        <f>IF(K2044="","",VLOOKUP($A2041,'Marks Entry'!$C$1:$GQ$109,52,0))</f>
        <v>0.0</v>
      </c>
      <c r="L2061" s="1314">
        <f t="shared" si="154"/>
        <v>0.0</v>
      </c>
      <c r="M2061" s="1315" t="str">
        <f>IF(K2044="","",VLOOKUP($A2041,'Marks Entry'!$C$1:$GQ$109,57,0))</f>
        <v/>
      </c>
      <c r="N2061" s="508"/>
    </row>
    <row r="2062" spans="8:8" s="1235" ht="17.25" customFormat="1" customHeight="1">
      <c r="A2062" s="1236"/>
      <c r="B2062" s="1282" t="s">
        <v>167</v>
      </c>
      <c r="C2062" s="1334" t="str">
        <f>'Marks Entry'!$BH$3</f>
        <v>SCIENCE</v>
      </c>
      <c r="D2062" s="1335"/>
      <c r="E2062" s="1311">
        <f>IF(K2044="","",VLOOKUP($A2041,'Marks Entry'!$C$1:$GQ$109,58,0))</f>
        <v>0.0</v>
      </c>
      <c r="F2062" s="1311">
        <f>IF(K2044="","",VLOOKUP($A2041,'Marks Entry'!$C$1:$GQ$109,59,0))</f>
        <v>0.0</v>
      </c>
      <c r="G2062" s="1312">
        <f>IF(K2044="","",VLOOKUP($A2041,'Marks Entry'!$C$1:$GQ$109,60,0))</f>
        <v>0.0</v>
      </c>
      <c r="H2062" s="1336">
        <f t="shared" si="155"/>
        <v>0.0</v>
      </c>
      <c r="I2062" s="1337">
        <f>IF(K2044="","",VLOOKUP($A2041,'Marks Entry'!$C$1:$GQ$109,62,0))</f>
        <v>0.0</v>
      </c>
      <c r="J2062" s="1336">
        <f t="shared" si="153"/>
        <v>0.0</v>
      </c>
      <c r="K2062" s="1311">
        <f>IF(K2044="","",VLOOKUP($A2041,'Marks Entry'!$C$1:$GQ$109,64,0))</f>
        <v>0.0</v>
      </c>
      <c r="L2062" s="1314">
        <f t="shared" si="154"/>
        <v>0.0</v>
      </c>
      <c r="M2062" s="1315" t="str">
        <f>IF(K2044="","",VLOOKUP($A2041,'Marks Entry'!$C$1:$GQ$109,69,0))</f>
        <v/>
      </c>
      <c r="N2062" s="508"/>
    </row>
    <row r="2063" spans="8:8" s="1235" ht="17.25" customFormat="1" customHeight="1">
      <c r="A2063" s="1236"/>
      <c r="B2063" s="1282" t="s">
        <v>167</v>
      </c>
      <c r="C2063" s="1338" t="str">
        <f>'Marks Entry'!$BT$3</f>
        <v>MATHEMATICS</v>
      </c>
      <c r="D2063" s="1339"/>
      <c r="E2063" s="1340">
        <f>IF(K2044="","",VLOOKUP($A2041,'Marks Entry'!$C$1:$GQ$109,70,0))</f>
        <v>0.0</v>
      </c>
      <c r="F2063" s="1340">
        <f>IF(K2044="","",VLOOKUP($A2041,'Marks Entry'!$C$1:$GQ$109,71,0))</f>
        <v>0.0</v>
      </c>
      <c r="G2063" s="1341">
        <f>IF(K2044="","",VLOOKUP($A2041,'Marks Entry'!$C$1:$GQ$109,72,0))</f>
        <v>0.0</v>
      </c>
      <c r="H2063" s="1342">
        <f t="shared" si="155"/>
        <v>0.0</v>
      </c>
      <c r="I2063" s="1343">
        <f>IF(K2044="","",VLOOKUP($A2041,'Marks Entry'!$C$1:$GQ$109,74,0))</f>
        <v>0.0</v>
      </c>
      <c r="J2063" s="1342">
        <f t="shared" si="153"/>
        <v>0.0</v>
      </c>
      <c r="K2063" s="1340">
        <f>IF(K2044="","",VLOOKUP($A2041,'Marks Entry'!$C$1:$GQ$109,76,0))</f>
        <v>0.0</v>
      </c>
      <c r="L2063" s="1344">
        <f t="shared" si="154"/>
        <v>0.0</v>
      </c>
      <c r="M2063" s="1345" t="str">
        <f>IF(K2044="","",VLOOKUP($A2041,'Marks Entry'!$C$1:$GQ$109,81,0))</f>
        <v/>
      </c>
      <c r="N2063" s="508"/>
    </row>
    <row r="2064" spans="8:8" s="1235" ht="17.25" customFormat="1" customHeight="1">
      <c r="A2064" s="1236"/>
      <c r="B2064" s="1282" t="s">
        <v>167</v>
      </c>
      <c r="C2064" s="1338" t="str">
        <f>'Marks Entry'!$CF$3</f>
        <v>SOCIAL SCIENCE</v>
      </c>
      <c r="D2064" s="1339"/>
      <c r="E2064" s="1340">
        <f>IF(K2044="","",VLOOKUP($A2041,'Marks Entry'!$C$1:$GQ$109,82,0))</f>
        <v>0.0</v>
      </c>
      <c r="F2064" s="1340">
        <f>IF(K2044="","",VLOOKUP($A2041,'Marks Entry'!$C$1:$GQ$109,83,0))</f>
        <v>0.0</v>
      </c>
      <c r="G2064" s="1341">
        <f>IF(K2044="","",VLOOKUP($A2041,'Marks Entry'!$C$1:$GQ$109,84,0))</f>
        <v>0.0</v>
      </c>
      <c r="H2064" s="1342">
        <f t="shared" si="155"/>
        <v>0.0</v>
      </c>
      <c r="I2064" s="1343">
        <f>IF(K2044="","",VLOOKUP($A2041,'Marks Entry'!$C$1:$GQ$109,86,0))</f>
        <v>0.0</v>
      </c>
      <c r="J2064" s="1342">
        <f t="shared" si="153"/>
        <v>0.0</v>
      </c>
      <c r="K2064" s="1340">
        <f>IF(K2044="","",VLOOKUP($A2041,'Marks Entry'!$C$1:$GQ$109,88,0))</f>
        <v>0.0</v>
      </c>
      <c r="L2064" s="1344">
        <f t="shared" si="154"/>
        <v>0.0</v>
      </c>
      <c r="M2064" s="1345" t="str">
        <f>IF(K2044="","",VLOOKUP($A2041,'Marks Entry'!$C$1:$GQ$109,93,0))</f>
        <v/>
      </c>
      <c r="N2064" s="508"/>
    </row>
    <row r="2065" spans="8:8" s="24" ht="17.25" customFormat="1" customHeight="1">
      <c r="A2065" s="1236"/>
      <c r="B2065" s="1262" t="s">
        <v>167</v>
      </c>
      <c r="C2065" s="1346" t="s">
        <v>77</v>
      </c>
      <c r="D2065" s="1347"/>
      <c r="E2065" s="1348"/>
      <c r="F2065" s="1349" t="s">
        <v>78</v>
      </c>
      <c r="G2065" s="1350"/>
      <c r="H2065" s="1351" t="s">
        <v>79</v>
      </c>
      <c r="I2065" s="1352"/>
      <c r="J2065" s="1353" t="s">
        <v>43</v>
      </c>
      <c r="K2065" s="1354" t="s">
        <v>95</v>
      </c>
      <c r="L2065" s="1355" t="s">
        <v>41</v>
      </c>
      <c r="M2065" s="1356" t="s">
        <v>45</v>
      </c>
      <c r="N2065" s="508"/>
    </row>
    <row r="2066" spans="8:8" s="24" ht="20.25" customFormat="1" customHeight="1">
      <c r="A2066" s="1236"/>
      <c r="B2066" s="1262" t="s">
        <v>167</v>
      </c>
      <c r="C2066" s="1357"/>
      <c r="D2066" s="1358"/>
      <c r="E2066" s="1359"/>
      <c r="F2066" s="1360" t="str">
        <f>IF(K2044="","",VLOOKUP($A2041,'Marks Entry'!$C$1:$GQ$109,155,0))</f>
        <v/>
      </c>
      <c r="G2066" s="1361"/>
      <c r="H2066" s="1362" t="str">
        <f>IF(K2044="","",VLOOKUP($A2041,'Marks Entry'!$C$1:$GQ$109,156,0))</f>
        <v/>
      </c>
      <c r="I2066" s="1361"/>
      <c r="J2066" s="1363" t="str">
        <f>IF(K2044="","",VLOOKUP($A2041,'Marks Entry'!$C$1:$GQ$109,157,0))</f>
        <v/>
      </c>
      <c r="K2066" s="1364" t="str">
        <f>IF(K2044="","",VLOOKUP($A2041,'Marks Entry'!$C$1:$GQ$109,158,0))</f>
        <v/>
      </c>
      <c r="L2066" s="1365" t="str">
        <f>IF(K2044="","",VLOOKUP($A2041,'Marks Entry'!$C$1:$GQ$109,159,0))</f>
        <v/>
      </c>
      <c r="M2066" s="1366" t="str">
        <f>IF(K2044="","",VLOOKUP($A2041,'Marks Entry'!$C$1:$GQ$109,161,0))</f>
        <v/>
      </c>
      <c r="N2066" s="508"/>
    </row>
    <row r="2067" spans="8:8" s="24" ht="17.25" customFormat="1" customHeight="1">
      <c r="A2067" s="1236"/>
      <c r="B2067" s="1262" t="s">
        <v>167</v>
      </c>
      <c r="C2067" s="1367" t="s">
        <v>58</v>
      </c>
      <c r="D2067" s="1368"/>
      <c r="E2067" s="1368"/>
      <c r="F2067" s="1368"/>
      <c r="G2067" s="1368"/>
      <c r="H2067" s="1368"/>
      <c r="I2067" s="1369"/>
      <c r="J2067" s="1370" t="s">
        <v>59</v>
      </c>
      <c r="K2067" s="1371">
        <f>IF(K2044="","",VLOOKUP($A2041,'Marks Entry'!$C$1:$GQ$109,152,0))</f>
        <v>0.0</v>
      </c>
      <c r="L2067" s="1372" t="s">
        <v>104</v>
      </c>
      <c r="M2067" s="1373"/>
      <c r="N2067" s="508"/>
    </row>
    <row r="2068" spans="8:8" s="24" ht="17.25" customFormat="1" customHeight="1">
      <c r="A2068" s="1236"/>
      <c r="B2068" s="1262" t="s">
        <v>167</v>
      </c>
      <c r="C2068" s="1374" t="s">
        <v>54</v>
      </c>
      <c r="D2068" s="1375"/>
      <c r="E2068" s="1375"/>
      <c r="F2068" s="1376" t="s">
        <v>162</v>
      </c>
      <c r="G2068" s="1376"/>
      <c r="H2068" s="1376"/>
      <c r="I2068" s="1377" t="s">
        <v>49</v>
      </c>
      <c r="J2068" s="1378" t="s">
        <v>60</v>
      </c>
      <c r="K2068" s="1379">
        <f>IF(K2044="","",VLOOKUP($A2041,'Marks Entry'!$C$1:$GQ$109,153,0))</f>
        <v>0.0</v>
      </c>
      <c r="L2068" s="1380" t="str">
        <f>IF(K2044="","",VLOOKUP($A2041,'Marks Entry'!$C$1:$GQ$109,154,0))</f>
        <v/>
      </c>
      <c r="M2068" s="1381"/>
      <c r="N2068" s="508"/>
    </row>
    <row r="2069" spans="8:8" s="24" ht="17.25" customFormat="1" customHeight="1">
      <c r="A2069" s="1236"/>
      <c r="B2069" s="1262" t="s">
        <v>167</v>
      </c>
      <c r="C2069" s="1374"/>
      <c r="D2069" s="1375"/>
      <c r="E2069" s="1375"/>
      <c r="F2069" s="1376"/>
      <c r="G2069" s="1376"/>
      <c r="H2069" s="1376"/>
      <c r="I2069" s="1382" t="s">
        <v>103</v>
      </c>
      <c r="J2069" s="1383" t="s">
        <v>61</v>
      </c>
      <c r="K2069" s="1383"/>
      <c r="L2069" s="1384" t="str">
        <f>IF(K2044="","",VLOOKUP($A2041,'Marks Entry'!$C$1:$GQ$109,162,0))</f>
        <v/>
      </c>
      <c r="M2069" s="1385"/>
      <c r="N2069" s="508"/>
    </row>
    <row r="2070" spans="8:8" s="24" ht="17.25" customFormat="1" customHeight="1">
      <c r="A2070" s="1236"/>
      <c r="B2070" s="1262" t="s">
        <v>167</v>
      </c>
      <c r="C2070" s="1386" t="str">
        <f>'Marks Entry'!$CR$3</f>
        <v>Fou. Of Info. Tech.</v>
      </c>
      <c r="D2070" s="1387"/>
      <c r="E2070" s="1388"/>
      <c r="F2070" s="1389" t="str">
        <f>IF(K2044="","",VLOOKUP($A2041,'Marks Entry'!$C$1:$GQ$109,180,0))</f>
        <v>0/200</v>
      </c>
      <c r="G2070" s="1389"/>
      <c r="H2070" s="1389"/>
      <c r="I2070" s="1390" t="str">
        <f>IF(OR(K2044="",F2070=0/200),"",VLOOKUP($A2041,'Marks Entry'!$C$1:$GQ$109,106,0))</f>
        <v/>
      </c>
      <c r="J2070" s="1391" t="s">
        <v>68</v>
      </c>
      <c r="K2070" s="1391"/>
      <c r="L2070" s="1392">
        <f>Master!$E$20</f>
        <v>45048.0</v>
      </c>
      <c r="M2070" s="1393"/>
      <c r="N2070" s="508"/>
    </row>
    <row r="2071" spans="8:8" s="24" ht="17.25" customFormat="1" customHeight="1">
      <c r="A2071" s="1236"/>
      <c r="B2071" s="1262" t="s">
        <v>167</v>
      </c>
      <c r="C2071" s="1394" t="str">
        <f>'Marks Entry'!$DE$3</f>
        <v>Health &amp; Phy. Edu.</v>
      </c>
      <c r="D2071" s="1395"/>
      <c r="E2071" s="1395"/>
      <c r="F2071" s="1396" t="str">
        <f>IF(K2044="","",VLOOKUP($A2041,'Marks Entry'!$C$1:$GQ$109,184,0))</f>
        <v>0/230</v>
      </c>
      <c r="G2071" s="1397"/>
      <c r="H2071" s="1398"/>
      <c r="I2071" s="1390" t="str">
        <f>IF(OR(K2044="",F2071=0/200),"",VLOOKUP($A2041,'Marks Entry'!$C$1:$GQ$109,129,0))</f>
        <v/>
      </c>
      <c r="J2071" s="1399"/>
      <c r="K2071" s="1399"/>
      <c r="L2071" s="1399"/>
      <c r="M2071" s="1400"/>
      <c r="N2071" s="508"/>
    </row>
    <row r="2072" spans="8:8" s="24" ht="17.25" customFormat="1" customHeight="1">
      <c r="A2072" s="1236"/>
      <c r="B2072" s="1262" t="s">
        <v>167</v>
      </c>
      <c r="C2072" s="1394" t="str">
        <f>'Marks Entry'!$EB$3</f>
        <v>S.U.P.W.</v>
      </c>
      <c r="D2072" s="1395"/>
      <c r="E2072" s="1395"/>
      <c r="F2072" s="1396" t="str">
        <f>IF(K2044="","",VLOOKUP($A2041,'Marks Entry'!$C$1:$GQ$109,188,0))</f>
        <v>0/100</v>
      </c>
      <c r="G2072" s="1397"/>
      <c r="H2072" s="1398"/>
      <c r="I2072" s="1390" t="str">
        <f>IF(OR(K2044="",F2072=0/100),"",VLOOKUP($A2041,'Marks Entry'!$C$1:$GQ$109,135,0))</f>
        <v/>
      </c>
      <c r="J2072" s="1401"/>
      <c r="K2072" s="1401"/>
      <c r="L2072" s="1401"/>
      <c r="M2072" s="1402"/>
      <c r="N2072" s="508"/>
    </row>
    <row r="2073" spans="8:8" s="24" ht="17.25" customFormat="1" customHeight="1">
      <c r="A2073" s="1236"/>
      <c r="B2073" s="1262" t="s">
        <v>167</v>
      </c>
      <c r="C2073" s="1394" t="str">
        <f>'Marks Entry'!$EH$3</f>
        <v>Art Education</v>
      </c>
      <c r="D2073" s="1395"/>
      <c r="E2073" s="1395"/>
      <c r="F2073" s="1396" t="str">
        <f>IF(K2044="","",VLOOKUP($A2041,'Marks Entry'!$C$1:$GQ$109,192,0))</f>
        <v>0/100</v>
      </c>
      <c r="G2073" s="1397"/>
      <c r="H2073" s="1398"/>
      <c r="I2073" s="1390" t="str">
        <f>IF(OR(K2044="",F2073=0/100),"",VLOOKUP($A2041,'Marks Entry'!$C$1:$GQ$109,141,0))</f>
        <v/>
      </c>
      <c r="J2073" s="1403" t="s">
        <v>228</v>
      </c>
      <c r="K2073" s="1403"/>
      <c r="L2073" s="1403"/>
      <c r="M2073" s="1404"/>
      <c r="N2073" s="508"/>
    </row>
    <row r="2074" spans="8:8" s="24" ht="17.25" customFormat="1" customHeight="1">
      <c r="A2074" s="1236"/>
      <c r="B2074" s="1262" t="s">
        <v>167</v>
      </c>
      <c r="C2074" s="1394" t="str">
        <f>'Marks Entry'!$EN$3</f>
        <v>H &amp; C RAJ</v>
      </c>
      <c r="D2074" s="1395"/>
      <c r="E2074" s="1395"/>
      <c r="F2074" s="1405" t="str">
        <f>IF(K2044="","",VLOOKUP($A2041,'Marks Entry'!$C$1:$GQ$109,196,0))</f>
        <v>0/200</v>
      </c>
      <c r="G2074" s="1406"/>
      <c r="H2074" s="1407"/>
      <c r="I2074" s="1408" t="str">
        <f>IF(OR(K2044="",F2074=0/200),"",VLOOKUP($A2041,'Marks Entry'!$C$1:$GQ$109,151,0))</f>
        <v/>
      </c>
      <c r="J2074" s="1403" t="s">
        <v>229</v>
      </c>
      <c r="K2074" s="1403"/>
      <c r="L2074" s="1403"/>
      <c r="M2074" s="1404"/>
      <c r="N2074" s="508"/>
    </row>
    <row r="2075" spans="8:8" s="24" ht="17.25" customFormat="1" customHeight="1">
      <c r="A2075" s="1236"/>
      <c r="B2075" s="1262" t="s">
        <v>167</v>
      </c>
      <c r="C2075" s="1409" t="s">
        <v>171</v>
      </c>
      <c r="D2075" s="1410"/>
      <c r="E2075" s="1411"/>
      <c r="F2075" s="1412" t="s">
        <v>172</v>
      </c>
      <c r="G2075" s="1413"/>
      <c r="H2075" s="1414"/>
      <c r="I2075" s="1415" t="s">
        <v>31</v>
      </c>
      <c r="J2075" s="1403" t="s">
        <v>230</v>
      </c>
      <c r="K2075" s="1403"/>
      <c r="L2075" s="1403"/>
      <c r="M2075" s="1404"/>
      <c r="N2075" s="508"/>
    </row>
    <row r="2076" spans="8:8" s="24" ht="17.25" customFormat="1" customHeight="1">
      <c r="A2076" s="1236"/>
      <c r="B2076" s="1262" t="s">
        <v>167</v>
      </c>
      <c r="C2076" s="1416"/>
      <c r="D2076" s="1417"/>
      <c r="E2076" s="1418"/>
      <c r="F2076" s="1419" t="s">
        <v>224</v>
      </c>
      <c r="G2076" s="1420"/>
      <c r="H2076" s="1421"/>
      <c r="I2076" s="1422" t="s">
        <v>62</v>
      </c>
      <c r="J2076" s="1423" t="s">
        <v>232</v>
      </c>
      <c r="K2076" s="1424"/>
      <c r="L2076" s="1424"/>
      <c r="M2076" s="1425"/>
      <c r="N2076" s="508"/>
    </row>
    <row r="2077" spans="8:8" s="24" ht="17.25" customFormat="1" customHeight="1">
      <c r="A2077" s="1236"/>
      <c r="B2077" s="1262" t="s">
        <v>167</v>
      </c>
      <c r="C2077" s="1416"/>
      <c r="D2077" s="1417"/>
      <c r="E2077" s="1418"/>
      <c r="F2077" s="1419" t="s">
        <v>225</v>
      </c>
      <c r="G2077" s="1420"/>
      <c r="H2077" s="1421"/>
      <c r="I2077" s="1422" t="s">
        <v>63</v>
      </c>
      <c r="J2077" s="1426"/>
      <c r="K2077" s="1427"/>
      <c r="L2077" s="1427"/>
      <c r="M2077" s="1428"/>
      <c r="N2077" s="508"/>
    </row>
    <row r="2078" spans="8:8" s="24" ht="17.25" customFormat="1" customHeight="1">
      <c r="A2078" s="1236"/>
      <c r="B2078" s="1262" t="s">
        <v>167</v>
      </c>
      <c r="C2078" s="1416"/>
      <c r="D2078" s="1417"/>
      <c r="E2078" s="1418"/>
      <c r="F2078" s="1419" t="s">
        <v>226</v>
      </c>
      <c r="G2078" s="1420"/>
      <c r="H2078" s="1421"/>
      <c r="I2078" s="1422" t="s">
        <v>65</v>
      </c>
      <c r="J2078" s="1426"/>
      <c r="K2078" s="1427"/>
      <c r="L2078" s="1427"/>
      <c r="M2078" s="1428"/>
      <c r="N2078" s="508"/>
    </row>
    <row r="2079" spans="8:8" s="24" ht="17.25" customFormat="1" customHeight="1">
      <c r="A2079" s="1236"/>
      <c r="B2079" s="1429" t="s">
        <v>167</v>
      </c>
      <c r="C2079" s="1430"/>
      <c r="D2079" s="1431"/>
      <c r="E2079" s="1432"/>
      <c r="F2079" s="1433" t="s">
        <v>227</v>
      </c>
      <c r="G2079" s="1434"/>
      <c r="H2079" s="1435"/>
      <c r="I2079" s="1436" t="s">
        <v>64</v>
      </c>
      <c r="J2079" s="1437" t="s">
        <v>231</v>
      </c>
      <c r="K2079" s="1438"/>
      <c r="L2079" s="1438"/>
      <c r="M2079" s="1439"/>
      <c r="N2079" s="508"/>
    </row>
    <row r="2080" spans="8:8" s="24" ht="27.75" customFormat="1" customHeight="1">
      <c r="A2080" s="1440" t="s">
        <v>161</v>
      </c>
      <c r="B2080" s="1440"/>
      <c r="C2080" s="1440"/>
      <c r="D2080" s="1440"/>
      <c r="E2080" s="1440"/>
      <c r="F2080" s="1440"/>
      <c r="G2080" s="1440"/>
      <c r="H2080" s="1440"/>
      <c r="I2080" s="1440"/>
      <c r="J2080" s="1440"/>
      <c r="K2080" s="1440"/>
      <c r="L2080" s="1440"/>
      <c r="M2080" s="1440"/>
      <c r="N2080" s="1440"/>
    </row>
    <row r="2081" spans="8:8" s="24" ht="19.5" customFormat="1" customHeight="1">
      <c r="A2081" s="1223">
        <f>A2041+1</f>
        <v>53.0</v>
      </c>
      <c r="B2081" s="1441" t="str">
        <f>$B$1</f>
        <v>Department Of Sanskrit Education, Rajasthan</v>
      </c>
      <c r="C2081" s="1441"/>
      <c r="D2081" s="1441"/>
      <c r="E2081" s="1441"/>
      <c r="F2081" s="1441"/>
      <c r="G2081" s="1441"/>
      <c r="H2081" s="1441"/>
      <c r="I2081" s="1441"/>
      <c r="J2081" s="1441"/>
      <c r="K2081" s="1441"/>
      <c r="L2081" s="1441"/>
      <c r="M2081" s="1441"/>
      <c r="N2081" s="508" t="s">
        <v>161</v>
      </c>
    </row>
    <row r="2082" spans="8:8" s="707" ht="36.0" customFormat="1" customHeight="1">
      <c r="A2082" s="1225"/>
      <c r="B2082" s="1226"/>
      <c r="C2082" s="1227"/>
      <c r="D2082" s="1228" t="str">
        <f>Master!$E$8</f>
        <v>GOVT VARISHTHA UPADHYAY SANSKRIT SCHOOL</v>
      </c>
      <c r="E2082" s="1229"/>
      <c r="F2082" s="1229"/>
      <c r="G2082" s="1229"/>
      <c r="H2082" s="1229"/>
      <c r="I2082" s="1229"/>
      <c r="J2082" s="1229"/>
      <c r="K2082" s="1229"/>
      <c r="L2082" s="1229"/>
      <c r="M2082" s="1230"/>
      <c r="N2082" s="508"/>
    </row>
    <row r="2083" spans="8:8" s="24" ht="19.5" customFormat="1" customHeight="1">
      <c r="A2083" s="1225"/>
      <c r="B2083" s="1231"/>
      <c r="C2083" s="1232"/>
      <c r="D2083" s="1233">
        <f>Master!$E$11</f>
        <v>0.0</v>
      </c>
      <c r="E2083" s="1233"/>
      <c r="F2083" s="1233"/>
      <c r="G2083" s="1233"/>
      <c r="H2083" s="1233"/>
      <c r="I2083" s="1233"/>
      <c r="J2083" s="1233"/>
      <c r="K2083" s="1233"/>
      <c r="L2083" s="1233"/>
      <c r="M2083" s="1234"/>
      <c r="N2083" s="508"/>
    </row>
    <row r="2084" spans="8:8" s="1235" ht="18.75" customFormat="1" customHeight="1">
      <c r="A2084" s="1236"/>
      <c r="B2084" s="1237"/>
      <c r="C2084" s="1238" t="s">
        <v>154</v>
      </c>
      <c r="D2084" s="1239"/>
      <c r="E2084" s="1239"/>
      <c r="F2084" s="1239"/>
      <c r="G2084" s="1239"/>
      <c r="H2084" s="1240"/>
      <c r="I2084" s="1241" t="s">
        <v>135</v>
      </c>
      <c r="J2084" s="1242"/>
      <c r="K2084" s="1243">
        <f>VLOOKUP($A2081,'Marks Entry'!$C$9:$K$108,5)</f>
        <v>0.0</v>
      </c>
      <c r="L2084" s="1244" t="s">
        <v>221</v>
      </c>
      <c r="M2084" s="1245"/>
      <c r="N2084" s="508"/>
    </row>
    <row r="2085" spans="8:8" s="1235" ht="18.75" customFormat="1" customHeight="1">
      <c r="A2085" s="1236"/>
      <c r="B2085" s="1237"/>
      <c r="C2085" s="1246"/>
      <c r="D2085" s="1247"/>
      <c r="E2085" s="1247"/>
      <c r="F2085" s="1247"/>
      <c r="G2085" s="1247"/>
      <c r="H2085" s="1248"/>
      <c r="I2085" s="1241"/>
      <c r="J2085" s="1242"/>
      <c r="K2085" s="1243"/>
      <c r="L2085" s="1249">
        <f>Master!$E$14</f>
        <v>8170.0</v>
      </c>
      <c r="M2085" s="1250"/>
      <c r="N2085" s="508"/>
    </row>
    <row r="2086" spans="8:8" s="24" ht="15.75" customFormat="1" customHeight="1">
      <c r="A2086" s="1236"/>
      <c r="B2086" s="1251"/>
      <c r="C2086" s="1246"/>
      <c r="D2086" s="1247"/>
      <c r="E2086" s="1247"/>
      <c r="F2086" s="1247"/>
      <c r="G2086" s="1247"/>
      <c r="H2086" s="1248"/>
      <c r="I2086" s="1241"/>
      <c r="J2086" s="1242"/>
      <c r="K2086" s="1243"/>
      <c r="L2086" s="1252" t="s">
        <v>222</v>
      </c>
      <c r="M2086" s="1253"/>
      <c r="N2086" s="508"/>
    </row>
    <row r="2087" spans="8:8" s="24" ht="18.0" customFormat="1" customHeight="1">
      <c r="A2087" s="1236"/>
      <c r="B2087" s="1251"/>
      <c r="C2087" s="1254"/>
      <c r="D2087" s="1255"/>
      <c r="E2087" s="1255"/>
      <c r="F2087" s="1255"/>
      <c r="G2087" s="1255"/>
      <c r="H2087" s="1256"/>
      <c r="I2087" s="1257"/>
      <c r="J2087" s="1258"/>
      <c r="K2087" s="1259"/>
      <c r="L2087" s="1260" t="str">
        <f>Master!$E$6</f>
        <v>2022-23</v>
      </c>
      <c r="M2087" s="1261"/>
      <c r="N2087" s="508"/>
    </row>
    <row r="2088" spans="8:8" s="24" ht="17.25" customFormat="1" customHeight="1">
      <c r="A2088" s="1236"/>
      <c r="B2088" s="1262" t="s">
        <v>167</v>
      </c>
      <c r="C2088" s="1263" t="s">
        <v>21</v>
      </c>
      <c r="D2088" s="1264"/>
      <c r="E2088" s="1264"/>
      <c r="F2088" s="1264"/>
      <c r="G2088" s="1265"/>
      <c r="H2088" s="1266" t="s">
        <v>153</v>
      </c>
      <c r="I2088" s="1267">
        <f>IF(K2084="","",VLOOKUP($A2081,'Marks Entry'!$C$9:$FA$108,3,0))</f>
        <v>0.0</v>
      </c>
      <c r="J2088" s="1267"/>
      <c r="K2088" s="1267"/>
      <c r="L2088" s="1267"/>
      <c r="M2088" s="1268"/>
      <c r="N2088" s="508"/>
    </row>
    <row r="2089" spans="8:8" s="24" ht="17.25" customFormat="1" customHeight="1">
      <c r="A2089" s="1236"/>
      <c r="B2089" s="1262" t="s">
        <v>167</v>
      </c>
      <c r="C2089" s="1269" t="s">
        <v>23</v>
      </c>
      <c r="D2089" s="1270"/>
      <c r="E2089" s="1270"/>
      <c r="F2089" s="1270"/>
      <c r="G2089" s="1271"/>
      <c r="H2089" s="1272" t="s">
        <v>153</v>
      </c>
      <c r="I2089" s="1273">
        <f>IF(K2084="","",VLOOKUP($A2081,'Marks Entry'!$C$9:$FA$108,6,0))</f>
        <v>0.0</v>
      </c>
      <c r="J2089" s="1273"/>
      <c r="K2089" s="1273"/>
      <c r="L2089" s="1273"/>
      <c r="M2089" s="1274"/>
      <c r="N2089" s="508"/>
    </row>
    <row r="2090" spans="8:8" s="24" ht="17.25" customFormat="1" customHeight="1">
      <c r="A2090" s="1236"/>
      <c r="B2090" s="1262" t="s">
        <v>167</v>
      </c>
      <c r="C2090" s="1269" t="s">
        <v>24</v>
      </c>
      <c r="D2090" s="1270"/>
      <c r="E2090" s="1270"/>
      <c r="F2090" s="1270"/>
      <c r="G2090" s="1271"/>
      <c r="H2090" s="1272" t="s">
        <v>153</v>
      </c>
      <c r="I2090" s="1273">
        <f>IF(K2084="","",VLOOKUP($A2081,'Marks Entry'!$C$9:$FA$108,7,0))</f>
        <v>0.0</v>
      </c>
      <c r="J2090" s="1273"/>
      <c r="K2090" s="1273"/>
      <c r="L2090" s="1273"/>
      <c r="M2090" s="1274"/>
      <c r="N2090" s="508"/>
    </row>
    <row r="2091" spans="8:8" s="24" ht="17.25" customFormat="1" customHeight="1">
      <c r="A2091" s="1236"/>
      <c r="B2091" s="1262" t="s">
        <v>167</v>
      </c>
      <c r="C2091" s="1269" t="s">
        <v>52</v>
      </c>
      <c r="D2091" s="1270"/>
      <c r="E2091" s="1270"/>
      <c r="F2091" s="1270"/>
      <c r="G2091" s="1271"/>
      <c r="H2091" s="1272" t="s">
        <v>153</v>
      </c>
      <c r="I2091" s="1273">
        <f>IF(K2084="","",VLOOKUP($A2081,'Marks Entry'!$C$9:$FA$108,8,0))</f>
        <v>0.0</v>
      </c>
      <c r="J2091" s="1273"/>
      <c r="K2091" s="1273"/>
      <c r="L2091" s="1273"/>
      <c r="M2091" s="1274"/>
      <c r="N2091" s="508"/>
    </row>
    <row r="2092" spans="8:8" s="24" ht="17.25" customFormat="1" customHeight="1">
      <c r="A2092" s="1236"/>
      <c r="B2092" s="1262" t="s">
        <v>167</v>
      </c>
      <c r="C2092" s="1269" t="s">
        <v>53</v>
      </c>
      <c r="D2092" s="1270"/>
      <c r="E2092" s="1270"/>
      <c r="F2092" s="1270"/>
      <c r="G2092" s="1271"/>
      <c r="H2092" s="1272" t="s">
        <v>153</v>
      </c>
      <c r="I2092" s="1275" t="str">
        <f>IF(K2084="","",CONCATENATE('Marks Entry'!$G$4,'Marks Entry'!$J$4))</f>
        <v>9(A)</v>
      </c>
      <c r="J2092" s="1273"/>
      <c r="K2092" s="1273"/>
      <c r="L2092" s="1273"/>
      <c r="M2092" s="1274"/>
      <c r="N2092" s="508"/>
    </row>
    <row r="2093" spans="8:8" s="24" ht="17.25" customFormat="1" customHeight="1">
      <c r="A2093" s="1236"/>
      <c r="B2093" s="1262" t="s">
        <v>167</v>
      </c>
      <c r="C2093" s="1276" t="s">
        <v>26</v>
      </c>
      <c r="D2093" s="1277"/>
      <c r="E2093" s="1277"/>
      <c r="F2093" s="1277"/>
      <c r="G2093" s="1278"/>
      <c r="H2093" s="1279" t="s">
        <v>153</v>
      </c>
      <c r="I2093" s="1280">
        <f>IF(K2084="","",VLOOKUP($A2081,'Marks Entry'!$C$9:$FA$108,9,0))</f>
        <v>0.0</v>
      </c>
      <c r="J2093" s="1280"/>
      <c r="K2093" s="1280"/>
      <c r="L2093" s="1280"/>
      <c r="M2093" s="1281"/>
      <c r="N2093" s="508"/>
    </row>
    <row r="2094" spans="8:8" s="1235" ht="17.25" customFormat="1" customHeight="1">
      <c r="A2094" s="1236"/>
      <c r="B2094" s="1282" t="s">
        <v>167</v>
      </c>
      <c r="C2094" s="1283" t="s">
        <v>54</v>
      </c>
      <c r="D2094" s="1284"/>
      <c r="E2094" s="1285" t="s">
        <v>69</v>
      </c>
      <c r="F2094" s="1286" t="s">
        <v>70</v>
      </c>
      <c r="G2094" s="1285" t="s">
        <v>200</v>
      </c>
      <c r="H2094" s="1287" t="s">
        <v>30</v>
      </c>
      <c r="I2094" s="1288" t="s">
        <v>55</v>
      </c>
      <c r="J2094" s="1289" t="s">
        <v>223</v>
      </c>
      <c r="K2094" s="1290" t="s">
        <v>83</v>
      </c>
      <c r="L2094" s="1291" t="s">
        <v>76</v>
      </c>
      <c r="M2094" s="1292" t="s">
        <v>102</v>
      </c>
      <c r="N2094" s="508"/>
    </row>
    <row r="2095" spans="8:8" s="1235" ht="17.25" customFormat="1" customHeight="1">
      <c r="A2095" s="1236"/>
      <c r="B2095" s="1282" t="s">
        <v>167</v>
      </c>
      <c r="C2095" s="1293"/>
      <c r="D2095" s="1294"/>
      <c r="E2095" s="1295"/>
      <c r="F2095" s="1296"/>
      <c r="G2095" s="1295"/>
      <c r="H2095" s="1297"/>
      <c r="I2095" s="1298"/>
      <c r="J2095" s="1299"/>
      <c r="K2095" s="1300"/>
      <c r="L2095" s="1301"/>
      <c r="M2095" s="1302"/>
      <c r="N2095" s="508"/>
    </row>
    <row r="2096" spans="8:8" s="1235" ht="17.25" customFormat="1" customHeight="1">
      <c r="A2096" s="1236"/>
      <c r="B2096" s="1282" t="s">
        <v>167</v>
      </c>
      <c r="C2096" s="1303" t="s">
        <v>56</v>
      </c>
      <c r="D2096" s="1304"/>
      <c r="E2096" s="1305">
        <f>'Marks Entry'!$L$7</f>
        <v>5.0</v>
      </c>
      <c r="F2096" s="1305">
        <f>'Marks Entry'!$M$7</f>
        <v>5.0</v>
      </c>
      <c r="G2096" s="1305">
        <f>'Marks Entry'!$M$7</f>
        <v>5.0</v>
      </c>
      <c r="H2096" s="1306">
        <f>SUM(E2096:G2096)</f>
        <v>15.0</v>
      </c>
      <c r="I2096" s="1305">
        <f>'Marks Entry'!$P$7</f>
        <v>35.0</v>
      </c>
      <c r="J2096" s="1306">
        <f>SUM(H2096,I2096)</f>
        <v>50.0</v>
      </c>
      <c r="K2096" s="1305">
        <f>'Marks Entry'!$R$7</f>
        <v>50.0</v>
      </c>
      <c r="L2096" s="1307">
        <f>SUM(J2096,K2096)</f>
        <v>100.0</v>
      </c>
      <c r="M2096" s="1308"/>
      <c r="N2096" s="508"/>
    </row>
    <row r="2097" spans="8:8" s="1235" ht="17.25" customFormat="1" customHeight="1">
      <c r="A2097" s="1236"/>
      <c r="B2097" s="1282" t="s">
        <v>167</v>
      </c>
      <c r="C2097" s="1309" t="str">
        <f>'Marks Entry'!$L$3</f>
        <v>HINDI</v>
      </c>
      <c r="D2097" s="1310"/>
      <c r="E2097" s="1311">
        <f>IF(K2084="","",VLOOKUP($A2081,'Marks Entry'!$C$1:$GQ$109,10,0))</f>
        <v>0.0</v>
      </c>
      <c r="F2097" s="1311">
        <f>IF(K2084="","",VLOOKUP($A2081,'Marks Entry'!$C$1:$GQ$109,11,0))</f>
        <v>0.0</v>
      </c>
      <c r="G2097" s="1312">
        <f>IF(K2084="","",VLOOKUP($A2081,'Marks Entry'!$C$1:$GQ$109,12,0))</f>
        <v>0.0</v>
      </c>
      <c r="H2097" s="1313">
        <f>SUM(E2097:G2097)</f>
        <v>0.0</v>
      </c>
      <c r="I2097" s="1311">
        <f>IF(K2084="","",VLOOKUP($A2081,'Marks Entry'!$C$1:$GQ$109,14,0))</f>
        <v>0.0</v>
      </c>
      <c r="J2097" s="1313">
        <f t="shared" si="156" ref="J2097:J2104">SUM(H2097,I2097)</f>
        <v>0.0</v>
      </c>
      <c r="K2097" s="1311">
        <f>IF(K2084="","",VLOOKUP($A2081,'Marks Entry'!$C$1:$GQ$109,16,0))</f>
        <v>0.0</v>
      </c>
      <c r="L2097" s="1314">
        <f t="shared" si="157" ref="L2097:L2104">SUM(J2097,K2097)</f>
        <v>0.0</v>
      </c>
      <c r="M2097" s="1315" t="str">
        <f>IF(K2084="","",VLOOKUP($A2081,'Marks Entry'!$C$1:$GQ$109,21,0))</f>
        <v/>
      </c>
      <c r="N2097" s="508"/>
    </row>
    <row r="2098" spans="8:8" s="1235" ht="17.25" customFormat="1" customHeight="1">
      <c r="A2098" s="1236"/>
      <c r="B2098" s="1282" t="s">
        <v>167</v>
      </c>
      <c r="C2098" s="1316" t="str">
        <f>'Marks Entry'!$X$3</f>
        <v>ENGLISH</v>
      </c>
      <c r="D2098" s="1317"/>
      <c r="E2098" s="1318">
        <f>IF(K2084="","",VLOOKUP($A2081,'Marks Entry'!$C$1:$GQ$109,22,0))</f>
        <v>0.0</v>
      </c>
      <c r="F2098" s="1318">
        <f>IF(K2084="","",VLOOKUP($A2081,'Marks Entry'!$C$1:$GQ$109,23,0))</f>
        <v>0.0</v>
      </c>
      <c r="G2098" s="1319">
        <f>IF(K2084="","",VLOOKUP($A2081,'Marks Entry'!$C$1:$GQ$109,24,0))</f>
        <v>0.0</v>
      </c>
      <c r="H2098" s="1320">
        <f t="shared" si="158" ref="H2098:H2104">SUM(E2098:G2098)</f>
        <v>0.0</v>
      </c>
      <c r="I2098" s="1321">
        <f>IF(K2084="","",VLOOKUP($A2081,'Marks Entry'!$C$1:$GQ$109,26,0))</f>
        <v>0.0</v>
      </c>
      <c r="J2098" s="1320">
        <f t="shared" si="156"/>
        <v>0.0</v>
      </c>
      <c r="K2098" s="1318">
        <f>IF(K2084="","",VLOOKUP($A2081,'Marks Entry'!$C$1:$GQ$109,28,0))</f>
        <v>0.0</v>
      </c>
      <c r="L2098" s="1322">
        <f t="shared" si="157"/>
        <v>0.0</v>
      </c>
      <c r="M2098" s="1323" t="str">
        <f>IF(K2084="","",VLOOKUP($A2081,'Marks Entry'!$C$1:$GQ$109,33,0))</f>
        <v/>
      </c>
      <c r="N2098" s="508"/>
    </row>
    <row r="2099" spans="8:8" s="1235" ht="17.25" customFormat="1" customHeight="1">
      <c r="A2099" s="1236"/>
      <c r="B2099" s="1282" t="s">
        <v>167</v>
      </c>
      <c r="C2099" s="1324" t="s">
        <v>56</v>
      </c>
      <c r="D2099" s="1325"/>
      <c r="E2099" s="1326">
        <f>'Marks Entry'!$AJ$7</f>
        <v>10.0</v>
      </c>
      <c r="F2099" s="1326">
        <f>'Marks Entry'!$AK$7</f>
        <v>10.0</v>
      </c>
      <c r="G2099" s="1326">
        <f>'Marks Entry'!$AK$7</f>
        <v>10.0</v>
      </c>
      <c r="H2099" s="1327">
        <f t="shared" si="158"/>
        <v>30.0</v>
      </c>
      <c r="I2099" s="1326">
        <f>'Marks Entry'!$AN$7</f>
        <v>70.0</v>
      </c>
      <c r="J2099" s="1327">
        <f t="shared" si="156"/>
        <v>100.0</v>
      </c>
      <c r="K2099" s="1326">
        <f>'Marks Entry'!$AP$7</f>
        <v>100.0</v>
      </c>
      <c r="L2099" s="1328">
        <f t="shared" si="157"/>
        <v>200.0</v>
      </c>
      <c r="M2099" s="1329" t="s">
        <v>168</v>
      </c>
      <c r="N2099" s="508"/>
    </row>
    <row r="2100" spans="8:8" s="1235" ht="17.25" customFormat="1" customHeight="1">
      <c r="A2100" s="1236"/>
      <c r="B2100" s="1282" t="s">
        <v>167</v>
      </c>
      <c r="C2100" s="1330" t="str">
        <f>'Marks Entry'!$AJ$3</f>
        <v>SANSKRIT-I</v>
      </c>
      <c r="D2100" s="1331"/>
      <c r="E2100" s="1311">
        <f>IF(K2084="","",VLOOKUP($A2081,'Marks Entry'!$C$1:$GQ$109,34,0))</f>
        <v>0.0</v>
      </c>
      <c r="F2100" s="1311">
        <f>IF(K2084="","",VLOOKUP($A2081,'Marks Entry'!$C$1:$GQ$109,35,0))</f>
        <v>0.0</v>
      </c>
      <c r="G2100" s="1312">
        <f>IF(K2084="","",VLOOKUP($A2081,'Marks Entry'!$C$1:$GQ$109,36,0))</f>
        <v>0.0</v>
      </c>
      <c r="H2100" s="1332">
        <f t="shared" si="158"/>
        <v>0.0</v>
      </c>
      <c r="I2100" s="1333">
        <f>IF(K2084="","",VLOOKUP($A2081,'Marks Entry'!$C$1:$GQ$109,38,0))</f>
        <v>0.0</v>
      </c>
      <c r="J2100" s="1332">
        <f t="shared" si="156"/>
        <v>0.0</v>
      </c>
      <c r="K2100" s="1311">
        <f>IF(K2084="","",VLOOKUP($A2081,'Marks Entry'!$C$1:$GQ$109,40,0))</f>
        <v>0.0</v>
      </c>
      <c r="L2100" s="1314">
        <f t="shared" si="157"/>
        <v>0.0</v>
      </c>
      <c r="M2100" s="1315" t="str">
        <f>IF(K2084="","",VLOOKUP($A2081,'Marks Entry'!$C$1:$GQ$109,45,0))</f>
        <v/>
      </c>
      <c r="N2100" s="508"/>
    </row>
    <row r="2101" spans="8:8" s="1235" ht="17.25" customFormat="1" customHeight="1">
      <c r="A2101" s="1236"/>
      <c r="B2101" s="1282" t="s">
        <v>167</v>
      </c>
      <c r="C2101" s="1334" t="str">
        <f>'Marks Entry'!$AV$3</f>
        <v>SANSKRIT-II</v>
      </c>
      <c r="D2101" s="1335"/>
      <c r="E2101" s="1311">
        <f>IF(K2084="","",VLOOKUP($A2081,'Marks Entry'!$C$1:$GQ$109,46,0))</f>
        <v>0.0</v>
      </c>
      <c r="F2101" s="1311">
        <f>IF(K2084="","",VLOOKUP($A2081,'Marks Entry'!$C$1:$GQ$109,47,0))</f>
        <v>0.0</v>
      </c>
      <c r="G2101" s="1312">
        <f>IF(K2084="","",VLOOKUP($A2081,'Marks Entry'!$C$1:$GQ$109,48,0))</f>
        <v>0.0</v>
      </c>
      <c r="H2101" s="1336">
        <f t="shared" si="158"/>
        <v>0.0</v>
      </c>
      <c r="I2101" s="1337">
        <f>IF(K2084="","",VLOOKUP($A2081,'Marks Entry'!$C$1:$GQ$109,50,0))</f>
        <v>0.0</v>
      </c>
      <c r="J2101" s="1336">
        <f t="shared" si="156"/>
        <v>0.0</v>
      </c>
      <c r="K2101" s="1311">
        <f>IF(K2084="","",VLOOKUP($A2081,'Marks Entry'!$C$1:$GQ$109,52,0))</f>
        <v>0.0</v>
      </c>
      <c r="L2101" s="1314">
        <f t="shared" si="157"/>
        <v>0.0</v>
      </c>
      <c r="M2101" s="1315" t="str">
        <f>IF(K2084="","",VLOOKUP($A2081,'Marks Entry'!$C$1:$GQ$109,57,0))</f>
        <v/>
      </c>
      <c r="N2101" s="508"/>
    </row>
    <row r="2102" spans="8:8" s="1235" ht="17.25" customFormat="1" customHeight="1">
      <c r="A2102" s="1236"/>
      <c r="B2102" s="1282" t="s">
        <v>167</v>
      </c>
      <c r="C2102" s="1334" t="str">
        <f>'Marks Entry'!$BH$3</f>
        <v>SCIENCE</v>
      </c>
      <c r="D2102" s="1335"/>
      <c r="E2102" s="1311">
        <f>IF(K2084="","",VLOOKUP($A2081,'Marks Entry'!$C$1:$GQ$109,58,0))</f>
        <v>0.0</v>
      </c>
      <c r="F2102" s="1311">
        <f>IF(K2084="","",VLOOKUP($A2081,'Marks Entry'!$C$1:$GQ$109,59,0))</f>
        <v>0.0</v>
      </c>
      <c r="G2102" s="1312">
        <f>IF(K2084="","",VLOOKUP($A2081,'Marks Entry'!$C$1:$GQ$109,60,0))</f>
        <v>0.0</v>
      </c>
      <c r="H2102" s="1336">
        <f t="shared" si="158"/>
        <v>0.0</v>
      </c>
      <c r="I2102" s="1337">
        <f>IF(K2084="","",VLOOKUP($A2081,'Marks Entry'!$C$1:$GQ$109,62,0))</f>
        <v>0.0</v>
      </c>
      <c r="J2102" s="1336">
        <f t="shared" si="156"/>
        <v>0.0</v>
      </c>
      <c r="K2102" s="1311">
        <f>IF(K2084="","",VLOOKUP($A2081,'Marks Entry'!$C$1:$GQ$109,64,0))</f>
        <v>0.0</v>
      </c>
      <c r="L2102" s="1314">
        <f t="shared" si="157"/>
        <v>0.0</v>
      </c>
      <c r="M2102" s="1315" t="str">
        <f>IF(K2084="","",VLOOKUP($A2081,'Marks Entry'!$C$1:$GQ$109,69,0))</f>
        <v/>
      </c>
      <c r="N2102" s="508"/>
    </row>
    <row r="2103" spans="8:8" s="1235" ht="17.25" customFormat="1" customHeight="1">
      <c r="A2103" s="1236"/>
      <c r="B2103" s="1282" t="s">
        <v>167</v>
      </c>
      <c r="C2103" s="1338" t="str">
        <f>'Marks Entry'!$BT$3</f>
        <v>MATHEMATICS</v>
      </c>
      <c r="D2103" s="1339"/>
      <c r="E2103" s="1340">
        <f>IF(K2084="","",VLOOKUP($A2081,'Marks Entry'!$C$1:$GQ$109,70,0))</f>
        <v>0.0</v>
      </c>
      <c r="F2103" s="1340">
        <f>IF(K2084="","",VLOOKUP($A2081,'Marks Entry'!$C$1:$GQ$109,71,0))</f>
        <v>0.0</v>
      </c>
      <c r="G2103" s="1341">
        <f>IF(K2084="","",VLOOKUP($A2081,'Marks Entry'!$C$1:$GQ$109,72,0))</f>
        <v>0.0</v>
      </c>
      <c r="H2103" s="1342">
        <f t="shared" si="158"/>
        <v>0.0</v>
      </c>
      <c r="I2103" s="1343">
        <f>IF(K2084="","",VLOOKUP($A2081,'Marks Entry'!$C$1:$GQ$109,74,0))</f>
        <v>0.0</v>
      </c>
      <c r="J2103" s="1342">
        <f t="shared" si="156"/>
        <v>0.0</v>
      </c>
      <c r="K2103" s="1340">
        <f>IF(K2084="","",VLOOKUP($A2081,'Marks Entry'!$C$1:$GQ$109,76,0))</f>
        <v>0.0</v>
      </c>
      <c r="L2103" s="1344">
        <f t="shared" si="157"/>
        <v>0.0</v>
      </c>
      <c r="M2103" s="1345" t="str">
        <f>IF(K2084="","",VLOOKUP($A2081,'Marks Entry'!$C$1:$GQ$109,81,0))</f>
        <v/>
      </c>
      <c r="N2103" s="508"/>
    </row>
    <row r="2104" spans="8:8" s="1235" ht="17.25" customFormat="1" customHeight="1">
      <c r="A2104" s="1236"/>
      <c r="B2104" s="1282" t="s">
        <v>167</v>
      </c>
      <c r="C2104" s="1338" t="str">
        <f>'Marks Entry'!$CF$3</f>
        <v>SOCIAL SCIENCE</v>
      </c>
      <c r="D2104" s="1339"/>
      <c r="E2104" s="1340">
        <f>IF(K2084="","",VLOOKUP($A2081,'Marks Entry'!$C$1:$GQ$109,82,0))</f>
        <v>0.0</v>
      </c>
      <c r="F2104" s="1340">
        <f>IF(K2084="","",VLOOKUP($A2081,'Marks Entry'!$C$1:$GQ$109,83,0))</f>
        <v>0.0</v>
      </c>
      <c r="G2104" s="1341">
        <f>IF(K2084="","",VLOOKUP($A2081,'Marks Entry'!$C$1:$GQ$109,84,0))</f>
        <v>0.0</v>
      </c>
      <c r="H2104" s="1342">
        <f t="shared" si="158"/>
        <v>0.0</v>
      </c>
      <c r="I2104" s="1343">
        <f>IF(K2084="","",VLOOKUP($A2081,'Marks Entry'!$C$1:$GQ$109,86,0))</f>
        <v>0.0</v>
      </c>
      <c r="J2104" s="1342">
        <f t="shared" si="156"/>
        <v>0.0</v>
      </c>
      <c r="K2104" s="1340">
        <f>IF(K2084="","",VLOOKUP($A2081,'Marks Entry'!$C$1:$GQ$109,88,0))</f>
        <v>0.0</v>
      </c>
      <c r="L2104" s="1344">
        <f t="shared" si="157"/>
        <v>0.0</v>
      </c>
      <c r="M2104" s="1345" t="str">
        <f>IF(K2084="","",VLOOKUP($A2081,'Marks Entry'!$C$1:$GQ$109,93,0))</f>
        <v/>
      </c>
      <c r="N2104" s="508"/>
    </row>
    <row r="2105" spans="8:8" s="24" ht="17.25" customFormat="1" customHeight="1">
      <c r="A2105" s="1236"/>
      <c r="B2105" s="1262" t="s">
        <v>167</v>
      </c>
      <c r="C2105" s="1346" t="s">
        <v>77</v>
      </c>
      <c r="D2105" s="1347"/>
      <c r="E2105" s="1348"/>
      <c r="F2105" s="1349" t="s">
        <v>78</v>
      </c>
      <c r="G2105" s="1350"/>
      <c r="H2105" s="1351" t="s">
        <v>79</v>
      </c>
      <c r="I2105" s="1352"/>
      <c r="J2105" s="1353" t="s">
        <v>43</v>
      </c>
      <c r="K2105" s="1354" t="s">
        <v>95</v>
      </c>
      <c r="L2105" s="1355" t="s">
        <v>41</v>
      </c>
      <c r="M2105" s="1356" t="s">
        <v>45</v>
      </c>
      <c r="N2105" s="508"/>
    </row>
    <row r="2106" spans="8:8" s="24" ht="20.25" customFormat="1" customHeight="1">
      <c r="A2106" s="1236"/>
      <c r="B2106" s="1262" t="s">
        <v>167</v>
      </c>
      <c r="C2106" s="1357"/>
      <c r="D2106" s="1358"/>
      <c r="E2106" s="1359"/>
      <c r="F2106" s="1360" t="str">
        <f>IF(K2084="","",VLOOKUP($A2081,'Marks Entry'!$C$1:$GQ$109,155,0))</f>
        <v/>
      </c>
      <c r="G2106" s="1361"/>
      <c r="H2106" s="1362" t="str">
        <f>IF(K2084="","",VLOOKUP($A2081,'Marks Entry'!$C$1:$GQ$109,156,0))</f>
        <v/>
      </c>
      <c r="I2106" s="1361"/>
      <c r="J2106" s="1363" t="str">
        <f>IF(K2084="","",VLOOKUP($A2081,'Marks Entry'!$C$1:$GQ$109,157,0))</f>
        <v/>
      </c>
      <c r="K2106" s="1364" t="str">
        <f>IF(K2084="","",VLOOKUP($A2081,'Marks Entry'!$C$1:$GQ$109,158,0))</f>
        <v/>
      </c>
      <c r="L2106" s="1365" t="str">
        <f>IF(K2084="","",VLOOKUP($A2081,'Marks Entry'!$C$1:$GQ$109,159,0))</f>
        <v/>
      </c>
      <c r="M2106" s="1366" t="str">
        <f>IF(K2084="","",VLOOKUP($A2081,'Marks Entry'!$C$1:$GQ$109,161,0))</f>
        <v/>
      </c>
      <c r="N2106" s="508"/>
    </row>
    <row r="2107" spans="8:8" s="24" ht="17.25" customFormat="1" customHeight="1">
      <c r="A2107" s="1236"/>
      <c r="B2107" s="1262" t="s">
        <v>167</v>
      </c>
      <c r="C2107" s="1367" t="s">
        <v>58</v>
      </c>
      <c r="D2107" s="1368"/>
      <c r="E2107" s="1368"/>
      <c r="F2107" s="1368"/>
      <c r="G2107" s="1368"/>
      <c r="H2107" s="1368"/>
      <c r="I2107" s="1369"/>
      <c r="J2107" s="1370" t="s">
        <v>59</v>
      </c>
      <c r="K2107" s="1371">
        <f>IF(K2084="","",VLOOKUP($A2081,'Marks Entry'!$C$1:$GQ$109,152,0))</f>
        <v>0.0</v>
      </c>
      <c r="L2107" s="1372" t="s">
        <v>104</v>
      </c>
      <c r="M2107" s="1373"/>
      <c r="N2107" s="508"/>
    </row>
    <row r="2108" spans="8:8" s="24" ht="17.25" customFormat="1" customHeight="1">
      <c r="A2108" s="1236"/>
      <c r="B2108" s="1262" t="s">
        <v>167</v>
      </c>
      <c r="C2108" s="1374" t="s">
        <v>54</v>
      </c>
      <c r="D2108" s="1375"/>
      <c r="E2108" s="1375"/>
      <c r="F2108" s="1376" t="s">
        <v>162</v>
      </c>
      <c r="G2108" s="1376"/>
      <c r="H2108" s="1376"/>
      <c r="I2108" s="1377" t="s">
        <v>49</v>
      </c>
      <c r="J2108" s="1378" t="s">
        <v>60</v>
      </c>
      <c r="K2108" s="1379">
        <f>IF(K2084="","",VLOOKUP($A2081,'Marks Entry'!$C$1:$GQ$109,153,0))</f>
        <v>0.0</v>
      </c>
      <c r="L2108" s="1380" t="str">
        <f>IF(K2084="","",VLOOKUP($A2081,'Marks Entry'!$C$1:$GQ$109,154,0))</f>
        <v/>
      </c>
      <c r="M2108" s="1381"/>
      <c r="N2108" s="508"/>
    </row>
    <row r="2109" spans="8:8" s="24" ht="17.25" customFormat="1" customHeight="1">
      <c r="A2109" s="1236"/>
      <c r="B2109" s="1262" t="s">
        <v>167</v>
      </c>
      <c r="C2109" s="1374"/>
      <c r="D2109" s="1375"/>
      <c r="E2109" s="1375"/>
      <c r="F2109" s="1376"/>
      <c r="G2109" s="1376"/>
      <c r="H2109" s="1376"/>
      <c r="I2109" s="1382" t="s">
        <v>103</v>
      </c>
      <c r="J2109" s="1383" t="s">
        <v>61</v>
      </c>
      <c r="K2109" s="1383"/>
      <c r="L2109" s="1384" t="str">
        <f>IF(K2084="","",VLOOKUP($A2081,'Marks Entry'!$C$1:$GQ$109,162,0))</f>
        <v/>
      </c>
      <c r="M2109" s="1385"/>
      <c r="N2109" s="508"/>
    </row>
    <row r="2110" spans="8:8" s="24" ht="17.25" customFormat="1" customHeight="1">
      <c r="A2110" s="1236"/>
      <c r="B2110" s="1262" t="s">
        <v>167</v>
      </c>
      <c r="C2110" s="1386" t="str">
        <f>'Marks Entry'!$CR$3</f>
        <v>Fou. Of Info. Tech.</v>
      </c>
      <c r="D2110" s="1387"/>
      <c r="E2110" s="1388"/>
      <c r="F2110" s="1389" t="str">
        <f>IF(K2084="","",VLOOKUP($A2081,'Marks Entry'!$C$1:$GQ$109,180,0))</f>
        <v>0/200</v>
      </c>
      <c r="G2110" s="1389"/>
      <c r="H2110" s="1389"/>
      <c r="I2110" s="1390" t="str">
        <f>IF(OR(K2084="",F2110=0/200),"",VLOOKUP($A2081,'Marks Entry'!$C$1:$GQ$109,106,0))</f>
        <v/>
      </c>
      <c r="J2110" s="1391" t="s">
        <v>68</v>
      </c>
      <c r="K2110" s="1391"/>
      <c r="L2110" s="1392">
        <f>Master!$E$20</f>
        <v>45048.0</v>
      </c>
      <c r="M2110" s="1393"/>
      <c r="N2110" s="508"/>
    </row>
    <row r="2111" spans="8:8" s="24" ht="17.25" customFormat="1" customHeight="1">
      <c r="A2111" s="1236"/>
      <c r="B2111" s="1262" t="s">
        <v>167</v>
      </c>
      <c r="C2111" s="1394" t="str">
        <f>'Marks Entry'!$DE$3</f>
        <v>Health &amp; Phy. Edu.</v>
      </c>
      <c r="D2111" s="1395"/>
      <c r="E2111" s="1395"/>
      <c r="F2111" s="1396" t="str">
        <f>IF(K2084="","",VLOOKUP($A2081,'Marks Entry'!$C$1:$GQ$109,184,0))</f>
        <v>0/230</v>
      </c>
      <c r="G2111" s="1397"/>
      <c r="H2111" s="1398"/>
      <c r="I2111" s="1390" t="str">
        <f>IF(OR(K2084="",F2111=0/200),"",VLOOKUP($A2081,'Marks Entry'!$C$1:$GQ$109,129,0))</f>
        <v/>
      </c>
      <c r="J2111" s="1399"/>
      <c r="K2111" s="1399"/>
      <c r="L2111" s="1399"/>
      <c r="M2111" s="1400"/>
      <c r="N2111" s="508"/>
    </row>
    <row r="2112" spans="8:8" s="24" ht="17.25" customFormat="1" customHeight="1">
      <c r="A2112" s="1236"/>
      <c r="B2112" s="1262" t="s">
        <v>167</v>
      </c>
      <c r="C2112" s="1394" t="str">
        <f>'Marks Entry'!$EB$3</f>
        <v>S.U.P.W.</v>
      </c>
      <c r="D2112" s="1395"/>
      <c r="E2112" s="1395"/>
      <c r="F2112" s="1396" t="str">
        <f>IF(K2084="","",VLOOKUP($A2081,'Marks Entry'!$C$1:$GQ$109,188,0))</f>
        <v>0/100</v>
      </c>
      <c r="G2112" s="1397"/>
      <c r="H2112" s="1398"/>
      <c r="I2112" s="1390" t="str">
        <f>IF(OR(K2084="",F2112=0/100),"",VLOOKUP($A2081,'Marks Entry'!$C$1:$GQ$109,135,0))</f>
        <v/>
      </c>
      <c r="J2112" s="1401"/>
      <c r="K2112" s="1401"/>
      <c r="L2112" s="1401"/>
      <c r="M2112" s="1402"/>
      <c r="N2112" s="508"/>
    </row>
    <row r="2113" spans="8:8" s="24" ht="17.25" customFormat="1" customHeight="1">
      <c r="A2113" s="1236"/>
      <c r="B2113" s="1262" t="s">
        <v>167</v>
      </c>
      <c r="C2113" s="1394" t="str">
        <f>'Marks Entry'!$EH$3</f>
        <v>Art Education</v>
      </c>
      <c r="D2113" s="1395"/>
      <c r="E2113" s="1395"/>
      <c r="F2113" s="1396" t="str">
        <f>IF(K2084="","",VLOOKUP($A2081,'Marks Entry'!$C$1:$GQ$109,192,0))</f>
        <v>0/100</v>
      </c>
      <c r="G2113" s="1397"/>
      <c r="H2113" s="1398"/>
      <c r="I2113" s="1390" t="str">
        <f>IF(OR(K2084="",F2113=0/100),"",VLOOKUP($A2081,'Marks Entry'!$C$1:$GQ$109,141,0))</f>
        <v/>
      </c>
      <c r="J2113" s="1403" t="s">
        <v>228</v>
      </c>
      <c r="K2113" s="1403"/>
      <c r="L2113" s="1403"/>
      <c r="M2113" s="1404"/>
      <c r="N2113" s="508"/>
    </row>
    <row r="2114" spans="8:8" s="24" ht="17.25" customFormat="1" customHeight="1">
      <c r="A2114" s="1236"/>
      <c r="B2114" s="1262" t="s">
        <v>167</v>
      </c>
      <c r="C2114" s="1394" t="str">
        <f>'Marks Entry'!$EN$3</f>
        <v>H &amp; C RAJ</v>
      </c>
      <c r="D2114" s="1395"/>
      <c r="E2114" s="1395"/>
      <c r="F2114" s="1405" t="str">
        <f>IF(K2084="","",VLOOKUP($A2081,'Marks Entry'!$C$1:$GQ$109,196,0))</f>
        <v>0/200</v>
      </c>
      <c r="G2114" s="1406"/>
      <c r="H2114" s="1407"/>
      <c r="I2114" s="1408" t="str">
        <f>IF(OR(K2084="",F2114=0/200),"",VLOOKUP($A2081,'Marks Entry'!$C$1:$GQ$109,151,0))</f>
        <v/>
      </c>
      <c r="J2114" s="1403" t="s">
        <v>229</v>
      </c>
      <c r="K2114" s="1403"/>
      <c r="L2114" s="1403"/>
      <c r="M2114" s="1404"/>
      <c r="N2114" s="508"/>
    </row>
    <row r="2115" spans="8:8" s="24" ht="17.25" customFormat="1" customHeight="1">
      <c r="A2115" s="1236"/>
      <c r="B2115" s="1262" t="s">
        <v>167</v>
      </c>
      <c r="C2115" s="1409" t="s">
        <v>171</v>
      </c>
      <c r="D2115" s="1410"/>
      <c r="E2115" s="1411"/>
      <c r="F2115" s="1412" t="s">
        <v>172</v>
      </c>
      <c r="G2115" s="1413"/>
      <c r="H2115" s="1414"/>
      <c r="I2115" s="1415" t="s">
        <v>31</v>
      </c>
      <c r="J2115" s="1403" t="s">
        <v>230</v>
      </c>
      <c r="K2115" s="1403"/>
      <c r="L2115" s="1403"/>
      <c r="M2115" s="1404"/>
      <c r="N2115" s="508"/>
    </row>
    <row r="2116" spans="8:8" s="24" ht="17.25" customFormat="1" customHeight="1">
      <c r="A2116" s="1236"/>
      <c r="B2116" s="1262" t="s">
        <v>167</v>
      </c>
      <c r="C2116" s="1416"/>
      <c r="D2116" s="1417"/>
      <c r="E2116" s="1418"/>
      <c r="F2116" s="1419" t="s">
        <v>224</v>
      </c>
      <c r="G2116" s="1420"/>
      <c r="H2116" s="1421"/>
      <c r="I2116" s="1422" t="s">
        <v>62</v>
      </c>
      <c r="J2116" s="1423" t="s">
        <v>232</v>
      </c>
      <c r="K2116" s="1424"/>
      <c r="L2116" s="1424"/>
      <c r="M2116" s="1425"/>
      <c r="N2116" s="508"/>
    </row>
    <row r="2117" spans="8:8" s="24" ht="17.25" customFormat="1" customHeight="1">
      <c r="A2117" s="1236"/>
      <c r="B2117" s="1262" t="s">
        <v>167</v>
      </c>
      <c r="C2117" s="1416"/>
      <c r="D2117" s="1417"/>
      <c r="E2117" s="1418"/>
      <c r="F2117" s="1419" t="s">
        <v>225</v>
      </c>
      <c r="G2117" s="1420"/>
      <c r="H2117" s="1421"/>
      <c r="I2117" s="1422" t="s">
        <v>63</v>
      </c>
      <c r="J2117" s="1426"/>
      <c r="K2117" s="1427"/>
      <c r="L2117" s="1427"/>
      <c r="M2117" s="1428"/>
      <c r="N2117" s="508"/>
    </row>
    <row r="2118" spans="8:8" s="24" ht="17.25" customFormat="1" customHeight="1">
      <c r="A2118" s="1236"/>
      <c r="B2118" s="1262" t="s">
        <v>167</v>
      </c>
      <c r="C2118" s="1416"/>
      <c r="D2118" s="1417"/>
      <c r="E2118" s="1418"/>
      <c r="F2118" s="1419" t="s">
        <v>226</v>
      </c>
      <c r="G2118" s="1420"/>
      <c r="H2118" s="1421"/>
      <c r="I2118" s="1422" t="s">
        <v>65</v>
      </c>
      <c r="J2118" s="1426"/>
      <c r="K2118" s="1427"/>
      <c r="L2118" s="1427"/>
      <c r="M2118" s="1428"/>
      <c r="N2118" s="508"/>
    </row>
    <row r="2119" spans="8:8" s="24" ht="17.25" customFormat="1" customHeight="1">
      <c r="A2119" s="1236"/>
      <c r="B2119" s="1429" t="s">
        <v>167</v>
      </c>
      <c r="C2119" s="1430"/>
      <c r="D2119" s="1431"/>
      <c r="E2119" s="1432"/>
      <c r="F2119" s="1433" t="s">
        <v>227</v>
      </c>
      <c r="G2119" s="1434"/>
      <c r="H2119" s="1435"/>
      <c r="I2119" s="1436" t="s">
        <v>64</v>
      </c>
      <c r="J2119" s="1437" t="s">
        <v>231</v>
      </c>
      <c r="K2119" s="1438"/>
      <c r="L2119" s="1438"/>
      <c r="M2119" s="1439"/>
      <c r="N2119" s="508"/>
    </row>
    <row r="2120" spans="8:8" s="24" ht="27.75" customFormat="1" customHeight="1">
      <c r="A2120" s="1440" t="s">
        <v>161</v>
      </c>
      <c r="B2120" s="1440"/>
      <c r="C2120" s="1440"/>
      <c r="D2120" s="1440"/>
      <c r="E2120" s="1440"/>
      <c r="F2120" s="1440"/>
      <c r="G2120" s="1440"/>
      <c r="H2120" s="1440"/>
      <c r="I2120" s="1440"/>
      <c r="J2120" s="1440"/>
      <c r="K2120" s="1440"/>
      <c r="L2120" s="1440"/>
      <c r="M2120" s="1440"/>
      <c r="N2120" s="1440"/>
    </row>
    <row r="2121" spans="8:8" s="24" ht="19.5" customFormat="1" customHeight="1">
      <c r="A2121" s="1223">
        <f>A2081+1</f>
        <v>54.0</v>
      </c>
      <c r="B2121" s="1441" t="str">
        <f>$B$1</f>
        <v>Department Of Sanskrit Education, Rajasthan</v>
      </c>
      <c r="C2121" s="1441"/>
      <c r="D2121" s="1441"/>
      <c r="E2121" s="1441"/>
      <c r="F2121" s="1441"/>
      <c r="G2121" s="1441"/>
      <c r="H2121" s="1441"/>
      <c r="I2121" s="1441"/>
      <c r="J2121" s="1441"/>
      <c r="K2121" s="1441"/>
      <c r="L2121" s="1441"/>
      <c r="M2121" s="1441"/>
      <c r="N2121" s="508" t="s">
        <v>161</v>
      </c>
    </row>
    <row r="2122" spans="8:8" s="707" ht="36.0" customFormat="1" customHeight="1">
      <c r="A2122" s="1225"/>
      <c r="B2122" s="1226"/>
      <c r="C2122" s="1227"/>
      <c r="D2122" s="1228" t="str">
        <f>Master!$E$8</f>
        <v>GOVT VARISHTHA UPADHYAY SANSKRIT SCHOOL</v>
      </c>
      <c r="E2122" s="1229"/>
      <c r="F2122" s="1229"/>
      <c r="G2122" s="1229"/>
      <c r="H2122" s="1229"/>
      <c r="I2122" s="1229"/>
      <c r="J2122" s="1229"/>
      <c r="K2122" s="1229"/>
      <c r="L2122" s="1229"/>
      <c r="M2122" s="1230"/>
      <c r="N2122" s="508"/>
    </row>
    <row r="2123" spans="8:8" s="24" ht="19.5" customFormat="1" customHeight="1">
      <c r="A2123" s="1225"/>
      <c r="B2123" s="1231"/>
      <c r="C2123" s="1232"/>
      <c r="D2123" s="1233">
        <f>Master!$E$11</f>
        <v>0.0</v>
      </c>
      <c r="E2123" s="1233"/>
      <c r="F2123" s="1233"/>
      <c r="G2123" s="1233"/>
      <c r="H2123" s="1233"/>
      <c r="I2123" s="1233"/>
      <c r="J2123" s="1233"/>
      <c r="K2123" s="1233"/>
      <c r="L2123" s="1233"/>
      <c r="M2123" s="1234"/>
      <c r="N2123" s="508"/>
    </row>
    <row r="2124" spans="8:8" s="1235" ht="18.75" customFormat="1" customHeight="1">
      <c r="A2124" s="1236"/>
      <c r="B2124" s="1237"/>
      <c r="C2124" s="1238" t="s">
        <v>154</v>
      </c>
      <c r="D2124" s="1239"/>
      <c r="E2124" s="1239"/>
      <c r="F2124" s="1239"/>
      <c r="G2124" s="1239"/>
      <c r="H2124" s="1240"/>
      <c r="I2124" s="1241" t="s">
        <v>135</v>
      </c>
      <c r="J2124" s="1242"/>
      <c r="K2124" s="1243">
        <f>VLOOKUP($A2121,'Marks Entry'!$C$9:$K$108,5)</f>
        <v>0.0</v>
      </c>
      <c r="L2124" s="1244" t="s">
        <v>221</v>
      </c>
      <c r="M2124" s="1245"/>
      <c r="N2124" s="508"/>
    </row>
    <row r="2125" spans="8:8" s="1235" ht="18.75" customFormat="1" customHeight="1">
      <c r="A2125" s="1236"/>
      <c r="B2125" s="1237"/>
      <c r="C2125" s="1246"/>
      <c r="D2125" s="1247"/>
      <c r="E2125" s="1247"/>
      <c r="F2125" s="1247"/>
      <c r="G2125" s="1247"/>
      <c r="H2125" s="1248"/>
      <c r="I2125" s="1241"/>
      <c r="J2125" s="1242"/>
      <c r="K2125" s="1243"/>
      <c r="L2125" s="1249">
        <f>Master!$E$14</f>
        <v>8170.0</v>
      </c>
      <c r="M2125" s="1250"/>
      <c r="N2125" s="508"/>
    </row>
    <row r="2126" spans="8:8" s="24" ht="15.75" customFormat="1" customHeight="1">
      <c r="A2126" s="1236"/>
      <c r="B2126" s="1251"/>
      <c r="C2126" s="1246"/>
      <c r="D2126" s="1247"/>
      <c r="E2126" s="1247"/>
      <c r="F2126" s="1247"/>
      <c r="G2126" s="1247"/>
      <c r="H2126" s="1248"/>
      <c r="I2126" s="1241"/>
      <c r="J2126" s="1242"/>
      <c r="K2126" s="1243"/>
      <c r="L2126" s="1252" t="s">
        <v>222</v>
      </c>
      <c r="M2126" s="1253"/>
      <c r="N2126" s="508"/>
    </row>
    <row r="2127" spans="8:8" s="24" ht="18.0" customFormat="1" customHeight="1">
      <c r="A2127" s="1236"/>
      <c r="B2127" s="1251"/>
      <c r="C2127" s="1254"/>
      <c r="D2127" s="1255"/>
      <c r="E2127" s="1255"/>
      <c r="F2127" s="1255"/>
      <c r="G2127" s="1255"/>
      <c r="H2127" s="1256"/>
      <c r="I2127" s="1257"/>
      <c r="J2127" s="1258"/>
      <c r="K2127" s="1259"/>
      <c r="L2127" s="1260" t="str">
        <f>Master!$E$6</f>
        <v>2022-23</v>
      </c>
      <c r="M2127" s="1261"/>
      <c r="N2127" s="508"/>
    </row>
    <row r="2128" spans="8:8" s="24" ht="17.25" customFormat="1" customHeight="1">
      <c r="A2128" s="1236"/>
      <c r="B2128" s="1262" t="s">
        <v>167</v>
      </c>
      <c r="C2128" s="1263" t="s">
        <v>21</v>
      </c>
      <c r="D2128" s="1264"/>
      <c r="E2128" s="1264"/>
      <c r="F2128" s="1264"/>
      <c r="G2128" s="1265"/>
      <c r="H2128" s="1266" t="s">
        <v>153</v>
      </c>
      <c r="I2128" s="1267">
        <f>IF(K2124="","",VLOOKUP($A2121,'Marks Entry'!$C$9:$FA$108,3,0))</f>
        <v>0.0</v>
      </c>
      <c r="J2128" s="1267"/>
      <c r="K2128" s="1267"/>
      <c r="L2128" s="1267"/>
      <c r="M2128" s="1268"/>
      <c r="N2128" s="508"/>
    </row>
    <row r="2129" spans="8:8" s="24" ht="17.25" customFormat="1" customHeight="1">
      <c r="A2129" s="1236"/>
      <c r="B2129" s="1262" t="s">
        <v>167</v>
      </c>
      <c r="C2129" s="1269" t="s">
        <v>23</v>
      </c>
      <c r="D2129" s="1270"/>
      <c r="E2129" s="1270"/>
      <c r="F2129" s="1270"/>
      <c r="G2129" s="1271"/>
      <c r="H2129" s="1272" t="s">
        <v>153</v>
      </c>
      <c r="I2129" s="1273">
        <f>IF(K2124="","",VLOOKUP($A2121,'Marks Entry'!$C$9:$FA$108,6,0))</f>
        <v>0.0</v>
      </c>
      <c r="J2129" s="1273"/>
      <c r="K2129" s="1273"/>
      <c r="L2129" s="1273"/>
      <c r="M2129" s="1274"/>
      <c r="N2129" s="508"/>
    </row>
    <row r="2130" spans="8:8" s="24" ht="17.25" customFormat="1" customHeight="1">
      <c r="A2130" s="1236"/>
      <c r="B2130" s="1262" t="s">
        <v>167</v>
      </c>
      <c r="C2130" s="1269" t="s">
        <v>24</v>
      </c>
      <c r="D2130" s="1270"/>
      <c r="E2130" s="1270"/>
      <c r="F2130" s="1270"/>
      <c r="G2130" s="1271"/>
      <c r="H2130" s="1272" t="s">
        <v>153</v>
      </c>
      <c r="I2130" s="1273">
        <f>IF(K2124="","",VLOOKUP($A2121,'Marks Entry'!$C$9:$FA$108,7,0))</f>
        <v>0.0</v>
      </c>
      <c r="J2130" s="1273"/>
      <c r="K2130" s="1273"/>
      <c r="L2130" s="1273"/>
      <c r="M2130" s="1274"/>
      <c r="N2130" s="508"/>
    </row>
    <row r="2131" spans="8:8" s="24" ht="17.25" customFormat="1" customHeight="1">
      <c r="A2131" s="1236"/>
      <c r="B2131" s="1262" t="s">
        <v>167</v>
      </c>
      <c r="C2131" s="1269" t="s">
        <v>52</v>
      </c>
      <c r="D2131" s="1270"/>
      <c r="E2131" s="1270"/>
      <c r="F2131" s="1270"/>
      <c r="G2131" s="1271"/>
      <c r="H2131" s="1272" t="s">
        <v>153</v>
      </c>
      <c r="I2131" s="1273">
        <f>IF(K2124="","",VLOOKUP($A2121,'Marks Entry'!$C$9:$FA$108,8,0))</f>
        <v>0.0</v>
      </c>
      <c r="J2131" s="1273"/>
      <c r="K2131" s="1273"/>
      <c r="L2131" s="1273"/>
      <c r="M2131" s="1274"/>
      <c r="N2131" s="508"/>
    </row>
    <row r="2132" spans="8:8" s="24" ht="17.25" customFormat="1" customHeight="1">
      <c r="A2132" s="1236"/>
      <c r="B2132" s="1262" t="s">
        <v>167</v>
      </c>
      <c r="C2132" s="1269" t="s">
        <v>53</v>
      </c>
      <c r="D2132" s="1270"/>
      <c r="E2132" s="1270"/>
      <c r="F2132" s="1270"/>
      <c r="G2132" s="1271"/>
      <c r="H2132" s="1272" t="s">
        <v>153</v>
      </c>
      <c r="I2132" s="1275" t="str">
        <f>IF(K2124="","",CONCATENATE('Marks Entry'!$G$4,'Marks Entry'!$J$4))</f>
        <v>9(A)</v>
      </c>
      <c r="J2132" s="1273"/>
      <c r="K2132" s="1273"/>
      <c r="L2132" s="1273"/>
      <c r="M2132" s="1274"/>
      <c r="N2132" s="508"/>
    </row>
    <row r="2133" spans="8:8" s="24" ht="17.25" customFormat="1" customHeight="1">
      <c r="A2133" s="1236"/>
      <c r="B2133" s="1262" t="s">
        <v>167</v>
      </c>
      <c r="C2133" s="1276" t="s">
        <v>26</v>
      </c>
      <c r="D2133" s="1277"/>
      <c r="E2133" s="1277"/>
      <c r="F2133" s="1277"/>
      <c r="G2133" s="1278"/>
      <c r="H2133" s="1279" t="s">
        <v>153</v>
      </c>
      <c r="I2133" s="1280">
        <f>IF(K2124="","",VLOOKUP($A2121,'Marks Entry'!$C$9:$FA$108,9,0))</f>
        <v>0.0</v>
      </c>
      <c r="J2133" s="1280"/>
      <c r="K2133" s="1280"/>
      <c r="L2133" s="1280"/>
      <c r="M2133" s="1281"/>
      <c r="N2133" s="508"/>
    </row>
    <row r="2134" spans="8:8" s="1235" ht="17.25" customFormat="1" customHeight="1">
      <c r="A2134" s="1236"/>
      <c r="B2134" s="1282" t="s">
        <v>167</v>
      </c>
      <c r="C2134" s="1283" t="s">
        <v>54</v>
      </c>
      <c r="D2134" s="1284"/>
      <c r="E2134" s="1285" t="s">
        <v>69</v>
      </c>
      <c r="F2134" s="1286" t="s">
        <v>70</v>
      </c>
      <c r="G2134" s="1285" t="s">
        <v>200</v>
      </c>
      <c r="H2134" s="1287" t="s">
        <v>30</v>
      </c>
      <c r="I2134" s="1288" t="s">
        <v>55</v>
      </c>
      <c r="J2134" s="1289" t="s">
        <v>223</v>
      </c>
      <c r="K2134" s="1290" t="s">
        <v>83</v>
      </c>
      <c r="L2134" s="1291" t="s">
        <v>76</v>
      </c>
      <c r="M2134" s="1292" t="s">
        <v>102</v>
      </c>
      <c r="N2134" s="508"/>
    </row>
    <row r="2135" spans="8:8" s="1235" ht="17.25" customFormat="1" customHeight="1">
      <c r="A2135" s="1236"/>
      <c r="B2135" s="1282" t="s">
        <v>167</v>
      </c>
      <c r="C2135" s="1293"/>
      <c r="D2135" s="1294"/>
      <c r="E2135" s="1295"/>
      <c r="F2135" s="1296"/>
      <c r="G2135" s="1295"/>
      <c r="H2135" s="1297"/>
      <c r="I2135" s="1298"/>
      <c r="J2135" s="1299"/>
      <c r="K2135" s="1300"/>
      <c r="L2135" s="1301"/>
      <c r="M2135" s="1302"/>
      <c r="N2135" s="508"/>
    </row>
    <row r="2136" spans="8:8" s="1235" ht="17.25" customFormat="1" customHeight="1">
      <c r="A2136" s="1236"/>
      <c r="B2136" s="1282" t="s">
        <v>167</v>
      </c>
      <c r="C2136" s="1303" t="s">
        <v>56</v>
      </c>
      <c r="D2136" s="1304"/>
      <c r="E2136" s="1305">
        <f>'Marks Entry'!$L$7</f>
        <v>5.0</v>
      </c>
      <c r="F2136" s="1305">
        <f>'Marks Entry'!$M$7</f>
        <v>5.0</v>
      </c>
      <c r="G2136" s="1305">
        <f>'Marks Entry'!$M$7</f>
        <v>5.0</v>
      </c>
      <c r="H2136" s="1306">
        <f>SUM(E2136:G2136)</f>
        <v>15.0</v>
      </c>
      <c r="I2136" s="1305">
        <f>'Marks Entry'!$P$7</f>
        <v>35.0</v>
      </c>
      <c r="J2136" s="1306">
        <f>SUM(H2136,I2136)</f>
        <v>50.0</v>
      </c>
      <c r="K2136" s="1305">
        <f>'Marks Entry'!$R$7</f>
        <v>50.0</v>
      </c>
      <c r="L2136" s="1307">
        <f>SUM(J2136,K2136)</f>
        <v>100.0</v>
      </c>
      <c r="M2136" s="1308"/>
      <c r="N2136" s="508"/>
    </row>
    <row r="2137" spans="8:8" s="1235" ht="17.25" customFormat="1" customHeight="1">
      <c r="A2137" s="1236"/>
      <c r="B2137" s="1282" t="s">
        <v>167</v>
      </c>
      <c r="C2137" s="1309" t="str">
        <f>'Marks Entry'!$L$3</f>
        <v>HINDI</v>
      </c>
      <c r="D2137" s="1310"/>
      <c r="E2137" s="1311">
        <f>IF(K2124="","",VLOOKUP($A2121,'Marks Entry'!$C$1:$GQ$109,10,0))</f>
        <v>0.0</v>
      </c>
      <c r="F2137" s="1311">
        <f>IF(K2124="","",VLOOKUP($A2121,'Marks Entry'!$C$1:$GQ$109,11,0))</f>
        <v>0.0</v>
      </c>
      <c r="G2137" s="1312">
        <f>IF(K2124="","",VLOOKUP($A2121,'Marks Entry'!$C$1:$GQ$109,12,0))</f>
        <v>0.0</v>
      </c>
      <c r="H2137" s="1313">
        <f>SUM(E2137:G2137)</f>
        <v>0.0</v>
      </c>
      <c r="I2137" s="1311">
        <f>IF(K2124="","",VLOOKUP($A2121,'Marks Entry'!$C$1:$GQ$109,14,0))</f>
        <v>0.0</v>
      </c>
      <c r="J2137" s="1313">
        <f t="shared" si="159" ref="J2137:J2144">SUM(H2137,I2137)</f>
        <v>0.0</v>
      </c>
      <c r="K2137" s="1311">
        <f>IF(K2124="","",VLOOKUP($A2121,'Marks Entry'!$C$1:$GQ$109,16,0))</f>
        <v>0.0</v>
      </c>
      <c r="L2137" s="1314">
        <f t="shared" si="160" ref="L2137:L2144">SUM(J2137,K2137)</f>
        <v>0.0</v>
      </c>
      <c r="M2137" s="1315" t="str">
        <f>IF(K2124="","",VLOOKUP($A2121,'Marks Entry'!$C$1:$GQ$109,21,0))</f>
        <v/>
      </c>
      <c r="N2137" s="508"/>
    </row>
    <row r="2138" spans="8:8" s="1235" ht="17.25" customFormat="1" customHeight="1">
      <c r="A2138" s="1236"/>
      <c r="B2138" s="1282" t="s">
        <v>167</v>
      </c>
      <c r="C2138" s="1316" t="str">
        <f>'Marks Entry'!$X$3</f>
        <v>ENGLISH</v>
      </c>
      <c r="D2138" s="1317"/>
      <c r="E2138" s="1318">
        <f>IF(K2124="","",VLOOKUP($A2121,'Marks Entry'!$C$1:$GQ$109,22,0))</f>
        <v>0.0</v>
      </c>
      <c r="F2138" s="1318">
        <f>IF(K2124="","",VLOOKUP($A2121,'Marks Entry'!$C$1:$GQ$109,23,0))</f>
        <v>0.0</v>
      </c>
      <c r="G2138" s="1319">
        <f>IF(K2124="","",VLOOKUP($A2121,'Marks Entry'!$C$1:$GQ$109,24,0))</f>
        <v>0.0</v>
      </c>
      <c r="H2138" s="1320">
        <f t="shared" si="161" ref="H2138:H2144">SUM(E2138:G2138)</f>
        <v>0.0</v>
      </c>
      <c r="I2138" s="1321">
        <f>IF(K2124="","",VLOOKUP($A2121,'Marks Entry'!$C$1:$GQ$109,26,0))</f>
        <v>0.0</v>
      </c>
      <c r="J2138" s="1320">
        <f t="shared" si="159"/>
        <v>0.0</v>
      </c>
      <c r="K2138" s="1318">
        <f>IF(K2124="","",VLOOKUP($A2121,'Marks Entry'!$C$1:$GQ$109,28,0))</f>
        <v>0.0</v>
      </c>
      <c r="L2138" s="1322">
        <f t="shared" si="160"/>
        <v>0.0</v>
      </c>
      <c r="M2138" s="1323" t="str">
        <f>IF(K2124="","",VLOOKUP($A2121,'Marks Entry'!$C$1:$GQ$109,33,0))</f>
        <v/>
      </c>
      <c r="N2138" s="508"/>
    </row>
    <row r="2139" spans="8:8" s="1235" ht="17.25" customFormat="1" customHeight="1">
      <c r="A2139" s="1236"/>
      <c r="B2139" s="1282" t="s">
        <v>167</v>
      </c>
      <c r="C2139" s="1324" t="s">
        <v>56</v>
      </c>
      <c r="D2139" s="1325"/>
      <c r="E2139" s="1326">
        <f>'Marks Entry'!$AJ$7</f>
        <v>10.0</v>
      </c>
      <c r="F2139" s="1326">
        <f>'Marks Entry'!$AK$7</f>
        <v>10.0</v>
      </c>
      <c r="G2139" s="1326">
        <f>'Marks Entry'!$AK$7</f>
        <v>10.0</v>
      </c>
      <c r="H2139" s="1327">
        <f t="shared" si="161"/>
        <v>30.0</v>
      </c>
      <c r="I2139" s="1326">
        <f>'Marks Entry'!$AN$7</f>
        <v>70.0</v>
      </c>
      <c r="J2139" s="1327">
        <f t="shared" si="159"/>
        <v>100.0</v>
      </c>
      <c r="K2139" s="1326">
        <f>'Marks Entry'!$AP$7</f>
        <v>100.0</v>
      </c>
      <c r="L2139" s="1328">
        <f t="shared" si="160"/>
        <v>200.0</v>
      </c>
      <c r="M2139" s="1329" t="s">
        <v>168</v>
      </c>
      <c r="N2139" s="508"/>
    </row>
    <row r="2140" spans="8:8" s="1235" ht="17.25" customFormat="1" customHeight="1">
      <c r="A2140" s="1236"/>
      <c r="B2140" s="1282" t="s">
        <v>167</v>
      </c>
      <c r="C2140" s="1330" t="str">
        <f>'Marks Entry'!$AJ$3</f>
        <v>SANSKRIT-I</v>
      </c>
      <c r="D2140" s="1331"/>
      <c r="E2140" s="1311">
        <f>IF(K2124="","",VLOOKUP($A2121,'Marks Entry'!$C$1:$GQ$109,34,0))</f>
        <v>0.0</v>
      </c>
      <c r="F2140" s="1311">
        <f>IF(K2124="","",VLOOKUP($A2121,'Marks Entry'!$C$1:$GQ$109,35,0))</f>
        <v>0.0</v>
      </c>
      <c r="G2140" s="1312">
        <f>IF(K2124="","",VLOOKUP($A2121,'Marks Entry'!$C$1:$GQ$109,36,0))</f>
        <v>0.0</v>
      </c>
      <c r="H2140" s="1332">
        <f t="shared" si="161"/>
        <v>0.0</v>
      </c>
      <c r="I2140" s="1333">
        <f>IF(K2124="","",VLOOKUP($A2121,'Marks Entry'!$C$1:$GQ$109,38,0))</f>
        <v>0.0</v>
      </c>
      <c r="J2140" s="1332">
        <f t="shared" si="159"/>
        <v>0.0</v>
      </c>
      <c r="K2140" s="1311">
        <f>IF(K2124="","",VLOOKUP($A2121,'Marks Entry'!$C$1:$GQ$109,40,0))</f>
        <v>0.0</v>
      </c>
      <c r="L2140" s="1314">
        <f t="shared" si="160"/>
        <v>0.0</v>
      </c>
      <c r="M2140" s="1315" t="str">
        <f>IF(K2124="","",VLOOKUP($A2121,'Marks Entry'!$C$1:$GQ$109,45,0))</f>
        <v/>
      </c>
      <c r="N2140" s="508"/>
    </row>
    <row r="2141" spans="8:8" s="1235" ht="17.25" customFormat="1" customHeight="1">
      <c r="A2141" s="1236"/>
      <c r="B2141" s="1282" t="s">
        <v>167</v>
      </c>
      <c r="C2141" s="1334" t="str">
        <f>'Marks Entry'!$AV$3</f>
        <v>SANSKRIT-II</v>
      </c>
      <c r="D2141" s="1335"/>
      <c r="E2141" s="1311">
        <f>IF(K2124="","",VLOOKUP($A2121,'Marks Entry'!$C$1:$GQ$109,46,0))</f>
        <v>0.0</v>
      </c>
      <c r="F2141" s="1311">
        <f>IF(K2124="","",VLOOKUP($A2121,'Marks Entry'!$C$1:$GQ$109,47,0))</f>
        <v>0.0</v>
      </c>
      <c r="G2141" s="1312">
        <f>IF(K2124="","",VLOOKUP($A2121,'Marks Entry'!$C$1:$GQ$109,48,0))</f>
        <v>0.0</v>
      </c>
      <c r="H2141" s="1336">
        <f t="shared" si="161"/>
        <v>0.0</v>
      </c>
      <c r="I2141" s="1337">
        <f>IF(K2124="","",VLOOKUP($A2121,'Marks Entry'!$C$1:$GQ$109,50,0))</f>
        <v>0.0</v>
      </c>
      <c r="J2141" s="1336">
        <f t="shared" si="159"/>
        <v>0.0</v>
      </c>
      <c r="K2141" s="1311">
        <f>IF(K2124="","",VLOOKUP($A2121,'Marks Entry'!$C$1:$GQ$109,52,0))</f>
        <v>0.0</v>
      </c>
      <c r="L2141" s="1314">
        <f t="shared" si="160"/>
        <v>0.0</v>
      </c>
      <c r="M2141" s="1315" t="str">
        <f>IF(K2124="","",VLOOKUP($A2121,'Marks Entry'!$C$1:$GQ$109,57,0))</f>
        <v/>
      </c>
      <c r="N2141" s="508"/>
    </row>
    <row r="2142" spans="8:8" s="1235" ht="17.25" customFormat="1" customHeight="1">
      <c r="A2142" s="1236"/>
      <c r="B2142" s="1282" t="s">
        <v>167</v>
      </c>
      <c r="C2142" s="1334" t="str">
        <f>'Marks Entry'!$BH$3</f>
        <v>SCIENCE</v>
      </c>
      <c r="D2142" s="1335"/>
      <c r="E2142" s="1311">
        <f>IF(K2124="","",VLOOKUP($A2121,'Marks Entry'!$C$1:$GQ$109,58,0))</f>
        <v>0.0</v>
      </c>
      <c r="F2142" s="1311">
        <f>IF(K2124="","",VLOOKUP($A2121,'Marks Entry'!$C$1:$GQ$109,59,0))</f>
        <v>0.0</v>
      </c>
      <c r="G2142" s="1312">
        <f>IF(K2124="","",VLOOKUP($A2121,'Marks Entry'!$C$1:$GQ$109,60,0))</f>
        <v>0.0</v>
      </c>
      <c r="H2142" s="1336">
        <f t="shared" si="161"/>
        <v>0.0</v>
      </c>
      <c r="I2142" s="1337">
        <f>IF(K2124="","",VLOOKUP($A2121,'Marks Entry'!$C$1:$GQ$109,62,0))</f>
        <v>0.0</v>
      </c>
      <c r="J2142" s="1336">
        <f t="shared" si="159"/>
        <v>0.0</v>
      </c>
      <c r="K2142" s="1311">
        <f>IF(K2124="","",VLOOKUP($A2121,'Marks Entry'!$C$1:$GQ$109,64,0))</f>
        <v>0.0</v>
      </c>
      <c r="L2142" s="1314">
        <f t="shared" si="160"/>
        <v>0.0</v>
      </c>
      <c r="M2142" s="1315" t="str">
        <f>IF(K2124="","",VLOOKUP($A2121,'Marks Entry'!$C$1:$GQ$109,69,0))</f>
        <v/>
      </c>
      <c r="N2142" s="508"/>
    </row>
    <row r="2143" spans="8:8" s="1235" ht="17.25" customFormat="1" customHeight="1">
      <c r="A2143" s="1236"/>
      <c r="B2143" s="1282" t="s">
        <v>167</v>
      </c>
      <c r="C2143" s="1338" t="str">
        <f>'Marks Entry'!$BT$3</f>
        <v>MATHEMATICS</v>
      </c>
      <c r="D2143" s="1339"/>
      <c r="E2143" s="1340">
        <f>IF(K2124="","",VLOOKUP($A2121,'Marks Entry'!$C$1:$GQ$109,70,0))</f>
        <v>0.0</v>
      </c>
      <c r="F2143" s="1340">
        <f>IF(K2124="","",VLOOKUP($A2121,'Marks Entry'!$C$1:$GQ$109,71,0))</f>
        <v>0.0</v>
      </c>
      <c r="G2143" s="1341">
        <f>IF(K2124="","",VLOOKUP($A2121,'Marks Entry'!$C$1:$GQ$109,72,0))</f>
        <v>0.0</v>
      </c>
      <c r="H2143" s="1342">
        <f t="shared" si="161"/>
        <v>0.0</v>
      </c>
      <c r="I2143" s="1343">
        <f>IF(K2124="","",VLOOKUP($A2121,'Marks Entry'!$C$1:$GQ$109,74,0))</f>
        <v>0.0</v>
      </c>
      <c r="J2143" s="1342">
        <f t="shared" si="159"/>
        <v>0.0</v>
      </c>
      <c r="K2143" s="1340">
        <f>IF(K2124="","",VLOOKUP($A2121,'Marks Entry'!$C$1:$GQ$109,76,0))</f>
        <v>0.0</v>
      </c>
      <c r="L2143" s="1344">
        <f t="shared" si="160"/>
        <v>0.0</v>
      </c>
      <c r="M2143" s="1345" t="str">
        <f>IF(K2124="","",VLOOKUP($A2121,'Marks Entry'!$C$1:$GQ$109,81,0))</f>
        <v/>
      </c>
      <c r="N2143" s="508"/>
    </row>
    <row r="2144" spans="8:8" s="1235" ht="17.25" customFormat="1" customHeight="1">
      <c r="A2144" s="1236"/>
      <c r="B2144" s="1282" t="s">
        <v>167</v>
      </c>
      <c r="C2144" s="1338" t="str">
        <f>'Marks Entry'!$CF$3</f>
        <v>SOCIAL SCIENCE</v>
      </c>
      <c r="D2144" s="1339"/>
      <c r="E2144" s="1340">
        <f>IF(K2124="","",VLOOKUP($A2121,'Marks Entry'!$C$1:$GQ$109,82,0))</f>
        <v>0.0</v>
      </c>
      <c r="F2144" s="1340">
        <f>IF(K2124="","",VLOOKUP($A2121,'Marks Entry'!$C$1:$GQ$109,83,0))</f>
        <v>0.0</v>
      </c>
      <c r="G2144" s="1341">
        <f>IF(K2124="","",VLOOKUP($A2121,'Marks Entry'!$C$1:$GQ$109,84,0))</f>
        <v>0.0</v>
      </c>
      <c r="H2144" s="1342">
        <f t="shared" si="161"/>
        <v>0.0</v>
      </c>
      <c r="I2144" s="1343">
        <f>IF(K2124="","",VLOOKUP($A2121,'Marks Entry'!$C$1:$GQ$109,86,0))</f>
        <v>0.0</v>
      </c>
      <c r="J2144" s="1342">
        <f t="shared" si="159"/>
        <v>0.0</v>
      </c>
      <c r="K2144" s="1340">
        <f>IF(K2124="","",VLOOKUP($A2121,'Marks Entry'!$C$1:$GQ$109,88,0))</f>
        <v>0.0</v>
      </c>
      <c r="L2144" s="1344">
        <f t="shared" si="160"/>
        <v>0.0</v>
      </c>
      <c r="M2144" s="1345" t="str">
        <f>IF(K2124="","",VLOOKUP($A2121,'Marks Entry'!$C$1:$GQ$109,93,0))</f>
        <v/>
      </c>
      <c r="N2144" s="508"/>
    </row>
    <row r="2145" spans="8:8" s="24" ht="17.25" customFormat="1" customHeight="1">
      <c r="A2145" s="1236"/>
      <c r="B2145" s="1262" t="s">
        <v>167</v>
      </c>
      <c r="C2145" s="1346" t="s">
        <v>77</v>
      </c>
      <c r="D2145" s="1347"/>
      <c r="E2145" s="1348"/>
      <c r="F2145" s="1349" t="s">
        <v>78</v>
      </c>
      <c r="G2145" s="1350"/>
      <c r="H2145" s="1351" t="s">
        <v>79</v>
      </c>
      <c r="I2145" s="1352"/>
      <c r="J2145" s="1353" t="s">
        <v>43</v>
      </c>
      <c r="K2145" s="1354" t="s">
        <v>95</v>
      </c>
      <c r="L2145" s="1355" t="s">
        <v>41</v>
      </c>
      <c r="M2145" s="1356" t="s">
        <v>45</v>
      </c>
      <c r="N2145" s="508"/>
    </row>
    <row r="2146" spans="8:8" s="24" ht="20.25" customFormat="1" customHeight="1">
      <c r="A2146" s="1236"/>
      <c r="B2146" s="1262" t="s">
        <v>167</v>
      </c>
      <c r="C2146" s="1357"/>
      <c r="D2146" s="1358"/>
      <c r="E2146" s="1359"/>
      <c r="F2146" s="1360" t="str">
        <f>IF(K2124="","",VLOOKUP($A2121,'Marks Entry'!$C$1:$GQ$109,155,0))</f>
        <v/>
      </c>
      <c r="G2146" s="1361"/>
      <c r="H2146" s="1362" t="str">
        <f>IF(K2124="","",VLOOKUP($A2121,'Marks Entry'!$C$1:$GQ$109,156,0))</f>
        <v/>
      </c>
      <c r="I2146" s="1361"/>
      <c r="J2146" s="1363" t="str">
        <f>IF(K2124="","",VLOOKUP($A2121,'Marks Entry'!$C$1:$GQ$109,157,0))</f>
        <v/>
      </c>
      <c r="K2146" s="1364" t="str">
        <f>IF(K2124="","",VLOOKUP($A2121,'Marks Entry'!$C$1:$GQ$109,158,0))</f>
        <v/>
      </c>
      <c r="L2146" s="1365" t="str">
        <f>IF(K2124="","",VLOOKUP($A2121,'Marks Entry'!$C$1:$GQ$109,159,0))</f>
        <v/>
      </c>
      <c r="M2146" s="1366" t="str">
        <f>IF(K2124="","",VLOOKUP($A2121,'Marks Entry'!$C$1:$GQ$109,161,0))</f>
        <v/>
      </c>
      <c r="N2146" s="508"/>
    </row>
    <row r="2147" spans="8:8" s="24" ht="17.25" customFormat="1" customHeight="1">
      <c r="A2147" s="1236"/>
      <c r="B2147" s="1262" t="s">
        <v>167</v>
      </c>
      <c r="C2147" s="1367" t="s">
        <v>58</v>
      </c>
      <c r="D2147" s="1368"/>
      <c r="E2147" s="1368"/>
      <c r="F2147" s="1368"/>
      <c r="G2147" s="1368"/>
      <c r="H2147" s="1368"/>
      <c r="I2147" s="1369"/>
      <c r="J2147" s="1370" t="s">
        <v>59</v>
      </c>
      <c r="K2147" s="1371">
        <f>IF(K2124="","",VLOOKUP($A2121,'Marks Entry'!$C$1:$GQ$109,152,0))</f>
        <v>0.0</v>
      </c>
      <c r="L2147" s="1372" t="s">
        <v>104</v>
      </c>
      <c r="M2147" s="1373"/>
      <c r="N2147" s="508"/>
    </row>
    <row r="2148" spans="8:8" s="24" ht="17.25" customFormat="1" customHeight="1">
      <c r="A2148" s="1236"/>
      <c r="B2148" s="1262" t="s">
        <v>167</v>
      </c>
      <c r="C2148" s="1374" t="s">
        <v>54</v>
      </c>
      <c r="D2148" s="1375"/>
      <c r="E2148" s="1375"/>
      <c r="F2148" s="1376" t="s">
        <v>162</v>
      </c>
      <c r="G2148" s="1376"/>
      <c r="H2148" s="1376"/>
      <c r="I2148" s="1377" t="s">
        <v>49</v>
      </c>
      <c r="J2148" s="1378" t="s">
        <v>60</v>
      </c>
      <c r="K2148" s="1379">
        <f>IF(K2124="","",VLOOKUP($A2121,'Marks Entry'!$C$1:$GQ$109,153,0))</f>
        <v>0.0</v>
      </c>
      <c r="L2148" s="1380" t="str">
        <f>IF(K2124="","",VLOOKUP($A2121,'Marks Entry'!$C$1:$GQ$109,154,0))</f>
        <v/>
      </c>
      <c r="M2148" s="1381"/>
      <c r="N2148" s="508"/>
    </row>
    <row r="2149" spans="8:8" s="24" ht="17.25" customFormat="1" customHeight="1">
      <c r="A2149" s="1236"/>
      <c r="B2149" s="1262" t="s">
        <v>167</v>
      </c>
      <c r="C2149" s="1374"/>
      <c r="D2149" s="1375"/>
      <c r="E2149" s="1375"/>
      <c r="F2149" s="1376"/>
      <c r="G2149" s="1376"/>
      <c r="H2149" s="1376"/>
      <c r="I2149" s="1382" t="s">
        <v>103</v>
      </c>
      <c r="J2149" s="1383" t="s">
        <v>61</v>
      </c>
      <c r="K2149" s="1383"/>
      <c r="L2149" s="1384" t="str">
        <f>IF(K2124="","",VLOOKUP($A2121,'Marks Entry'!$C$1:$GQ$109,162,0))</f>
        <v/>
      </c>
      <c r="M2149" s="1385"/>
      <c r="N2149" s="508"/>
    </row>
    <row r="2150" spans="8:8" s="24" ht="17.25" customFormat="1" customHeight="1">
      <c r="A2150" s="1236"/>
      <c r="B2150" s="1262" t="s">
        <v>167</v>
      </c>
      <c r="C2150" s="1386" t="str">
        <f>'Marks Entry'!$CR$3</f>
        <v>Fou. Of Info. Tech.</v>
      </c>
      <c r="D2150" s="1387"/>
      <c r="E2150" s="1388"/>
      <c r="F2150" s="1389" t="str">
        <f>IF(K2124="","",VLOOKUP($A2121,'Marks Entry'!$C$1:$GQ$109,180,0))</f>
        <v>0/200</v>
      </c>
      <c r="G2150" s="1389"/>
      <c r="H2150" s="1389"/>
      <c r="I2150" s="1390" t="str">
        <f>IF(OR(K2124="",F2150=0/200),"",VLOOKUP($A2121,'Marks Entry'!$C$1:$GQ$109,106,0))</f>
        <v/>
      </c>
      <c r="J2150" s="1391" t="s">
        <v>68</v>
      </c>
      <c r="K2150" s="1391"/>
      <c r="L2150" s="1392">
        <f>Master!$E$20</f>
        <v>45048.0</v>
      </c>
      <c r="M2150" s="1393"/>
      <c r="N2150" s="508"/>
    </row>
    <row r="2151" spans="8:8" s="24" ht="17.25" customFormat="1" customHeight="1">
      <c r="A2151" s="1236"/>
      <c r="B2151" s="1262" t="s">
        <v>167</v>
      </c>
      <c r="C2151" s="1394" t="str">
        <f>'Marks Entry'!$DE$3</f>
        <v>Health &amp; Phy. Edu.</v>
      </c>
      <c r="D2151" s="1395"/>
      <c r="E2151" s="1395"/>
      <c r="F2151" s="1396" t="str">
        <f>IF(K2124="","",VLOOKUP($A2121,'Marks Entry'!$C$1:$GQ$109,184,0))</f>
        <v>0/230</v>
      </c>
      <c r="G2151" s="1397"/>
      <c r="H2151" s="1398"/>
      <c r="I2151" s="1390" t="str">
        <f>IF(OR(K2124="",F2151=0/200),"",VLOOKUP($A2121,'Marks Entry'!$C$1:$GQ$109,129,0))</f>
        <v/>
      </c>
      <c r="J2151" s="1399"/>
      <c r="K2151" s="1399"/>
      <c r="L2151" s="1399"/>
      <c r="M2151" s="1400"/>
      <c r="N2151" s="508"/>
    </row>
    <row r="2152" spans="8:8" s="24" ht="17.25" customFormat="1" customHeight="1">
      <c r="A2152" s="1236"/>
      <c r="B2152" s="1262" t="s">
        <v>167</v>
      </c>
      <c r="C2152" s="1394" t="str">
        <f>'Marks Entry'!$EB$3</f>
        <v>S.U.P.W.</v>
      </c>
      <c r="D2152" s="1395"/>
      <c r="E2152" s="1395"/>
      <c r="F2152" s="1396" t="str">
        <f>IF(K2124="","",VLOOKUP($A2121,'Marks Entry'!$C$1:$GQ$109,188,0))</f>
        <v>0/100</v>
      </c>
      <c r="G2152" s="1397"/>
      <c r="H2152" s="1398"/>
      <c r="I2152" s="1390" t="str">
        <f>IF(OR(K2124="",F2152=0/100),"",VLOOKUP($A2121,'Marks Entry'!$C$1:$GQ$109,135,0))</f>
        <v/>
      </c>
      <c r="J2152" s="1401"/>
      <c r="K2152" s="1401"/>
      <c r="L2152" s="1401"/>
      <c r="M2152" s="1402"/>
      <c r="N2152" s="508"/>
    </row>
    <row r="2153" spans="8:8" s="24" ht="17.25" customFormat="1" customHeight="1">
      <c r="A2153" s="1236"/>
      <c r="B2153" s="1262" t="s">
        <v>167</v>
      </c>
      <c r="C2153" s="1394" t="str">
        <f>'Marks Entry'!$EH$3</f>
        <v>Art Education</v>
      </c>
      <c r="D2153" s="1395"/>
      <c r="E2153" s="1395"/>
      <c r="F2153" s="1396" t="str">
        <f>IF(K2124="","",VLOOKUP($A2121,'Marks Entry'!$C$1:$GQ$109,192,0))</f>
        <v>0/100</v>
      </c>
      <c r="G2153" s="1397"/>
      <c r="H2153" s="1398"/>
      <c r="I2153" s="1390" t="str">
        <f>IF(OR(K2124="",F2153=0/100),"",VLOOKUP($A2121,'Marks Entry'!$C$1:$GQ$109,141,0))</f>
        <v/>
      </c>
      <c r="J2153" s="1403" t="s">
        <v>228</v>
      </c>
      <c r="K2153" s="1403"/>
      <c r="L2153" s="1403"/>
      <c r="M2153" s="1404"/>
      <c r="N2153" s="508"/>
    </row>
    <row r="2154" spans="8:8" s="24" ht="17.25" customFormat="1" customHeight="1">
      <c r="A2154" s="1236"/>
      <c r="B2154" s="1262" t="s">
        <v>167</v>
      </c>
      <c r="C2154" s="1394" t="str">
        <f>'Marks Entry'!$EN$3</f>
        <v>H &amp; C RAJ</v>
      </c>
      <c r="D2154" s="1395"/>
      <c r="E2154" s="1395"/>
      <c r="F2154" s="1405" t="str">
        <f>IF(K2124="","",VLOOKUP($A2121,'Marks Entry'!$C$1:$GQ$109,196,0))</f>
        <v>0/200</v>
      </c>
      <c r="G2154" s="1406"/>
      <c r="H2154" s="1407"/>
      <c r="I2154" s="1408" t="str">
        <f>IF(OR(K2124="",F2154=0/200),"",VLOOKUP($A2121,'Marks Entry'!$C$1:$GQ$109,151,0))</f>
        <v/>
      </c>
      <c r="J2154" s="1403" t="s">
        <v>229</v>
      </c>
      <c r="K2154" s="1403"/>
      <c r="L2154" s="1403"/>
      <c r="M2154" s="1404"/>
      <c r="N2154" s="508"/>
    </row>
    <row r="2155" spans="8:8" s="24" ht="17.25" customFormat="1" customHeight="1">
      <c r="A2155" s="1236"/>
      <c r="B2155" s="1262" t="s">
        <v>167</v>
      </c>
      <c r="C2155" s="1409" t="s">
        <v>171</v>
      </c>
      <c r="D2155" s="1410"/>
      <c r="E2155" s="1411"/>
      <c r="F2155" s="1412" t="s">
        <v>172</v>
      </c>
      <c r="G2155" s="1413"/>
      <c r="H2155" s="1414"/>
      <c r="I2155" s="1415" t="s">
        <v>31</v>
      </c>
      <c r="J2155" s="1403" t="s">
        <v>230</v>
      </c>
      <c r="K2155" s="1403"/>
      <c r="L2155" s="1403"/>
      <c r="M2155" s="1404"/>
      <c r="N2155" s="508"/>
    </row>
    <row r="2156" spans="8:8" s="24" ht="17.25" customFormat="1" customHeight="1">
      <c r="A2156" s="1236"/>
      <c r="B2156" s="1262" t="s">
        <v>167</v>
      </c>
      <c r="C2156" s="1416"/>
      <c r="D2156" s="1417"/>
      <c r="E2156" s="1418"/>
      <c r="F2156" s="1419" t="s">
        <v>224</v>
      </c>
      <c r="G2156" s="1420"/>
      <c r="H2156" s="1421"/>
      <c r="I2156" s="1422" t="s">
        <v>62</v>
      </c>
      <c r="J2156" s="1423" t="s">
        <v>232</v>
      </c>
      <c r="K2156" s="1424"/>
      <c r="L2156" s="1424"/>
      <c r="M2156" s="1425"/>
      <c r="N2156" s="508"/>
    </row>
    <row r="2157" spans="8:8" s="24" ht="17.25" customFormat="1" customHeight="1">
      <c r="A2157" s="1236"/>
      <c r="B2157" s="1262" t="s">
        <v>167</v>
      </c>
      <c r="C2157" s="1416"/>
      <c r="D2157" s="1417"/>
      <c r="E2157" s="1418"/>
      <c r="F2157" s="1419" t="s">
        <v>225</v>
      </c>
      <c r="G2157" s="1420"/>
      <c r="H2157" s="1421"/>
      <c r="I2157" s="1422" t="s">
        <v>63</v>
      </c>
      <c r="J2157" s="1426"/>
      <c r="K2157" s="1427"/>
      <c r="L2157" s="1427"/>
      <c r="M2157" s="1428"/>
      <c r="N2157" s="508"/>
    </row>
    <row r="2158" spans="8:8" s="24" ht="17.25" customFormat="1" customHeight="1">
      <c r="A2158" s="1236"/>
      <c r="B2158" s="1262" t="s">
        <v>167</v>
      </c>
      <c r="C2158" s="1416"/>
      <c r="D2158" s="1417"/>
      <c r="E2158" s="1418"/>
      <c r="F2158" s="1419" t="s">
        <v>226</v>
      </c>
      <c r="G2158" s="1420"/>
      <c r="H2158" s="1421"/>
      <c r="I2158" s="1422" t="s">
        <v>65</v>
      </c>
      <c r="J2158" s="1426"/>
      <c r="K2158" s="1427"/>
      <c r="L2158" s="1427"/>
      <c r="M2158" s="1428"/>
      <c r="N2158" s="508"/>
    </row>
    <row r="2159" spans="8:8" s="24" ht="17.25" customFormat="1" customHeight="1">
      <c r="A2159" s="1236"/>
      <c r="B2159" s="1429" t="s">
        <v>167</v>
      </c>
      <c r="C2159" s="1430"/>
      <c r="D2159" s="1431"/>
      <c r="E2159" s="1432"/>
      <c r="F2159" s="1433" t="s">
        <v>227</v>
      </c>
      <c r="G2159" s="1434"/>
      <c r="H2159" s="1435"/>
      <c r="I2159" s="1436" t="s">
        <v>64</v>
      </c>
      <c r="J2159" s="1437" t="s">
        <v>231</v>
      </c>
      <c r="K2159" s="1438"/>
      <c r="L2159" s="1438"/>
      <c r="M2159" s="1439"/>
      <c r="N2159" s="508"/>
    </row>
    <row r="2160" spans="8:8" s="24" ht="27.75" customFormat="1" customHeight="1">
      <c r="A2160" s="1440" t="s">
        <v>161</v>
      </c>
      <c r="B2160" s="1440"/>
      <c r="C2160" s="1440"/>
      <c r="D2160" s="1440"/>
      <c r="E2160" s="1440"/>
      <c r="F2160" s="1440"/>
      <c r="G2160" s="1440"/>
      <c r="H2160" s="1440"/>
      <c r="I2160" s="1440"/>
      <c r="J2160" s="1440"/>
      <c r="K2160" s="1440"/>
      <c r="L2160" s="1440"/>
      <c r="M2160" s="1440"/>
      <c r="N2160" s="1440"/>
    </row>
    <row r="2161" spans="8:8" s="24" ht="19.5" customFormat="1" customHeight="1">
      <c r="A2161" s="1223">
        <f>A2121+1</f>
        <v>55.0</v>
      </c>
      <c r="B2161" s="1441" t="str">
        <f>$B$1</f>
        <v>Department Of Sanskrit Education, Rajasthan</v>
      </c>
      <c r="C2161" s="1441"/>
      <c r="D2161" s="1441"/>
      <c r="E2161" s="1441"/>
      <c r="F2161" s="1441"/>
      <c r="G2161" s="1441"/>
      <c r="H2161" s="1441"/>
      <c r="I2161" s="1441"/>
      <c r="J2161" s="1441"/>
      <c r="K2161" s="1441"/>
      <c r="L2161" s="1441"/>
      <c r="M2161" s="1441"/>
      <c r="N2161" s="508" t="s">
        <v>161</v>
      </c>
    </row>
    <row r="2162" spans="8:8" s="707" ht="36.0" customFormat="1" customHeight="1">
      <c r="A2162" s="1225"/>
      <c r="B2162" s="1226"/>
      <c r="C2162" s="1227"/>
      <c r="D2162" s="1228" t="str">
        <f>Master!$E$8</f>
        <v>GOVT VARISHTHA UPADHYAY SANSKRIT SCHOOL</v>
      </c>
      <c r="E2162" s="1229"/>
      <c r="F2162" s="1229"/>
      <c r="G2162" s="1229"/>
      <c r="H2162" s="1229"/>
      <c r="I2162" s="1229"/>
      <c r="J2162" s="1229"/>
      <c r="K2162" s="1229"/>
      <c r="L2162" s="1229"/>
      <c r="M2162" s="1230"/>
      <c r="N2162" s="508"/>
    </row>
    <row r="2163" spans="8:8" s="24" ht="19.5" customFormat="1" customHeight="1">
      <c r="A2163" s="1225"/>
      <c r="B2163" s="1231"/>
      <c r="C2163" s="1232"/>
      <c r="D2163" s="1233">
        <f>Master!$E$11</f>
        <v>0.0</v>
      </c>
      <c r="E2163" s="1233"/>
      <c r="F2163" s="1233"/>
      <c r="G2163" s="1233"/>
      <c r="H2163" s="1233"/>
      <c r="I2163" s="1233"/>
      <c r="J2163" s="1233"/>
      <c r="K2163" s="1233"/>
      <c r="L2163" s="1233"/>
      <c r="M2163" s="1234"/>
      <c r="N2163" s="508"/>
    </row>
    <row r="2164" spans="8:8" s="1235" ht="18.75" customFormat="1" customHeight="1">
      <c r="A2164" s="1236"/>
      <c r="B2164" s="1237"/>
      <c r="C2164" s="1238" t="s">
        <v>154</v>
      </c>
      <c r="D2164" s="1239"/>
      <c r="E2164" s="1239"/>
      <c r="F2164" s="1239"/>
      <c r="G2164" s="1239"/>
      <c r="H2164" s="1240"/>
      <c r="I2164" s="1241" t="s">
        <v>135</v>
      </c>
      <c r="J2164" s="1242"/>
      <c r="K2164" s="1243">
        <f>VLOOKUP($A2161,'Marks Entry'!$C$9:$K$108,5)</f>
        <v>0.0</v>
      </c>
      <c r="L2164" s="1244" t="s">
        <v>221</v>
      </c>
      <c r="M2164" s="1245"/>
      <c r="N2164" s="508"/>
    </row>
    <row r="2165" spans="8:8" s="1235" ht="18.75" customFormat="1" customHeight="1">
      <c r="A2165" s="1236"/>
      <c r="B2165" s="1237"/>
      <c r="C2165" s="1246"/>
      <c r="D2165" s="1247"/>
      <c r="E2165" s="1247"/>
      <c r="F2165" s="1247"/>
      <c r="G2165" s="1247"/>
      <c r="H2165" s="1248"/>
      <c r="I2165" s="1241"/>
      <c r="J2165" s="1242"/>
      <c r="K2165" s="1243"/>
      <c r="L2165" s="1249">
        <f>Master!$E$14</f>
        <v>8170.0</v>
      </c>
      <c r="M2165" s="1250"/>
      <c r="N2165" s="508"/>
    </row>
    <row r="2166" spans="8:8" s="24" ht="15.75" customFormat="1" customHeight="1">
      <c r="A2166" s="1236"/>
      <c r="B2166" s="1251"/>
      <c r="C2166" s="1246"/>
      <c r="D2166" s="1247"/>
      <c r="E2166" s="1247"/>
      <c r="F2166" s="1247"/>
      <c r="G2166" s="1247"/>
      <c r="H2166" s="1248"/>
      <c r="I2166" s="1241"/>
      <c r="J2166" s="1242"/>
      <c r="K2166" s="1243"/>
      <c r="L2166" s="1252" t="s">
        <v>222</v>
      </c>
      <c r="M2166" s="1253"/>
      <c r="N2166" s="508"/>
    </row>
    <row r="2167" spans="8:8" s="24" ht="18.0" customFormat="1" customHeight="1">
      <c r="A2167" s="1236"/>
      <c r="B2167" s="1251"/>
      <c r="C2167" s="1254"/>
      <c r="D2167" s="1255"/>
      <c r="E2167" s="1255"/>
      <c r="F2167" s="1255"/>
      <c r="G2167" s="1255"/>
      <c r="H2167" s="1256"/>
      <c r="I2167" s="1257"/>
      <c r="J2167" s="1258"/>
      <c r="K2167" s="1259"/>
      <c r="L2167" s="1260" t="str">
        <f>Master!$E$6</f>
        <v>2022-23</v>
      </c>
      <c r="M2167" s="1261"/>
      <c r="N2167" s="508"/>
    </row>
    <row r="2168" spans="8:8" s="24" ht="17.25" customFormat="1" customHeight="1">
      <c r="A2168" s="1236"/>
      <c r="B2168" s="1262" t="s">
        <v>167</v>
      </c>
      <c r="C2168" s="1263" t="s">
        <v>21</v>
      </c>
      <c r="D2168" s="1264"/>
      <c r="E2168" s="1264"/>
      <c r="F2168" s="1264"/>
      <c r="G2168" s="1265"/>
      <c r="H2168" s="1266" t="s">
        <v>153</v>
      </c>
      <c r="I2168" s="1267">
        <f>IF(K2164="","",VLOOKUP($A2161,'Marks Entry'!$C$9:$FA$108,3,0))</f>
        <v>0.0</v>
      </c>
      <c r="J2168" s="1267"/>
      <c r="K2168" s="1267"/>
      <c r="L2168" s="1267"/>
      <c r="M2168" s="1268"/>
      <c r="N2168" s="508"/>
    </row>
    <row r="2169" spans="8:8" s="24" ht="17.25" customFormat="1" customHeight="1">
      <c r="A2169" s="1236"/>
      <c r="B2169" s="1262" t="s">
        <v>167</v>
      </c>
      <c r="C2169" s="1269" t="s">
        <v>23</v>
      </c>
      <c r="D2169" s="1270"/>
      <c r="E2169" s="1270"/>
      <c r="F2169" s="1270"/>
      <c r="G2169" s="1271"/>
      <c r="H2169" s="1272" t="s">
        <v>153</v>
      </c>
      <c r="I2169" s="1273">
        <f>IF(K2164="","",VLOOKUP($A2161,'Marks Entry'!$C$9:$FA$108,6,0))</f>
        <v>0.0</v>
      </c>
      <c r="J2169" s="1273"/>
      <c r="K2169" s="1273"/>
      <c r="L2169" s="1273"/>
      <c r="M2169" s="1274"/>
      <c r="N2169" s="508"/>
    </row>
    <row r="2170" spans="8:8" s="24" ht="17.25" customFormat="1" customHeight="1">
      <c r="A2170" s="1236"/>
      <c r="B2170" s="1262" t="s">
        <v>167</v>
      </c>
      <c r="C2170" s="1269" t="s">
        <v>24</v>
      </c>
      <c r="D2170" s="1270"/>
      <c r="E2170" s="1270"/>
      <c r="F2170" s="1270"/>
      <c r="G2170" s="1271"/>
      <c r="H2170" s="1272" t="s">
        <v>153</v>
      </c>
      <c r="I2170" s="1273">
        <f>IF(K2164="","",VLOOKUP($A2161,'Marks Entry'!$C$9:$FA$108,7,0))</f>
        <v>0.0</v>
      </c>
      <c r="J2170" s="1273"/>
      <c r="K2170" s="1273"/>
      <c r="L2170" s="1273"/>
      <c r="M2170" s="1274"/>
      <c r="N2170" s="508"/>
    </row>
    <row r="2171" spans="8:8" s="24" ht="17.25" customFormat="1" customHeight="1">
      <c r="A2171" s="1236"/>
      <c r="B2171" s="1262" t="s">
        <v>167</v>
      </c>
      <c r="C2171" s="1269" t="s">
        <v>52</v>
      </c>
      <c r="D2171" s="1270"/>
      <c r="E2171" s="1270"/>
      <c r="F2171" s="1270"/>
      <c r="G2171" s="1271"/>
      <c r="H2171" s="1272" t="s">
        <v>153</v>
      </c>
      <c r="I2171" s="1273">
        <f>IF(K2164="","",VLOOKUP($A2161,'Marks Entry'!$C$9:$FA$108,8,0))</f>
        <v>0.0</v>
      </c>
      <c r="J2171" s="1273"/>
      <c r="K2171" s="1273"/>
      <c r="L2171" s="1273"/>
      <c r="M2171" s="1274"/>
      <c r="N2171" s="508"/>
    </row>
    <row r="2172" spans="8:8" s="24" ht="17.25" customFormat="1" customHeight="1">
      <c r="A2172" s="1236"/>
      <c r="B2172" s="1262" t="s">
        <v>167</v>
      </c>
      <c r="C2172" s="1269" t="s">
        <v>53</v>
      </c>
      <c r="D2172" s="1270"/>
      <c r="E2172" s="1270"/>
      <c r="F2172" s="1270"/>
      <c r="G2172" s="1271"/>
      <c r="H2172" s="1272" t="s">
        <v>153</v>
      </c>
      <c r="I2172" s="1275" t="str">
        <f>IF(K2164="","",CONCATENATE('Marks Entry'!$G$4,'Marks Entry'!$J$4))</f>
        <v>9(A)</v>
      </c>
      <c r="J2172" s="1273"/>
      <c r="K2172" s="1273"/>
      <c r="L2172" s="1273"/>
      <c r="M2172" s="1274"/>
      <c r="N2172" s="508"/>
    </row>
    <row r="2173" spans="8:8" s="24" ht="17.25" customFormat="1" customHeight="1">
      <c r="A2173" s="1236"/>
      <c r="B2173" s="1262" t="s">
        <v>167</v>
      </c>
      <c r="C2173" s="1276" t="s">
        <v>26</v>
      </c>
      <c r="D2173" s="1277"/>
      <c r="E2173" s="1277"/>
      <c r="F2173" s="1277"/>
      <c r="G2173" s="1278"/>
      <c r="H2173" s="1279" t="s">
        <v>153</v>
      </c>
      <c r="I2173" s="1280">
        <f>IF(K2164="","",VLOOKUP($A2161,'Marks Entry'!$C$9:$FA$108,9,0))</f>
        <v>0.0</v>
      </c>
      <c r="J2173" s="1280"/>
      <c r="K2173" s="1280"/>
      <c r="L2173" s="1280"/>
      <c r="M2173" s="1281"/>
      <c r="N2173" s="508"/>
    </row>
    <row r="2174" spans="8:8" s="1235" ht="17.25" customFormat="1" customHeight="1">
      <c r="A2174" s="1236"/>
      <c r="B2174" s="1282" t="s">
        <v>167</v>
      </c>
      <c r="C2174" s="1283" t="s">
        <v>54</v>
      </c>
      <c r="D2174" s="1284"/>
      <c r="E2174" s="1285" t="s">
        <v>69</v>
      </c>
      <c r="F2174" s="1286" t="s">
        <v>70</v>
      </c>
      <c r="G2174" s="1285" t="s">
        <v>200</v>
      </c>
      <c r="H2174" s="1287" t="s">
        <v>30</v>
      </c>
      <c r="I2174" s="1288" t="s">
        <v>55</v>
      </c>
      <c r="J2174" s="1289" t="s">
        <v>223</v>
      </c>
      <c r="K2174" s="1290" t="s">
        <v>83</v>
      </c>
      <c r="L2174" s="1291" t="s">
        <v>76</v>
      </c>
      <c r="M2174" s="1292" t="s">
        <v>102</v>
      </c>
      <c r="N2174" s="508"/>
    </row>
    <row r="2175" spans="8:8" s="1235" ht="17.25" customFormat="1" customHeight="1">
      <c r="A2175" s="1236"/>
      <c r="B2175" s="1282" t="s">
        <v>167</v>
      </c>
      <c r="C2175" s="1293"/>
      <c r="D2175" s="1294"/>
      <c r="E2175" s="1295"/>
      <c r="F2175" s="1296"/>
      <c r="G2175" s="1295"/>
      <c r="H2175" s="1297"/>
      <c r="I2175" s="1298"/>
      <c r="J2175" s="1299"/>
      <c r="K2175" s="1300"/>
      <c r="L2175" s="1301"/>
      <c r="M2175" s="1302"/>
      <c r="N2175" s="508"/>
    </row>
    <row r="2176" spans="8:8" s="1235" ht="17.25" customFormat="1" customHeight="1">
      <c r="A2176" s="1236"/>
      <c r="B2176" s="1282" t="s">
        <v>167</v>
      </c>
      <c r="C2176" s="1303" t="s">
        <v>56</v>
      </c>
      <c r="D2176" s="1304"/>
      <c r="E2176" s="1305">
        <f>'Marks Entry'!$L$7</f>
        <v>5.0</v>
      </c>
      <c r="F2176" s="1305">
        <f>'Marks Entry'!$M$7</f>
        <v>5.0</v>
      </c>
      <c r="G2176" s="1305">
        <f>'Marks Entry'!$M$7</f>
        <v>5.0</v>
      </c>
      <c r="H2176" s="1306">
        <f>SUM(E2176:G2176)</f>
        <v>15.0</v>
      </c>
      <c r="I2176" s="1305">
        <f>'Marks Entry'!$P$7</f>
        <v>35.0</v>
      </c>
      <c r="J2176" s="1306">
        <f>SUM(H2176,I2176)</f>
        <v>50.0</v>
      </c>
      <c r="K2176" s="1305">
        <f>'Marks Entry'!$R$7</f>
        <v>50.0</v>
      </c>
      <c r="L2176" s="1307">
        <f>SUM(J2176,K2176)</f>
        <v>100.0</v>
      </c>
      <c r="M2176" s="1308"/>
      <c r="N2176" s="508"/>
    </row>
    <row r="2177" spans="8:8" s="1235" ht="17.25" customFormat="1" customHeight="1">
      <c r="A2177" s="1236"/>
      <c r="B2177" s="1282" t="s">
        <v>167</v>
      </c>
      <c r="C2177" s="1309" t="str">
        <f>'Marks Entry'!$L$3</f>
        <v>HINDI</v>
      </c>
      <c r="D2177" s="1310"/>
      <c r="E2177" s="1311">
        <f>IF(K2164="","",VLOOKUP($A2161,'Marks Entry'!$C$1:$GQ$109,10,0))</f>
        <v>0.0</v>
      </c>
      <c r="F2177" s="1311">
        <f>IF(K2164="","",VLOOKUP($A2161,'Marks Entry'!$C$1:$GQ$109,11,0))</f>
        <v>0.0</v>
      </c>
      <c r="G2177" s="1312">
        <f>IF(K2164="","",VLOOKUP($A2161,'Marks Entry'!$C$1:$GQ$109,12,0))</f>
        <v>0.0</v>
      </c>
      <c r="H2177" s="1313">
        <f>SUM(E2177:G2177)</f>
        <v>0.0</v>
      </c>
      <c r="I2177" s="1311">
        <f>IF(K2164="","",VLOOKUP($A2161,'Marks Entry'!$C$1:$GQ$109,14,0))</f>
        <v>0.0</v>
      </c>
      <c r="J2177" s="1313">
        <f t="shared" si="162" ref="J2177:J2184">SUM(H2177,I2177)</f>
        <v>0.0</v>
      </c>
      <c r="K2177" s="1311">
        <f>IF(K2164="","",VLOOKUP($A2161,'Marks Entry'!$C$1:$GQ$109,16,0))</f>
        <v>0.0</v>
      </c>
      <c r="L2177" s="1314">
        <f t="shared" si="163" ref="L2177:L2184">SUM(J2177,K2177)</f>
        <v>0.0</v>
      </c>
      <c r="M2177" s="1315" t="str">
        <f>IF(K2164="","",VLOOKUP($A2161,'Marks Entry'!$C$1:$GQ$109,21,0))</f>
        <v/>
      </c>
      <c r="N2177" s="508"/>
    </row>
    <row r="2178" spans="8:8" s="1235" ht="17.25" customFormat="1" customHeight="1">
      <c r="A2178" s="1236"/>
      <c r="B2178" s="1282" t="s">
        <v>167</v>
      </c>
      <c r="C2178" s="1316" t="str">
        <f>'Marks Entry'!$X$3</f>
        <v>ENGLISH</v>
      </c>
      <c r="D2178" s="1317"/>
      <c r="E2178" s="1318">
        <f>IF(K2164="","",VLOOKUP($A2161,'Marks Entry'!$C$1:$GQ$109,22,0))</f>
        <v>0.0</v>
      </c>
      <c r="F2178" s="1318">
        <f>IF(K2164="","",VLOOKUP($A2161,'Marks Entry'!$C$1:$GQ$109,23,0))</f>
        <v>0.0</v>
      </c>
      <c r="G2178" s="1319">
        <f>IF(K2164="","",VLOOKUP($A2161,'Marks Entry'!$C$1:$GQ$109,24,0))</f>
        <v>0.0</v>
      </c>
      <c r="H2178" s="1320">
        <f t="shared" si="164" ref="H2178:H2184">SUM(E2178:G2178)</f>
        <v>0.0</v>
      </c>
      <c r="I2178" s="1321">
        <f>IF(K2164="","",VLOOKUP($A2161,'Marks Entry'!$C$1:$GQ$109,26,0))</f>
        <v>0.0</v>
      </c>
      <c r="J2178" s="1320">
        <f t="shared" si="162"/>
        <v>0.0</v>
      </c>
      <c r="K2178" s="1318">
        <f>IF(K2164="","",VLOOKUP($A2161,'Marks Entry'!$C$1:$GQ$109,28,0))</f>
        <v>0.0</v>
      </c>
      <c r="L2178" s="1322">
        <f t="shared" si="163"/>
        <v>0.0</v>
      </c>
      <c r="M2178" s="1323" t="str">
        <f>IF(K2164="","",VLOOKUP($A2161,'Marks Entry'!$C$1:$GQ$109,33,0))</f>
        <v/>
      </c>
      <c r="N2178" s="508"/>
    </row>
    <row r="2179" spans="8:8" s="1235" ht="17.25" customFormat="1" customHeight="1">
      <c r="A2179" s="1236"/>
      <c r="B2179" s="1282" t="s">
        <v>167</v>
      </c>
      <c r="C2179" s="1324" t="s">
        <v>56</v>
      </c>
      <c r="D2179" s="1325"/>
      <c r="E2179" s="1326">
        <f>'Marks Entry'!$AJ$7</f>
        <v>10.0</v>
      </c>
      <c r="F2179" s="1326">
        <f>'Marks Entry'!$AK$7</f>
        <v>10.0</v>
      </c>
      <c r="G2179" s="1326">
        <f>'Marks Entry'!$AK$7</f>
        <v>10.0</v>
      </c>
      <c r="H2179" s="1327">
        <f t="shared" si="164"/>
        <v>30.0</v>
      </c>
      <c r="I2179" s="1326">
        <f>'Marks Entry'!$AN$7</f>
        <v>70.0</v>
      </c>
      <c r="J2179" s="1327">
        <f t="shared" si="162"/>
        <v>100.0</v>
      </c>
      <c r="K2179" s="1326">
        <f>'Marks Entry'!$AP$7</f>
        <v>100.0</v>
      </c>
      <c r="L2179" s="1328">
        <f t="shared" si="163"/>
        <v>200.0</v>
      </c>
      <c r="M2179" s="1329" t="s">
        <v>168</v>
      </c>
      <c r="N2179" s="508"/>
    </row>
    <row r="2180" spans="8:8" s="1235" ht="17.25" customFormat="1" customHeight="1">
      <c r="A2180" s="1236"/>
      <c r="B2180" s="1282" t="s">
        <v>167</v>
      </c>
      <c r="C2180" s="1330" t="str">
        <f>'Marks Entry'!$AJ$3</f>
        <v>SANSKRIT-I</v>
      </c>
      <c r="D2180" s="1331"/>
      <c r="E2180" s="1311">
        <f>IF(K2164="","",VLOOKUP($A2161,'Marks Entry'!$C$1:$GQ$109,34,0))</f>
        <v>0.0</v>
      </c>
      <c r="F2180" s="1311">
        <f>IF(K2164="","",VLOOKUP($A2161,'Marks Entry'!$C$1:$GQ$109,35,0))</f>
        <v>0.0</v>
      </c>
      <c r="G2180" s="1312">
        <f>IF(K2164="","",VLOOKUP($A2161,'Marks Entry'!$C$1:$GQ$109,36,0))</f>
        <v>0.0</v>
      </c>
      <c r="H2180" s="1332">
        <f t="shared" si="164"/>
        <v>0.0</v>
      </c>
      <c r="I2180" s="1333">
        <f>IF(K2164="","",VLOOKUP($A2161,'Marks Entry'!$C$1:$GQ$109,38,0))</f>
        <v>0.0</v>
      </c>
      <c r="J2180" s="1332">
        <f t="shared" si="162"/>
        <v>0.0</v>
      </c>
      <c r="K2180" s="1311">
        <f>IF(K2164="","",VLOOKUP($A2161,'Marks Entry'!$C$1:$GQ$109,40,0))</f>
        <v>0.0</v>
      </c>
      <c r="L2180" s="1314">
        <f t="shared" si="163"/>
        <v>0.0</v>
      </c>
      <c r="M2180" s="1315" t="str">
        <f>IF(K2164="","",VLOOKUP($A2161,'Marks Entry'!$C$1:$GQ$109,45,0))</f>
        <v/>
      </c>
      <c r="N2180" s="508"/>
    </row>
    <row r="2181" spans="8:8" s="1235" ht="17.25" customFormat="1" customHeight="1">
      <c r="A2181" s="1236"/>
      <c r="B2181" s="1282" t="s">
        <v>167</v>
      </c>
      <c r="C2181" s="1334" t="str">
        <f>'Marks Entry'!$AV$3</f>
        <v>SANSKRIT-II</v>
      </c>
      <c r="D2181" s="1335"/>
      <c r="E2181" s="1311">
        <f>IF(K2164="","",VLOOKUP($A2161,'Marks Entry'!$C$1:$GQ$109,46,0))</f>
        <v>0.0</v>
      </c>
      <c r="F2181" s="1311">
        <f>IF(K2164="","",VLOOKUP($A2161,'Marks Entry'!$C$1:$GQ$109,47,0))</f>
        <v>0.0</v>
      </c>
      <c r="G2181" s="1312">
        <f>IF(K2164="","",VLOOKUP($A2161,'Marks Entry'!$C$1:$GQ$109,48,0))</f>
        <v>0.0</v>
      </c>
      <c r="H2181" s="1336">
        <f t="shared" si="164"/>
        <v>0.0</v>
      </c>
      <c r="I2181" s="1337">
        <f>IF(K2164="","",VLOOKUP($A2161,'Marks Entry'!$C$1:$GQ$109,50,0))</f>
        <v>0.0</v>
      </c>
      <c r="J2181" s="1336">
        <f t="shared" si="162"/>
        <v>0.0</v>
      </c>
      <c r="K2181" s="1311">
        <f>IF(K2164="","",VLOOKUP($A2161,'Marks Entry'!$C$1:$GQ$109,52,0))</f>
        <v>0.0</v>
      </c>
      <c r="L2181" s="1314">
        <f t="shared" si="163"/>
        <v>0.0</v>
      </c>
      <c r="M2181" s="1315" t="str">
        <f>IF(K2164="","",VLOOKUP($A2161,'Marks Entry'!$C$1:$GQ$109,57,0))</f>
        <v/>
      </c>
      <c r="N2181" s="508"/>
    </row>
    <row r="2182" spans="8:8" s="1235" ht="17.25" customFormat="1" customHeight="1">
      <c r="A2182" s="1236"/>
      <c r="B2182" s="1282" t="s">
        <v>167</v>
      </c>
      <c r="C2182" s="1334" t="str">
        <f>'Marks Entry'!$BH$3</f>
        <v>SCIENCE</v>
      </c>
      <c r="D2182" s="1335"/>
      <c r="E2182" s="1311">
        <f>IF(K2164="","",VLOOKUP($A2161,'Marks Entry'!$C$1:$GQ$109,58,0))</f>
        <v>0.0</v>
      </c>
      <c r="F2182" s="1311">
        <f>IF(K2164="","",VLOOKUP($A2161,'Marks Entry'!$C$1:$GQ$109,59,0))</f>
        <v>0.0</v>
      </c>
      <c r="G2182" s="1312">
        <f>IF(K2164="","",VLOOKUP($A2161,'Marks Entry'!$C$1:$GQ$109,60,0))</f>
        <v>0.0</v>
      </c>
      <c r="H2182" s="1336">
        <f t="shared" si="164"/>
        <v>0.0</v>
      </c>
      <c r="I2182" s="1337">
        <f>IF(K2164="","",VLOOKUP($A2161,'Marks Entry'!$C$1:$GQ$109,62,0))</f>
        <v>0.0</v>
      </c>
      <c r="J2182" s="1336">
        <f t="shared" si="162"/>
        <v>0.0</v>
      </c>
      <c r="K2182" s="1311">
        <f>IF(K2164="","",VLOOKUP($A2161,'Marks Entry'!$C$1:$GQ$109,64,0))</f>
        <v>0.0</v>
      </c>
      <c r="L2182" s="1314">
        <f t="shared" si="163"/>
        <v>0.0</v>
      </c>
      <c r="M2182" s="1315" t="str">
        <f>IF(K2164="","",VLOOKUP($A2161,'Marks Entry'!$C$1:$GQ$109,69,0))</f>
        <v/>
      </c>
      <c r="N2182" s="508"/>
    </row>
    <row r="2183" spans="8:8" s="1235" ht="17.25" customFormat="1" customHeight="1">
      <c r="A2183" s="1236"/>
      <c r="B2183" s="1282" t="s">
        <v>167</v>
      </c>
      <c r="C2183" s="1338" t="str">
        <f>'Marks Entry'!$BT$3</f>
        <v>MATHEMATICS</v>
      </c>
      <c r="D2183" s="1339"/>
      <c r="E2183" s="1340">
        <f>IF(K2164="","",VLOOKUP($A2161,'Marks Entry'!$C$1:$GQ$109,70,0))</f>
        <v>0.0</v>
      </c>
      <c r="F2183" s="1340">
        <f>IF(K2164="","",VLOOKUP($A2161,'Marks Entry'!$C$1:$GQ$109,71,0))</f>
        <v>0.0</v>
      </c>
      <c r="G2183" s="1341">
        <f>IF(K2164="","",VLOOKUP($A2161,'Marks Entry'!$C$1:$GQ$109,72,0))</f>
        <v>0.0</v>
      </c>
      <c r="H2183" s="1342">
        <f t="shared" si="164"/>
        <v>0.0</v>
      </c>
      <c r="I2183" s="1343">
        <f>IF(K2164="","",VLOOKUP($A2161,'Marks Entry'!$C$1:$GQ$109,74,0))</f>
        <v>0.0</v>
      </c>
      <c r="J2183" s="1342">
        <f t="shared" si="162"/>
        <v>0.0</v>
      </c>
      <c r="K2183" s="1340">
        <f>IF(K2164="","",VLOOKUP($A2161,'Marks Entry'!$C$1:$GQ$109,76,0))</f>
        <v>0.0</v>
      </c>
      <c r="L2183" s="1344">
        <f t="shared" si="163"/>
        <v>0.0</v>
      </c>
      <c r="M2183" s="1345" t="str">
        <f>IF(K2164="","",VLOOKUP($A2161,'Marks Entry'!$C$1:$GQ$109,81,0))</f>
        <v/>
      </c>
      <c r="N2183" s="508"/>
    </row>
    <row r="2184" spans="8:8" s="1235" ht="17.25" customFormat="1" customHeight="1">
      <c r="A2184" s="1236"/>
      <c r="B2184" s="1282" t="s">
        <v>167</v>
      </c>
      <c r="C2184" s="1338" t="str">
        <f>'Marks Entry'!$CF$3</f>
        <v>SOCIAL SCIENCE</v>
      </c>
      <c r="D2184" s="1339"/>
      <c r="E2184" s="1340">
        <f>IF(K2164="","",VLOOKUP($A2161,'Marks Entry'!$C$1:$GQ$109,82,0))</f>
        <v>0.0</v>
      </c>
      <c r="F2184" s="1340">
        <f>IF(K2164="","",VLOOKUP($A2161,'Marks Entry'!$C$1:$GQ$109,83,0))</f>
        <v>0.0</v>
      </c>
      <c r="G2184" s="1341">
        <f>IF(K2164="","",VLOOKUP($A2161,'Marks Entry'!$C$1:$GQ$109,84,0))</f>
        <v>0.0</v>
      </c>
      <c r="H2184" s="1342">
        <f t="shared" si="164"/>
        <v>0.0</v>
      </c>
      <c r="I2184" s="1343">
        <f>IF(K2164="","",VLOOKUP($A2161,'Marks Entry'!$C$1:$GQ$109,86,0))</f>
        <v>0.0</v>
      </c>
      <c r="J2184" s="1342">
        <f t="shared" si="162"/>
        <v>0.0</v>
      </c>
      <c r="K2184" s="1340">
        <f>IF(K2164="","",VLOOKUP($A2161,'Marks Entry'!$C$1:$GQ$109,88,0))</f>
        <v>0.0</v>
      </c>
      <c r="L2184" s="1344">
        <f t="shared" si="163"/>
        <v>0.0</v>
      </c>
      <c r="M2184" s="1345" t="str">
        <f>IF(K2164="","",VLOOKUP($A2161,'Marks Entry'!$C$1:$GQ$109,93,0))</f>
        <v/>
      </c>
      <c r="N2184" s="508"/>
    </row>
    <row r="2185" spans="8:8" s="24" ht="17.25" customFormat="1" customHeight="1">
      <c r="A2185" s="1236"/>
      <c r="B2185" s="1262" t="s">
        <v>167</v>
      </c>
      <c r="C2185" s="1346" t="s">
        <v>77</v>
      </c>
      <c r="D2185" s="1347"/>
      <c r="E2185" s="1348"/>
      <c r="F2185" s="1349" t="s">
        <v>78</v>
      </c>
      <c r="G2185" s="1350"/>
      <c r="H2185" s="1351" t="s">
        <v>79</v>
      </c>
      <c r="I2185" s="1352"/>
      <c r="J2185" s="1353" t="s">
        <v>43</v>
      </c>
      <c r="K2185" s="1354" t="s">
        <v>95</v>
      </c>
      <c r="L2185" s="1355" t="s">
        <v>41</v>
      </c>
      <c r="M2185" s="1356" t="s">
        <v>45</v>
      </c>
      <c r="N2185" s="508"/>
    </row>
    <row r="2186" spans="8:8" s="24" ht="20.25" customFormat="1" customHeight="1">
      <c r="A2186" s="1236"/>
      <c r="B2186" s="1262" t="s">
        <v>167</v>
      </c>
      <c r="C2186" s="1357"/>
      <c r="D2186" s="1358"/>
      <c r="E2186" s="1359"/>
      <c r="F2186" s="1360" t="str">
        <f>IF(K2164="","",VLOOKUP($A2161,'Marks Entry'!$C$1:$GQ$109,155,0))</f>
        <v/>
      </c>
      <c r="G2186" s="1361"/>
      <c r="H2186" s="1362" t="str">
        <f>IF(K2164="","",VLOOKUP($A2161,'Marks Entry'!$C$1:$GQ$109,156,0))</f>
        <v/>
      </c>
      <c r="I2186" s="1361"/>
      <c r="J2186" s="1363" t="str">
        <f>IF(K2164="","",VLOOKUP($A2161,'Marks Entry'!$C$1:$GQ$109,157,0))</f>
        <v/>
      </c>
      <c r="K2186" s="1364" t="str">
        <f>IF(K2164="","",VLOOKUP($A2161,'Marks Entry'!$C$1:$GQ$109,158,0))</f>
        <v/>
      </c>
      <c r="L2186" s="1365" t="str">
        <f>IF(K2164="","",VLOOKUP($A2161,'Marks Entry'!$C$1:$GQ$109,159,0))</f>
        <v/>
      </c>
      <c r="M2186" s="1366" t="str">
        <f>IF(K2164="","",VLOOKUP($A2161,'Marks Entry'!$C$1:$GQ$109,161,0))</f>
        <v/>
      </c>
      <c r="N2186" s="508"/>
    </row>
    <row r="2187" spans="8:8" s="24" ht="17.25" customFormat="1" customHeight="1">
      <c r="A2187" s="1236"/>
      <c r="B2187" s="1262" t="s">
        <v>167</v>
      </c>
      <c r="C2187" s="1367" t="s">
        <v>58</v>
      </c>
      <c r="D2187" s="1368"/>
      <c r="E2187" s="1368"/>
      <c r="F2187" s="1368"/>
      <c r="G2187" s="1368"/>
      <c r="H2187" s="1368"/>
      <c r="I2187" s="1369"/>
      <c r="J2187" s="1370" t="s">
        <v>59</v>
      </c>
      <c r="K2187" s="1371">
        <f>IF(K2164="","",VLOOKUP($A2161,'Marks Entry'!$C$1:$GQ$109,152,0))</f>
        <v>0.0</v>
      </c>
      <c r="L2187" s="1372" t="s">
        <v>104</v>
      </c>
      <c r="M2187" s="1373"/>
      <c r="N2187" s="508"/>
    </row>
    <row r="2188" spans="8:8" s="24" ht="17.25" customFormat="1" customHeight="1">
      <c r="A2188" s="1236"/>
      <c r="B2188" s="1262" t="s">
        <v>167</v>
      </c>
      <c r="C2188" s="1374" t="s">
        <v>54</v>
      </c>
      <c r="D2188" s="1375"/>
      <c r="E2188" s="1375"/>
      <c r="F2188" s="1376" t="s">
        <v>162</v>
      </c>
      <c r="G2188" s="1376"/>
      <c r="H2188" s="1376"/>
      <c r="I2188" s="1377" t="s">
        <v>49</v>
      </c>
      <c r="J2188" s="1378" t="s">
        <v>60</v>
      </c>
      <c r="K2188" s="1379">
        <f>IF(K2164="","",VLOOKUP($A2161,'Marks Entry'!$C$1:$GQ$109,153,0))</f>
        <v>0.0</v>
      </c>
      <c r="L2188" s="1380" t="str">
        <f>IF(K2164="","",VLOOKUP($A2161,'Marks Entry'!$C$1:$GQ$109,154,0))</f>
        <v/>
      </c>
      <c r="M2188" s="1381"/>
      <c r="N2188" s="508"/>
    </row>
    <row r="2189" spans="8:8" s="24" ht="17.25" customFormat="1" customHeight="1">
      <c r="A2189" s="1236"/>
      <c r="B2189" s="1262" t="s">
        <v>167</v>
      </c>
      <c r="C2189" s="1374"/>
      <c r="D2189" s="1375"/>
      <c r="E2189" s="1375"/>
      <c r="F2189" s="1376"/>
      <c r="G2189" s="1376"/>
      <c r="H2189" s="1376"/>
      <c r="I2189" s="1382" t="s">
        <v>103</v>
      </c>
      <c r="J2189" s="1383" t="s">
        <v>61</v>
      </c>
      <c r="K2189" s="1383"/>
      <c r="L2189" s="1384" t="str">
        <f>IF(K2164="","",VLOOKUP($A2161,'Marks Entry'!$C$1:$GQ$109,162,0))</f>
        <v/>
      </c>
      <c r="M2189" s="1385"/>
      <c r="N2189" s="508"/>
    </row>
    <row r="2190" spans="8:8" s="24" ht="17.25" customFormat="1" customHeight="1">
      <c r="A2190" s="1236"/>
      <c r="B2190" s="1262" t="s">
        <v>167</v>
      </c>
      <c r="C2190" s="1386" t="str">
        <f>'Marks Entry'!$CR$3</f>
        <v>Fou. Of Info. Tech.</v>
      </c>
      <c r="D2190" s="1387"/>
      <c r="E2190" s="1388"/>
      <c r="F2190" s="1389" t="str">
        <f>IF(K2164="","",VLOOKUP($A2161,'Marks Entry'!$C$1:$GQ$109,180,0))</f>
        <v>0/200</v>
      </c>
      <c r="G2190" s="1389"/>
      <c r="H2190" s="1389"/>
      <c r="I2190" s="1390" t="str">
        <f>IF(OR(K2164="",F2190=0/200),"",VLOOKUP($A2161,'Marks Entry'!$C$1:$GQ$109,106,0))</f>
        <v/>
      </c>
      <c r="J2190" s="1391" t="s">
        <v>68</v>
      </c>
      <c r="K2190" s="1391"/>
      <c r="L2190" s="1392">
        <f>Master!$E$20</f>
        <v>45048.0</v>
      </c>
      <c r="M2190" s="1393"/>
      <c r="N2190" s="508"/>
    </row>
    <row r="2191" spans="8:8" s="24" ht="17.25" customFormat="1" customHeight="1">
      <c r="A2191" s="1236"/>
      <c r="B2191" s="1262" t="s">
        <v>167</v>
      </c>
      <c r="C2191" s="1394" t="str">
        <f>'Marks Entry'!$DE$3</f>
        <v>Health &amp; Phy. Edu.</v>
      </c>
      <c r="D2191" s="1395"/>
      <c r="E2191" s="1395"/>
      <c r="F2191" s="1396" t="str">
        <f>IF(K2164="","",VLOOKUP($A2161,'Marks Entry'!$C$1:$GQ$109,184,0))</f>
        <v>0/230</v>
      </c>
      <c r="G2191" s="1397"/>
      <c r="H2191" s="1398"/>
      <c r="I2191" s="1390" t="str">
        <f>IF(OR(K2164="",F2191=0/200),"",VLOOKUP($A2161,'Marks Entry'!$C$1:$GQ$109,129,0))</f>
        <v/>
      </c>
      <c r="J2191" s="1399"/>
      <c r="K2191" s="1399"/>
      <c r="L2191" s="1399"/>
      <c r="M2191" s="1400"/>
      <c r="N2191" s="508"/>
    </row>
    <row r="2192" spans="8:8" s="24" ht="17.25" customFormat="1" customHeight="1">
      <c r="A2192" s="1236"/>
      <c r="B2192" s="1262" t="s">
        <v>167</v>
      </c>
      <c r="C2192" s="1394" t="str">
        <f>'Marks Entry'!$EB$3</f>
        <v>S.U.P.W.</v>
      </c>
      <c r="D2192" s="1395"/>
      <c r="E2192" s="1395"/>
      <c r="F2192" s="1396" t="str">
        <f>IF(K2164="","",VLOOKUP($A2161,'Marks Entry'!$C$1:$GQ$109,188,0))</f>
        <v>0/100</v>
      </c>
      <c r="G2192" s="1397"/>
      <c r="H2192" s="1398"/>
      <c r="I2192" s="1390" t="str">
        <f>IF(OR(K2164="",F2192=0/100),"",VLOOKUP($A2161,'Marks Entry'!$C$1:$GQ$109,135,0))</f>
        <v/>
      </c>
      <c r="J2192" s="1401"/>
      <c r="K2192" s="1401"/>
      <c r="L2192" s="1401"/>
      <c r="M2192" s="1402"/>
      <c r="N2192" s="508"/>
    </row>
    <row r="2193" spans="8:8" s="24" ht="17.25" customFormat="1" customHeight="1">
      <c r="A2193" s="1236"/>
      <c r="B2193" s="1262" t="s">
        <v>167</v>
      </c>
      <c r="C2193" s="1394" t="str">
        <f>'Marks Entry'!$EH$3</f>
        <v>Art Education</v>
      </c>
      <c r="D2193" s="1395"/>
      <c r="E2193" s="1395"/>
      <c r="F2193" s="1396" t="str">
        <f>IF(K2164="","",VLOOKUP($A2161,'Marks Entry'!$C$1:$GQ$109,192,0))</f>
        <v>0/100</v>
      </c>
      <c r="G2193" s="1397"/>
      <c r="H2193" s="1398"/>
      <c r="I2193" s="1390" t="str">
        <f>IF(OR(K2164="",F2193=0/100),"",VLOOKUP($A2161,'Marks Entry'!$C$1:$GQ$109,141,0))</f>
        <v/>
      </c>
      <c r="J2193" s="1403" t="s">
        <v>228</v>
      </c>
      <c r="K2193" s="1403"/>
      <c r="L2193" s="1403"/>
      <c r="M2193" s="1404"/>
      <c r="N2193" s="508"/>
    </row>
    <row r="2194" spans="8:8" s="24" ht="17.25" customFormat="1" customHeight="1">
      <c r="A2194" s="1236"/>
      <c r="B2194" s="1262" t="s">
        <v>167</v>
      </c>
      <c r="C2194" s="1394" t="str">
        <f>'Marks Entry'!$EN$3</f>
        <v>H &amp; C RAJ</v>
      </c>
      <c r="D2194" s="1395"/>
      <c r="E2194" s="1395"/>
      <c r="F2194" s="1405" t="str">
        <f>IF(K2164="","",VLOOKUP($A2161,'Marks Entry'!$C$1:$GQ$109,196,0))</f>
        <v>0/200</v>
      </c>
      <c r="G2194" s="1406"/>
      <c r="H2194" s="1407"/>
      <c r="I2194" s="1408" t="str">
        <f>IF(OR(K2164="",F2194=0/200),"",VLOOKUP($A2161,'Marks Entry'!$C$1:$GQ$109,151,0))</f>
        <v/>
      </c>
      <c r="J2194" s="1403" t="s">
        <v>229</v>
      </c>
      <c r="K2194" s="1403"/>
      <c r="L2194" s="1403"/>
      <c r="M2194" s="1404"/>
      <c r="N2194" s="508"/>
    </row>
    <row r="2195" spans="8:8" s="24" ht="17.25" customFormat="1" customHeight="1">
      <c r="A2195" s="1236"/>
      <c r="B2195" s="1262" t="s">
        <v>167</v>
      </c>
      <c r="C2195" s="1409" t="s">
        <v>171</v>
      </c>
      <c r="D2195" s="1410"/>
      <c r="E2195" s="1411"/>
      <c r="F2195" s="1412" t="s">
        <v>172</v>
      </c>
      <c r="G2195" s="1413"/>
      <c r="H2195" s="1414"/>
      <c r="I2195" s="1415" t="s">
        <v>31</v>
      </c>
      <c r="J2195" s="1403" t="s">
        <v>230</v>
      </c>
      <c r="K2195" s="1403"/>
      <c r="L2195" s="1403"/>
      <c r="M2195" s="1404"/>
      <c r="N2195" s="508"/>
    </row>
    <row r="2196" spans="8:8" s="24" ht="17.25" customFormat="1" customHeight="1">
      <c r="A2196" s="1236"/>
      <c r="B2196" s="1262" t="s">
        <v>167</v>
      </c>
      <c r="C2196" s="1416"/>
      <c r="D2196" s="1417"/>
      <c r="E2196" s="1418"/>
      <c r="F2196" s="1419" t="s">
        <v>224</v>
      </c>
      <c r="G2196" s="1420"/>
      <c r="H2196" s="1421"/>
      <c r="I2196" s="1422" t="s">
        <v>62</v>
      </c>
      <c r="J2196" s="1423" t="s">
        <v>232</v>
      </c>
      <c r="K2196" s="1424"/>
      <c r="L2196" s="1424"/>
      <c r="M2196" s="1425"/>
      <c r="N2196" s="508"/>
    </row>
    <row r="2197" spans="8:8" s="24" ht="17.25" customFormat="1" customHeight="1">
      <c r="A2197" s="1236"/>
      <c r="B2197" s="1262" t="s">
        <v>167</v>
      </c>
      <c r="C2197" s="1416"/>
      <c r="D2197" s="1417"/>
      <c r="E2197" s="1418"/>
      <c r="F2197" s="1419" t="s">
        <v>225</v>
      </c>
      <c r="G2197" s="1420"/>
      <c r="H2197" s="1421"/>
      <c r="I2197" s="1422" t="s">
        <v>63</v>
      </c>
      <c r="J2197" s="1426"/>
      <c r="K2197" s="1427"/>
      <c r="L2197" s="1427"/>
      <c r="M2197" s="1428"/>
      <c r="N2197" s="508"/>
    </row>
    <row r="2198" spans="8:8" s="24" ht="17.25" customFormat="1" customHeight="1">
      <c r="A2198" s="1236"/>
      <c r="B2198" s="1262" t="s">
        <v>167</v>
      </c>
      <c r="C2198" s="1416"/>
      <c r="D2198" s="1417"/>
      <c r="E2198" s="1418"/>
      <c r="F2198" s="1419" t="s">
        <v>226</v>
      </c>
      <c r="G2198" s="1420"/>
      <c r="H2198" s="1421"/>
      <c r="I2198" s="1422" t="s">
        <v>65</v>
      </c>
      <c r="J2198" s="1426"/>
      <c r="K2198" s="1427"/>
      <c r="L2198" s="1427"/>
      <c r="M2198" s="1428"/>
      <c r="N2198" s="508"/>
    </row>
    <row r="2199" spans="8:8" s="24" ht="17.25" customFormat="1" customHeight="1">
      <c r="A2199" s="1236"/>
      <c r="B2199" s="1429" t="s">
        <v>167</v>
      </c>
      <c r="C2199" s="1430"/>
      <c r="D2199" s="1431"/>
      <c r="E2199" s="1432"/>
      <c r="F2199" s="1433" t="s">
        <v>227</v>
      </c>
      <c r="G2199" s="1434"/>
      <c r="H2199" s="1435"/>
      <c r="I2199" s="1436" t="s">
        <v>64</v>
      </c>
      <c r="J2199" s="1437" t="s">
        <v>231</v>
      </c>
      <c r="K2199" s="1438"/>
      <c r="L2199" s="1438"/>
      <c r="M2199" s="1439"/>
      <c r="N2199" s="508"/>
    </row>
    <row r="2200" spans="8:8" s="24" ht="27.75" customFormat="1" customHeight="1">
      <c r="A2200" s="1440" t="s">
        <v>161</v>
      </c>
      <c r="B2200" s="1440"/>
      <c r="C2200" s="1440"/>
      <c r="D2200" s="1440"/>
      <c r="E2200" s="1440"/>
      <c r="F2200" s="1440"/>
      <c r="G2200" s="1440"/>
      <c r="H2200" s="1440"/>
      <c r="I2200" s="1440"/>
      <c r="J2200" s="1440"/>
      <c r="K2200" s="1440"/>
      <c r="L2200" s="1440"/>
      <c r="M2200" s="1440"/>
      <c r="N2200" s="1440"/>
    </row>
    <row r="2201" spans="8:8" s="24" ht="19.5" customFormat="1" customHeight="1">
      <c r="A2201" s="1223">
        <f>A2161+1</f>
        <v>56.0</v>
      </c>
      <c r="B2201" s="1441" t="str">
        <f>$B$1</f>
        <v>Department Of Sanskrit Education, Rajasthan</v>
      </c>
      <c r="C2201" s="1441"/>
      <c r="D2201" s="1441"/>
      <c r="E2201" s="1441"/>
      <c r="F2201" s="1441"/>
      <c r="G2201" s="1441"/>
      <c r="H2201" s="1441"/>
      <c r="I2201" s="1441"/>
      <c r="J2201" s="1441"/>
      <c r="K2201" s="1441"/>
      <c r="L2201" s="1441"/>
      <c r="M2201" s="1441"/>
      <c r="N2201" s="508" t="s">
        <v>161</v>
      </c>
    </row>
    <row r="2202" spans="8:8" s="707" ht="36.0" customFormat="1" customHeight="1">
      <c r="A2202" s="1225"/>
      <c r="B2202" s="1226"/>
      <c r="C2202" s="1227"/>
      <c r="D2202" s="1228" t="str">
        <f>Master!$E$8</f>
        <v>GOVT VARISHTHA UPADHYAY SANSKRIT SCHOOL</v>
      </c>
      <c r="E2202" s="1229"/>
      <c r="F2202" s="1229"/>
      <c r="G2202" s="1229"/>
      <c r="H2202" s="1229"/>
      <c r="I2202" s="1229"/>
      <c r="J2202" s="1229"/>
      <c r="K2202" s="1229"/>
      <c r="L2202" s="1229"/>
      <c r="M2202" s="1230"/>
      <c r="N2202" s="508"/>
    </row>
    <row r="2203" spans="8:8" s="24" ht="19.5" customFormat="1" customHeight="1">
      <c r="A2203" s="1225"/>
      <c r="B2203" s="1231"/>
      <c r="C2203" s="1232"/>
      <c r="D2203" s="1233">
        <f>Master!$E$11</f>
        <v>0.0</v>
      </c>
      <c r="E2203" s="1233"/>
      <c r="F2203" s="1233"/>
      <c r="G2203" s="1233"/>
      <c r="H2203" s="1233"/>
      <c r="I2203" s="1233"/>
      <c r="J2203" s="1233"/>
      <c r="K2203" s="1233"/>
      <c r="L2203" s="1233"/>
      <c r="M2203" s="1234"/>
      <c r="N2203" s="508"/>
    </row>
    <row r="2204" spans="8:8" s="1235" ht="18.75" customFormat="1" customHeight="1">
      <c r="A2204" s="1236"/>
      <c r="B2204" s="1237"/>
      <c r="C2204" s="1238" t="s">
        <v>154</v>
      </c>
      <c r="D2204" s="1239"/>
      <c r="E2204" s="1239"/>
      <c r="F2204" s="1239"/>
      <c r="G2204" s="1239"/>
      <c r="H2204" s="1240"/>
      <c r="I2204" s="1241" t="s">
        <v>135</v>
      </c>
      <c r="J2204" s="1242"/>
      <c r="K2204" s="1243">
        <f>VLOOKUP($A2201,'Marks Entry'!$C$9:$K$108,5)</f>
        <v>0.0</v>
      </c>
      <c r="L2204" s="1244" t="s">
        <v>221</v>
      </c>
      <c r="M2204" s="1245"/>
      <c r="N2204" s="508"/>
    </row>
    <row r="2205" spans="8:8" s="1235" ht="18.75" customFormat="1" customHeight="1">
      <c r="A2205" s="1236"/>
      <c r="B2205" s="1237"/>
      <c r="C2205" s="1246"/>
      <c r="D2205" s="1247"/>
      <c r="E2205" s="1247"/>
      <c r="F2205" s="1247"/>
      <c r="G2205" s="1247"/>
      <c r="H2205" s="1248"/>
      <c r="I2205" s="1241"/>
      <c r="J2205" s="1242"/>
      <c r="K2205" s="1243"/>
      <c r="L2205" s="1249">
        <f>Master!$E$14</f>
        <v>8170.0</v>
      </c>
      <c r="M2205" s="1250"/>
      <c r="N2205" s="508"/>
    </row>
    <row r="2206" spans="8:8" s="24" ht="15.75" customFormat="1" customHeight="1">
      <c r="A2206" s="1236"/>
      <c r="B2206" s="1251"/>
      <c r="C2206" s="1246"/>
      <c r="D2206" s="1247"/>
      <c r="E2206" s="1247"/>
      <c r="F2206" s="1247"/>
      <c r="G2206" s="1247"/>
      <c r="H2206" s="1248"/>
      <c r="I2206" s="1241"/>
      <c r="J2206" s="1242"/>
      <c r="K2206" s="1243"/>
      <c r="L2206" s="1252" t="s">
        <v>222</v>
      </c>
      <c r="M2206" s="1253"/>
      <c r="N2206" s="508"/>
    </row>
    <row r="2207" spans="8:8" s="24" ht="18.0" customFormat="1" customHeight="1">
      <c r="A2207" s="1236"/>
      <c r="B2207" s="1251"/>
      <c r="C2207" s="1254"/>
      <c r="D2207" s="1255"/>
      <c r="E2207" s="1255"/>
      <c r="F2207" s="1255"/>
      <c r="G2207" s="1255"/>
      <c r="H2207" s="1256"/>
      <c r="I2207" s="1257"/>
      <c r="J2207" s="1258"/>
      <c r="K2207" s="1259"/>
      <c r="L2207" s="1260" t="str">
        <f>Master!$E$6</f>
        <v>2022-23</v>
      </c>
      <c r="M2207" s="1261"/>
      <c r="N2207" s="508"/>
    </row>
    <row r="2208" spans="8:8" s="24" ht="17.25" customFormat="1" customHeight="1">
      <c r="A2208" s="1236"/>
      <c r="B2208" s="1262" t="s">
        <v>167</v>
      </c>
      <c r="C2208" s="1263" t="s">
        <v>21</v>
      </c>
      <c r="D2208" s="1264"/>
      <c r="E2208" s="1264"/>
      <c r="F2208" s="1264"/>
      <c r="G2208" s="1265"/>
      <c r="H2208" s="1266" t="s">
        <v>153</v>
      </c>
      <c r="I2208" s="1267">
        <f>IF(K2204="","",VLOOKUP($A2201,'Marks Entry'!$C$9:$FA$108,3,0))</f>
        <v>0.0</v>
      </c>
      <c r="J2208" s="1267"/>
      <c r="K2208" s="1267"/>
      <c r="L2208" s="1267"/>
      <c r="M2208" s="1268"/>
      <c r="N2208" s="508"/>
    </row>
    <row r="2209" spans="8:8" s="24" ht="17.25" customFormat="1" customHeight="1">
      <c r="A2209" s="1236"/>
      <c r="B2209" s="1262" t="s">
        <v>167</v>
      </c>
      <c r="C2209" s="1269" t="s">
        <v>23</v>
      </c>
      <c r="D2209" s="1270"/>
      <c r="E2209" s="1270"/>
      <c r="F2209" s="1270"/>
      <c r="G2209" s="1271"/>
      <c r="H2209" s="1272" t="s">
        <v>153</v>
      </c>
      <c r="I2209" s="1273">
        <f>IF(K2204="","",VLOOKUP($A2201,'Marks Entry'!$C$9:$FA$108,6,0))</f>
        <v>0.0</v>
      </c>
      <c r="J2209" s="1273"/>
      <c r="K2209" s="1273"/>
      <c r="L2209" s="1273"/>
      <c r="M2209" s="1274"/>
      <c r="N2209" s="508"/>
    </row>
    <row r="2210" spans="8:8" s="24" ht="17.25" customFormat="1" customHeight="1">
      <c r="A2210" s="1236"/>
      <c r="B2210" s="1262" t="s">
        <v>167</v>
      </c>
      <c r="C2210" s="1269" t="s">
        <v>24</v>
      </c>
      <c r="D2210" s="1270"/>
      <c r="E2210" s="1270"/>
      <c r="F2210" s="1270"/>
      <c r="G2210" s="1271"/>
      <c r="H2210" s="1272" t="s">
        <v>153</v>
      </c>
      <c r="I2210" s="1273">
        <f>IF(K2204="","",VLOOKUP($A2201,'Marks Entry'!$C$9:$FA$108,7,0))</f>
        <v>0.0</v>
      </c>
      <c r="J2210" s="1273"/>
      <c r="K2210" s="1273"/>
      <c r="L2210" s="1273"/>
      <c r="M2210" s="1274"/>
      <c r="N2210" s="508"/>
    </row>
    <row r="2211" spans="8:8" s="24" ht="17.25" customFormat="1" customHeight="1">
      <c r="A2211" s="1236"/>
      <c r="B2211" s="1262" t="s">
        <v>167</v>
      </c>
      <c r="C2211" s="1269" t="s">
        <v>52</v>
      </c>
      <c r="D2211" s="1270"/>
      <c r="E2211" s="1270"/>
      <c r="F2211" s="1270"/>
      <c r="G2211" s="1271"/>
      <c r="H2211" s="1272" t="s">
        <v>153</v>
      </c>
      <c r="I2211" s="1273">
        <f>IF(K2204="","",VLOOKUP($A2201,'Marks Entry'!$C$9:$FA$108,8,0))</f>
        <v>0.0</v>
      </c>
      <c r="J2211" s="1273"/>
      <c r="K2211" s="1273"/>
      <c r="L2211" s="1273"/>
      <c r="M2211" s="1274"/>
      <c r="N2211" s="508"/>
    </row>
    <row r="2212" spans="8:8" s="24" ht="17.25" customFormat="1" customHeight="1">
      <c r="A2212" s="1236"/>
      <c r="B2212" s="1262" t="s">
        <v>167</v>
      </c>
      <c r="C2212" s="1269" t="s">
        <v>53</v>
      </c>
      <c r="D2212" s="1270"/>
      <c r="E2212" s="1270"/>
      <c r="F2212" s="1270"/>
      <c r="G2212" s="1271"/>
      <c r="H2212" s="1272" t="s">
        <v>153</v>
      </c>
      <c r="I2212" s="1275" t="str">
        <f>IF(K2204="","",CONCATENATE('Marks Entry'!$G$4,'Marks Entry'!$J$4))</f>
        <v>9(A)</v>
      </c>
      <c r="J2212" s="1273"/>
      <c r="K2212" s="1273"/>
      <c r="L2212" s="1273"/>
      <c r="M2212" s="1274"/>
      <c r="N2212" s="508"/>
    </row>
    <row r="2213" spans="8:8" s="24" ht="17.25" customFormat="1" customHeight="1">
      <c r="A2213" s="1236"/>
      <c r="B2213" s="1262" t="s">
        <v>167</v>
      </c>
      <c r="C2213" s="1276" t="s">
        <v>26</v>
      </c>
      <c r="D2213" s="1277"/>
      <c r="E2213" s="1277"/>
      <c r="F2213" s="1277"/>
      <c r="G2213" s="1278"/>
      <c r="H2213" s="1279" t="s">
        <v>153</v>
      </c>
      <c r="I2213" s="1280">
        <f>IF(K2204="","",VLOOKUP($A2201,'Marks Entry'!$C$9:$FA$108,9,0))</f>
        <v>0.0</v>
      </c>
      <c r="J2213" s="1280"/>
      <c r="K2213" s="1280"/>
      <c r="L2213" s="1280"/>
      <c r="M2213" s="1281"/>
      <c r="N2213" s="508"/>
    </row>
    <row r="2214" spans="8:8" s="1235" ht="17.25" customFormat="1" customHeight="1">
      <c r="A2214" s="1236"/>
      <c r="B2214" s="1282" t="s">
        <v>167</v>
      </c>
      <c r="C2214" s="1283" t="s">
        <v>54</v>
      </c>
      <c r="D2214" s="1284"/>
      <c r="E2214" s="1285" t="s">
        <v>69</v>
      </c>
      <c r="F2214" s="1286" t="s">
        <v>70</v>
      </c>
      <c r="G2214" s="1285" t="s">
        <v>200</v>
      </c>
      <c r="H2214" s="1287" t="s">
        <v>30</v>
      </c>
      <c r="I2214" s="1288" t="s">
        <v>55</v>
      </c>
      <c r="J2214" s="1289" t="s">
        <v>223</v>
      </c>
      <c r="K2214" s="1290" t="s">
        <v>83</v>
      </c>
      <c r="L2214" s="1291" t="s">
        <v>76</v>
      </c>
      <c r="M2214" s="1292" t="s">
        <v>102</v>
      </c>
      <c r="N2214" s="508"/>
    </row>
    <row r="2215" spans="8:8" s="1235" ht="17.25" customFormat="1" customHeight="1">
      <c r="A2215" s="1236"/>
      <c r="B2215" s="1282" t="s">
        <v>167</v>
      </c>
      <c r="C2215" s="1293"/>
      <c r="D2215" s="1294"/>
      <c r="E2215" s="1295"/>
      <c r="F2215" s="1296"/>
      <c r="G2215" s="1295"/>
      <c r="H2215" s="1297"/>
      <c r="I2215" s="1298"/>
      <c r="J2215" s="1299"/>
      <c r="K2215" s="1300"/>
      <c r="L2215" s="1301"/>
      <c r="M2215" s="1302"/>
      <c r="N2215" s="508"/>
    </row>
    <row r="2216" spans="8:8" s="1235" ht="17.25" customFormat="1" customHeight="1">
      <c r="A2216" s="1236"/>
      <c r="B2216" s="1282" t="s">
        <v>167</v>
      </c>
      <c r="C2216" s="1303" t="s">
        <v>56</v>
      </c>
      <c r="D2216" s="1304"/>
      <c r="E2216" s="1305">
        <f>'Marks Entry'!$L$7</f>
        <v>5.0</v>
      </c>
      <c r="F2216" s="1305">
        <f>'Marks Entry'!$M$7</f>
        <v>5.0</v>
      </c>
      <c r="G2216" s="1305">
        <f>'Marks Entry'!$M$7</f>
        <v>5.0</v>
      </c>
      <c r="H2216" s="1306">
        <f>SUM(E2216:G2216)</f>
        <v>15.0</v>
      </c>
      <c r="I2216" s="1305">
        <f>'Marks Entry'!$P$7</f>
        <v>35.0</v>
      </c>
      <c r="J2216" s="1306">
        <f>SUM(H2216,I2216)</f>
        <v>50.0</v>
      </c>
      <c r="K2216" s="1305">
        <f>'Marks Entry'!$R$7</f>
        <v>50.0</v>
      </c>
      <c r="L2216" s="1307">
        <f>SUM(J2216,K2216)</f>
        <v>100.0</v>
      </c>
      <c r="M2216" s="1308"/>
      <c r="N2216" s="508"/>
    </row>
    <row r="2217" spans="8:8" s="1235" ht="17.25" customFormat="1" customHeight="1">
      <c r="A2217" s="1236"/>
      <c r="B2217" s="1282" t="s">
        <v>167</v>
      </c>
      <c r="C2217" s="1309" t="str">
        <f>'Marks Entry'!$L$3</f>
        <v>HINDI</v>
      </c>
      <c r="D2217" s="1310"/>
      <c r="E2217" s="1311">
        <f>IF(K2204="","",VLOOKUP($A2201,'Marks Entry'!$C$1:$GQ$109,10,0))</f>
        <v>0.0</v>
      </c>
      <c r="F2217" s="1311">
        <f>IF(K2204="","",VLOOKUP($A2201,'Marks Entry'!$C$1:$GQ$109,11,0))</f>
        <v>0.0</v>
      </c>
      <c r="G2217" s="1312">
        <f>IF(K2204="","",VLOOKUP($A2201,'Marks Entry'!$C$1:$GQ$109,12,0))</f>
        <v>0.0</v>
      </c>
      <c r="H2217" s="1313">
        <f>SUM(E2217:G2217)</f>
        <v>0.0</v>
      </c>
      <c r="I2217" s="1311">
        <f>IF(K2204="","",VLOOKUP($A2201,'Marks Entry'!$C$1:$GQ$109,14,0))</f>
        <v>0.0</v>
      </c>
      <c r="J2217" s="1313">
        <f t="shared" si="165" ref="J2217:J2224">SUM(H2217,I2217)</f>
        <v>0.0</v>
      </c>
      <c r="K2217" s="1311">
        <f>IF(K2204="","",VLOOKUP($A2201,'Marks Entry'!$C$1:$GQ$109,16,0))</f>
        <v>0.0</v>
      </c>
      <c r="L2217" s="1314">
        <f t="shared" si="166" ref="L2217:L2224">SUM(J2217,K2217)</f>
        <v>0.0</v>
      </c>
      <c r="M2217" s="1315" t="str">
        <f>IF(K2204="","",VLOOKUP($A2201,'Marks Entry'!$C$1:$GQ$109,21,0))</f>
        <v/>
      </c>
      <c r="N2217" s="508"/>
    </row>
    <row r="2218" spans="8:8" s="1235" ht="17.25" customFormat="1" customHeight="1">
      <c r="A2218" s="1236"/>
      <c r="B2218" s="1282" t="s">
        <v>167</v>
      </c>
      <c r="C2218" s="1316" t="str">
        <f>'Marks Entry'!$X$3</f>
        <v>ENGLISH</v>
      </c>
      <c r="D2218" s="1317"/>
      <c r="E2218" s="1318">
        <f>IF(K2204="","",VLOOKUP($A2201,'Marks Entry'!$C$1:$GQ$109,22,0))</f>
        <v>0.0</v>
      </c>
      <c r="F2218" s="1318">
        <f>IF(K2204="","",VLOOKUP($A2201,'Marks Entry'!$C$1:$GQ$109,23,0))</f>
        <v>0.0</v>
      </c>
      <c r="G2218" s="1319">
        <f>IF(K2204="","",VLOOKUP($A2201,'Marks Entry'!$C$1:$GQ$109,24,0))</f>
        <v>0.0</v>
      </c>
      <c r="H2218" s="1320">
        <f t="shared" si="167" ref="H2218:H2224">SUM(E2218:G2218)</f>
        <v>0.0</v>
      </c>
      <c r="I2218" s="1321">
        <f>IF(K2204="","",VLOOKUP($A2201,'Marks Entry'!$C$1:$GQ$109,26,0))</f>
        <v>0.0</v>
      </c>
      <c r="J2218" s="1320">
        <f t="shared" si="165"/>
        <v>0.0</v>
      </c>
      <c r="K2218" s="1318">
        <f>IF(K2204="","",VLOOKUP($A2201,'Marks Entry'!$C$1:$GQ$109,28,0))</f>
        <v>0.0</v>
      </c>
      <c r="L2218" s="1322">
        <f t="shared" si="166"/>
        <v>0.0</v>
      </c>
      <c r="M2218" s="1323" t="str">
        <f>IF(K2204="","",VLOOKUP($A2201,'Marks Entry'!$C$1:$GQ$109,33,0))</f>
        <v/>
      </c>
      <c r="N2218" s="508"/>
    </row>
    <row r="2219" spans="8:8" s="1235" ht="17.25" customFormat="1" customHeight="1">
      <c r="A2219" s="1236"/>
      <c r="B2219" s="1282" t="s">
        <v>167</v>
      </c>
      <c r="C2219" s="1324" t="s">
        <v>56</v>
      </c>
      <c r="D2219" s="1325"/>
      <c r="E2219" s="1326">
        <f>'Marks Entry'!$AJ$7</f>
        <v>10.0</v>
      </c>
      <c r="F2219" s="1326">
        <f>'Marks Entry'!$AK$7</f>
        <v>10.0</v>
      </c>
      <c r="G2219" s="1326">
        <f>'Marks Entry'!$AK$7</f>
        <v>10.0</v>
      </c>
      <c r="H2219" s="1327">
        <f t="shared" si="167"/>
        <v>30.0</v>
      </c>
      <c r="I2219" s="1326">
        <f>'Marks Entry'!$AN$7</f>
        <v>70.0</v>
      </c>
      <c r="J2219" s="1327">
        <f t="shared" si="165"/>
        <v>100.0</v>
      </c>
      <c r="K2219" s="1326">
        <f>'Marks Entry'!$AP$7</f>
        <v>100.0</v>
      </c>
      <c r="L2219" s="1328">
        <f t="shared" si="166"/>
        <v>200.0</v>
      </c>
      <c r="M2219" s="1329" t="s">
        <v>168</v>
      </c>
      <c r="N2219" s="508"/>
    </row>
    <row r="2220" spans="8:8" s="1235" ht="17.25" customFormat="1" customHeight="1">
      <c r="A2220" s="1236"/>
      <c r="B2220" s="1282" t="s">
        <v>167</v>
      </c>
      <c r="C2220" s="1330" t="str">
        <f>'Marks Entry'!$AJ$3</f>
        <v>SANSKRIT-I</v>
      </c>
      <c r="D2220" s="1331"/>
      <c r="E2220" s="1311">
        <f>IF(K2204="","",VLOOKUP($A2201,'Marks Entry'!$C$1:$GQ$109,34,0))</f>
        <v>0.0</v>
      </c>
      <c r="F2220" s="1311">
        <f>IF(K2204="","",VLOOKUP($A2201,'Marks Entry'!$C$1:$GQ$109,35,0))</f>
        <v>0.0</v>
      </c>
      <c r="G2220" s="1312">
        <f>IF(K2204="","",VLOOKUP($A2201,'Marks Entry'!$C$1:$GQ$109,36,0))</f>
        <v>0.0</v>
      </c>
      <c r="H2220" s="1332">
        <f t="shared" si="167"/>
        <v>0.0</v>
      </c>
      <c r="I2220" s="1333">
        <f>IF(K2204="","",VLOOKUP($A2201,'Marks Entry'!$C$1:$GQ$109,38,0))</f>
        <v>0.0</v>
      </c>
      <c r="J2220" s="1332">
        <f t="shared" si="165"/>
        <v>0.0</v>
      </c>
      <c r="K2220" s="1311">
        <f>IF(K2204="","",VLOOKUP($A2201,'Marks Entry'!$C$1:$GQ$109,40,0))</f>
        <v>0.0</v>
      </c>
      <c r="L2220" s="1314">
        <f t="shared" si="166"/>
        <v>0.0</v>
      </c>
      <c r="M2220" s="1315" t="str">
        <f>IF(K2204="","",VLOOKUP($A2201,'Marks Entry'!$C$1:$GQ$109,45,0))</f>
        <v/>
      </c>
      <c r="N2220" s="508"/>
    </row>
    <row r="2221" spans="8:8" s="1235" ht="17.25" customFormat="1" customHeight="1">
      <c r="A2221" s="1236"/>
      <c r="B2221" s="1282" t="s">
        <v>167</v>
      </c>
      <c r="C2221" s="1334" t="str">
        <f>'Marks Entry'!$AV$3</f>
        <v>SANSKRIT-II</v>
      </c>
      <c r="D2221" s="1335"/>
      <c r="E2221" s="1311">
        <f>IF(K2204="","",VLOOKUP($A2201,'Marks Entry'!$C$1:$GQ$109,46,0))</f>
        <v>0.0</v>
      </c>
      <c r="F2221" s="1311">
        <f>IF(K2204="","",VLOOKUP($A2201,'Marks Entry'!$C$1:$GQ$109,47,0))</f>
        <v>0.0</v>
      </c>
      <c r="G2221" s="1312">
        <f>IF(K2204="","",VLOOKUP($A2201,'Marks Entry'!$C$1:$GQ$109,48,0))</f>
        <v>0.0</v>
      </c>
      <c r="H2221" s="1336">
        <f t="shared" si="167"/>
        <v>0.0</v>
      </c>
      <c r="I2221" s="1337">
        <f>IF(K2204="","",VLOOKUP($A2201,'Marks Entry'!$C$1:$GQ$109,50,0))</f>
        <v>0.0</v>
      </c>
      <c r="J2221" s="1336">
        <f t="shared" si="165"/>
        <v>0.0</v>
      </c>
      <c r="K2221" s="1311">
        <f>IF(K2204="","",VLOOKUP($A2201,'Marks Entry'!$C$1:$GQ$109,52,0))</f>
        <v>0.0</v>
      </c>
      <c r="L2221" s="1314">
        <f t="shared" si="166"/>
        <v>0.0</v>
      </c>
      <c r="M2221" s="1315" t="str">
        <f>IF(K2204="","",VLOOKUP($A2201,'Marks Entry'!$C$1:$GQ$109,57,0))</f>
        <v/>
      </c>
      <c r="N2221" s="508"/>
    </row>
    <row r="2222" spans="8:8" s="1235" ht="17.25" customFormat="1" customHeight="1">
      <c r="A2222" s="1236"/>
      <c r="B2222" s="1282" t="s">
        <v>167</v>
      </c>
      <c r="C2222" s="1334" t="str">
        <f>'Marks Entry'!$BH$3</f>
        <v>SCIENCE</v>
      </c>
      <c r="D2222" s="1335"/>
      <c r="E2222" s="1311">
        <f>IF(K2204="","",VLOOKUP($A2201,'Marks Entry'!$C$1:$GQ$109,58,0))</f>
        <v>0.0</v>
      </c>
      <c r="F2222" s="1311">
        <f>IF(K2204="","",VLOOKUP($A2201,'Marks Entry'!$C$1:$GQ$109,59,0))</f>
        <v>0.0</v>
      </c>
      <c r="G2222" s="1312">
        <f>IF(K2204="","",VLOOKUP($A2201,'Marks Entry'!$C$1:$GQ$109,60,0))</f>
        <v>0.0</v>
      </c>
      <c r="H2222" s="1336">
        <f t="shared" si="167"/>
        <v>0.0</v>
      </c>
      <c r="I2222" s="1337">
        <f>IF(K2204="","",VLOOKUP($A2201,'Marks Entry'!$C$1:$GQ$109,62,0))</f>
        <v>0.0</v>
      </c>
      <c r="J2222" s="1336">
        <f t="shared" si="165"/>
        <v>0.0</v>
      </c>
      <c r="K2222" s="1311">
        <f>IF(K2204="","",VLOOKUP($A2201,'Marks Entry'!$C$1:$GQ$109,64,0))</f>
        <v>0.0</v>
      </c>
      <c r="L2222" s="1314">
        <f t="shared" si="166"/>
        <v>0.0</v>
      </c>
      <c r="M2222" s="1315" t="str">
        <f>IF(K2204="","",VLOOKUP($A2201,'Marks Entry'!$C$1:$GQ$109,69,0))</f>
        <v/>
      </c>
      <c r="N2222" s="508"/>
    </row>
    <row r="2223" spans="8:8" s="1235" ht="17.25" customFormat="1" customHeight="1">
      <c r="A2223" s="1236"/>
      <c r="B2223" s="1282" t="s">
        <v>167</v>
      </c>
      <c r="C2223" s="1338" t="str">
        <f>'Marks Entry'!$BT$3</f>
        <v>MATHEMATICS</v>
      </c>
      <c r="D2223" s="1339"/>
      <c r="E2223" s="1340">
        <f>IF(K2204="","",VLOOKUP($A2201,'Marks Entry'!$C$1:$GQ$109,70,0))</f>
        <v>0.0</v>
      </c>
      <c r="F2223" s="1340">
        <f>IF(K2204="","",VLOOKUP($A2201,'Marks Entry'!$C$1:$GQ$109,71,0))</f>
        <v>0.0</v>
      </c>
      <c r="G2223" s="1341">
        <f>IF(K2204="","",VLOOKUP($A2201,'Marks Entry'!$C$1:$GQ$109,72,0))</f>
        <v>0.0</v>
      </c>
      <c r="H2223" s="1342">
        <f t="shared" si="167"/>
        <v>0.0</v>
      </c>
      <c r="I2223" s="1343">
        <f>IF(K2204="","",VLOOKUP($A2201,'Marks Entry'!$C$1:$GQ$109,74,0))</f>
        <v>0.0</v>
      </c>
      <c r="J2223" s="1342">
        <f t="shared" si="165"/>
        <v>0.0</v>
      </c>
      <c r="K2223" s="1340">
        <f>IF(K2204="","",VLOOKUP($A2201,'Marks Entry'!$C$1:$GQ$109,76,0))</f>
        <v>0.0</v>
      </c>
      <c r="L2223" s="1344">
        <f t="shared" si="166"/>
        <v>0.0</v>
      </c>
      <c r="M2223" s="1345" t="str">
        <f>IF(K2204="","",VLOOKUP($A2201,'Marks Entry'!$C$1:$GQ$109,81,0))</f>
        <v/>
      </c>
      <c r="N2223" s="508"/>
    </row>
    <row r="2224" spans="8:8" s="1235" ht="17.25" customFormat="1" customHeight="1">
      <c r="A2224" s="1236"/>
      <c r="B2224" s="1282" t="s">
        <v>167</v>
      </c>
      <c r="C2224" s="1338" t="str">
        <f>'Marks Entry'!$CF$3</f>
        <v>SOCIAL SCIENCE</v>
      </c>
      <c r="D2224" s="1339"/>
      <c r="E2224" s="1340">
        <f>IF(K2204="","",VLOOKUP($A2201,'Marks Entry'!$C$1:$GQ$109,82,0))</f>
        <v>0.0</v>
      </c>
      <c r="F2224" s="1340">
        <f>IF(K2204="","",VLOOKUP($A2201,'Marks Entry'!$C$1:$GQ$109,83,0))</f>
        <v>0.0</v>
      </c>
      <c r="G2224" s="1341">
        <f>IF(K2204="","",VLOOKUP($A2201,'Marks Entry'!$C$1:$GQ$109,84,0))</f>
        <v>0.0</v>
      </c>
      <c r="H2224" s="1342">
        <f t="shared" si="167"/>
        <v>0.0</v>
      </c>
      <c r="I2224" s="1343">
        <f>IF(K2204="","",VLOOKUP($A2201,'Marks Entry'!$C$1:$GQ$109,86,0))</f>
        <v>0.0</v>
      </c>
      <c r="J2224" s="1342">
        <f t="shared" si="165"/>
        <v>0.0</v>
      </c>
      <c r="K2224" s="1340">
        <f>IF(K2204="","",VLOOKUP($A2201,'Marks Entry'!$C$1:$GQ$109,88,0))</f>
        <v>0.0</v>
      </c>
      <c r="L2224" s="1344">
        <f t="shared" si="166"/>
        <v>0.0</v>
      </c>
      <c r="M2224" s="1345" t="str">
        <f>IF(K2204="","",VLOOKUP($A2201,'Marks Entry'!$C$1:$GQ$109,93,0))</f>
        <v/>
      </c>
      <c r="N2224" s="508"/>
    </row>
    <row r="2225" spans="8:8" s="24" ht="17.25" customFormat="1" customHeight="1">
      <c r="A2225" s="1236"/>
      <c r="B2225" s="1262" t="s">
        <v>167</v>
      </c>
      <c r="C2225" s="1346" t="s">
        <v>77</v>
      </c>
      <c r="D2225" s="1347"/>
      <c r="E2225" s="1348"/>
      <c r="F2225" s="1349" t="s">
        <v>78</v>
      </c>
      <c r="G2225" s="1350"/>
      <c r="H2225" s="1351" t="s">
        <v>79</v>
      </c>
      <c r="I2225" s="1352"/>
      <c r="J2225" s="1353" t="s">
        <v>43</v>
      </c>
      <c r="K2225" s="1354" t="s">
        <v>95</v>
      </c>
      <c r="L2225" s="1355" t="s">
        <v>41</v>
      </c>
      <c r="M2225" s="1356" t="s">
        <v>45</v>
      </c>
      <c r="N2225" s="508"/>
    </row>
    <row r="2226" spans="8:8" s="24" ht="20.25" customFormat="1" customHeight="1">
      <c r="A2226" s="1236"/>
      <c r="B2226" s="1262" t="s">
        <v>167</v>
      </c>
      <c r="C2226" s="1357"/>
      <c r="D2226" s="1358"/>
      <c r="E2226" s="1359"/>
      <c r="F2226" s="1360" t="str">
        <f>IF(K2204="","",VLOOKUP($A2201,'Marks Entry'!$C$1:$GQ$109,155,0))</f>
        <v/>
      </c>
      <c r="G2226" s="1361"/>
      <c r="H2226" s="1362" t="str">
        <f>IF(K2204="","",VLOOKUP($A2201,'Marks Entry'!$C$1:$GQ$109,156,0))</f>
        <v/>
      </c>
      <c r="I2226" s="1361"/>
      <c r="J2226" s="1363" t="str">
        <f>IF(K2204="","",VLOOKUP($A2201,'Marks Entry'!$C$1:$GQ$109,157,0))</f>
        <v/>
      </c>
      <c r="K2226" s="1364" t="str">
        <f>IF(K2204="","",VLOOKUP($A2201,'Marks Entry'!$C$1:$GQ$109,158,0))</f>
        <v/>
      </c>
      <c r="L2226" s="1365" t="str">
        <f>IF(K2204="","",VLOOKUP($A2201,'Marks Entry'!$C$1:$GQ$109,159,0))</f>
        <v/>
      </c>
      <c r="M2226" s="1366" t="str">
        <f>IF(K2204="","",VLOOKUP($A2201,'Marks Entry'!$C$1:$GQ$109,161,0))</f>
        <v/>
      </c>
      <c r="N2226" s="508"/>
    </row>
    <row r="2227" spans="8:8" s="24" ht="17.25" customFormat="1" customHeight="1">
      <c r="A2227" s="1236"/>
      <c r="B2227" s="1262" t="s">
        <v>167</v>
      </c>
      <c r="C2227" s="1367" t="s">
        <v>58</v>
      </c>
      <c r="D2227" s="1368"/>
      <c r="E2227" s="1368"/>
      <c r="F2227" s="1368"/>
      <c r="G2227" s="1368"/>
      <c r="H2227" s="1368"/>
      <c r="I2227" s="1369"/>
      <c r="J2227" s="1370" t="s">
        <v>59</v>
      </c>
      <c r="K2227" s="1371">
        <f>IF(K2204="","",VLOOKUP($A2201,'Marks Entry'!$C$1:$GQ$109,152,0))</f>
        <v>0.0</v>
      </c>
      <c r="L2227" s="1372" t="s">
        <v>104</v>
      </c>
      <c r="M2227" s="1373"/>
      <c r="N2227" s="508"/>
    </row>
    <row r="2228" spans="8:8" s="24" ht="17.25" customFormat="1" customHeight="1">
      <c r="A2228" s="1236"/>
      <c r="B2228" s="1262" t="s">
        <v>167</v>
      </c>
      <c r="C2228" s="1374" t="s">
        <v>54</v>
      </c>
      <c r="D2228" s="1375"/>
      <c r="E2228" s="1375"/>
      <c r="F2228" s="1376" t="s">
        <v>162</v>
      </c>
      <c r="G2228" s="1376"/>
      <c r="H2228" s="1376"/>
      <c r="I2228" s="1377" t="s">
        <v>49</v>
      </c>
      <c r="J2228" s="1378" t="s">
        <v>60</v>
      </c>
      <c r="K2228" s="1379">
        <f>IF(K2204="","",VLOOKUP($A2201,'Marks Entry'!$C$1:$GQ$109,153,0))</f>
        <v>0.0</v>
      </c>
      <c r="L2228" s="1380" t="str">
        <f>IF(K2204="","",VLOOKUP($A2201,'Marks Entry'!$C$1:$GQ$109,154,0))</f>
        <v/>
      </c>
      <c r="M2228" s="1381"/>
      <c r="N2228" s="508"/>
    </row>
    <row r="2229" spans="8:8" s="24" ht="17.25" customFormat="1" customHeight="1">
      <c r="A2229" s="1236"/>
      <c r="B2229" s="1262" t="s">
        <v>167</v>
      </c>
      <c r="C2229" s="1374"/>
      <c r="D2229" s="1375"/>
      <c r="E2229" s="1375"/>
      <c r="F2229" s="1376"/>
      <c r="G2229" s="1376"/>
      <c r="H2229" s="1376"/>
      <c r="I2229" s="1382" t="s">
        <v>103</v>
      </c>
      <c r="J2229" s="1383" t="s">
        <v>61</v>
      </c>
      <c r="K2229" s="1383"/>
      <c r="L2229" s="1384" t="str">
        <f>IF(K2204="","",VLOOKUP($A2201,'Marks Entry'!$C$1:$GQ$109,162,0))</f>
        <v/>
      </c>
      <c r="M2229" s="1385"/>
      <c r="N2229" s="508"/>
    </row>
    <row r="2230" spans="8:8" s="24" ht="17.25" customFormat="1" customHeight="1">
      <c r="A2230" s="1236"/>
      <c r="B2230" s="1262" t="s">
        <v>167</v>
      </c>
      <c r="C2230" s="1386" t="str">
        <f>'Marks Entry'!$CR$3</f>
        <v>Fou. Of Info. Tech.</v>
      </c>
      <c r="D2230" s="1387"/>
      <c r="E2230" s="1388"/>
      <c r="F2230" s="1389" t="str">
        <f>IF(K2204="","",VLOOKUP($A2201,'Marks Entry'!$C$1:$GQ$109,180,0))</f>
        <v>0/200</v>
      </c>
      <c r="G2230" s="1389"/>
      <c r="H2230" s="1389"/>
      <c r="I2230" s="1390" t="str">
        <f>IF(OR(K2204="",F2230=0/200),"",VLOOKUP($A2201,'Marks Entry'!$C$1:$GQ$109,106,0))</f>
        <v/>
      </c>
      <c r="J2230" s="1391" t="s">
        <v>68</v>
      </c>
      <c r="K2230" s="1391"/>
      <c r="L2230" s="1392">
        <f>Master!$E$20</f>
        <v>45048.0</v>
      </c>
      <c r="M2230" s="1393"/>
      <c r="N2230" s="508"/>
    </row>
    <row r="2231" spans="8:8" s="24" ht="17.25" customFormat="1" customHeight="1">
      <c r="A2231" s="1236"/>
      <c r="B2231" s="1262" t="s">
        <v>167</v>
      </c>
      <c r="C2231" s="1394" t="str">
        <f>'Marks Entry'!$DE$3</f>
        <v>Health &amp; Phy. Edu.</v>
      </c>
      <c r="D2231" s="1395"/>
      <c r="E2231" s="1395"/>
      <c r="F2231" s="1396" t="str">
        <f>IF(K2204="","",VLOOKUP($A2201,'Marks Entry'!$C$1:$GQ$109,184,0))</f>
        <v>0/230</v>
      </c>
      <c r="G2231" s="1397"/>
      <c r="H2231" s="1398"/>
      <c r="I2231" s="1390" t="str">
        <f>IF(OR(K2204="",F2231=0/200),"",VLOOKUP($A2201,'Marks Entry'!$C$1:$GQ$109,129,0))</f>
        <v/>
      </c>
      <c r="J2231" s="1399"/>
      <c r="K2231" s="1399"/>
      <c r="L2231" s="1399"/>
      <c r="M2231" s="1400"/>
      <c r="N2231" s="508"/>
    </row>
    <row r="2232" spans="8:8" s="24" ht="17.25" customFormat="1" customHeight="1">
      <c r="A2232" s="1236"/>
      <c r="B2232" s="1262" t="s">
        <v>167</v>
      </c>
      <c r="C2232" s="1394" t="str">
        <f>'Marks Entry'!$EB$3</f>
        <v>S.U.P.W.</v>
      </c>
      <c r="D2232" s="1395"/>
      <c r="E2232" s="1395"/>
      <c r="F2232" s="1396" t="str">
        <f>IF(K2204="","",VLOOKUP($A2201,'Marks Entry'!$C$1:$GQ$109,188,0))</f>
        <v>0/100</v>
      </c>
      <c r="G2232" s="1397"/>
      <c r="H2232" s="1398"/>
      <c r="I2232" s="1390" t="str">
        <f>IF(OR(K2204="",F2232=0/100),"",VLOOKUP($A2201,'Marks Entry'!$C$1:$GQ$109,135,0))</f>
        <v/>
      </c>
      <c r="J2232" s="1401"/>
      <c r="K2232" s="1401"/>
      <c r="L2232" s="1401"/>
      <c r="M2232" s="1402"/>
      <c r="N2232" s="508"/>
    </row>
    <row r="2233" spans="8:8" s="24" ht="17.25" customFormat="1" customHeight="1">
      <c r="A2233" s="1236"/>
      <c r="B2233" s="1262" t="s">
        <v>167</v>
      </c>
      <c r="C2233" s="1394" t="str">
        <f>'Marks Entry'!$EH$3</f>
        <v>Art Education</v>
      </c>
      <c r="D2233" s="1395"/>
      <c r="E2233" s="1395"/>
      <c r="F2233" s="1396" t="str">
        <f>IF(K2204="","",VLOOKUP($A2201,'Marks Entry'!$C$1:$GQ$109,192,0))</f>
        <v>0/100</v>
      </c>
      <c r="G2233" s="1397"/>
      <c r="H2233" s="1398"/>
      <c r="I2233" s="1390" t="str">
        <f>IF(OR(K2204="",F2233=0/100),"",VLOOKUP($A2201,'Marks Entry'!$C$1:$GQ$109,141,0))</f>
        <v/>
      </c>
      <c r="J2233" s="1403" t="s">
        <v>228</v>
      </c>
      <c r="K2233" s="1403"/>
      <c r="L2233" s="1403"/>
      <c r="M2233" s="1404"/>
      <c r="N2233" s="508"/>
    </row>
    <row r="2234" spans="8:8" s="24" ht="17.25" customFormat="1" customHeight="1">
      <c r="A2234" s="1236"/>
      <c r="B2234" s="1262" t="s">
        <v>167</v>
      </c>
      <c r="C2234" s="1394" t="str">
        <f>'Marks Entry'!$EN$3</f>
        <v>H &amp; C RAJ</v>
      </c>
      <c r="D2234" s="1395"/>
      <c r="E2234" s="1395"/>
      <c r="F2234" s="1405" t="str">
        <f>IF(K2204="","",VLOOKUP($A2201,'Marks Entry'!$C$1:$GQ$109,196,0))</f>
        <v>0/200</v>
      </c>
      <c r="G2234" s="1406"/>
      <c r="H2234" s="1407"/>
      <c r="I2234" s="1408" t="str">
        <f>IF(OR(K2204="",F2234=0/200),"",VLOOKUP($A2201,'Marks Entry'!$C$1:$GQ$109,151,0))</f>
        <v/>
      </c>
      <c r="J2234" s="1403" t="s">
        <v>229</v>
      </c>
      <c r="K2234" s="1403"/>
      <c r="L2234" s="1403"/>
      <c r="M2234" s="1404"/>
      <c r="N2234" s="508"/>
    </row>
    <row r="2235" spans="8:8" s="24" ht="17.25" customFormat="1" customHeight="1">
      <c r="A2235" s="1236"/>
      <c r="B2235" s="1262" t="s">
        <v>167</v>
      </c>
      <c r="C2235" s="1409" t="s">
        <v>171</v>
      </c>
      <c r="D2235" s="1410"/>
      <c r="E2235" s="1411"/>
      <c r="F2235" s="1412" t="s">
        <v>172</v>
      </c>
      <c r="G2235" s="1413"/>
      <c r="H2235" s="1414"/>
      <c r="I2235" s="1415" t="s">
        <v>31</v>
      </c>
      <c r="J2235" s="1403" t="s">
        <v>230</v>
      </c>
      <c r="K2235" s="1403"/>
      <c r="L2235" s="1403"/>
      <c r="M2235" s="1404"/>
      <c r="N2235" s="508"/>
    </row>
    <row r="2236" spans="8:8" s="24" ht="17.25" customFormat="1" customHeight="1">
      <c r="A2236" s="1236"/>
      <c r="B2236" s="1262" t="s">
        <v>167</v>
      </c>
      <c r="C2236" s="1416"/>
      <c r="D2236" s="1417"/>
      <c r="E2236" s="1418"/>
      <c r="F2236" s="1419" t="s">
        <v>224</v>
      </c>
      <c r="G2236" s="1420"/>
      <c r="H2236" s="1421"/>
      <c r="I2236" s="1422" t="s">
        <v>62</v>
      </c>
      <c r="J2236" s="1423" t="s">
        <v>232</v>
      </c>
      <c r="K2236" s="1424"/>
      <c r="L2236" s="1424"/>
      <c r="M2236" s="1425"/>
      <c r="N2236" s="508"/>
    </row>
    <row r="2237" spans="8:8" s="24" ht="17.25" customFormat="1" customHeight="1">
      <c r="A2237" s="1236"/>
      <c r="B2237" s="1262" t="s">
        <v>167</v>
      </c>
      <c r="C2237" s="1416"/>
      <c r="D2237" s="1417"/>
      <c r="E2237" s="1418"/>
      <c r="F2237" s="1419" t="s">
        <v>225</v>
      </c>
      <c r="G2237" s="1420"/>
      <c r="H2237" s="1421"/>
      <c r="I2237" s="1422" t="s">
        <v>63</v>
      </c>
      <c r="J2237" s="1426"/>
      <c r="K2237" s="1427"/>
      <c r="L2237" s="1427"/>
      <c r="M2237" s="1428"/>
      <c r="N2237" s="508"/>
    </row>
    <row r="2238" spans="8:8" s="24" ht="17.25" customFormat="1" customHeight="1">
      <c r="A2238" s="1236"/>
      <c r="B2238" s="1262" t="s">
        <v>167</v>
      </c>
      <c r="C2238" s="1416"/>
      <c r="D2238" s="1417"/>
      <c r="E2238" s="1418"/>
      <c r="F2238" s="1419" t="s">
        <v>226</v>
      </c>
      <c r="G2238" s="1420"/>
      <c r="H2238" s="1421"/>
      <c r="I2238" s="1422" t="s">
        <v>65</v>
      </c>
      <c r="J2238" s="1426"/>
      <c r="K2238" s="1427"/>
      <c r="L2238" s="1427"/>
      <c r="M2238" s="1428"/>
      <c r="N2238" s="508"/>
    </row>
    <row r="2239" spans="8:8" s="24" ht="17.25" customFormat="1" customHeight="1">
      <c r="A2239" s="1236"/>
      <c r="B2239" s="1429" t="s">
        <v>167</v>
      </c>
      <c r="C2239" s="1430"/>
      <c r="D2239" s="1431"/>
      <c r="E2239" s="1432"/>
      <c r="F2239" s="1433" t="s">
        <v>227</v>
      </c>
      <c r="G2239" s="1434"/>
      <c r="H2239" s="1435"/>
      <c r="I2239" s="1436" t="s">
        <v>64</v>
      </c>
      <c r="J2239" s="1437" t="s">
        <v>231</v>
      </c>
      <c r="K2239" s="1438"/>
      <c r="L2239" s="1438"/>
      <c r="M2239" s="1439"/>
      <c r="N2239" s="508"/>
    </row>
    <row r="2240" spans="8:8" s="24" ht="27.75" customFormat="1" customHeight="1">
      <c r="A2240" s="1440" t="s">
        <v>161</v>
      </c>
      <c r="B2240" s="1440"/>
      <c r="C2240" s="1440"/>
      <c r="D2240" s="1440"/>
      <c r="E2240" s="1440"/>
      <c r="F2240" s="1440"/>
      <c r="G2240" s="1440"/>
      <c r="H2240" s="1440"/>
      <c r="I2240" s="1440"/>
      <c r="J2240" s="1440"/>
      <c r="K2240" s="1440"/>
      <c r="L2240" s="1440"/>
      <c r="M2240" s="1440"/>
      <c r="N2240" s="1440"/>
    </row>
    <row r="2241" spans="8:8" s="24" ht="19.5" customFormat="1" customHeight="1">
      <c r="A2241" s="1223">
        <f>A2201+1</f>
        <v>57.0</v>
      </c>
      <c r="B2241" s="1441" t="str">
        <f>$B$1</f>
        <v>Department Of Sanskrit Education, Rajasthan</v>
      </c>
      <c r="C2241" s="1441"/>
      <c r="D2241" s="1441"/>
      <c r="E2241" s="1441"/>
      <c r="F2241" s="1441"/>
      <c r="G2241" s="1441"/>
      <c r="H2241" s="1441"/>
      <c r="I2241" s="1441"/>
      <c r="J2241" s="1441"/>
      <c r="K2241" s="1441"/>
      <c r="L2241" s="1441"/>
      <c r="M2241" s="1441"/>
      <c r="N2241" s="508" t="s">
        <v>161</v>
      </c>
    </row>
    <row r="2242" spans="8:8" s="707" ht="36.0" customFormat="1" customHeight="1">
      <c r="A2242" s="1225"/>
      <c r="B2242" s="1226"/>
      <c r="C2242" s="1227"/>
      <c r="D2242" s="1228" t="str">
        <f>Master!$E$8</f>
        <v>GOVT VARISHTHA UPADHYAY SANSKRIT SCHOOL</v>
      </c>
      <c r="E2242" s="1229"/>
      <c r="F2242" s="1229"/>
      <c r="G2242" s="1229"/>
      <c r="H2242" s="1229"/>
      <c r="I2242" s="1229"/>
      <c r="J2242" s="1229"/>
      <c r="K2242" s="1229"/>
      <c r="L2242" s="1229"/>
      <c r="M2242" s="1230"/>
      <c r="N2242" s="508"/>
    </row>
    <row r="2243" spans="8:8" s="24" ht="19.5" customFormat="1" customHeight="1">
      <c r="A2243" s="1225"/>
      <c r="B2243" s="1231"/>
      <c r="C2243" s="1232"/>
      <c r="D2243" s="1233">
        <f>Master!$E$11</f>
        <v>0.0</v>
      </c>
      <c r="E2243" s="1233"/>
      <c r="F2243" s="1233"/>
      <c r="G2243" s="1233"/>
      <c r="H2243" s="1233"/>
      <c r="I2243" s="1233"/>
      <c r="J2243" s="1233"/>
      <c r="K2243" s="1233"/>
      <c r="L2243" s="1233"/>
      <c r="M2243" s="1234"/>
      <c r="N2243" s="508"/>
    </row>
    <row r="2244" spans="8:8" s="1235" ht="18.75" customFormat="1" customHeight="1">
      <c r="A2244" s="1236"/>
      <c r="B2244" s="1237"/>
      <c r="C2244" s="1238" t="s">
        <v>154</v>
      </c>
      <c r="D2244" s="1239"/>
      <c r="E2244" s="1239"/>
      <c r="F2244" s="1239"/>
      <c r="G2244" s="1239"/>
      <c r="H2244" s="1240"/>
      <c r="I2244" s="1241" t="s">
        <v>135</v>
      </c>
      <c r="J2244" s="1242"/>
      <c r="K2244" s="1243">
        <f>VLOOKUP($A2241,'Marks Entry'!$C$9:$K$108,5)</f>
        <v>0.0</v>
      </c>
      <c r="L2244" s="1244" t="s">
        <v>221</v>
      </c>
      <c r="M2244" s="1245"/>
      <c r="N2244" s="508"/>
    </row>
    <row r="2245" spans="8:8" s="1235" ht="18.75" customFormat="1" customHeight="1">
      <c r="A2245" s="1236"/>
      <c r="B2245" s="1237"/>
      <c r="C2245" s="1246"/>
      <c r="D2245" s="1247"/>
      <c r="E2245" s="1247"/>
      <c r="F2245" s="1247"/>
      <c r="G2245" s="1247"/>
      <c r="H2245" s="1248"/>
      <c r="I2245" s="1241"/>
      <c r="J2245" s="1242"/>
      <c r="K2245" s="1243"/>
      <c r="L2245" s="1249">
        <f>Master!$E$14</f>
        <v>8170.0</v>
      </c>
      <c r="M2245" s="1250"/>
      <c r="N2245" s="508"/>
    </row>
    <row r="2246" spans="8:8" s="24" ht="15.75" customFormat="1" customHeight="1">
      <c r="A2246" s="1236"/>
      <c r="B2246" s="1251"/>
      <c r="C2246" s="1246"/>
      <c r="D2246" s="1247"/>
      <c r="E2246" s="1247"/>
      <c r="F2246" s="1247"/>
      <c r="G2246" s="1247"/>
      <c r="H2246" s="1248"/>
      <c r="I2246" s="1241"/>
      <c r="J2246" s="1242"/>
      <c r="K2246" s="1243"/>
      <c r="L2246" s="1252" t="s">
        <v>222</v>
      </c>
      <c r="M2246" s="1253"/>
      <c r="N2246" s="508"/>
    </row>
    <row r="2247" spans="8:8" s="24" ht="18.0" customFormat="1" customHeight="1">
      <c r="A2247" s="1236"/>
      <c r="B2247" s="1251"/>
      <c r="C2247" s="1254"/>
      <c r="D2247" s="1255"/>
      <c r="E2247" s="1255"/>
      <c r="F2247" s="1255"/>
      <c r="G2247" s="1255"/>
      <c r="H2247" s="1256"/>
      <c r="I2247" s="1257"/>
      <c r="J2247" s="1258"/>
      <c r="K2247" s="1259"/>
      <c r="L2247" s="1260" t="str">
        <f>Master!$E$6</f>
        <v>2022-23</v>
      </c>
      <c r="M2247" s="1261"/>
      <c r="N2247" s="508"/>
    </row>
    <row r="2248" spans="8:8" s="24" ht="17.25" customFormat="1" customHeight="1">
      <c r="A2248" s="1236"/>
      <c r="B2248" s="1262" t="s">
        <v>167</v>
      </c>
      <c r="C2248" s="1263" t="s">
        <v>21</v>
      </c>
      <c r="D2248" s="1264"/>
      <c r="E2248" s="1264"/>
      <c r="F2248" s="1264"/>
      <c r="G2248" s="1265"/>
      <c r="H2248" s="1266" t="s">
        <v>153</v>
      </c>
      <c r="I2248" s="1267">
        <f>IF(K2244="","",VLOOKUP($A2241,'Marks Entry'!$C$9:$FA$108,3,0))</f>
        <v>0.0</v>
      </c>
      <c r="J2248" s="1267"/>
      <c r="K2248" s="1267"/>
      <c r="L2248" s="1267"/>
      <c r="M2248" s="1268"/>
      <c r="N2248" s="508"/>
    </row>
    <row r="2249" spans="8:8" s="24" ht="17.25" customFormat="1" customHeight="1">
      <c r="A2249" s="1236"/>
      <c r="B2249" s="1262" t="s">
        <v>167</v>
      </c>
      <c r="C2249" s="1269" t="s">
        <v>23</v>
      </c>
      <c r="D2249" s="1270"/>
      <c r="E2249" s="1270"/>
      <c r="F2249" s="1270"/>
      <c r="G2249" s="1271"/>
      <c r="H2249" s="1272" t="s">
        <v>153</v>
      </c>
      <c r="I2249" s="1273">
        <f>IF(K2244="","",VLOOKUP($A2241,'Marks Entry'!$C$9:$FA$108,6,0))</f>
        <v>0.0</v>
      </c>
      <c r="J2249" s="1273"/>
      <c r="K2249" s="1273"/>
      <c r="L2249" s="1273"/>
      <c r="M2249" s="1274"/>
      <c r="N2249" s="508"/>
    </row>
    <row r="2250" spans="8:8" s="24" ht="17.25" customFormat="1" customHeight="1">
      <c r="A2250" s="1236"/>
      <c r="B2250" s="1262" t="s">
        <v>167</v>
      </c>
      <c r="C2250" s="1269" t="s">
        <v>24</v>
      </c>
      <c r="D2250" s="1270"/>
      <c r="E2250" s="1270"/>
      <c r="F2250" s="1270"/>
      <c r="G2250" s="1271"/>
      <c r="H2250" s="1272" t="s">
        <v>153</v>
      </c>
      <c r="I2250" s="1273">
        <f>IF(K2244="","",VLOOKUP($A2241,'Marks Entry'!$C$9:$FA$108,7,0))</f>
        <v>0.0</v>
      </c>
      <c r="J2250" s="1273"/>
      <c r="K2250" s="1273"/>
      <c r="L2250" s="1273"/>
      <c r="M2250" s="1274"/>
      <c r="N2250" s="508"/>
    </row>
    <row r="2251" spans="8:8" s="24" ht="17.25" customFormat="1" customHeight="1">
      <c r="A2251" s="1236"/>
      <c r="B2251" s="1262" t="s">
        <v>167</v>
      </c>
      <c r="C2251" s="1269" t="s">
        <v>52</v>
      </c>
      <c r="D2251" s="1270"/>
      <c r="E2251" s="1270"/>
      <c r="F2251" s="1270"/>
      <c r="G2251" s="1271"/>
      <c r="H2251" s="1272" t="s">
        <v>153</v>
      </c>
      <c r="I2251" s="1273">
        <f>IF(K2244="","",VLOOKUP($A2241,'Marks Entry'!$C$9:$FA$108,8,0))</f>
        <v>0.0</v>
      </c>
      <c r="J2251" s="1273"/>
      <c r="K2251" s="1273"/>
      <c r="L2251" s="1273"/>
      <c r="M2251" s="1274"/>
      <c r="N2251" s="508"/>
    </row>
    <row r="2252" spans="8:8" s="24" ht="17.25" customFormat="1" customHeight="1">
      <c r="A2252" s="1236"/>
      <c r="B2252" s="1262" t="s">
        <v>167</v>
      </c>
      <c r="C2252" s="1269" t="s">
        <v>53</v>
      </c>
      <c r="D2252" s="1270"/>
      <c r="E2252" s="1270"/>
      <c r="F2252" s="1270"/>
      <c r="G2252" s="1271"/>
      <c r="H2252" s="1272" t="s">
        <v>153</v>
      </c>
      <c r="I2252" s="1275" t="str">
        <f>IF(K2244="","",CONCATENATE('Marks Entry'!$G$4,'Marks Entry'!$J$4))</f>
        <v>9(A)</v>
      </c>
      <c r="J2252" s="1273"/>
      <c r="K2252" s="1273"/>
      <c r="L2252" s="1273"/>
      <c r="M2252" s="1274"/>
      <c r="N2252" s="508"/>
    </row>
    <row r="2253" spans="8:8" s="24" ht="17.25" customFormat="1" customHeight="1">
      <c r="A2253" s="1236"/>
      <c r="B2253" s="1262" t="s">
        <v>167</v>
      </c>
      <c r="C2253" s="1276" t="s">
        <v>26</v>
      </c>
      <c r="D2253" s="1277"/>
      <c r="E2253" s="1277"/>
      <c r="F2253" s="1277"/>
      <c r="G2253" s="1278"/>
      <c r="H2253" s="1279" t="s">
        <v>153</v>
      </c>
      <c r="I2253" s="1280">
        <f>IF(K2244="","",VLOOKUP($A2241,'Marks Entry'!$C$9:$FA$108,9,0))</f>
        <v>0.0</v>
      </c>
      <c r="J2253" s="1280"/>
      <c r="K2253" s="1280"/>
      <c r="L2253" s="1280"/>
      <c r="M2253" s="1281"/>
      <c r="N2253" s="508"/>
    </row>
    <row r="2254" spans="8:8" s="1235" ht="17.25" customFormat="1" customHeight="1">
      <c r="A2254" s="1236"/>
      <c r="B2254" s="1282" t="s">
        <v>167</v>
      </c>
      <c r="C2254" s="1283" t="s">
        <v>54</v>
      </c>
      <c r="D2254" s="1284"/>
      <c r="E2254" s="1285" t="s">
        <v>69</v>
      </c>
      <c r="F2254" s="1286" t="s">
        <v>70</v>
      </c>
      <c r="G2254" s="1285" t="s">
        <v>200</v>
      </c>
      <c r="H2254" s="1287" t="s">
        <v>30</v>
      </c>
      <c r="I2254" s="1288" t="s">
        <v>55</v>
      </c>
      <c r="J2254" s="1289" t="s">
        <v>223</v>
      </c>
      <c r="K2254" s="1290" t="s">
        <v>83</v>
      </c>
      <c r="L2254" s="1291" t="s">
        <v>76</v>
      </c>
      <c r="M2254" s="1292" t="s">
        <v>102</v>
      </c>
      <c r="N2254" s="508"/>
    </row>
    <row r="2255" spans="8:8" s="1235" ht="17.25" customFormat="1" customHeight="1">
      <c r="A2255" s="1236"/>
      <c r="B2255" s="1282" t="s">
        <v>167</v>
      </c>
      <c r="C2255" s="1293"/>
      <c r="D2255" s="1294"/>
      <c r="E2255" s="1295"/>
      <c r="F2255" s="1296"/>
      <c r="G2255" s="1295"/>
      <c r="H2255" s="1297"/>
      <c r="I2255" s="1298"/>
      <c r="J2255" s="1299"/>
      <c r="K2255" s="1300"/>
      <c r="L2255" s="1301"/>
      <c r="M2255" s="1302"/>
      <c r="N2255" s="508"/>
    </row>
    <row r="2256" spans="8:8" s="1235" ht="17.25" customFormat="1" customHeight="1">
      <c r="A2256" s="1236"/>
      <c r="B2256" s="1282" t="s">
        <v>167</v>
      </c>
      <c r="C2256" s="1303" t="s">
        <v>56</v>
      </c>
      <c r="D2256" s="1304"/>
      <c r="E2256" s="1305">
        <f>'Marks Entry'!$L$7</f>
        <v>5.0</v>
      </c>
      <c r="F2256" s="1305">
        <f>'Marks Entry'!$M$7</f>
        <v>5.0</v>
      </c>
      <c r="G2256" s="1305">
        <f>'Marks Entry'!$M$7</f>
        <v>5.0</v>
      </c>
      <c r="H2256" s="1306">
        <f>SUM(E2256:G2256)</f>
        <v>15.0</v>
      </c>
      <c r="I2256" s="1305">
        <f>'Marks Entry'!$P$7</f>
        <v>35.0</v>
      </c>
      <c r="J2256" s="1306">
        <f>SUM(H2256,I2256)</f>
        <v>50.0</v>
      </c>
      <c r="K2256" s="1305">
        <f>'Marks Entry'!$R$7</f>
        <v>50.0</v>
      </c>
      <c r="L2256" s="1307">
        <f>SUM(J2256,K2256)</f>
        <v>100.0</v>
      </c>
      <c r="M2256" s="1308"/>
      <c r="N2256" s="508"/>
    </row>
    <row r="2257" spans="8:8" s="1235" ht="17.25" customFormat="1" customHeight="1">
      <c r="A2257" s="1236"/>
      <c r="B2257" s="1282" t="s">
        <v>167</v>
      </c>
      <c r="C2257" s="1309" t="str">
        <f>'Marks Entry'!$L$3</f>
        <v>HINDI</v>
      </c>
      <c r="D2257" s="1310"/>
      <c r="E2257" s="1311">
        <f>IF(K2244="","",VLOOKUP($A2241,'Marks Entry'!$C$1:$GQ$109,10,0))</f>
        <v>0.0</v>
      </c>
      <c r="F2257" s="1311">
        <f>IF(K2244="","",VLOOKUP($A2241,'Marks Entry'!$C$1:$GQ$109,11,0))</f>
        <v>0.0</v>
      </c>
      <c r="G2257" s="1312">
        <f>IF(K2244="","",VLOOKUP($A2241,'Marks Entry'!$C$1:$GQ$109,12,0))</f>
        <v>0.0</v>
      </c>
      <c r="H2257" s="1313">
        <f>SUM(E2257:G2257)</f>
        <v>0.0</v>
      </c>
      <c r="I2257" s="1311">
        <f>IF(K2244="","",VLOOKUP($A2241,'Marks Entry'!$C$1:$GQ$109,14,0))</f>
        <v>0.0</v>
      </c>
      <c r="J2257" s="1313">
        <f t="shared" si="168" ref="J2257:J2264">SUM(H2257,I2257)</f>
        <v>0.0</v>
      </c>
      <c r="K2257" s="1311">
        <f>IF(K2244="","",VLOOKUP($A2241,'Marks Entry'!$C$1:$GQ$109,16,0))</f>
        <v>0.0</v>
      </c>
      <c r="L2257" s="1314">
        <f t="shared" si="169" ref="L2257:L2264">SUM(J2257,K2257)</f>
        <v>0.0</v>
      </c>
      <c r="M2257" s="1315" t="str">
        <f>IF(K2244="","",VLOOKUP($A2241,'Marks Entry'!$C$1:$GQ$109,21,0))</f>
        <v/>
      </c>
      <c r="N2257" s="508"/>
    </row>
    <row r="2258" spans="8:8" s="1235" ht="17.25" customFormat="1" customHeight="1">
      <c r="A2258" s="1236"/>
      <c r="B2258" s="1282" t="s">
        <v>167</v>
      </c>
      <c r="C2258" s="1316" t="str">
        <f>'Marks Entry'!$X$3</f>
        <v>ENGLISH</v>
      </c>
      <c r="D2258" s="1317"/>
      <c r="E2258" s="1318">
        <f>IF(K2244="","",VLOOKUP($A2241,'Marks Entry'!$C$1:$GQ$109,22,0))</f>
        <v>0.0</v>
      </c>
      <c r="F2258" s="1318">
        <f>IF(K2244="","",VLOOKUP($A2241,'Marks Entry'!$C$1:$GQ$109,23,0))</f>
        <v>0.0</v>
      </c>
      <c r="G2258" s="1319">
        <f>IF(K2244="","",VLOOKUP($A2241,'Marks Entry'!$C$1:$GQ$109,24,0))</f>
        <v>0.0</v>
      </c>
      <c r="H2258" s="1320">
        <f t="shared" si="170" ref="H2258:H2264">SUM(E2258:G2258)</f>
        <v>0.0</v>
      </c>
      <c r="I2258" s="1321">
        <f>IF(K2244="","",VLOOKUP($A2241,'Marks Entry'!$C$1:$GQ$109,26,0))</f>
        <v>0.0</v>
      </c>
      <c r="J2258" s="1320">
        <f t="shared" si="168"/>
        <v>0.0</v>
      </c>
      <c r="K2258" s="1318">
        <f>IF(K2244="","",VLOOKUP($A2241,'Marks Entry'!$C$1:$GQ$109,28,0))</f>
        <v>0.0</v>
      </c>
      <c r="L2258" s="1322">
        <f t="shared" si="169"/>
        <v>0.0</v>
      </c>
      <c r="M2258" s="1323" t="str">
        <f>IF(K2244="","",VLOOKUP($A2241,'Marks Entry'!$C$1:$GQ$109,33,0))</f>
        <v/>
      </c>
      <c r="N2258" s="508"/>
    </row>
    <row r="2259" spans="8:8" s="1235" ht="17.25" customFormat="1" customHeight="1">
      <c r="A2259" s="1236"/>
      <c r="B2259" s="1282" t="s">
        <v>167</v>
      </c>
      <c r="C2259" s="1324" t="s">
        <v>56</v>
      </c>
      <c r="D2259" s="1325"/>
      <c r="E2259" s="1326">
        <f>'Marks Entry'!$AJ$7</f>
        <v>10.0</v>
      </c>
      <c r="F2259" s="1326">
        <f>'Marks Entry'!$AK$7</f>
        <v>10.0</v>
      </c>
      <c r="G2259" s="1326">
        <f>'Marks Entry'!$AK$7</f>
        <v>10.0</v>
      </c>
      <c r="H2259" s="1327">
        <f t="shared" si="170"/>
        <v>30.0</v>
      </c>
      <c r="I2259" s="1326">
        <f>'Marks Entry'!$AN$7</f>
        <v>70.0</v>
      </c>
      <c r="J2259" s="1327">
        <f t="shared" si="168"/>
        <v>100.0</v>
      </c>
      <c r="K2259" s="1326">
        <f>'Marks Entry'!$AP$7</f>
        <v>100.0</v>
      </c>
      <c r="L2259" s="1328">
        <f t="shared" si="169"/>
        <v>200.0</v>
      </c>
      <c r="M2259" s="1329" t="s">
        <v>168</v>
      </c>
      <c r="N2259" s="508"/>
    </row>
    <row r="2260" spans="8:8" s="1235" ht="17.25" customFormat="1" customHeight="1">
      <c r="A2260" s="1236"/>
      <c r="B2260" s="1282" t="s">
        <v>167</v>
      </c>
      <c r="C2260" s="1330" t="str">
        <f>'Marks Entry'!$AJ$3</f>
        <v>SANSKRIT-I</v>
      </c>
      <c r="D2260" s="1331"/>
      <c r="E2260" s="1311">
        <f>IF(K2244="","",VLOOKUP($A2241,'Marks Entry'!$C$1:$GQ$109,34,0))</f>
        <v>0.0</v>
      </c>
      <c r="F2260" s="1311">
        <f>IF(K2244="","",VLOOKUP($A2241,'Marks Entry'!$C$1:$GQ$109,35,0))</f>
        <v>0.0</v>
      </c>
      <c r="G2260" s="1312">
        <f>IF(K2244="","",VLOOKUP($A2241,'Marks Entry'!$C$1:$GQ$109,36,0))</f>
        <v>0.0</v>
      </c>
      <c r="H2260" s="1332">
        <f t="shared" si="170"/>
        <v>0.0</v>
      </c>
      <c r="I2260" s="1333">
        <f>IF(K2244="","",VLOOKUP($A2241,'Marks Entry'!$C$1:$GQ$109,38,0))</f>
        <v>0.0</v>
      </c>
      <c r="J2260" s="1332">
        <f t="shared" si="168"/>
        <v>0.0</v>
      </c>
      <c r="K2260" s="1311">
        <f>IF(K2244="","",VLOOKUP($A2241,'Marks Entry'!$C$1:$GQ$109,40,0))</f>
        <v>0.0</v>
      </c>
      <c r="L2260" s="1314">
        <f t="shared" si="169"/>
        <v>0.0</v>
      </c>
      <c r="M2260" s="1315" t="str">
        <f>IF(K2244="","",VLOOKUP($A2241,'Marks Entry'!$C$1:$GQ$109,45,0))</f>
        <v/>
      </c>
      <c r="N2260" s="508"/>
    </row>
    <row r="2261" spans="8:8" s="1235" ht="17.25" customFormat="1" customHeight="1">
      <c r="A2261" s="1236"/>
      <c r="B2261" s="1282" t="s">
        <v>167</v>
      </c>
      <c r="C2261" s="1334" t="str">
        <f>'Marks Entry'!$AV$3</f>
        <v>SANSKRIT-II</v>
      </c>
      <c r="D2261" s="1335"/>
      <c r="E2261" s="1311">
        <f>IF(K2244="","",VLOOKUP($A2241,'Marks Entry'!$C$1:$GQ$109,46,0))</f>
        <v>0.0</v>
      </c>
      <c r="F2261" s="1311">
        <f>IF(K2244="","",VLOOKUP($A2241,'Marks Entry'!$C$1:$GQ$109,47,0))</f>
        <v>0.0</v>
      </c>
      <c r="G2261" s="1312">
        <f>IF(K2244="","",VLOOKUP($A2241,'Marks Entry'!$C$1:$GQ$109,48,0))</f>
        <v>0.0</v>
      </c>
      <c r="H2261" s="1336">
        <f t="shared" si="170"/>
        <v>0.0</v>
      </c>
      <c r="I2261" s="1337">
        <f>IF(K2244="","",VLOOKUP($A2241,'Marks Entry'!$C$1:$GQ$109,50,0))</f>
        <v>0.0</v>
      </c>
      <c r="J2261" s="1336">
        <f t="shared" si="168"/>
        <v>0.0</v>
      </c>
      <c r="K2261" s="1311">
        <f>IF(K2244="","",VLOOKUP($A2241,'Marks Entry'!$C$1:$GQ$109,52,0))</f>
        <v>0.0</v>
      </c>
      <c r="L2261" s="1314">
        <f t="shared" si="169"/>
        <v>0.0</v>
      </c>
      <c r="M2261" s="1315" t="str">
        <f>IF(K2244="","",VLOOKUP($A2241,'Marks Entry'!$C$1:$GQ$109,57,0))</f>
        <v/>
      </c>
      <c r="N2261" s="508"/>
    </row>
    <row r="2262" spans="8:8" s="1235" ht="17.25" customFormat="1" customHeight="1">
      <c r="A2262" s="1236"/>
      <c r="B2262" s="1282" t="s">
        <v>167</v>
      </c>
      <c r="C2262" s="1334" t="str">
        <f>'Marks Entry'!$BH$3</f>
        <v>SCIENCE</v>
      </c>
      <c r="D2262" s="1335"/>
      <c r="E2262" s="1311">
        <f>IF(K2244="","",VLOOKUP($A2241,'Marks Entry'!$C$1:$GQ$109,58,0))</f>
        <v>0.0</v>
      </c>
      <c r="F2262" s="1311">
        <f>IF(K2244="","",VLOOKUP($A2241,'Marks Entry'!$C$1:$GQ$109,59,0))</f>
        <v>0.0</v>
      </c>
      <c r="G2262" s="1312">
        <f>IF(K2244="","",VLOOKUP($A2241,'Marks Entry'!$C$1:$GQ$109,60,0))</f>
        <v>0.0</v>
      </c>
      <c r="H2262" s="1336">
        <f t="shared" si="170"/>
        <v>0.0</v>
      </c>
      <c r="I2262" s="1337">
        <f>IF(K2244="","",VLOOKUP($A2241,'Marks Entry'!$C$1:$GQ$109,62,0))</f>
        <v>0.0</v>
      </c>
      <c r="J2262" s="1336">
        <f t="shared" si="168"/>
        <v>0.0</v>
      </c>
      <c r="K2262" s="1311">
        <f>IF(K2244="","",VLOOKUP($A2241,'Marks Entry'!$C$1:$GQ$109,64,0))</f>
        <v>0.0</v>
      </c>
      <c r="L2262" s="1314">
        <f t="shared" si="169"/>
        <v>0.0</v>
      </c>
      <c r="M2262" s="1315" t="str">
        <f>IF(K2244="","",VLOOKUP($A2241,'Marks Entry'!$C$1:$GQ$109,69,0))</f>
        <v/>
      </c>
      <c r="N2262" s="508"/>
    </row>
    <row r="2263" spans="8:8" s="1235" ht="17.25" customFormat="1" customHeight="1">
      <c r="A2263" s="1236"/>
      <c r="B2263" s="1282" t="s">
        <v>167</v>
      </c>
      <c r="C2263" s="1338" t="str">
        <f>'Marks Entry'!$BT$3</f>
        <v>MATHEMATICS</v>
      </c>
      <c r="D2263" s="1339"/>
      <c r="E2263" s="1340">
        <f>IF(K2244="","",VLOOKUP($A2241,'Marks Entry'!$C$1:$GQ$109,70,0))</f>
        <v>0.0</v>
      </c>
      <c r="F2263" s="1340">
        <f>IF(K2244="","",VLOOKUP($A2241,'Marks Entry'!$C$1:$GQ$109,71,0))</f>
        <v>0.0</v>
      </c>
      <c r="G2263" s="1341">
        <f>IF(K2244="","",VLOOKUP($A2241,'Marks Entry'!$C$1:$GQ$109,72,0))</f>
        <v>0.0</v>
      </c>
      <c r="H2263" s="1342">
        <f t="shared" si="170"/>
        <v>0.0</v>
      </c>
      <c r="I2263" s="1343">
        <f>IF(K2244="","",VLOOKUP($A2241,'Marks Entry'!$C$1:$GQ$109,74,0))</f>
        <v>0.0</v>
      </c>
      <c r="J2263" s="1342">
        <f t="shared" si="168"/>
        <v>0.0</v>
      </c>
      <c r="K2263" s="1340">
        <f>IF(K2244="","",VLOOKUP($A2241,'Marks Entry'!$C$1:$GQ$109,76,0))</f>
        <v>0.0</v>
      </c>
      <c r="L2263" s="1344">
        <f t="shared" si="169"/>
        <v>0.0</v>
      </c>
      <c r="M2263" s="1345" t="str">
        <f>IF(K2244="","",VLOOKUP($A2241,'Marks Entry'!$C$1:$GQ$109,81,0))</f>
        <v/>
      </c>
      <c r="N2263" s="508"/>
    </row>
    <row r="2264" spans="8:8" s="1235" ht="17.25" customFormat="1" customHeight="1">
      <c r="A2264" s="1236"/>
      <c r="B2264" s="1282" t="s">
        <v>167</v>
      </c>
      <c r="C2264" s="1338" t="str">
        <f>'Marks Entry'!$CF$3</f>
        <v>SOCIAL SCIENCE</v>
      </c>
      <c r="D2264" s="1339"/>
      <c r="E2264" s="1340">
        <f>IF(K2244="","",VLOOKUP($A2241,'Marks Entry'!$C$1:$GQ$109,82,0))</f>
        <v>0.0</v>
      </c>
      <c r="F2264" s="1340">
        <f>IF(K2244="","",VLOOKUP($A2241,'Marks Entry'!$C$1:$GQ$109,83,0))</f>
        <v>0.0</v>
      </c>
      <c r="G2264" s="1341">
        <f>IF(K2244="","",VLOOKUP($A2241,'Marks Entry'!$C$1:$GQ$109,84,0))</f>
        <v>0.0</v>
      </c>
      <c r="H2264" s="1342">
        <f t="shared" si="170"/>
        <v>0.0</v>
      </c>
      <c r="I2264" s="1343">
        <f>IF(K2244="","",VLOOKUP($A2241,'Marks Entry'!$C$1:$GQ$109,86,0))</f>
        <v>0.0</v>
      </c>
      <c r="J2264" s="1342">
        <f t="shared" si="168"/>
        <v>0.0</v>
      </c>
      <c r="K2264" s="1340">
        <f>IF(K2244="","",VLOOKUP($A2241,'Marks Entry'!$C$1:$GQ$109,88,0))</f>
        <v>0.0</v>
      </c>
      <c r="L2264" s="1344">
        <f t="shared" si="169"/>
        <v>0.0</v>
      </c>
      <c r="M2264" s="1345" t="str">
        <f>IF(K2244="","",VLOOKUP($A2241,'Marks Entry'!$C$1:$GQ$109,93,0))</f>
        <v/>
      </c>
      <c r="N2264" s="508"/>
    </row>
    <row r="2265" spans="8:8" s="24" ht="17.25" customFormat="1" customHeight="1">
      <c r="A2265" s="1236"/>
      <c r="B2265" s="1262" t="s">
        <v>167</v>
      </c>
      <c r="C2265" s="1346" t="s">
        <v>77</v>
      </c>
      <c r="D2265" s="1347"/>
      <c r="E2265" s="1348"/>
      <c r="F2265" s="1349" t="s">
        <v>78</v>
      </c>
      <c r="G2265" s="1350"/>
      <c r="H2265" s="1351" t="s">
        <v>79</v>
      </c>
      <c r="I2265" s="1352"/>
      <c r="J2265" s="1353" t="s">
        <v>43</v>
      </c>
      <c r="K2265" s="1354" t="s">
        <v>95</v>
      </c>
      <c r="L2265" s="1355" t="s">
        <v>41</v>
      </c>
      <c r="M2265" s="1356" t="s">
        <v>45</v>
      </c>
      <c r="N2265" s="508"/>
    </row>
    <row r="2266" spans="8:8" s="24" ht="20.25" customFormat="1" customHeight="1">
      <c r="A2266" s="1236"/>
      <c r="B2266" s="1262" t="s">
        <v>167</v>
      </c>
      <c r="C2266" s="1357"/>
      <c r="D2266" s="1358"/>
      <c r="E2266" s="1359"/>
      <c r="F2266" s="1360" t="str">
        <f>IF(K2244="","",VLOOKUP($A2241,'Marks Entry'!$C$1:$GQ$109,155,0))</f>
        <v/>
      </c>
      <c r="G2266" s="1361"/>
      <c r="H2266" s="1362" t="str">
        <f>IF(K2244="","",VLOOKUP($A2241,'Marks Entry'!$C$1:$GQ$109,156,0))</f>
        <v/>
      </c>
      <c r="I2266" s="1361"/>
      <c r="J2266" s="1363" t="str">
        <f>IF(K2244="","",VLOOKUP($A2241,'Marks Entry'!$C$1:$GQ$109,157,0))</f>
        <v/>
      </c>
      <c r="K2266" s="1364" t="str">
        <f>IF(K2244="","",VLOOKUP($A2241,'Marks Entry'!$C$1:$GQ$109,158,0))</f>
        <v/>
      </c>
      <c r="L2266" s="1365" t="str">
        <f>IF(K2244="","",VLOOKUP($A2241,'Marks Entry'!$C$1:$GQ$109,159,0))</f>
        <v/>
      </c>
      <c r="M2266" s="1366" t="str">
        <f>IF(K2244="","",VLOOKUP($A2241,'Marks Entry'!$C$1:$GQ$109,161,0))</f>
        <v/>
      </c>
      <c r="N2266" s="508"/>
    </row>
    <row r="2267" spans="8:8" s="24" ht="17.25" customFormat="1" customHeight="1">
      <c r="A2267" s="1236"/>
      <c r="B2267" s="1262" t="s">
        <v>167</v>
      </c>
      <c r="C2267" s="1367" t="s">
        <v>58</v>
      </c>
      <c r="D2267" s="1368"/>
      <c r="E2267" s="1368"/>
      <c r="F2267" s="1368"/>
      <c r="G2267" s="1368"/>
      <c r="H2267" s="1368"/>
      <c r="I2267" s="1369"/>
      <c r="J2267" s="1370" t="s">
        <v>59</v>
      </c>
      <c r="K2267" s="1371">
        <f>IF(K2244="","",VLOOKUP($A2241,'Marks Entry'!$C$1:$GQ$109,152,0))</f>
        <v>0.0</v>
      </c>
      <c r="L2267" s="1372" t="s">
        <v>104</v>
      </c>
      <c r="M2267" s="1373"/>
      <c r="N2267" s="508"/>
    </row>
    <row r="2268" spans="8:8" s="24" ht="17.25" customFormat="1" customHeight="1">
      <c r="A2268" s="1236"/>
      <c r="B2268" s="1262" t="s">
        <v>167</v>
      </c>
      <c r="C2268" s="1374" t="s">
        <v>54</v>
      </c>
      <c r="D2268" s="1375"/>
      <c r="E2268" s="1375"/>
      <c r="F2268" s="1376" t="s">
        <v>162</v>
      </c>
      <c r="G2268" s="1376"/>
      <c r="H2268" s="1376"/>
      <c r="I2268" s="1377" t="s">
        <v>49</v>
      </c>
      <c r="J2268" s="1378" t="s">
        <v>60</v>
      </c>
      <c r="K2268" s="1379">
        <f>IF(K2244="","",VLOOKUP($A2241,'Marks Entry'!$C$1:$GQ$109,153,0))</f>
        <v>0.0</v>
      </c>
      <c r="L2268" s="1380" t="str">
        <f>IF(K2244="","",VLOOKUP($A2241,'Marks Entry'!$C$1:$GQ$109,154,0))</f>
        <v/>
      </c>
      <c r="M2268" s="1381"/>
      <c r="N2268" s="508"/>
    </row>
    <row r="2269" spans="8:8" s="24" ht="17.25" customFormat="1" customHeight="1">
      <c r="A2269" s="1236"/>
      <c r="B2269" s="1262" t="s">
        <v>167</v>
      </c>
      <c r="C2269" s="1374"/>
      <c r="D2269" s="1375"/>
      <c r="E2269" s="1375"/>
      <c r="F2269" s="1376"/>
      <c r="G2269" s="1376"/>
      <c r="H2269" s="1376"/>
      <c r="I2269" s="1382" t="s">
        <v>103</v>
      </c>
      <c r="J2269" s="1383" t="s">
        <v>61</v>
      </c>
      <c r="K2269" s="1383"/>
      <c r="L2269" s="1384" t="str">
        <f>IF(K2244="","",VLOOKUP($A2241,'Marks Entry'!$C$1:$GQ$109,162,0))</f>
        <v/>
      </c>
      <c r="M2269" s="1385"/>
      <c r="N2269" s="508"/>
    </row>
    <row r="2270" spans="8:8" s="24" ht="17.25" customFormat="1" customHeight="1">
      <c r="A2270" s="1236"/>
      <c r="B2270" s="1262" t="s">
        <v>167</v>
      </c>
      <c r="C2270" s="1386" t="str">
        <f>'Marks Entry'!$CR$3</f>
        <v>Fou. Of Info. Tech.</v>
      </c>
      <c r="D2270" s="1387"/>
      <c r="E2270" s="1388"/>
      <c r="F2270" s="1389" t="str">
        <f>IF(K2244="","",VLOOKUP($A2241,'Marks Entry'!$C$1:$GQ$109,180,0))</f>
        <v>0/200</v>
      </c>
      <c r="G2270" s="1389"/>
      <c r="H2270" s="1389"/>
      <c r="I2270" s="1390" t="str">
        <f>IF(OR(K2244="",F2270=0/200),"",VLOOKUP($A2241,'Marks Entry'!$C$1:$GQ$109,106,0))</f>
        <v/>
      </c>
      <c r="J2270" s="1391" t="s">
        <v>68</v>
      </c>
      <c r="K2270" s="1391"/>
      <c r="L2270" s="1392">
        <f>Master!$E$20</f>
        <v>45048.0</v>
      </c>
      <c r="M2270" s="1393"/>
      <c r="N2270" s="508"/>
    </row>
    <row r="2271" spans="8:8" s="24" ht="17.25" customFormat="1" customHeight="1">
      <c r="A2271" s="1236"/>
      <c r="B2271" s="1262" t="s">
        <v>167</v>
      </c>
      <c r="C2271" s="1394" t="str">
        <f>'Marks Entry'!$DE$3</f>
        <v>Health &amp; Phy. Edu.</v>
      </c>
      <c r="D2271" s="1395"/>
      <c r="E2271" s="1395"/>
      <c r="F2271" s="1396" t="str">
        <f>IF(K2244="","",VLOOKUP($A2241,'Marks Entry'!$C$1:$GQ$109,184,0))</f>
        <v>0/230</v>
      </c>
      <c r="G2271" s="1397"/>
      <c r="H2271" s="1398"/>
      <c r="I2271" s="1390" t="str">
        <f>IF(OR(K2244="",F2271=0/200),"",VLOOKUP($A2241,'Marks Entry'!$C$1:$GQ$109,129,0))</f>
        <v/>
      </c>
      <c r="J2271" s="1399"/>
      <c r="K2271" s="1399"/>
      <c r="L2271" s="1399"/>
      <c r="M2271" s="1400"/>
      <c r="N2271" s="508"/>
    </row>
    <row r="2272" spans="8:8" s="24" ht="17.25" customFormat="1" customHeight="1">
      <c r="A2272" s="1236"/>
      <c r="B2272" s="1262" t="s">
        <v>167</v>
      </c>
      <c r="C2272" s="1394" t="str">
        <f>'Marks Entry'!$EB$3</f>
        <v>S.U.P.W.</v>
      </c>
      <c r="D2272" s="1395"/>
      <c r="E2272" s="1395"/>
      <c r="F2272" s="1396" t="str">
        <f>IF(K2244="","",VLOOKUP($A2241,'Marks Entry'!$C$1:$GQ$109,188,0))</f>
        <v>0/100</v>
      </c>
      <c r="G2272" s="1397"/>
      <c r="H2272" s="1398"/>
      <c r="I2272" s="1390" t="str">
        <f>IF(OR(K2244="",F2272=0/100),"",VLOOKUP($A2241,'Marks Entry'!$C$1:$GQ$109,135,0))</f>
        <v/>
      </c>
      <c r="J2272" s="1401"/>
      <c r="K2272" s="1401"/>
      <c r="L2272" s="1401"/>
      <c r="M2272" s="1402"/>
      <c r="N2272" s="508"/>
    </row>
    <row r="2273" spans="8:8" s="24" ht="17.25" customFormat="1" customHeight="1">
      <c r="A2273" s="1236"/>
      <c r="B2273" s="1262" t="s">
        <v>167</v>
      </c>
      <c r="C2273" s="1394" t="str">
        <f>'Marks Entry'!$EH$3</f>
        <v>Art Education</v>
      </c>
      <c r="D2273" s="1395"/>
      <c r="E2273" s="1395"/>
      <c r="F2273" s="1396" t="str">
        <f>IF(K2244="","",VLOOKUP($A2241,'Marks Entry'!$C$1:$GQ$109,192,0))</f>
        <v>0/100</v>
      </c>
      <c r="G2273" s="1397"/>
      <c r="H2273" s="1398"/>
      <c r="I2273" s="1390" t="str">
        <f>IF(OR(K2244="",F2273=0/100),"",VLOOKUP($A2241,'Marks Entry'!$C$1:$GQ$109,141,0))</f>
        <v/>
      </c>
      <c r="J2273" s="1403" t="s">
        <v>228</v>
      </c>
      <c r="K2273" s="1403"/>
      <c r="L2273" s="1403"/>
      <c r="M2273" s="1404"/>
      <c r="N2273" s="508"/>
    </row>
    <row r="2274" spans="8:8" s="24" ht="17.25" customFormat="1" customHeight="1">
      <c r="A2274" s="1236"/>
      <c r="B2274" s="1262" t="s">
        <v>167</v>
      </c>
      <c r="C2274" s="1394" t="str">
        <f>'Marks Entry'!$EN$3</f>
        <v>H &amp; C RAJ</v>
      </c>
      <c r="D2274" s="1395"/>
      <c r="E2274" s="1395"/>
      <c r="F2274" s="1405" t="str">
        <f>IF(K2244="","",VLOOKUP($A2241,'Marks Entry'!$C$1:$GQ$109,196,0))</f>
        <v>0/200</v>
      </c>
      <c r="G2274" s="1406"/>
      <c r="H2274" s="1407"/>
      <c r="I2274" s="1408" t="str">
        <f>IF(OR(K2244="",F2274=0/200),"",VLOOKUP($A2241,'Marks Entry'!$C$1:$GQ$109,151,0))</f>
        <v/>
      </c>
      <c r="J2274" s="1403" t="s">
        <v>229</v>
      </c>
      <c r="K2274" s="1403"/>
      <c r="L2274" s="1403"/>
      <c r="M2274" s="1404"/>
      <c r="N2274" s="508"/>
    </row>
    <row r="2275" spans="8:8" s="24" ht="17.25" customFormat="1" customHeight="1">
      <c r="A2275" s="1236"/>
      <c r="B2275" s="1262" t="s">
        <v>167</v>
      </c>
      <c r="C2275" s="1409" t="s">
        <v>171</v>
      </c>
      <c r="D2275" s="1410"/>
      <c r="E2275" s="1411"/>
      <c r="F2275" s="1412" t="s">
        <v>172</v>
      </c>
      <c r="G2275" s="1413"/>
      <c r="H2275" s="1414"/>
      <c r="I2275" s="1415" t="s">
        <v>31</v>
      </c>
      <c r="J2275" s="1403" t="s">
        <v>230</v>
      </c>
      <c r="K2275" s="1403"/>
      <c r="L2275" s="1403"/>
      <c r="M2275" s="1404"/>
      <c r="N2275" s="508"/>
    </row>
    <row r="2276" spans="8:8" s="24" ht="17.25" customFormat="1" customHeight="1">
      <c r="A2276" s="1236"/>
      <c r="B2276" s="1262" t="s">
        <v>167</v>
      </c>
      <c r="C2276" s="1416"/>
      <c r="D2276" s="1417"/>
      <c r="E2276" s="1418"/>
      <c r="F2276" s="1419" t="s">
        <v>224</v>
      </c>
      <c r="G2276" s="1420"/>
      <c r="H2276" s="1421"/>
      <c r="I2276" s="1422" t="s">
        <v>62</v>
      </c>
      <c r="J2276" s="1423" t="s">
        <v>232</v>
      </c>
      <c r="K2276" s="1424"/>
      <c r="L2276" s="1424"/>
      <c r="M2276" s="1425"/>
      <c r="N2276" s="508"/>
    </row>
    <row r="2277" spans="8:8" s="24" ht="17.25" customFormat="1" customHeight="1">
      <c r="A2277" s="1236"/>
      <c r="B2277" s="1262" t="s">
        <v>167</v>
      </c>
      <c r="C2277" s="1416"/>
      <c r="D2277" s="1417"/>
      <c r="E2277" s="1418"/>
      <c r="F2277" s="1419" t="s">
        <v>225</v>
      </c>
      <c r="G2277" s="1420"/>
      <c r="H2277" s="1421"/>
      <c r="I2277" s="1422" t="s">
        <v>63</v>
      </c>
      <c r="J2277" s="1426"/>
      <c r="K2277" s="1427"/>
      <c r="L2277" s="1427"/>
      <c r="M2277" s="1428"/>
      <c r="N2277" s="508"/>
    </row>
    <row r="2278" spans="8:8" s="24" ht="17.25" customFormat="1" customHeight="1">
      <c r="A2278" s="1236"/>
      <c r="B2278" s="1262" t="s">
        <v>167</v>
      </c>
      <c r="C2278" s="1416"/>
      <c r="D2278" s="1417"/>
      <c r="E2278" s="1418"/>
      <c r="F2278" s="1419" t="s">
        <v>226</v>
      </c>
      <c r="G2278" s="1420"/>
      <c r="H2278" s="1421"/>
      <c r="I2278" s="1422" t="s">
        <v>65</v>
      </c>
      <c r="J2278" s="1426"/>
      <c r="K2278" s="1427"/>
      <c r="L2278" s="1427"/>
      <c r="M2278" s="1428"/>
      <c r="N2278" s="508"/>
    </row>
    <row r="2279" spans="8:8" s="24" ht="17.25" customFormat="1" customHeight="1">
      <c r="A2279" s="1236"/>
      <c r="B2279" s="1429" t="s">
        <v>167</v>
      </c>
      <c r="C2279" s="1430"/>
      <c r="D2279" s="1431"/>
      <c r="E2279" s="1432"/>
      <c r="F2279" s="1433" t="s">
        <v>227</v>
      </c>
      <c r="G2279" s="1434"/>
      <c r="H2279" s="1435"/>
      <c r="I2279" s="1436" t="s">
        <v>64</v>
      </c>
      <c r="J2279" s="1437" t="s">
        <v>231</v>
      </c>
      <c r="K2279" s="1438"/>
      <c r="L2279" s="1438"/>
      <c r="M2279" s="1439"/>
      <c r="N2279" s="508"/>
    </row>
    <row r="2280" spans="8:8" s="24" ht="27.75" customFormat="1" customHeight="1">
      <c r="A2280" s="1440" t="s">
        <v>161</v>
      </c>
      <c r="B2280" s="1440"/>
      <c r="C2280" s="1440"/>
      <c r="D2280" s="1440"/>
      <c r="E2280" s="1440"/>
      <c r="F2280" s="1440"/>
      <c r="G2280" s="1440"/>
      <c r="H2280" s="1440"/>
      <c r="I2280" s="1440"/>
      <c r="J2280" s="1440"/>
      <c r="K2280" s="1440"/>
      <c r="L2280" s="1440"/>
      <c r="M2280" s="1440"/>
      <c r="N2280" s="1440"/>
    </row>
    <row r="2281" spans="8:8" s="24" ht="19.5" customFormat="1" customHeight="1">
      <c r="A2281" s="1223">
        <f>A2241+1</f>
        <v>58.0</v>
      </c>
      <c r="B2281" s="1441" t="str">
        <f>$B$1</f>
        <v>Department Of Sanskrit Education, Rajasthan</v>
      </c>
      <c r="C2281" s="1441"/>
      <c r="D2281" s="1441"/>
      <c r="E2281" s="1441"/>
      <c r="F2281" s="1441"/>
      <c r="G2281" s="1441"/>
      <c r="H2281" s="1441"/>
      <c r="I2281" s="1441"/>
      <c r="J2281" s="1441"/>
      <c r="K2281" s="1441"/>
      <c r="L2281" s="1441"/>
      <c r="M2281" s="1441"/>
      <c r="N2281" s="508" t="s">
        <v>161</v>
      </c>
    </row>
    <row r="2282" spans="8:8" s="707" ht="36.0" customFormat="1" customHeight="1">
      <c r="A2282" s="1225"/>
      <c r="B2282" s="1226"/>
      <c r="C2282" s="1227"/>
      <c r="D2282" s="1228" t="str">
        <f>Master!$E$8</f>
        <v>GOVT VARISHTHA UPADHYAY SANSKRIT SCHOOL</v>
      </c>
      <c r="E2282" s="1229"/>
      <c r="F2282" s="1229"/>
      <c r="G2282" s="1229"/>
      <c r="H2282" s="1229"/>
      <c r="I2282" s="1229"/>
      <c r="J2282" s="1229"/>
      <c r="K2282" s="1229"/>
      <c r="L2282" s="1229"/>
      <c r="M2282" s="1230"/>
      <c r="N2282" s="508"/>
    </row>
    <row r="2283" spans="8:8" s="24" ht="19.5" customFormat="1" customHeight="1">
      <c r="A2283" s="1225"/>
      <c r="B2283" s="1231"/>
      <c r="C2283" s="1232"/>
      <c r="D2283" s="1233">
        <f>Master!$E$11</f>
        <v>0.0</v>
      </c>
      <c r="E2283" s="1233"/>
      <c r="F2283" s="1233"/>
      <c r="G2283" s="1233"/>
      <c r="H2283" s="1233"/>
      <c r="I2283" s="1233"/>
      <c r="J2283" s="1233"/>
      <c r="K2283" s="1233"/>
      <c r="L2283" s="1233"/>
      <c r="M2283" s="1234"/>
      <c r="N2283" s="508"/>
    </row>
    <row r="2284" spans="8:8" s="1235" ht="18.75" customFormat="1" customHeight="1">
      <c r="A2284" s="1236"/>
      <c r="B2284" s="1237"/>
      <c r="C2284" s="1238" t="s">
        <v>154</v>
      </c>
      <c r="D2284" s="1239"/>
      <c r="E2284" s="1239"/>
      <c r="F2284" s="1239"/>
      <c r="G2284" s="1239"/>
      <c r="H2284" s="1240"/>
      <c r="I2284" s="1241" t="s">
        <v>135</v>
      </c>
      <c r="J2284" s="1242"/>
      <c r="K2284" s="1243">
        <f>VLOOKUP($A2281,'Marks Entry'!$C$9:$K$108,5)</f>
        <v>0.0</v>
      </c>
      <c r="L2284" s="1244" t="s">
        <v>221</v>
      </c>
      <c r="M2284" s="1245"/>
      <c r="N2284" s="508"/>
    </row>
    <row r="2285" spans="8:8" s="1235" ht="18.75" customFormat="1" customHeight="1">
      <c r="A2285" s="1236"/>
      <c r="B2285" s="1237"/>
      <c r="C2285" s="1246"/>
      <c r="D2285" s="1247"/>
      <c r="E2285" s="1247"/>
      <c r="F2285" s="1247"/>
      <c r="G2285" s="1247"/>
      <c r="H2285" s="1248"/>
      <c r="I2285" s="1241"/>
      <c r="J2285" s="1242"/>
      <c r="K2285" s="1243"/>
      <c r="L2285" s="1249">
        <f>Master!$E$14</f>
        <v>8170.0</v>
      </c>
      <c r="M2285" s="1250"/>
      <c r="N2285" s="508"/>
    </row>
    <row r="2286" spans="8:8" s="24" ht="15.75" customFormat="1" customHeight="1">
      <c r="A2286" s="1236"/>
      <c r="B2286" s="1251"/>
      <c r="C2286" s="1246"/>
      <c r="D2286" s="1247"/>
      <c r="E2286" s="1247"/>
      <c r="F2286" s="1247"/>
      <c r="G2286" s="1247"/>
      <c r="H2286" s="1248"/>
      <c r="I2286" s="1241"/>
      <c r="J2286" s="1242"/>
      <c r="K2286" s="1243"/>
      <c r="L2286" s="1252" t="s">
        <v>222</v>
      </c>
      <c r="M2286" s="1253"/>
      <c r="N2286" s="508"/>
    </row>
    <row r="2287" spans="8:8" s="24" ht="18.0" customFormat="1" customHeight="1">
      <c r="A2287" s="1236"/>
      <c r="B2287" s="1251"/>
      <c r="C2287" s="1254"/>
      <c r="D2287" s="1255"/>
      <c r="E2287" s="1255"/>
      <c r="F2287" s="1255"/>
      <c r="G2287" s="1255"/>
      <c r="H2287" s="1256"/>
      <c r="I2287" s="1257"/>
      <c r="J2287" s="1258"/>
      <c r="K2287" s="1259"/>
      <c r="L2287" s="1260" t="str">
        <f>Master!$E$6</f>
        <v>2022-23</v>
      </c>
      <c r="M2287" s="1261"/>
      <c r="N2287" s="508"/>
    </row>
    <row r="2288" spans="8:8" s="24" ht="17.25" customFormat="1" customHeight="1">
      <c r="A2288" s="1236"/>
      <c r="B2288" s="1262" t="s">
        <v>167</v>
      </c>
      <c r="C2288" s="1263" t="s">
        <v>21</v>
      </c>
      <c r="D2288" s="1264"/>
      <c r="E2288" s="1264"/>
      <c r="F2288" s="1264"/>
      <c r="G2288" s="1265"/>
      <c r="H2288" s="1266" t="s">
        <v>153</v>
      </c>
      <c r="I2288" s="1267">
        <f>IF(K2284="","",VLOOKUP($A2281,'Marks Entry'!$C$9:$FA$108,3,0))</f>
        <v>0.0</v>
      </c>
      <c r="J2288" s="1267"/>
      <c r="K2288" s="1267"/>
      <c r="L2288" s="1267"/>
      <c r="M2288" s="1268"/>
      <c r="N2288" s="508"/>
    </row>
    <row r="2289" spans="8:8" s="24" ht="17.25" customFormat="1" customHeight="1">
      <c r="A2289" s="1236"/>
      <c r="B2289" s="1262" t="s">
        <v>167</v>
      </c>
      <c r="C2289" s="1269" t="s">
        <v>23</v>
      </c>
      <c r="D2289" s="1270"/>
      <c r="E2289" s="1270"/>
      <c r="F2289" s="1270"/>
      <c r="G2289" s="1271"/>
      <c r="H2289" s="1272" t="s">
        <v>153</v>
      </c>
      <c r="I2289" s="1273">
        <f>IF(K2284="","",VLOOKUP($A2281,'Marks Entry'!$C$9:$FA$108,6,0))</f>
        <v>0.0</v>
      </c>
      <c r="J2289" s="1273"/>
      <c r="K2289" s="1273"/>
      <c r="L2289" s="1273"/>
      <c r="M2289" s="1274"/>
      <c r="N2289" s="508"/>
    </row>
    <row r="2290" spans="8:8" s="24" ht="17.25" customFormat="1" customHeight="1">
      <c r="A2290" s="1236"/>
      <c r="B2290" s="1262" t="s">
        <v>167</v>
      </c>
      <c r="C2290" s="1269" t="s">
        <v>24</v>
      </c>
      <c r="D2290" s="1270"/>
      <c r="E2290" s="1270"/>
      <c r="F2290" s="1270"/>
      <c r="G2290" s="1271"/>
      <c r="H2290" s="1272" t="s">
        <v>153</v>
      </c>
      <c r="I2290" s="1273">
        <f>IF(K2284="","",VLOOKUP($A2281,'Marks Entry'!$C$9:$FA$108,7,0))</f>
        <v>0.0</v>
      </c>
      <c r="J2290" s="1273"/>
      <c r="K2290" s="1273"/>
      <c r="L2290" s="1273"/>
      <c r="M2290" s="1274"/>
      <c r="N2290" s="508"/>
    </row>
    <row r="2291" spans="8:8" s="24" ht="17.25" customFormat="1" customHeight="1">
      <c r="A2291" s="1236"/>
      <c r="B2291" s="1262" t="s">
        <v>167</v>
      </c>
      <c r="C2291" s="1269" t="s">
        <v>52</v>
      </c>
      <c r="D2291" s="1270"/>
      <c r="E2291" s="1270"/>
      <c r="F2291" s="1270"/>
      <c r="G2291" s="1271"/>
      <c r="H2291" s="1272" t="s">
        <v>153</v>
      </c>
      <c r="I2291" s="1273">
        <f>IF(K2284="","",VLOOKUP($A2281,'Marks Entry'!$C$9:$FA$108,8,0))</f>
        <v>0.0</v>
      </c>
      <c r="J2291" s="1273"/>
      <c r="K2291" s="1273"/>
      <c r="L2291" s="1273"/>
      <c r="M2291" s="1274"/>
      <c r="N2291" s="508"/>
    </row>
    <row r="2292" spans="8:8" s="24" ht="17.25" customFormat="1" customHeight="1">
      <c r="A2292" s="1236"/>
      <c r="B2292" s="1262" t="s">
        <v>167</v>
      </c>
      <c r="C2292" s="1269" t="s">
        <v>53</v>
      </c>
      <c r="D2292" s="1270"/>
      <c r="E2292" s="1270"/>
      <c r="F2292" s="1270"/>
      <c r="G2292" s="1271"/>
      <c r="H2292" s="1272" t="s">
        <v>153</v>
      </c>
      <c r="I2292" s="1275" t="str">
        <f>IF(K2284="","",CONCATENATE('Marks Entry'!$G$4,'Marks Entry'!$J$4))</f>
        <v>9(A)</v>
      </c>
      <c r="J2292" s="1273"/>
      <c r="K2292" s="1273"/>
      <c r="L2292" s="1273"/>
      <c r="M2292" s="1274"/>
      <c r="N2292" s="508"/>
    </row>
    <row r="2293" spans="8:8" s="24" ht="17.25" customFormat="1" customHeight="1">
      <c r="A2293" s="1236"/>
      <c r="B2293" s="1262" t="s">
        <v>167</v>
      </c>
      <c r="C2293" s="1276" t="s">
        <v>26</v>
      </c>
      <c r="D2293" s="1277"/>
      <c r="E2293" s="1277"/>
      <c r="F2293" s="1277"/>
      <c r="G2293" s="1278"/>
      <c r="H2293" s="1279" t="s">
        <v>153</v>
      </c>
      <c r="I2293" s="1280">
        <f>IF(K2284="","",VLOOKUP($A2281,'Marks Entry'!$C$9:$FA$108,9,0))</f>
        <v>0.0</v>
      </c>
      <c r="J2293" s="1280"/>
      <c r="K2293" s="1280"/>
      <c r="L2293" s="1280"/>
      <c r="M2293" s="1281"/>
      <c r="N2293" s="508"/>
    </row>
    <row r="2294" spans="8:8" s="1235" ht="17.25" customFormat="1" customHeight="1">
      <c r="A2294" s="1236"/>
      <c r="B2294" s="1282" t="s">
        <v>167</v>
      </c>
      <c r="C2294" s="1283" t="s">
        <v>54</v>
      </c>
      <c r="D2294" s="1284"/>
      <c r="E2294" s="1285" t="s">
        <v>69</v>
      </c>
      <c r="F2294" s="1286" t="s">
        <v>70</v>
      </c>
      <c r="G2294" s="1285" t="s">
        <v>200</v>
      </c>
      <c r="H2294" s="1287" t="s">
        <v>30</v>
      </c>
      <c r="I2294" s="1288" t="s">
        <v>55</v>
      </c>
      <c r="J2294" s="1289" t="s">
        <v>223</v>
      </c>
      <c r="K2294" s="1290" t="s">
        <v>83</v>
      </c>
      <c r="L2294" s="1291" t="s">
        <v>76</v>
      </c>
      <c r="M2294" s="1292" t="s">
        <v>102</v>
      </c>
      <c r="N2294" s="508"/>
    </row>
    <row r="2295" spans="8:8" s="1235" ht="17.25" customFormat="1" customHeight="1">
      <c r="A2295" s="1236"/>
      <c r="B2295" s="1282" t="s">
        <v>167</v>
      </c>
      <c r="C2295" s="1293"/>
      <c r="D2295" s="1294"/>
      <c r="E2295" s="1295"/>
      <c r="F2295" s="1296"/>
      <c r="G2295" s="1295"/>
      <c r="H2295" s="1297"/>
      <c r="I2295" s="1298"/>
      <c r="J2295" s="1299"/>
      <c r="K2295" s="1300"/>
      <c r="L2295" s="1301"/>
      <c r="M2295" s="1302"/>
      <c r="N2295" s="508"/>
    </row>
    <row r="2296" spans="8:8" s="1235" ht="17.25" customFormat="1" customHeight="1">
      <c r="A2296" s="1236"/>
      <c r="B2296" s="1282" t="s">
        <v>167</v>
      </c>
      <c r="C2296" s="1303" t="s">
        <v>56</v>
      </c>
      <c r="D2296" s="1304"/>
      <c r="E2296" s="1305">
        <f>'Marks Entry'!$L$7</f>
        <v>5.0</v>
      </c>
      <c r="F2296" s="1305">
        <f>'Marks Entry'!$M$7</f>
        <v>5.0</v>
      </c>
      <c r="G2296" s="1305">
        <f>'Marks Entry'!$M$7</f>
        <v>5.0</v>
      </c>
      <c r="H2296" s="1306">
        <f>SUM(E2296:G2296)</f>
        <v>15.0</v>
      </c>
      <c r="I2296" s="1305">
        <f>'Marks Entry'!$P$7</f>
        <v>35.0</v>
      </c>
      <c r="J2296" s="1306">
        <f>SUM(H2296,I2296)</f>
        <v>50.0</v>
      </c>
      <c r="K2296" s="1305">
        <f>'Marks Entry'!$R$7</f>
        <v>50.0</v>
      </c>
      <c r="L2296" s="1307">
        <f>SUM(J2296,K2296)</f>
        <v>100.0</v>
      </c>
      <c r="M2296" s="1308"/>
      <c r="N2296" s="508"/>
    </row>
    <row r="2297" spans="8:8" s="1235" ht="17.25" customFormat="1" customHeight="1">
      <c r="A2297" s="1236"/>
      <c r="B2297" s="1282" t="s">
        <v>167</v>
      </c>
      <c r="C2297" s="1309" t="str">
        <f>'Marks Entry'!$L$3</f>
        <v>HINDI</v>
      </c>
      <c r="D2297" s="1310"/>
      <c r="E2297" s="1311">
        <f>IF(K2284="","",VLOOKUP($A2281,'Marks Entry'!$C$1:$GQ$109,10,0))</f>
        <v>0.0</v>
      </c>
      <c r="F2297" s="1311">
        <f>IF(K2284="","",VLOOKUP($A2281,'Marks Entry'!$C$1:$GQ$109,11,0))</f>
        <v>0.0</v>
      </c>
      <c r="G2297" s="1312">
        <f>IF(K2284="","",VLOOKUP($A2281,'Marks Entry'!$C$1:$GQ$109,12,0))</f>
        <v>0.0</v>
      </c>
      <c r="H2297" s="1313">
        <f>SUM(E2297:G2297)</f>
        <v>0.0</v>
      </c>
      <c r="I2297" s="1311">
        <f>IF(K2284="","",VLOOKUP($A2281,'Marks Entry'!$C$1:$GQ$109,14,0))</f>
        <v>0.0</v>
      </c>
      <c r="J2297" s="1313">
        <f t="shared" si="171" ref="J2297:J2304">SUM(H2297,I2297)</f>
        <v>0.0</v>
      </c>
      <c r="K2297" s="1311">
        <f>IF(K2284="","",VLOOKUP($A2281,'Marks Entry'!$C$1:$GQ$109,16,0))</f>
        <v>0.0</v>
      </c>
      <c r="L2297" s="1314">
        <f t="shared" si="172" ref="L2297:L2304">SUM(J2297,K2297)</f>
        <v>0.0</v>
      </c>
      <c r="M2297" s="1315" t="str">
        <f>IF(K2284="","",VLOOKUP($A2281,'Marks Entry'!$C$1:$GQ$109,21,0))</f>
        <v/>
      </c>
      <c r="N2297" s="508"/>
    </row>
    <row r="2298" spans="8:8" s="1235" ht="17.25" customFormat="1" customHeight="1">
      <c r="A2298" s="1236"/>
      <c r="B2298" s="1282" t="s">
        <v>167</v>
      </c>
      <c r="C2298" s="1316" t="str">
        <f>'Marks Entry'!$X$3</f>
        <v>ENGLISH</v>
      </c>
      <c r="D2298" s="1317"/>
      <c r="E2298" s="1318">
        <f>IF(K2284="","",VLOOKUP($A2281,'Marks Entry'!$C$1:$GQ$109,22,0))</f>
        <v>0.0</v>
      </c>
      <c r="F2298" s="1318">
        <f>IF(K2284="","",VLOOKUP($A2281,'Marks Entry'!$C$1:$GQ$109,23,0))</f>
        <v>0.0</v>
      </c>
      <c r="G2298" s="1319">
        <f>IF(K2284="","",VLOOKUP($A2281,'Marks Entry'!$C$1:$GQ$109,24,0))</f>
        <v>0.0</v>
      </c>
      <c r="H2298" s="1320">
        <f t="shared" si="173" ref="H2298:H2304">SUM(E2298:G2298)</f>
        <v>0.0</v>
      </c>
      <c r="I2298" s="1321">
        <f>IF(K2284="","",VLOOKUP($A2281,'Marks Entry'!$C$1:$GQ$109,26,0))</f>
        <v>0.0</v>
      </c>
      <c r="J2298" s="1320">
        <f t="shared" si="171"/>
        <v>0.0</v>
      </c>
      <c r="K2298" s="1318">
        <f>IF(K2284="","",VLOOKUP($A2281,'Marks Entry'!$C$1:$GQ$109,28,0))</f>
        <v>0.0</v>
      </c>
      <c r="L2298" s="1322">
        <f t="shared" si="172"/>
        <v>0.0</v>
      </c>
      <c r="M2298" s="1323" t="str">
        <f>IF(K2284="","",VLOOKUP($A2281,'Marks Entry'!$C$1:$GQ$109,33,0))</f>
        <v/>
      </c>
      <c r="N2298" s="508"/>
    </row>
    <row r="2299" spans="8:8" s="1235" ht="17.25" customFormat="1" customHeight="1">
      <c r="A2299" s="1236"/>
      <c r="B2299" s="1282" t="s">
        <v>167</v>
      </c>
      <c r="C2299" s="1324" t="s">
        <v>56</v>
      </c>
      <c r="D2299" s="1325"/>
      <c r="E2299" s="1326">
        <f>'Marks Entry'!$AJ$7</f>
        <v>10.0</v>
      </c>
      <c r="F2299" s="1326">
        <f>'Marks Entry'!$AK$7</f>
        <v>10.0</v>
      </c>
      <c r="G2299" s="1326">
        <f>'Marks Entry'!$AK$7</f>
        <v>10.0</v>
      </c>
      <c r="H2299" s="1327">
        <f t="shared" si="173"/>
        <v>30.0</v>
      </c>
      <c r="I2299" s="1326">
        <f>'Marks Entry'!$AN$7</f>
        <v>70.0</v>
      </c>
      <c r="J2299" s="1327">
        <f t="shared" si="171"/>
        <v>100.0</v>
      </c>
      <c r="K2299" s="1326">
        <f>'Marks Entry'!$AP$7</f>
        <v>100.0</v>
      </c>
      <c r="L2299" s="1328">
        <f t="shared" si="172"/>
        <v>200.0</v>
      </c>
      <c r="M2299" s="1329" t="s">
        <v>168</v>
      </c>
      <c r="N2299" s="508"/>
    </row>
    <row r="2300" spans="8:8" s="1235" ht="17.25" customFormat="1" customHeight="1">
      <c r="A2300" s="1236"/>
      <c r="B2300" s="1282" t="s">
        <v>167</v>
      </c>
      <c r="C2300" s="1330" t="str">
        <f>'Marks Entry'!$AJ$3</f>
        <v>SANSKRIT-I</v>
      </c>
      <c r="D2300" s="1331"/>
      <c r="E2300" s="1311">
        <f>IF(K2284="","",VLOOKUP($A2281,'Marks Entry'!$C$1:$GQ$109,34,0))</f>
        <v>0.0</v>
      </c>
      <c r="F2300" s="1311">
        <f>IF(K2284="","",VLOOKUP($A2281,'Marks Entry'!$C$1:$GQ$109,35,0))</f>
        <v>0.0</v>
      </c>
      <c r="G2300" s="1312">
        <f>IF(K2284="","",VLOOKUP($A2281,'Marks Entry'!$C$1:$GQ$109,36,0))</f>
        <v>0.0</v>
      </c>
      <c r="H2300" s="1332">
        <f t="shared" si="173"/>
        <v>0.0</v>
      </c>
      <c r="I2300" s="1333">
        <f>IF(K2284="","",VLOOKUP($A2281,'Marks Entry'!$C$1:$GQ$109,38,0))</f>
        <v>0.0</v>
      </c>
      <c r="J2300" s="1332">
        <f t="shared" si="171"/>
        <v>0.0</v>
      </c>
      <c r="K2300" s="1311">
        <f>IF(K2284="","",VLOOKUP($A2281,'Marks Entry'!$C$1:$GQ$109,40,0))</f>
        <v>0.0</v>
      </c>
      <c r="L2300" s="1314">
        <f t="shared" si="172"/>
        <v>0.0</v>
      </c>
      <c r="M2300" s="1315" t="str">
        <f>IF(K2284="","",VLOOKUP($A2281,'Marks Entry'!$C$1:$GQ$109,45,0))</f>
        <v/>
      </c>
      <c r="N2300" s="508"/>
    </row>
    <row r="2301" spans="8:8" s="1235" ht="17.25" customFormat="1" customHeight="1">
      <c r="A2301" s="1236"/>
      <c r="B2301" s="1282" t="s">
        <v>167</v>
      </c>
      <c r="C2301" s="1334" t="str">
        <f>'Marks Entry'!$AV$3</f>
        <v>SANSKRIT-II</v>
      </c>
      <c r="D2301" s="1335"/>
      <c r="E2301" s="1311">
        <f>IF(K2284="","",VLOOKUP($A2281,'Marks Entry'!$C$1:$GQ$109,46,0))</f>
        <v>0.0</v>
      </c>
      <c r="F2301" s="1311">
        <f>IF(K2284="","",VLOOKUP($A2281,'Marks Entry'!$C$1:$GQ$109,47,0))</f>
        <v>0.0</v>
      </c>
      <c r="G2301" s="1312">
        <f>IF(K2284="","",VLOOKUP($A2281,'Marks Entry'!$C$1:$GQ$109,48,0))</f>
        <v>0.0</v>
      </c>
      <c r="H2301" s="1336">
        <f t="shared" si="173"/>
        <v>0.0</v>
      </c>
      <c r="I2301" s="1337">
        <f>IF(K2284="","",VLOOKUP($A2281,'Marks Entry'!$C$1:$GQ$109,50,0))</f>
        <v>0.0</v>
      </c>
      <c r="J2301" s="1336">
        <f t="shared" si="171"/>
        <v>0.0</v>
      </c>
      <c r="K2301" s="1311">
        <f>IF(K2284="","",VLOOKUP($A2281,'Marks Entry'!$C$1:$GQ$109,52,0))</f>
        <v>0.0</v>
      </c>
      <c r="L2301" s="1314">
        <f t="shared" si="172"/>
        <v>0.0</v>
      </c>
      <c r="M2301" s="1315" t="str">
        <f>IF(K2284="","",VLOOKUP($A2281,'Marks Entry'!$C$1:$GQ$109,57,0))</f>
        <v/>
      </c>
      <c r="N2301" s="508"/>
    </row>
    <row r="2302" spans="8:8" s="1235" ht="17.25" customFormat="1" customHeight="1">
      <c r="A2302" s="1236"/>
      <c r="B2302" s="1282" t="s">
        <v>167</v>
      </c>
      <c r="C2302" s="1334" t="str">
        <f>'Marks Entry'!$BH$3</f>
        <v>SCIENCE</v>
      </c>
      <c r="D2302" s="1335"/>
      <c r="E2302" s="1311">
        <f>IF(K2284="","",VLOOKUP($A2281,'Marks Entry'!$C$1:$GQ$109,58,0))</f>
        <v>0.0</v>
      </c>
      <c r="F2302" s="1311">
        <f>IF(K2284="","",VLOOKUP($A2281,'Marks Entry'!$C$1:$GQ$109,59,0))</f>
        <v>0.0</v>
      </c>
      <c r="G2302" s="1312">
        <f>IF(K2284="","",VLOOKUP($A2281,'Marks Entry'!$C$1:$GQ$109,60,0))</f>
        <v>0.0</v>
      </c>
      <c r="H2302" s="1336">
        <f t="shared" si="173"/>
        <v>0.0</v>
      </c>
      <c r="I2302" s="1337">
        <f>IF(K2284="","",VLOOKUP($A2281,'Marks Entry'!$C$1:$GQ$109,62,0))</f>
        <v>0.0</v>
      </c>
      <c r="J2302" s="1336">
        <f t="shared" si="171"/>
        <v>0.0</v>
      </c>
      <c r="K2302" s="1311">
        <f>IF(K2284="","",VLOOKUP($A2281,'Marks Entry'!$C$1:$GQ$109,64,0))</f>
        <v>0.0</v>
      </c>
      <c r="L2302" s="1314">
        <f t="shared" si="172"/>
        <v>0.0</v>
      </c>
      <c r="M2302" s="1315" t="str">
        <f>IF(K2284="","",VLOOKUP($A2281,'Marks Entry'!$C$1:$GQ$109,69,0))</f>
        <v/>
      </c>
      <c r="N2302" s="508"/>
    </row>
    <row r="2303" spans="8:8" s="1235" ht="17.25" customFormat="1" customHeight="1">
      <c r="A2303" s="1236"/>
      <c r="B2303" s="1282" t="s">
        <v>167</v>
      </c>
      <c r="C2303" s="1338" t="str">
        <f>'Marks Entry'!$BT$3</f>
        <v>MATHEMATICS</v>
      </c>
      <c r="D2303" s="1339"/>
      <c r="E2303" s="1340">
        <f>IF(K2284="","",VLOOKUP($A2281,'Marks Entry'!$C$1:$GQ$109,70,0))</f>
        <v>0.0</v>
      </c>
      <c r="F2303" s="1340">
        <f>IF(K2284="","",VLOOKUP($A2281,'Marks Entry'!$C$1:$GQ$109,71,0))</f>
        <v>0.0</v>
      </c>
      <c r="G2303" s="1341">
        <f>IF(K2284="","",VLOOKUP($A2281,'Marks Entry'!$C$1:$GQ$109,72,0))</f>
        <v>0.0</v>
      </c>
      <c r="H2303" s="1342">
        <f t="shared" si="173"/>
        <v>0.0</v>
      </c>
      <c r="I2303" s="1343">
        <f>IF(K2284="","",VLOOKUP($A2281,'Marks Entry'!$C$1:$GQ$109,74,0))</f>
        <v>0.0</v>
      </c>
      <c r="J2303" s="1342">
        <f t="shared" si="171"/>
        <v>0.0</v>
      </c>
      <c r="K2303" s="1340">
        <f>IF(K2284="","",VLOOKUP($A2281,'Marks Entry'!$C$1:$GQ$109,76,0))</f>
        <v>0.0</v>
      </c>
      <c r="L2303" s="1344">
        <f t="shared" si="172"/>
        <v>0.0</v>
      </c>
      <c r="M2303" s="1345" t="str">
        <f>IF(K2284="","",VLOOKUP($A2281,'Marks Entry'!$C$1:$GQ$109,81,0))</f>
        <v/>
      </c>
      <c r="N2303" s="508"/>
    </row>
    <row r="2304" spans="8:8" s="1235" ht="17.25" customFormat="1" customHeight="1">
      <c r="A2304" s="1236"/>
      <c r="B2304" s="1282" t="s">
        <v>167</v>
      </c>
      <c r="C2304" s="1338" t="str">
        <f>'Marks Entry'!$CF$3</f>
        <v>SOCIAL SCIENCE</v>
      </c>
      <c r="D2304" s="1339"/>
      <c r="E2304" s="1340">
        <f>IF(K2284="","",VLOOKUP($A2281,'Marks Entry'!$C$1:$GQ$109,82,0))</f>
        <v>0.0</v>
      </c>
      <c r="F2304" s="1340">
        <f>IF(K2284="","",VLOOKUP($A2281,'Marks Entry'!$C$1:$GQ$109,83,0))</f>
        <v>0.0</v>
      </c>
      <c r="G2304" s="1341">
        <f>IF(K2284="","",VLOOKUP($A2281,'Marks Entry'!$C$1:$GQ$109,84,0))</f>
        <v>0.0</v>
      </c>
      <c r="H2304" s="1342">
        <f t="shared" si="173"/>
        <v>0.0</v>
      </c>
      <c r="I2304" s="1343">
        <f>IF(K2284="","",VLOOKUP($A2281,'Marks Entry'!$C$1:$GQ$109,86,0))</f>
        <v>0.0</v>
      </c>
      <c r="J2304" s="1342">
        <f t="shared" si="171"/>
        <v>0.0</v>
      </c>
      <c r="K2304" s="1340">
        <f>IF(K2284="","",VLOOKUP($A2281,'Marks Entry'!$C$1:$GQ$109,88,0))</f>
        <v>0.0</v>
      </c>
      <c r="L2304" s="1344">
        <f t="shared" si="172"/>
        <v>0.0</v>
      </c>
      <c r="M2304" s="1345" t="str">
        <f>IF(K2284="","",VLOOKUP($A2281,'Marks Entry'!$C$1:$GQ$109,93,0))</f>
        <v/>
      </c>
      <c r="N2304" s="508"/>
    </row>
    <row r="2305" spans="8:8" s="24" ht="17.25" customFormat="1" customHeight="1">
      <c r="A2305" s="1236"/>
      <c r="B2305" s="1262" t="s">
        <v>167</v>
      </c>
      <c r="C2305" s="1346" t="s">
        <v>77</v>
      </c>
      <c r="D2305" s="1347"/>
      <c r="E2305" s="1348"/>
      <c r="F2305" s="1349" t="s">
        <v>78</v>
      </c>
      <c r="G2305" s="1350"/>
      <c r="H2305" s="1351" t="s">
        <v>79</v>
      </c>
      <c r="I2305" s="1352"/>
      <c r="J2305" s="1353" t="s">
        <v>43</v>
      </c>
      <c r="K2305" s="1354" t="s">
        <v>95</v>
      </c>
      <c r="L2305" s="1355" t="s">
        <v>41</v>
      </c>
      <c r="M2305" s="1356" t="s">
        <v>45</v>
      </c>
      <c r="N2305" s="508"/>
    </row>
    <row r="2306" spans="8:8" s="24" ht="20.25" customFormat="1" customHeight="1">
      <c r="A2306" s="1236"/>
      <c r="B2306" s="1262" t="s">
        <v>167</v>
      </c>
      <c r="C2306" s="1357"/>
      <c r="D2306" s="1358"/>
      <c r="E2306" s="1359"/>
      <c r="F2306" s="1360" t="str">
        <f>IF(K2284="","",VLOOKUP($A2281,'Marks Entry'!$C$1:$GQ$109,155,0))</f>
        <v/>
      </c>
      <c r="G2306" s="1361"/>
      <c r="H2306" s="1362" t="str">
        <f>IF(K2284="","",VLOOKUP($A2281,'Marks Entry'!$C$1:$GQ$109,156,0))</f>
        <v/>
      </c>
      <c r="I2306" s="1361"/>
      <c r="J2306" s="1363" t="str">
        <f>IF(K2284="","",VLOOKUP($A2281,'Marks Entry'!$C$1:$GQ$109,157,0))</f>
        <v/>
      </c>
      <c r="K2306" s="1364" t="str">
        <f>IF(K2284="","",VLOOKUP($A2281,'Marks Entry'!$C$1:$GQ$109,158,0))</f>
        <v/>
      </c>
      <c r="L2306" s="1365" t="str">
        <f>IF(K2284="","",VLOOKUP($A2281,'Marks Entry'!$C$1:$GQ$109,159,0))</f>
        <v/>
      </c>
      <c r="M2306" s="1366" t="str">
        <f>IF(K2284="","",VLOOKUP($A2281,'Marks Entry'!$C$1:$GQ$109,161,0))</f>
        <v/>
      </c>
      <c r="N2306" s="508"/>
    </row>
    <row r="2307" spans="8:8" s="24" ht="17.25" customFormat="1" customHeight="1">
      <c r="A2307" s="1236"/>
      <c r="B2307" s="1262" t="s">
        <v>167</v>
      </c>
      <c r="C2307" s="1367" t="s">
        <v>58</v>
      </c>
      <c r="D2307" s="1368"/>
      <c r="E2307" s="1368"/>
      <c r="F2307" s="1368"/>
      <c r="G2307" s="1368"/>
      <c r="H2307" s="1368"/>
      <c r="I2307" s="1369"/>
      <c r="J2307" s="1370" t="s">
        <v>59</v>
      </c>
      <c r="K2307" s="1371">
        <f>IF(K2284="","",VLOOKUP($A2281,'Marks Entry'!$C$1:$GQ$109,152,0))</f>
        <v>0.0</v>
      </c>
      <c r="L2307" s="1372" t="s">
        <v>104</v>
      </c>
      <c r="M2307" s="1373"/>
      <c r="N2307" s="508"/>
    </row>
    <row r="2308" spans="8:8" s="24" ht="17.25" customFormat="1" customHeight="1">
      <c r="A2308" s="1236"/>
      <c r="B2308" s="1262" t="s">
        <v>167</v>
      </c>
      <c r="C2308" s="1374" t="s">
        <v>54</v>
      </c>
      <c r="D2308" s="1375"/>
      <c r="E2308" s="1375"/>
      <c r="F2308" s="1376" t="s">
        <v>162</v>
      </c>
      <c r="G2308" s="1376"/>
      <c r="H2308" s="1376"/>
      <c r="I2308" s="1377" t="s">
        <v>49</v>
      </c>
      <c r="J2308" s="1378" t="s">
        <v>60</v>
      </c>
      <c r="K2308" s="1379">
        <f>IF(K2284="","",VLOOKUP($A2281,'Marks Entry'!$C$1:$GQ$109,153,0))</f>
        <v>0.0</v>
      </c>
      <c r="L2308" s="1380" t="str">
        <f>IF(K2284="","",VLOOKUP($A2281,'Marks Entry'!$C$1:$GQ$109,154,0))</f>
        <v/>
      </c>
      <c r="M2308" s="1381"/>
      <c r="N2308" s="508"/>
    </row>
    <row r="2309" spans="8:8" s="24" ht="17.25" customFormat="1" customHeight="1">
      <c r="A2309" s="1236"/>
      <c r="B2309" s="1262" t="s">
        <v>167</v>
      </c>
      <c r="C2309" s="1374"/>
      <c r="D2309" s="1375"/>
      <c r="E2309" s="1375"/>
      <c r="F2309" s="1376"/>
      <c r="G2309" s="1376"/>
      <c r="H2309" s="1376"/>
      <c r="I2309" s="1382" t="s">
        <v>103</v>
      </c>
      <c r="J2309" s="1383" t="s">
        <v>61</v>
      </c>
      <c r="K2309" s="1383"/>
      <c r="L2309" s="1384" t="str">
        <f>IF(K2284="","",VLOOKUP($A2281,'Marks Entry'!$C$1:$GQ$109,162,0))</f>
        <v/>
      </c>
      <c r="M2309" s="1385"/>
      <c r="N2309" s="508"/>
    </row>
    <row r="2310" spans="8:8" s="24" ht="17.25" customFormat="1" customHeight="1">
      <c r="A2310" s="1236"/>
      <c r="B2310" s="1262" t="s">
        <v>167</v>
      </c>
      <c r="C2310" s="1386" t="str">
        <f>'Marks Entry'!$CR$3</f>
        <v>Fou. Of Info. Tech.</v>
      </c>
      <c r="D2310" s="1387"/>
      <c r="E2310" s="1388"/>
      <c r="F2310" s="1389" t="str">
        <f>IF(K2284="","",VLOOKUP($A2281,'Marks Entry'!$C$1:$GQ$109,180,0))</f>
        <v>0/200</v>
      </c>
      <c r="G2310" s="1389"/>
      <c r="H2310" s="1389"/>
      <c r="I2310" s="1390" t="str">
        <f>IF(OR(K2284="",F2310=0/200),"",VLOOKUP($A2281,'Marks Entry'!$C$1:$GQ$109,106,0))</f>
        <v/>
      </c>
      <c r="J2310" s="1391" t="s">
        <v>68</v>
      </c>
      <c r="K2310" s="1391"/>
      <c r="L2310" s="1392">
        <f>Master!$E$20</f>
        <v>45048.0</v>
      </c>
      <c r="M2310" s="1393"/>
      <c r="N2310" s="508"/>
    </row>
    <row r="2311" spans="8:8" s="24" ht="17.25" customFormat="1" customHeight="1">
      <c r="A2311" s="1236"/>
      <c r="B2311" s="1262" t="s">
        <v>167</v>
      </c>
      <c r="C2311" s="1394" t="str">
        <f>'Marks Entry'!$DE$3</f>
        <v>Health &amp; Phy. Edu.</v>
      </c>
      <c r="D2311" s="1395"/>
      <c r="E2311" s="1395"/>
      <c r="F2311" s="1396" t="str">
        <f>IF(K2284="","",VLOOKUP($A2281,'Marks Entry'!$C$1:$GQ$109,184,0))</f>
        <v>0/230</v>
      </c>
      <c r="G2311" s="1397"/>
      <c r="H2311" s="1398"/>
      <c r="I2311" s="1390" t="str">
        <f>IF(OR(K2284="",F2311=0/200),"",VLOOKUP($A2281,'Marks Entry'!$C$1:$GQ$109,129,0))</f>
        <v/>
      </c>
      <c r="J2311" s="1399"/>
      <c r="K2311" s="1399"/>
      <c r="L2311" s="1399"/>
      <c r="M2311" s="1400"/>
      <c r="N2311" s="508"/>
    </row>
    <row r="2312" spans="8:8" s="24" ht="17.25" customFormat="1" customHeight="1">
      <c r="A2312" s="1236"/>
      <c r="B2312" s="1262" t="s">
        <v>167</v>
      </c>
      <c r="C2312" s="1394" t="str">
        <f>'Marks Entry'!$EB$3</f>
        <v>S.U.P.W.</v>
      </c>
      <c r="D2312" s="1395"/>
      <c r="E2312" s="1395"/>
      <c r="F2312" s="1396" t="str">
        <f>IF(K2284="","",VLOOKUP($A2281,'Marks Entry'!$C$1:$GQ$109,188,0))</f>
        <v>0/100</v>
      </c>
      <c r="G2312" s="1397"/>
      <c r="H2312" s="1398"/>
      <c r="I2312" s="1390" t="str">
        <f>IF(OR(K2284="",F2312=0/100),"",VLOOKUP($A2281,'Marks Entry'!$C$1:$GQ$109,135,0))</f>
        <v/>
      </c>
      <c r="J2312" s="1401"/>
      <c r="K2312" s="1401"/>
      <c r="L2312" s="1401"/>
      <c r="M2312" s="1402"/>
      <c r="N2312" s="508"/>
    </row>
    <row r="2313" spans="8:8" s="24" ht="17.25" customFormat="1" customHeight="1">
      <c r="A2313" s="1236"/>
      <c r="B2313" s="1262" t="s">
        <v>167</v>
      </c>
      <c r="C2313" s="1394" t="str">
        <f>'Marks Entry'!$EH$3</f>
        <v>Art Education</v>
      </c>
      <c r="D2313" s="1395"/>
      <c r="E2313" s="1395"/>
      <c r="F2313" s="1396" t="str">
        <f>IF(K2284="","",VLOOKUP($A2281,'Marks Entry'!$C$1:$GQ$109,192,0))</f>
        <v>0/100</v>
      </c>
      <c r="G2313" s="1397"/>
      <c r="H2313" s="1398"/>
      <c r="I2313" s="1390" t="str">
        <f>IF(OR(K2284="",F2313=0/100),"",VLOOKUP($A2281,'Marks Entry'!$C$1:$GQ$109,141,0))</f>
        <v/>
      </c>
      <c r="J2313" s="1403" t="s">
        <v>228</v>
      </c>
      <c r="K2313" s="1403"/>
      <c r="L2313" s="1403"/>
      <c r="M2313" s="1404"/>
      <c r="N2313" s="508"/>
    </row>
    <row r="2314" spans="8:8" s="24" ht="17.25" customFormat="1" customHeight="1">
      <c r="A2314" s="1236"/>
      <c r="B2314" s="1262" t="s">
        <v>167</v>
      </c>
      <c r="C2314" s="1394" t="str">
        <f>'Marks Entry'!$EN$3</f>
        <v>H &amp; C RAJ</v>
      </c>
      <c r="D2314" s="1395"/>
      <c r="E2314" s="1395"/>
      <c r="F2314" s="1405" t="str">
        <f>IF(K2284="","",VLOOKUP($A2281,'Marks Entry'!$C$1:$GQ$109,196,0))</f>
        <v>0/200</v>
      </c>
      <c r="G2314" s="1406"/>
      <c r="H2314" s="1407"/>
      <c r="I2314" s="1408" t="str">
        <f>IF(OR(K2284="",F2314=0/200),"",VLOOKUP($A2281,'Marks Entry'!$C$1:$GQ$109,151,0))</f>
        <v/>
      </c>
      <c r="J2314" s="1403" t="s">
        <v>229</v>
      </c>
      <c r="K2314" s="1403"/>
      <c r="L2314" s="1403"/>
      <c r="M2314" s="1404"/>
      <c r="N2314" s="508"/>
    </row>
    <row r="2315" spans="8:8" s="24" ht="17.25" customFormat="1" customHeight="1">
      <c r="A2315" s="1236"/>
      <c r="B2315" s="1262" t="s">
        <v>167</v>
      </c>
      <c r="C2315" s="1409" t="s">
        <v>171</v>
      </c>
      <c r="D2315" s="1410"/>
      <c r="E2315" s="1411"/>
      <c r="F2315" s="1412" t="s">
        <v>172</v>
      </c>
      <c r="G2315" s="1413"/>
      <c r="H2315" s="1414"/>
      <c r="I2315" s="1415" t="s">
        <v>31</v>
      </c>
      <c r="J2315" s="1403" t="s">
        <v>230</v>
      </c>
      <c r="K2315" s="1403"/>
      <c r="L2315" s="1403"/>
      <c r="M2315" s="1404"/>
      <c r="N2315" s="508"/>
    </row>
    <row r="2316" spans="8:8" s="24" ht="17.25" customFormat="1" customHeight="1">
      <c r="A2316" s="1236"/>
      <c r="B2316" s="1262" t="s">
        <v>167</v>
      </c>
      <c r="C2316" s="1416"/>
      <c r="D2316" s="1417"/>
      <c r="E2316" s="1418"/>
      <c r="F2316" s="1419" t="s">
        <v>224</v>
      </c>
      <c r="G2316" s="1420"/>
      <c r="H2316" s="1421"/>
      <c r="I2316" s="1422" t="s">
        <v>62</v>
      </c>
      <c r="J2316" s="1423" t="s">
        <v>232</v>
      </c>
      <c r="K2316" s="1424"/>
      <c r="L2316" s="1424"/>
      <c r="M2316" s="1425"/>
      <c r="N2316" s="508"/>
    </row>
    <row r="2317" spans="8:8" s="24" ht="17.25" customFormat="1" customHeight="1">
      <c r="A2317" s="1236"/>
      <c r="B2317" s="1262" t="s">
        <v>167</v>
      </c>
      <c r="C2317" s="1416"/>
      <c r="D2317" s="1417"/>
      <c r="E2317" s="1418"/>
      <c r="F2317" s="1419" t="s">
        <v>225</v>
      </c>
      <c r="G2317" s="1420"/>
      <c r="H2317" s="1421"/>
      <c r="I2317" s="1422" t="s">
        <v>63</v>
      </c>
      <c r="J2317" s="1426"/>
      <c r="K2317" s="1427"/>
      <c r="L2317" s="1427"/>
      <c r="M2317" s="1428"/>
      <c r="N2317" s="508"/>
    </row>
    <row r="2318" spans="8:8" s="24" ht="17.25" customFormat="1" customHeight="1">
      <c r="A2318" s="1236"/>
      <c r="B2318" s="1262" t="s">
        <v>167</v>
      </c>
      <c r="C2318" s="1416"/>
      <c r="D2318" s="1417"/>
      <c r="E2318" s="1418"/>
      <c r="F2318" s="1419" t="s">
        <v>226</v>
      </c>
      <c r="G2318" s="1420"/>
      <c r="H2318" s="1421"/>
      <c r="I2318" s="1422" t="s">
        <v>65</v>
      </c>
      <c r="J2318" s="1426"/>
      <c r="K2318" s="1427"/>
      <c r="L2318" s="1427"/>
      <c r="M2318" s="1428"/>
      <c r="N2318" s="508"/>
    </row>
    <row r="2319" spans="8:8" s="24" ht="17.25" customFormat="1" customHeight="1">
      <c r="A2319" s="1236"/>
      <c r="B2319" s="1429" t="s">
        <v>167</v>
      </c>
      <c r="C2319" s="1430"/>
      <c r="D2319" s="1431"/>
      <c r="E2319" s="1432"/>
      <c r="F2319" s="1433" t="s">
        <v>227</v>
      </c>
      <c r="G2319" s="1434"/>
      <c r="H2319" s="1435"/>
      <c r="I2319" s="1436" t="s">
        <v>64</v>
      </c>
      <c r="J2319" s="1437" t="s">
        <v>231</v>
      </c>
      <c r="K2319" s="1438"/>
      <c r="L2319" s="1438"/>
      <c r="M2319" s="1439"/>
      <c r="N2319" s="508"/>
    </row>
    <row r="2320" spans="8:8" s="24" ht="27.75" customFormat="1" customHeight="1">
      <c r="A2320" s="1440" t="s">
        <v>161</v>
      </c>
      <c r="B2320" s="1440"/>
      <c r="C2320" s="1440"/>
      <c r="D2320" s="1440"/>
      <c r="E2320" s="1440"/>
      <c r="F2320" s="1440"/>
      <c r="G2320" s="1440"/>
      <c r="H2320" s="1440"/>
      <c r="I2320" s="1440"/>
      <c r="J2320" s="1440"/>
      <c r="K2320" s="1440"/>
      <c r="L2320" s="1440"/>
      <c r="M2320" s="1440"/>
      <c r="N2320" s="1440"/>
    </row>
    <row r="2321" spans="8:8" s="24" ht="19.5" customFormat="1" customHeight="1">
      <c r="A2321" s="1223">
        <f>A2281+1</f>
        <v>59.0</v>
      </c>
      <c r="B2321" s="1441" t="str">
        <f>$B$1</f>
        <v>Department Of Sanskrit Education, Rajasthan</v>
      </c>
      <c r="C2321" s="1441"/>
      <c r="D2321" s="1441"/>
      <c r="E2321" s="1441"/>
      <c r="F2321" s="1441"/>
      <c r="G2321" s="1441"/>
      <c r="H2321" s="1441"/>
      <c r="I2321" s="1441"/>
      <c r="J2321" s="1441"/>
      <c r="K2321" s="1441"/>
      <c r="L2321" s="1441"/>
      <c r="M2321" s="1441"/>
      <c r="N2321" s="508" t="s">
        <v>161</v>
      </c>
    </row>
    <row r="2322" spans="8:8" s="707" ht="36.0" customFormat="1" customHeight="1">
      <c r="A2322" s="1225"/>
      <c r="B2322" s="1226"/>
      <c r="C2322" s="1227"/>
      <c r="D2322" s="1228" t="str">
        <f>Master!$E$8</f>
        <v>GOVT VARISHTHA UPADHYAY SANSKRIT SCHOOL</v>
      </c>
      <c r="E2322" s="1229"/>
      <c r="F2322" s="1229"/>
      <c r="G2322" s="1229"/>
      <c r="H2322" s="1229"/>
      <c r="I2322" s="1229"/>
      <c r="J2322" s="1229"/>
      <c r="K2322" s="1229"/>
      <c r="L2322" s="1229"/>
      <c r="M2322" s="1230"/>
      <c r="N2322" s="508"/>
    </row>
    <row r="2323" spans="8:8" s="24" ht="19.5" customFormat="1" customHeight="1">
      <c r="A2323" s="1225"/>
      <c r="B2323" s="1231"/>
      <c r="C2323" s="1232"/>
      <c r="D2323" s="1233">
        <f>Master!$E$11</f>
        <v>0.0</v>
      </c>
      <c r="E2323" s="1233"/>
      <c r="F2323" s="1233"/>
      <c r="G2323" s="1233"/>
      <c r="H2323" s="1233"/>
      <c r="I2323" s="1233"/>
      <c r="J2323" s="1233"/>
      <c r="K2323" s="1233"/>
      <c r="L2323" s="1233"/>
      <c r="M2323" s="1234"/>
      <c r="N2323" s="508"/>
    </row>
    <row r="2324" spans="8:8" s="1235" ht="18.75" customFormat="1" customHeight="1">
      <c r="A2324" s="1236"/>
      <c r="B2324" s="1237"/>
      <c r="C2324" s="1238" t="s">
        <v>154</v>
      </c>
      <c r="D2324" s="1239"/>
      <c r="E2324" s="1239"/>
      <c r="F2324" s="1239"/>
      <c r="G2324" s="1239"/>
      <c r="H2324" s="1240"/>
      <c r="I2324" s="1241" t="s">
        <v>135</v>
      </c>
      <c r="J2324" s="1242"/>
      <c r="K2324" s="1243">
        <f>VLOOKUP($A2321,'Marks Entry'!$C$9:$K$108,5)</f>
        <v>0.0</v>
      </c>
      <c r="L2324" s="1244" t="s">
        <v>221</v>
      </c>
      <c r="M2324" s="1245"/>
      <c r="N2324" s="508"/>
    </row>
    <row r="2325" spans="8:8" s="1235" ht="18.75" customFormat="1" customHeight="1">
      <c r="A2325" s="1236"/>
      <c r="B2325" s="1237"/>
      <c r="C2325" s="1246"/>
      <c r="D2325" s="1247"/>
      <c r="E2325" s="1247"/>
      <c r="F2325" s="1247"/>
      <c r="G2325" s="1247"/>
      <c r="H2325" s="1248"/>
      <c r="I2325" s="1241"/>
      <c r="J2325" s="1242"/>
      <c r="K2325" s="1243"/>
      <c r="L2325" s="1249">
        <f>Master!$E$14</f>
        <v>8170.0</v>
      </c>
      <c r="M2325" s="1250"/>
      <c r="N2325" s="508"/>
    </row>
    <row r="2326" spans="8:8" s="24" ht="15.75" customFormat="1" customHeight="1">
      <c r="A2326" s="1236"/>
      <c r="B2326" s="1251"/>
      <c r="C2326" s="1246"/>
      <c r="D2326" s="1247"/>
      <c r="E2326" s="1247"/>
      <c r="F2326" s="1247"/>
      <c r="G2326" s="1247"/>
      <c r="H2326" s="1248"/>
      <c r="I2326" s="1241"/>
      <c r="J2326" s="1242"/>
      <c r="K2326" s="1243"/>
      <c r="L2326" s="1252" t="s">
        <v>222</v>
      </c>
      <c r="M2326" s="1253"/>
      <c r="N2326" s="508"/>
    </row>
    <row r="2327" spans="8:8" s="24" ht="18.0" customFormat="1" customHeight="1">
      <c r="A2327" s="1236"/>
      <c r="B2327" s="1251"/>
      <c r="C2327" s="1254"/>
      <c r="D2327" s="1255"/>
      <c r="E2327" s="1255"/>
      <c r="F2327" s="1255"/>
      <c r="G2327" s="1255"/>
      <c r="H2327" s="1256"/>
      <c r="I2327" s="1257"/>
      <c r="J2327" s="1258"/>
      <c r="K2327" s="1259"/>
      <c r="L2327" s="1260" t="str">
        <f>Master!$E$6</f>
        <v>2022-23</v>
      </c>
      <c r="M2327" s="1261"/>
      <c r="N2327" s="508"/>
    </row>
    <row r="2328" spans="8:8" s="24" ht="17.25" customFormat="1" customHeight="1">
      <c r="A2328" s="1236"/>
      <c r="B2328" s="1262" t="s">
        <v>167</v>
      </c>
      <c r="C2328" s="1263" t="s">
        <v>21</v>
      </c>
      <c r="D2328" s="1264"/>
      <c r="E2328" s="1264"/>
      <c r="F2328" s="1264"/>
      <c r="G2328" s="1265"/>
      <c r="H2328" s="1266" t="s">
        <v>153</v>
      </c>
      <c r="I2328" s="1267">
        <f>IF(K2324="","",VLOOKUP($A2321,'Marks Entry'!$C$9:$FA$108,3,0))</f>
        <v>0.0</v>
      </c>
      <c r="J2328" s="1267"/>
      <c r="K2328" s="1267"/>
      <c r="L2328" s="1267"/>
      <c r="M2328" s="1268"/>
      <c r="N2328" s="508"/>
    </row>
    <row r="2329" spans="8:8" s="24" ht="17.25" customFormat="1" customHeight="1">
      <c r="A2329" s="1236"/>
      <c r="B2329" s="1262" t="s">
        <v>167</v>
      </c>
      <c r="C2329" s="1269" t="s">
        <v>23</v>
      </c>
      <c r="D2329" s="1270"/>
      <c r="E2329" s="1270"/>
      <c r="F2329" s="1270"/>
      <c r="G2329" s="1271"/>
      <c r="H2329" s="1272" t="s">
        <v>153</v>
      </c>
      <c r="I2329" s="1273">
        <f>IF(K2324="","",VLOOKUP($A2321,'Marks Entry'!$C$9:$FA$108,6,0))</f>
        <v>0.0</v>
      </c>
      <c r="J2329" s="1273"/>
      <c r="K2329" s="1273"/>
      <c r="L2329" s="1273"/>
      <c r="M2329" s="1274"/>
      <c r="N2329" s="508"/>
    </row>
    <row r="2330" spans="8:8" s="24" ht="17.25" customFormat="1" customHeight="1">
      <c r="A2330" s="1236"/>
      <c r="B2330" s="1262" t="s">
        <v>167</v>
      </c>
      <c r="C2330" s="1269" t="s">
        <v>24</v>
      </c>
      <c r="D2330" s="1270"/>
      <c r="E2330" s="1270"/>
      <c r="F2330" s="1270"/>
      <c r="G2330" s="1271"/>
      <c r="H2330" s="1272" t="s">
        <v>153</v>
      </c>
      <c r="I2330" s="1273">
        <f>IF(K2324="","",VLOOKUP($A2321,'Marks Entry'!$C$9:$FA$108,7,0))</f>
        <v>0.0</v>
      </c>
      <c r="J2330" s="1273"/>
      <c r="K2330" s="1273"/>
      <c r="L2330" s="1273"/>
      <c r="M2330" s="1274"/>
      <c r="N2330" s="508"/>
    </row>
    <row r="2331" spans="8:8" s="24" ht="17.25" customFormat="1" customHeight="1">
      <c r="A2331" s="1236"/>
      <c r="B2331" s="1262" t="s">
        <v>167</v>
      </c>
      <c r="C2331" s="1269" t="s">
        <v>52</v>
      </c>
      <c r="D2331" s="1270"/>
      <c r="E2331" s="1270"/>
      <c r="F2331" s="1270"/>
      <c r="G2331" s="1271"/>
      <c r="H2331" s="1272" t="s">
        <v>153</v>
      </c>
      <c r="I2331" s="1273">
        <f>IF(K2324="","",VLOOKUP($A2321,'Marks Entry'!$C$9:$FA$108,8,0))</f>
        <v>0.0</v>
      </c>
      <c r="J2331" s="1273"/>
      <c r="K2331" s="1273"/>
      <c r="L2331" s="1273"/>
      <c r="M2331" s="1274"/>
      <c r="N2331" s="508"/>
    </row>
    <row r="2332" spans="8:8" s="24" ht="17.25" customFormat="1" customHeight="1">
      <c r="A2332" s="1236"/>
      <c r="B2332" s="1262" t="s">
        <v>167</v>
      </c>
      <c r="C2332" s="1269" t="s">
        <v>53</v>
      </c>
      <c r="D2332" s="1270"/>
      <c r="E2332" s="1270"/>
      <c r="F2332" s="1270"/>
      <c r="G2332" s="1271"/>
      <c r="H2332" s="1272" t="s">
        <v>153</v>
      </c>
      <c r="I2332" s="1275" t="str">
        <f>IF(K2324="","",CONCATENATE('Marks Entry'!$G$4,'Marks Entry'!$J$4))</f>
        <v>9(A)</v>
      </c>
      <c r="J2332" s="1273"/>
      <c r="K2332" s="1273"/>
      <c r="L2332" s="1273"/>
      <c r="M2332" s="1274"/>
      <c r="N2332" s="508"/>
    </row>
    <row r="2333" spans="8:8" s="24" ht="17.25" customFormat="1" customHeight="1">
      <c r="A2333" s="1236"/>
      <c r="B2333" s="1262" t="s">
        <v>167</v>
      </c>
      <c r="C2333" s="1276" t="s">
        <v>26</v>
      </c>
      <c r="D2333" s="1277"/>
      <c r="E2333" s="1277"/>
      <c r="F2333" s="1277"/>
      <c r="G2333" s="1278"/>
      <c r="H2333" s="1279" t="s">
        <v>153</v>
      </c>
      <c r="I2333" s="1280">
        <f>IF(K2324="","",VLOOKUP($A2321,'Marks Entry'!$C$9:$FA$108,9,0))</f>
        <v>0.0</v>
      </c>
      <c r="J2333" s="1280"/>
      <c r="K2333" s="1280"/>
      <c r="L2333" s="1280"/>
      <c r="M2333" s="1281"/>
      <c r="N2333" s="508"/>
    </row>
    <row r="2334" spans="8:8" s="1235" ht="17.25" customFormat="1" customHeight="1">
      <c r="A2334" s="1236"/>
      <c r="B2334" s="1282" t="s">
        <v>167</v>
      </c>
      <c r="C2334" s="1283" t="s">
        <v>54</v>
      </c>
      <c r="D2334" s="1284"/>
      <c r="E2334" s="1285" t="s">
        <v>69</v>
      </c>
      <c r="F2334" s="1286" t="s">
        <v>70</v>
      </c>
      <c r="G2334" s="1285" t="s">
        <v>200</v>
      </c>
      <c r="H2334" s="1287" t="s">
        <v>30</v>
      </c>
      <c r="I2334" s="1288" t="s">
        <v>55</v>
      </c>
      <c r="J2334" s="1289" t="s">
        <v>223</v>
      </c>
      <c r="K2334" s="1290" t="s">
        <v>83</v>
      </c>
      <c r="L2334" s="1291" t="s">
        <v>76</v>
      </c>
      <c r="M2334" s="1292" t="s">
        <v>102</v>
      </c>
      <c r="N2334" s="508"/>
    </row>
    <row r="2335" spans="8:8" s="1235" ht="17.25" customFormat="1" customHeight="1">
      <c r="A2335" s="1236"/>
      <c r="B2335" s="1282" t="s">
        <v>167</v>
      </c>
      <c r="C2335" s="1293"/>
      <c r="D2335" s="1294"/>
      <c r="E2335" s="1295"/>
      <c r="F2335" s="1296"/>
      <c r="G2335" s="1295"/>
      <c r="H2335" s="1297"/>
      <c r="I2335" s="1298"/>
      <c r="J2335" s="1299"/>
      <c r="K2335" s="1300"/>
      <c r="L2335" s="1301"/>
      <c r="M2335" s="1302"/>
      <c r="N2335" s="508"/>
    </row>
    <row r="2336" spans="8:8" s="1235" ht="17.25" customFormat="1" customHeight="1">
      <c r="A2336" s="1236"/>
      <c r="B2336" s="1282" t="s">
        <v>167</v>
      </c>
      <c r="C2336" s="1303" t="s">
        <v>56</v>
      </c>
      <c r="D2336" s="1304"/>
      <c r="E2336" s="1305">
        <f>'Marks Entry'!$L$7</f>
        <v>5.0</v>
      </c>
      <c r="F2336" s="1305">
        <f>'Marks Entry'!$M$7</f>
        <v>5.0</v>
      </c>
      <c r="G2336" s="1305">
        <f>'Marks Entry'!$M$7</f>
        <v>5.0</v>
      </c>
      <c r="H2336" s="1306">
        <f>SUM(E2336:G2336)</f>
        <v>15.0</v>
      </c>
      <c r="I2336" s="1305">
        <f>'Marks Entry'!$P$7</f>
        <v>35.0</v>
      </c>
      <c r="J2336" s="1306">
        <f>SUM(H2336,I2336)</f>
        <v>50.0</v>
      </c>
      <c r="K2336" s="1305">
        <f>'Marks Entry'!$R$7</f>
        <v>50.0</v>
      </c>
      <c r="L2336" s="1307">
        <f>SUM(J2336,K2336)</f>
        <v>100.0</v>
      </c>
      <c r="M2336" s="1308"/>
      <c r="N2336" s="508"/>
    </row>
    <row r="2337" spans="8:8" s="1235" ht="17.25" customFormat="1" customHeight="1">
      <c r="A2337" s="1236"/>
      <c r="B2337" s="1282" t="s">
        <v>167</v>
      </c>
      <c r="C2337" s="1309" t="str">
        <f>'Marks Entry'!$L$3</f>
        <v>HINDI</v>
      </c>
      <c r="D2337" s="1310"/>
      <c r="E2337" s="1311">
        <f>IF(K2324="","",VLOOKUP($A2321,'Marks Entry'!$C$1:$GQ$109,10,0))</f>
        <v>0.0</v>
      </c>
      <c r="F2337" s="1311">
        <f>IF(K2324="","",VLOOKUP($A2321,'Marks Entry'!$C$1:$GQ$109,11,0))</f>
        <v>0.0</v>
      </c>
      <c r="G2337" s="1312">
        <f>IF(K2324="","",VLOOKUP($A2321,'Marks Entry'!$C$1:$GQ$109,12,0))</f>
        <v>0.0</v>
      </c>
      <c r="H2337" s="1313">
        <f>SUM(E2337:G2337)</f>
        <v>0.0</v>
      </c>
      <c r="I2337" s="1311">
        <f>IF(K2324="","",VLOOKUP($A2321,'Marks Entry'!$C$1:$GQ$109,14,0))</f>
        <v>0.0</v>
      </c>
      <c r="J2337" s="1313">
        <f t="shared" si="174" ref="J2337:J2344">SUM(H2337,I2337)</f>
        <v>0.0</v>
      </c>
      <c r="K2337" s="1311">
        <f>IF(K2324="","",VLOOKUP($A2321,'Marks Entry'!$C$1:$GQ$109,16,0))</f>
        <v>0.0</v>
      </c>
      <c r="L2337" s="1314">
        <f t="shared" si="175" ref="L2337:L2344">SUM(J2337,K2337)</f>
        <v>0.0</v>
      </c>
      <c r="M2337" s="1315" t="str">
        <f>IF(K2324="","",VLOOKUP($A2321,'Marks Entry'!$C$1:$GQ$109,21,0))</f>
        <v/>
      </c>
      <c r="N2337" s="508"/>
    </row>
    <row r="2338" spans="8:8" s="1235" ht="17.25" customFormat="1" customHeight="1">
      <c r="A2338" s="1236"/>
      <c r="B2338" s="1282" t="s">
        <v>167</v>
      </c>
      <c r="C2338" s="1316" t="str">
        <f>'Marks Entry'!$X$3</f>
        <v>ENGLISH</v>
      </c>
      <c r="D2338" s="1317"/>
      <c r="E2338" s="1318">
        <f>IF(K2324="","",VLOOKUP($A2321,'Marks Entry'!$C$1:$GQ$109,22,0))</f>
        <v>0.0</v>
      </c>
      <c r="F2338" s="1318">
        <f>IF(K2324="","",VLOOKUP($A2321,'Marks Entry'!$C$1:$GQ$109,23,0))</f>
        <v>0.0</v>
      </c>
      <c r="G2338" s="1319">
        <f>IF(K2324="","",VLOOKUP($A2321,'Marks Entry'!$C$1:$GQ$109,24,0))</f>
        <v>0.0</v>
      </c>
      <c r="H2338" s="1320">
        <f t="shared" si="176" ref="H2338:H2344">SUM(E2338:G2338)</f>
        <v>0.0</v>
      </c>
      <c r="I2338" s="1321">
        <f>IF(K2324="","",VLOOKUP($A2321,'Marks Entry'!$C$1:$GQ$109,26,0))</f>
        <v>0.0</v>
      </c>
      <c r="J2338" s="1320">
        <f t="shared" si="174"/>
        <v>0.0</v>
      </c>
      <c r="K2338" s="1318">
        <f>IF(K2324="","",VLOOKUP($A2321,'Marks Entry'!$C$1:$GQ$109,28,0))</f>
        <v>0.0</v>
      </c>
      <c r="L2338" s="1322">
        <f t="shared" si="175"/>
        <v>0.0</v>
      </c>
      <c r="M2338" s="1323" t="str">
        <f>IF(K2324="","",VLOOKUP($A2321,'Marks Entry'!$C$1:$GQ$109,33,0))</f>
        <v/>
      </c>
      <c r="N2338" s="508"/>
    </row>
    <row r="2339" spans="8:8" s="1235" ht="17.25" customFormat="1" customHeight="1">
      <c r="A2339" s="1236"/>
      <c r="B2339" s="1282" t="s">
        <v>167</v>
      </c>
      <c r="C2339" s="1324" t="s">
        <v>56</v>
      </c>
      <c r="D2339" s="1325"/>
      <c r="E2339" s="1326">
        <f>'Marks Entry'!$AJ$7</f>
        <v>10.0</v>
      </c>
      <c r="F2339" s="1326">
        <f>'Marks Entry'!$AK$7</f>
        <v>10.0</v>
      </c>
      <c r="G2339" s="1326">
        <f>'Marks Entry'!$AK$7</f>
        <v>10.0</v>
      </c>
      <c r="H2339" s="1327">
        <f t="shared" si="176"/>
        <v>30.0</v>
      </c>
      <c r="I2339" s="1326">
        <f>'Marks Entry'!$AN$7</f>
        <v>70.0</v>
      </c>
      <c r="J2339" s="1327">
        <f t="shared" si="174"/>
        <v>100.0</v>
      </c>
      <c r="K2339" s="1326">
        <f>'Marks Entry'!$AP$7</f>
        <v>100.0</v>
      </c>
      <c r="L2339" s="1328">
        <f t="shared" si="175"/>
        <v>200.0</v>
      </c>
      <c r="M2339" s="1329" t="s">
        <v>168</v>
      </c>
      <c r="N2339" s="508"/>
    </row>
    <row r="2340" spans="8:8" s="1235" ht="17.25" customFormat="1" customHeight="1">
      <c r="A2340" s="1236"/>
      <c r="B2340" s="1282" t="s">
        <v>167</v>
      </c>
      <c r="C2340" s="1330" t="str">
        <f>'Marks Entry'!$AJ$3</f>
        <v>SANSKRIT-I</v>
      </c>
      <c r="D2340" s="1331"/>
      <c r="E2340" s="1311">
        <f>IF(K2324="","",VLOOKUP($A2321,'Marks Entry'!$C$1:$GQ$109,34,0))</f>
        <v>0.0</v>
      </c>
      <c r="F2340" s="1311">
        <f>IF(K2324="","",VLOOKUP($A2321,'Marks Entry'!$C$1:$GQ$109,35,0))</f>
        <v>0.0</v>
      </c>
      <c r="G2340" s="1312">
        <f>IF(K2324="","",VLOOKUP($A2321,'Marks Entry'!$C$1:$GQ$109,36,0))</f>
        <v>0.0</v>
      </c>
      <c r="H2340" s="1332">
        <f t="shared" si="176"/>
        <v>0.0</v>
      </c>
      <c r="I2340" s="1333">
        <f>IF(K2324="","",VLOOKUP($A2321,'Marks Entry'!$C$1:$GQ$109,38,0))</f>
        <v>0.0</v>
      </c>
      <c r="J2340" s="1332">
        <f t="shared" si="174"/>
        <v>0.0</v>
      </c>
      <c r="K2340" s="1311">
        <f>IF(K2324="","",VLOOKUP($A2321,'Marks Entry'!$C$1:$GQ$109,40,0))</f>
        <v>0.0</v>
      </c>
      <c r="L2340" s="1314">
        <f t="shared" si="175"/>
        <v>0.0</v>
      </c>
      <c r="M2340" s="1315" t="str">
        <f>IF(K2324="","",VLOOKUP($A2321,'Marks Entry'!$C$1:$GQ$109,45,0))</f>
        <v/>
      </c>
      <c r="N2340" s="508"/>
    </row>
    <row r="2341" spans="8:8" s="1235" ht="17.25" customFormat="1" customHeight="1">
      <c r="A2341" s="1236"/>
      <c r="B2341" s="1282" t="s">
        <v>167</v>
      </c>
      <c r="C2341" s="1334" t="str">
        <f>'Marks Entry'!$AV$3</f>
        <v>SANSKRIT-II</v>
      </c>
      <c r="D2341" s="1335"/>
      <c r="E2341" s="1311">
        <f>IF(K2324="","",VLOOKUP($A2321,'Marks Entry'!$C$1:$GQ$109,46,0))</f>
        <v>0.0</v>
      </c>
      <c r="F2341" s="1311">
        <f>IF(K2324="","",VLOOKUP($A2321,'Marks Entry'!$C$1:$GQ$109,47,0))</f>
        <v>0.0</v>
      </c>
      <c r="G2341" s="1312">
        <f>IF(K2324="","",VLOOKUP($A2321,'Marks Entry'!$C$1:$GQ$109,48,0))</f>
        <v>0.0</v>
      </c>
      <c r="H2341" s="1336">
        <f t="shared" si="176"/>
        <v>0.0</v>
      </c>
      <c r="I2341" s="1337">
        <f>IF(K2324="","",VLOOKUP($A2321,'Marks Entry'!$C$1:$GQ$109,50,0))</f>
        <v>0.0</v>
      </c>
      <c r="J2341" s="1336">
        <f t="shared" si="174"/>
        <v>0.0</v>
      </c>
      <c r="K2341" s="1311">
        <f>IF(K2324="","",VLOOKUP($A2321,'Marks Entry'!$C$1:$GQ$109,52,0))</f>
        <v>0.0</v>
      </c>
      <c r="L2341" s="1314">
        <f t="shared" si="175"/>
        <v>0.0</v>
      </c>
      <c r="M2341" s="1315" t="str">
        <f>IF(K2324="","",VLOOKUP($A2321,'Marks Entry'!$C$1:$GQ$109,57,0))</f>
        <v/>
      </c>
      <c r="N2341" s="508"/>
    </row>
    <row r="2342" spans="8:8" s="1235" ht="17.25" customFormat="1" customHeight="1">
      <c r="A2342" s="1236"/>
      <c r="B2342" s="1282" t="s">
        <v>167</v>
      </c>
      <c r="C2342" s="1334" t="str">
        <f>'Marks Entry'!$BH$3</f>
        <v>SCIENCE</v>
      </c>
      <c r="D2342" s="1335"/>
      <c r="E2342" s="1311">
        <f>IF(K2324="","",VLOOKUP($A2321,'Marks Entry'!$C$1:$GQ$109,58,0))</f>
        <v>0.0</v>
      </c>
      <c r="F2342" s="1311">
        <f>IF(K2324="","",VLOOKUP($A2321,'Marks Entry'!$C$1:$GQ$109,59,0))</f>
        <v>0.0</v>
      </c>
      <c r="G2342" s="1312">
        <f>IF(K2324="","",VLOOKUP($A2321,'Marks Entry'!$C$1:$GQ$109,60,0))</f>
        <v>0.0</v>
      </c>
      <c r="H2342" s="1336">
        <f t="shared" si="176"/>
        <v>0.0</v>
      </c>
      <c r="I2342" s="1337">
        <f>IF(K2324="","",VLOOKUP($A2321,'Marks Entry'!$C$1:$GQ$109,62,0))</f>
        <v>0.0</v>
      </c>
      <c r="J2342" s="1336">
        <f t="shared" si="174"/>
        <v>0.0</v>
      </c>
      <c r="K2342" s="1311">
        <f>IF(K2324="","",VLOOKUP($A2321,'Marks Entry'!$C$1:$GQ$109,64,0))</f>
        <v>0.0</v>
      </c>
      <c r="L2342" s="1314">
        <f t="shared" si="175"/>
        <v>0.0</v>
      </c>
      <c r="M2342" s="1315" t="str">
        <f>IF(K2324="","",VLOOKUP($A2321,'Marks Entry'!$C$1:$GQ$109,69,0))</f>
        <v/>
      </c>
      <c r="N2342" s="508"/>
    </row>
    <row r="2343" spans="8:8" s="1235" ht="17.25" customFormat="1" customHeight="1">
      <c r="A2343" s="1236"/>
      <c r="B2343" s="1282" t="s">
        <v>167</v>
      </c>
      <c r="C2343" s="1338" t="str">
        <f>'Marks Entry'!$BT$3</f>
        <v>MATHEMATICS</v>
      </c>
      <c r="D2343" s="1339"/>
      <c r="E2343" s="1340">
        <f>IF(K2324="","",VLOOKUP($A2321,'Marks Entry'!$C$1:$GQ$109,70,0))</f>
        <v>0.0</v>
      </c>
      <c r="F2343" s="1340">
        <f>IF(K2324="","",VLOOKUP($A2321,'Marks Entry'!$C$1:$GQ$109,71,0))</f>
        <v>0.0</v>
      </c>
      <c r="G2343" s="1341">
        <f>IF(K2324="","",VLOOKUP($A2321,'Marks Entry'!$C$1:$GQ$109,72,0))</f>
        <v>0.0</v>
      </c>
      <c r="H2343" s="1342">
        <f t="shared" si="176"/>
        <v>0.0</v>
      </c>
      <c r="I2343" s="1343">
        <f>IF(K2324="","",VLOOKUP($A2321,'Marks Entry'!$C$1:$GQ$109,74,0))</f>
        <v>0.0</v>
      </c>
      <c r="J2343" s="1342">
        <f t="shared" si="174"/>
        <v>0.0</v>
      </c>
      <c r="K2343" s="1340">
        <f>IF(K2324="","",VLOOKUP($A2321,'Marks Entry'!$C$1:$GQ$109,76,0))</f>
        <v>0.0</v>
      </c>
      <c r="L2343" s="1344">
        <f t="shared" si="175"/>
        <v>0.0</v>
      </c>
      <c r="M2343" s="1345" t="str">
        <f>IF(K2324="","",VLOOKUP($A2321,'Marks Entry'!$C$1:$GQ$109,81,0))</f>
        <v/>
      </c>
      <c r="N2343" s="508"/>
    </row>
    <row r="2344" spans="8:8" s="1235" ht="17.25" customFormat="1" customHeight="1">
      <c r="A2344" s="1236"/>
      <c r="B2344" s="1282" t="s">
        <v>167</v>
      </c>
      <c r="C2344" s="1338" t="str">
        <f>'Marks Entry'!$CF$3</f>
        <v>SOCIAL SCIENCE</v>
      </c>
      <c r="D2344" s="1339"/>
      <c r="E2344" s="1340">
        <f>IF(K2324="","",VLOOKUP($A2321,'Marks Entry'!$C$1:$GQ$109,82,0))</f>
        <v>0.0</v>
      </c>
      <c r="F2344" s="1340">
        <f>IF(K2324="","",VLOOKUP($A2321,'Marks Entry'!$C$1:$GQ$109,83,0))</f>
        <v>0.0</v>
      </c>
      <c r="G2344" s="1341">
        <f>IF(K2324="","",VLOOKUP($A2321,'Marks Entry'!$C$1:$GQ$109,84,0))</f>
        <v>0.0</v>
      </c>
      <c r="H2344" s="1342">
        <f t="shared" si="176"/>
        <v>0.0</v>
      </c>
      <c r="I2344" s="1343">
        <f>IF(K2324="","",VLOOKUP($A2321,'Marks Entry'!$C$1:$GQ$109,86,0))</f>
        <v>0.0</v>
      </c>
      <c r="J2344" s="1342">
        <f t="shared" si="174"/>
        <v>0.0</v>
      </c>
      <c r="K2344" s="1340">
        <f>IF(K2324="","",VLOOKUP($A2321,'Marks Entry'!$C$1:$GQ$109,88,0))</f>
        <v>0.0</v>
      </c>
      <c r="L2344" s="1344">
        <f t="shared" si="175"/>
        <v>0.0</v>
      </c>
      <c r="M2344" s="1345" t="str">
        <f>IF(K2324="","",VLOOKUP($A2321,'Marks Entry'!$C$1:$GQ$109,93,0))</f>
        <v/>
      </c>
      <c r="N2344" s="508"/>
    </row>
    <row r="2345" spans="8:8" s="24" ht="17.25" customFormat="1" customHeight="1">
      <c r="A2345" s="1236"/>
      <c r="B2345" s="1262" t="s">
        <v>167</v>
      </c>
      <c r="C2345" s="1346" t="s">
        <v>77</v>
      </c>
      <c r="D2345" s="1347"/>
      <c r="E2345" s="1348"/>
      <c r="F2345" s="1349" t="s">
        <v>78</v>
      </c>
      <c r="G2345" s="1350"/>
      <c r="H2345" s="1351" t="s">
        <v>79</v>
      </c>
      <c r="I2345" s="1352"/>
      <c r="J2345" s="1353" t="s">
        <v>43</v>
      </c>
      <c r="K2345" s="1354" t="s">
        <v>95</v>
      </c>
      <c r="L2345" s="1355" t="s">
        <v>41</v>
      </c>
      <c r="M2345" s="1356" t="s">
        <v>45</v>
      </c>
      <c r="N2345" s="508"/>
    </row>
    <row r="2346" spans="8:8" s="24" ht="20.25" customFormat="1" customHeight="1">
      <c r="A2346" s="1236"/>
      <c r="B2346" s="1262" t="s">
        <v>167</v>
      </c>
      <c r="C2346" s="1357"/>
      <c r="D2346" s="1358"/>
      <c r="E2346" s="1359"/>
      <c r="F2346" s="1360" t="str">
        <f>IF(K2324="","",VLOOKUP($A2321,'Marks Entry'!$C$1:$GQ$109,155,0))</f>
        <v/>
      </c>
      <c r="G2346" s="1361"/>
      <c r="H2346" s="1362" t="str">
        <f>IF(K2324="","",VLOOKUP($A2321,'Marks Entry'!$C$1:$GQ$109,156,0))</f>
        <v/>
      </c>
      <c r="I2346" s="1361"/>
      <c r="J2346" s="1363" t="str">
        <f>IF(K2324="","",VLOOKUP($A2321,'Marks Entry'!$C$1:$GQ$109,157,0))</f>
        <v/>
      </c>
      <c r="K2346" s="1364" t="str">
        <f>IF(K2324="","",VLOOKUP($A2321,'Marks Entry'!$C$1:$GQ$109,158,0))</f>
        <v/>
      </c>
      <c r="L2346" s="1365" t="str">
        <f>IF(K2324="","",VLOOKUP($A2321,'Marks Entry'!$C$1:$GQ$109,159,0))</f>
        <v/>
      </c>
      <c r="M2346" s="1366" t="str">
        <f>IF(K2324="","",VLOOKUP($A2321,'Marks Entry'!$C$1:$GQ$109,161,0))</f>
        <v/>
      </c>
      <c r="N2346" s="508"/>
    </row>
    <row r="2347" spans="8:8" s="24" ht="17.25" customFormat="1" customHeight="1">
      <c r="A2347" s="1236"/>
      <c r="B2347" s="1262" t="s">
        <v>167</v>
      </c>
      <c r="C2347" s="1367" t="s">
        <v>58</v>
      </c>
      <c r="D2347" s="1368"/>
      <c r="E2347" s="1368"/>
      <c r="F2347" s="1368"/>
      <c r="G2347" s="1368"/>
      <c r="H2347" s="1368"/>
      <c r="I2347" s="1369"/>
      <c r="J2347" s="1370" t="s">
        <v>59</v>
      </c>
      <c r="K2347" s="1371">
        <f>IF(K2324="","",VLOOKUP($A2321,'Marks Entry'!$C$1:$GQ$109,152,0))</f>
        <v>0.0</v>
      </c>
      <c r="L2347" s="1372" t="s">
        <v>104</v>
      </c>
      <c r="M2347" s="1373"/>
      <c r="N2347" s="508"/>
    </row>
    <row r="2348" spans="8:8" s="24" ht="17.25" customFormat="1" customHeight="1">
      <c r="A2348" s="1236"/>
      <c r="B2348" s="1262" t="s">
        <v>167</v>
      </c>
      <c r="C2348" s="1374" t="s">
        <v>54</v>
      </c>
      <c r="D2348" s="1375"/>
      <c r="E2348" s="1375"/>
      <c r="F2348" s="1376" t="s">
        <v>162</v>
      </c>
      <c r="G2348" s="1376"/>
      <c r="H2348" s="1376"/>
      <c r="I2348" s="1377" t="s">
        <v>49</v>
      </c>
      <c r="J2348" s="1378" t="s">
        <v>60</v>
      </c>
      <c r="K2348" s="1379">
        <f>IF(K2324="","",VLOOKUP($A2321,'Marks Entry'!$C$1:$GQ$109,153,0))</f>
        <v>0.0</v>
      </c>
      <c r="L2348" s="1380" t="str">
        <f>IF(K2324="","",VLOOKUP($A2321,'Marks Entry'!$C$1:$GQ$109,154,0))</f>
        <v/>
      </c>
      <c r="M2348" s="1381"/>
      <c r="N2348" s="508"/>
    </row>
    <row r="2349" spans="8:8" s="24" ht="17.25" customFormat="1" customHeight="1">
      <c r="A2349" s="1236"/>
      <c r="B2349" s="1262" t="s">
        <v>167</v>
      </c>
      <c r="C2349" s="1374"/>
      <c r="D2349" s="1375"/>
      <c r="E2349" s="1375"/>
      <c r="F2349" s="1376"/>
      <c r="G2349" s="1376"/>
      <c r="H2349" s="1376"/>
      <c r="I2349" s="1382" t="s">
        <v>103</v>
      </c>
      <c r="J2349" s="1383" t="s">
        <v>61</v>
      </c>
      <c r="K2349" s="1383"/>
      <c r="L2349" s="1384" t="str">
        <f>IF(K2324="","",VLOOKUP($A2321,'Marks Entry'!$C$1:$GQ$109,162,0))</f>
        <v/>
      </c>
      <c r="M2349" s="1385"/>
      <c r="N2349" s="508"/>
    </row>
    <row r="2350" spans="8:8" s="24" ht="17.25" customFormat="1" customHeight="1">
      <c r="A2350" s="1236"/>
      <c r="B2350" s="1262" t="s">
        <v>167</v>
      </c>
      <c r="C2350" s="1386" t="str">
        <f>'Marks Entry'!$CR$3</f>
        <v>Fou. Of Info. Tech.</v>
      </c>
      <c r="D2350" s="1387"/>
      <c r="E2350" s="1388"/>
      <c r="F2350" s="1389" t="str">
        <f>IF(K2324="","",VLOOKUP($A2321,'Marks Entry'!$C$1:$GQ$109,180,0))</f>
        <v>0/200</v>
      </c>
      <c r="G2350" s="1389"/>
      <c r="H2350" s="1389"/>
      <c r="I2350" s="1390" t="str">
        <f>IF(OR(K2324="",F2350=0/200),"",VLOOKUP($A2321,'Marks Entry'!$C$1:$GQ$109,106,0))</f>
        <v/>
      </c>
      <c r="J2350" s="1391" t="s">
        <v>68</v>
      </c>
      <c r="K2350" s="1391"/>
      <c r="L2350" s="1392">
        <f>Master!$E$20</f>
        <v>45048.0</v>
      </c>
      <c r="M2350" s="1393"/>
      <c r="N2350" s="508"/>
    </row>
    <row r="2351" spans="8:8" s="24" ht="17.25" customFormat="1" customHeight="1">
      <c r="A2351" s="1236"/>
      <c r="B2351" s="1262" t="s">
        <v>167</v>
      </c>
      <c r="C2351" s="1394" t="str">
        <f>'Marks Entry'!$DE$3</f>
        <v>Health &amp; Phy. Edu.</v>
      </c>
      <c r="D2351" s="1395"/>
      <c r="E2351" s="1395"/>
      <c r="F2351" s="1396" t="str">
        <f>IF(K2324="","",VLOOKUP($A2321,'Marks Entry'!$C$1:$GQ$109,184,0))</f>
        <v>0/230</v>
      </c>
      <c r="G2351" s="1397"/>
      <c r="H2351" s="1398"/>
      <c r="I2351" s="1390" t="str">
        <f>IF(OR(K2324="",F2351=0/200),"",VLOOKUP($A2321,'Marks Entry'!$C$1:$GQ$109,129,0))</f>
        <v/>
      </c>
      <c r="J2351" s="1399"/>
      <c r="K2351" s="1399"/>
      <c r="L2351" s="1399"/>
      <c r="M2351" s="1400"/>
      <c r="N2351" s="508"/>
    </row>
    <row r="2352" spans="8:8" s="24" ht="17.25" customFormat="1" customHeight="1">
      <c r="A2352" s="1236"/>
      <c r="B2352" s="1262" t="s">
        <v>167</v>
      </c>
      <c r="C2352" s="1394" t="str">
        <f>'Marks Entry'!$EB$3</f>
        <v>S.U.P.W.</v>
      </c>
      <c r="D2352" s="1395"/>
      <c r="E2352" s="1395"/>
      <c r="F2352" s="1396" t="str">
        <f>IF(K2324="","",VLOOKUP($A2321,'Marks Entry'!$C$1:$GQ$109,188,0))</f>
        <v>0/100</v>
      </c>
      <c r="G2352" s="1397"/>
      <c r="H2352" s="1398"/>
      <c r="I2352" s="1390" t="str">
        <f>IF(OR(K2324="",F2352=0/100),"",VLOOKUP($A2321,'Marks Entry'!$C$1:$GQ$109,135,0))</f>
        <v/>
      </c>
      <c r="J2352" s="1401"/>
      <c r="K2352" s="1401"/>
      <c r="L2352" s="1401"/>
      <c r="M2352" s="1402"/>
      <c r="N2352" s="508"/>
    </row>
    <row r="2353" spans="8:8" s="24" ht="17.25" customFormat="1" customHeight="1">
      <c r="A2353" s="1236"/>
      <c r="B2353" s="1262" t="s">
        <v>167</v>
      </c>
      <c r="C2353" s="1394" t="str">
        <f>'Marks Entry'!$EH$3</f>
        <v>Art Education</v>
      </c>
      <c r="D2353" s="1395"/>
      <c r="E2353" s="1395"/>
      <c r="F2353" s="1396" t="str">
        <f>IF(K2324="","",VLOOKUP($A2321,'Marks Entry'!$C$1:$GQ$109,192,0))</f>
        <v>0/100</v>
      </c>
      <c r="G2353" s="1397"/>
      <c r="H2353" s="1398"/>
      <c r="I2353" s="1390" t="str">
        <f>IF(OR(K2324="",F2353=0/100),"",VLOOKUP($A2321,'Marks Entry'!$C$1:$GQ$109,141,0))</f>
        <v/>
      </c>
      <c r="J2353" s="1403" t="s">
        <v>228</v>
      </c>
      <c r="K2353" s="1403"/>
      <c r="L2353" s="1403"/>
      <c r="M2353" s="1404"/>
      <c r="N2353" s="508"/>
    </row>
    <row r="2354" spans="8:8" s="24" ht="17.25" customFormat="1" customHeight="1">
      <c r="A2354" s="1236"/>
      <c r="B2354" s="1262" t="s">
        <v>167</v>
      </c>
      <c r="C2354" s="1394" t="str">
        <f>'Marks Entry'!$EN$3</f>
        <v>H &amp; C RAJ</v>
      </c>
      <c r="D2354" s="1395"/>
      <c r="E2354" s="1395"/>
      <c r="F2354" s="1405" t="str">
        <f>IF(K2324="","",VLOOKUP($A2321,'Marks Entry'!$C$1:$GQ$109,196,0))</f>
        <v>0/200</v>
      </c>
      <c r="G2354" s="1406"/>
      <c r="H2354" s="1407"/>
      <c r="I2354" s="1408" t="str">
        <f>IF(OR(K2324="",F2354=0/200),"",VLOOKUP($A2321,'Marks Entry'!$C$1:$GQ$109,151,0))</f>
        <v/>
      </c>
      <c r="J2354" s="1403" t="s">
        <v>229</v>
      </c>
      <c r="K2354" s="1403"/>
      <c r="L2354" s="1403"/>
      <c r="M2354" s="1404"/>
      <c r="N2354" s="508"/>
    </row>
    <row r="2355" spans="8:8" s="24" ht="17.25" customFormat="1" customHeight="1">
      <c r="A2355" s="1236"/>
      <c r="B2355" s="1262" t="s">
        <v>167</v>
      </c>
      <c r="C2355" s="1409" t="s">
        <v>171</v>
      </c>
      <c r="D2355" s="1410"/>
      <c r="E2355" s="1411"/>
      <c r="F2355" s="1412" t="s">
        <v>172</v>
      </c>
      <c r="G2355" s="1413"/>
      <c r="H2355" s="1414"/>
      <c r="I2355" s="1415" t="s">
        <v>31</v>
      </c>
      <c r="J2355" s="1403" t="s">
        <v>230</v>
      </c>
      <c r="K2355" s="1403"/>
      <c r="L2355" s="1403"/>
      <c r="M2355" s="1404"/>
      <c r="N2355" s="508"/>
    </row>
    <row r="2356" spans="8:8" s="24" ht="17.25" customFormat="1" customHeight="1">
      <c r="A2356" s="1236"/>
      <c r="B2356" s="1262" t="s">
        <v>167</v>
      </c>
      <c r="C2356" s="1416"/>
      <c r="D2356" s="1417"/>
      <c r="E2356" s="1418"/>
      <c r="F2356" s="1419" t="s">
        <v>224</v>
      </c>
      <c r="G2356" s="1420"/>
      <c r="H2356" s="1421"/>
      <c r="I2356" s="1422" t="s">
        <v>62</v>
      </c>
      <c r="J2356" s="1423" t="s">
        <v>232</v>
      </c>
      <c r="K2356" s="1424"/>
      <c r="L2356" s="1424"/>
      <c r="M2356" s="1425"/>
      <c r="N2356" s="508"/>
    </row>
    <row r="2357" spans="8:8" s="24" ht="17.25" customFormat="1" customHeight="1">
      <c r="A2357" s="1236"/>
      <c r="B2357" s="1262" t="s">
        <v>167</v>
      </c>
      <c r="C2357" s="1416"/>
      <c r="D2357" s="1417"/>
      <c r="E2357" s="1418"/>
      <c r="F2357" s="1419" t="s">
        <v>225</v>
      </c>
      <c r="G2357" s="1420"/>
      <c r="H2357" s="1421"/>
      <c r="I2357" s="1422" t="s">
        <v>63</v>
      </c>
      <c r="J2357" s="1426"/>
      <c r="K2357" s="1427"/>
      <c r="L2357" s="1427"/>
      <c r="M2357" s="1428"/>
      <c r="N2357" s="508"/>
    </row>
    <row r="2358" spans="8:8" s="24" ht="17.25" customFormat="1" customHeight="1">
      <c r="A2358" s="1236"/>
      <c r="B2358" s="1262" t="s">
        <v>167</v>
      </c>
      <c r="C2358" s="1416"/>
      <c r="D2358" s="1417"/>
      <c r="E2358" s="1418"/>
      <c r="F2358" s="1419" t="s">
        <v>226</v>
      </c>
      <c r="G2358" s="1420"/>
      <c r="H2358" s="1421"/>
      <c r="I2358" s="1422" t="s">
        <v>65</v>
      </c>
      <c r="J2358" s="1426"/>
      <c r="K2358" s="1427"/>
      <c r="L2358" s="1427"/>
      <c r="M2358" s="1428"/>
      <c r="N2358" s="508"/>
    </row>
    <row r="2359" spans="8:8" s="24" ht="17.25" customFormat="1" customHeight="1">
      <c r="A2359" s="1236"/>
      <c r="B2359" s="1429" t="s">
        <v>167</v>
      </c>
      <c r="C2359" s="1430"/>
      <c r="D2359" s="1431"/>
      <c r="E2359" s="1432"/>
      <c r="F2359" s="1433" t="s">
        <v>227</v>
      </c>
      <c r="G2359" s="1434"/>
      <c r="H2359" s="1435"/>
      <c r="I2359" s="1436" t="s">
        <v>64</v>
      </c>
      <c r="J2359" s="1437" t="s">
        <v>231</v>
      </c>
      <c r="K2359" s="1438"/>
      <c r="L2359" s="1438"/>
      <c r="M2359" s="1439"/>
      <c r="N2359" s="508"/>
    </row>
    <row r="2360" spans="8:8" s="24" ht="27.75" customFormat="1" customHeight="1">
      <c r="A2360" s="1440" t="s">
        <v>161</v>
      </c>
      <c r="B2360" s="1440"/>
      <c r="C2360" s="1440"/>
      <c r="D2360" s="1440"/>
      <c r="E2360" s="1440"/>
      <c r="F2360" s="1440"/>
      <c r="G2360" s="1440"/>
      <c r="H2360" s="1440"/>
      <c r="I2360" s="1440"/>
      <c r="J2360" s="1440"/>
      <c r="K2360" s="1440"/>
      <c r="L2360" s="1440"/>
      <c r="M2360" s="1440"/>
      <c r="N2360" s="1440"/>
    </row>
    <row r="2361" spans="8:8" s="24" ht="19.5" customFormat="1" customHeight="1">
      <c r="A2361" s="1223">
        <f>A2321+1</f>
        <v>60.0</v>
      </c>
      <c r="B2361" s="1441" t="str">
        <f>$B$1</f>
        <v>Department Of Sanskrit Education, Rajasthan</v>
      </c>
      <c r="C2361" s="1441"/>
      <c r="D2361" s="1441"/>
      <c r="E2361" s="1441"/>
      <c r="F2361" s="1441"/>
      <c r="G2361" s="1441"/>
      <c r="H2361" s="1441"/>
      <c r="I2361" s="1441"/>
      <c r="J2361" s="1441"/>
      <c r="K2361" s="1441"/>
      <c r="L2361" s="1441"/>
      <c r="M2361" s="1441"/>
      <c r="N2361" s="508" t="s">
        <v>161</v>
      </c>
    </row>
    <row r="2362" spans="8:8" s="707" ht="36.0" customFormat="1" customHeight="1">
      <c r="A2362" s="1225"/>
      <c r="B2362" s="1226"/>
      <c r="C2362" s="1227"/>
      <c r="D2362" s="1228" t="str">
        <f>Master!$E$8</f>
        <v>GOVT VARISHTHA UPADHYAY SANSKRIT SCHOOL</v>
      </c>
      <c r="E2362" s="1229"/>
      <c r="F2362" s="1229"/>
      <c r="G2362" s="1229"/>
      <c r="H2362" s="1229"/>
      <c r="I2362" s="1229"/>
      <c r="J2362" s="1229"/>
      <c r="K2362" s="1229"/>
      <c r="L2362" s="1229"/>
      <c r="M2362" s="1230"/>
      <c r="N2362" s="508"/>
    </row>
    <row r="2363" spans="8:8" s="24" ht="19.5" customFormat="1" customHeight="1">
      <c r="A2363" s="1225"/>
      <c r="B2363" s="1231"/>
      <c r="C2363" s="1232"/>
      <c r="D2363" s="1233">
        <f>Master!$E$11</f>
        <v>0.0</v>
      </c>
      <c r="E2363" s="1233"/>
      <c r="F2363" s="1233"/>
      <c r="G2363" s="1233"/>
      <c r="H2363" s="1233"/>
      <c r="I2363" s="1233"/>
      <c r="J2363" s="1233"/>
      <c r="K2363" s="1233"/>
      <c r="L2363" s="1233"/>
      <c r="M2363" s="1234"/>
      <c r="N2363" s="508"/>
    </row>
    <row r="2364" spans="8:8" s="1235" ht="18.75" customFormat="1" customHeight="1">
      <c r="A2364" s="1236"/>
      <c r="B2364" s="1237"/>
      <c r="C2364" s="1238" t="s">
        <v>154</v>
      </c>
      <c r="D2364" s="1239"/>
      <c r="E2364" s="1239"/>
      <c r="F2364" s="1239"/>
      <c r="G2364" s="1239"/>
      <c r="H2364" s="1240"/>
      <c r="I2364" s="1241" t="s">
        <v>135</v>
      </c>
      <c r="J2364" s="1242"/>
      <c r="K2364" s="1243">
        <f>VLOOKUP($A2361,'Marks Entry'!$C$9:$K$108,5)</f>
        <v>0.0</v>
      </c>
      <c r="L2364" s="1244" t="s">
        <v>221</v>
      </c>
      <c r="M2364" s="1245"/>
      <c r="N2364" s="508"/>
    </row>
    <row r="2365" spans="8:8" s="1235" ht="18.75" customFormat="1" customHeight="1">
      <c r="A2365" s="1236"/>
      <c r="B2365" s="1237"/>
      <c r="C2365" s="1246"/>
      <c r="D2365" s="1247"/>
      <c r="E2365" s="1247"/>
      <c r="F2365" s="1247"/>
      <c r="G2365" s="1247"/>
      <c r="H2365" s="1248"/>
      <c r="I2365" s="1241"/>
      <c r="J2365" s="1242"/>
      <c r="K2365" s="1243"/>
      <c r="L2365" s="1249">
        <f>Master!$E$14</f>
        <v>8170.0</v>
      </c>
      <c r="M2365" s="1250"/>
      <c r="N2365" s="508"/>
    </row>
    <row r="2366" spans="8:8" s="24" ht="15.75" customFormat="1" customHeight="1">
      <c r="A2366" s="1236"/>
      <c r="B2366" s="1251"/>
      <c r="C2366" s="1246"/>
      <c r="D2366" s="1247"/>
      <c r="E2366" s="1247"/>
      <c r="F2366" s="1247"/>
      <c r="G2366" s="1247"/>
      <c r="H2366" s="1248"/>
      <c r="I2366" s="1241"/>
      <c r="J2366" s="1242"/>
      <c r="K2366" s="1243"/>
      <c r="L2366" s="1252" t="s">
        <v>222</v>
      </c>
      <c r="M2366" s="1253"/>
      <c r="N2366" s="508"/>
    </row>
    <row r="2367" spans="8:8" s="24" ht="18.0" customFormat="1" customHeight="1">
      <c r="A2367" s="1236"/>
      <c r="B2367" s="1251"/>
      <c r="C2367" s="1254"/>
      <c r="D2367" s="1255"/>
      <c r="E2367" s="1255"/>
      <c r="F2367" s="1255"/>
      <c r="G2367" s="1255"/>
      <c r="H2367" s="1256"/>
      <c r="I2367" s="1257"/>
      <c r="J2367" s="1258"/>
      <c r="K2367" s="1259"/>
      <c r="L2367" s="1260" t="str">
        <f>Master!$E$6</f>
        <v>2022-23</v>
      </c>
      <c r="M2367" s="1261"/>
      <c r="N2367" s="508"/>
    </row>
    <row r="2368" spans="8:8" s="24" ht="17.25" customFormat="1" customHeight="1">
      <c r="A2368" s="1236"/>
      <c r="B2368" s="1262" t="s">
        <v>167</v>
      </c>
      <c r="C2368" s="1263" t="s">
        <v>21</v>
      </c>
      <c r="D2368" s="1264"/>
      <c r="E2368" s="1264"/>
      <c r="F2368" s="1264"/>
      <c r="G2368" s="1265"/>
      <c r="H2368" s="1266" t="s">
        <v>153</v>
      </c>
      <c r="I2368" s="1267">
        <f>IF(K2364="","",VLOOKUP($A2361,'Marks Entry'!$C$9:$FA$108,3,0))</f>
        <v>0.0</v>
      </c>
      <c r="J2368" s="1267"/>
      <c r="K2368" s="1267"/>
      <c r="L2368" s="1267"/>
      <c r="M2368" s="1268"/>
      <c r="N2368" s="508"/>
    </row>
    <row r="2369" spans="8:8" s="24" ht="17.25" customFormat="1" customHeight="1">
      <c r="A2369" s="1236"/>
      <c r="B2369" s="1262" t="s">
        <v>167</v>
      </c>
      <c r="C2369" s="1269" t="s">
        <v>23</v>
      </c>
      <c r="D2369" s="1270"/>
      <c r="E2369" s="1270"/>
      <c r="F2369" s="1270"/>
      <c r="G2369" s="1271"/>
      <c r="H2369" s="1272" t="s">
        <v>153</v>
      </c>
      <c r="I2369" s="1273">
        <f>IF(K2364="","",VLOOKUP($A2361,'Marks Entry'!$C$9:$FA$108,6,0))</f>
        <v>0.0</v>
      </c>
      <c r="J2369" s="1273"/>
      <c r="K2369" s="1273"/>
      <c r="L2369" s="1273"/>
      <c r="M2369" s="1274"/>
      <c r="N2369" s="508"/>
    </row>
    <row r="2370" spans="8:8" s="24" ht="17.25" customFormat="1" customHeight="1">
      <c r="A2370" s="1236"/>
      <c r="B2370" s="1262" t="s">
        <v>167</v>
      </c>
      <c r="C2370" s="1269" t="s">
        <v>24</v>
      </c>
      <c r="D2370" s="1270"/>
      <c r="E2370" s="1270"/>
      <c r="F2370" s="1270"/>
      <c r="G2370" s="1271"/>
      <c r="H2370" s="1272" t="s">
        <v>153</v>
      </c>
      <c r="I2370" s="1273">
        <f>IF(K2364="","",VLOOKUP($A2361,'Marks Entry'!$C$9:$FA$108,7,0))</f>
        <v>0.0</v>
      </c>
      <c r="J2370" s="1273"/>
      <c r="K2370" s="1273"/>
      <c r="L2370" s="1273"/>
      <c r="M2370" s="1274"/>
      <c r="N2370" s="508"/>
    </row>
    <row r="2371" spans="8:8" s="24" ht="17.25" customFormat="1" customHeight="1">
      <c r="A2371" s="1236"/>
      <c r="B2371" s="1262" t="s">
        <v>167</v>
      </c>
      <c r="C2371" s="1269" t="s">
        <v>52</v>
      </c>
      <c r="D2371" s="1270"/>
      <c r="E2371" s="1270"/>
      <c r="F2371" s="1270"/>
      <c r="G2371" s="1271"/>
      <c r="H2371" s="1272" t="s">
        <v>153</v>
      </c>
      <c r="I2371" s="1273">
        <f>IF(K2364="","",VLOOKUP($A2361,'Marks Entry'!$C$9:$FA$108,8,0))</f>
        <v>0.0</v>
      </c>
      <c r="J2371" s="1273"/>
      <c r="K2371" s="1273"/>
      <c r="L2371" s="1273"/>
      <c r="M2371" s="1274"/>
      <c r="N2371" s="508"/>
    </row>
    <row r="2372" spans="8:8" s="24" ht="17.25" customFormat="1" customHeight="1">
      <c r="A2372" s="1236"/>
      <c r="B2372" s="1262" t="s">
        <v>167</v>
      </c>
      <c r="C2372" s="1269" t="s">
        <v>53</v>
      </c>
      <c r="D2372" s="1270"/>
      <c r="E2372" s="1270"/>
      <c r="F2372" s="1270"/>
      <c r="G2372" s="1271"/>
      <c r="H2372" s="1272" t="s">
        <v>153</v>
      </c>
      <c r="I2372" s="1275" t="str">
        <f>IF(K2364="","",CONCATENATE('Marks Entry'!$G$4,'Marks Entry'!$J$4))</f>
        <v>9(A)</v>
      </c>
      <c r="J2372" s="1273"/>
      <c r="K2372" s="1273"/>
      <c r="L2372" s="1273"/>
      <c r="M2372" s="1274"/>
      <c r="N2372" s="508"/>
    </row>
    <row r="2373" spans="8:8" s="24" ht="17.25" customFormat="1" customHeight="1">
      <c r="A2373" s="1236"/>
      <c r="B2373" s="1262" t="s">
        <v>167</v>
      </c>
      <c r="C2373" s="1276" t="s">
        <v>26</v>
      </c>
      <c r="D2373" s="1277"/>
      <c r="E2373" s="1277"/>
      <c r="F2373" s="1277"/>
      <c r="G2373" s="1278"/>
      <c r="H2373" s="1279" t="s">
        <v>153</v>
      </c>
      <c r="I2373" s="1280">
        <f>IF(K2364="","",VLOOKUP($A2361,'Marks Entry'!$C$9:$FA$108,9,0))</f>
        <v>0.0</v>
      </c>
      <c r="J2373" s="1280"/>
      <c r="K2373" s="1280"/>
      <c r="L2373" s="1280"/>
      <c r="M2373" s="1281"/>
      <c r="N2373" s="508"/>
    </row>
    <row r="2374" spans="8:8" s="1235" ht="17.25" customFormat="1" customHeight="1">
      <c r="A2374" s="1236"/>
      <c r="B2374" s="1282" t="s">
        <v>167</v>
      </c>
      <c r="C2374" s="1283" t="s">
        <v>54</v>
      </c>
      <c r="D2374" s="1284"/>
      <c r="E2374" s="1285" t="s">
        <v>69</v>
      </c>
      <c r="F2374" s="1286" t="s">
        <v>70</v>
      </c>
      <c r="G2374" s="1285" t="s">
        <v>200</v>
      </c>
      <c r="H2374" s="1287" t="s">
        <v>30</v>
      </c>
      <c r="I2374" s="1288" t="s">
        <v>55</v>
      </c>
      <c r="J2374" s="1289" t="s">
        <v>223</v>
      </c>
      <c r="K2374" s="1290" t="s">
        <v>83</v>
      </c>
      <c r="L2374" s="1291" t="s">
        <v>76</v>
      </c>
      <c r="M2374" s="1292" t="s">
        <v>102</v>
      </c>
      <c r="N2374" s="508"/>
    </row>
    <row r="2375" spans="8:8" s="1235" ht="17.25" customFormat="1" customHeight="1">
      <c r="A2375" s="1236"/>
      <c r="B2375" s="1282" t="s">
        <v>167</v>
      </c>
      <c r="C2375" s="1293"/>
      <c r="D2375" s="1294"/>
      <c r="E2375" s="1295"/>
      <c r="F2375" s="1296"/>
      <c r="G2375" s="1295"/>
      <c r="H2375" s="1297"/>
      <c r="I2375" s="1298"/>
      <c r="J2375" s="1299"/>
      <c r="K2375" s="1300"/>
      <c r="L2375" s="1301"/>
      <c r="M2375" s="1302"/>
      <c r="N2375" s="508"/>
    </row>
    <row r="2376" spans="8:8" s="1235" ht="17.25" customFormat="1" customHeight="1">
      <c r="A2376" s="1236"/>
      <c r="B2376" s="1282" t="s">
        <v>167</v>
      </c>
      <c r="C2376" s="1303" t="s">
        <v>56</v>
      </c>
      <c r="D2376" s="1304"/>
      <c r="E2376" s="1305">
        <f>'Marks Entry'!$L$7</f>
        <v>5.0</v>
      </c>
      <c r="F2376" s="1305">
        <f>'Marks Entry'!$M$7</f>
        <v>5.0</v>
      </c>
      <c r="G2376" s="1305">
        <f>'Marks Entry'!$M$7</f>
        <v>5.0</v>
      </c>
      <c r="H2376" s="1306">
        <f>SUM(E2376:G2376)</f>
        <v>15.0</v>
      </c>
      <c r="I2376" s="1305">
        <f>'Marks Entry'!$P$7</f>
        <v>35.0</v>
      </c>
      <c r="J2376" s="1306">
        <f>SUM(H2376,I2376)</f>
        <v>50.0</v>
      </c>
      <c r="K2376" s="1305">
        <f>'Marks Entry'!$R$7</f>
        <v>50.0</v>
      </c>
      <c r="L2376" s="1307">
        <f>SUM(J2376,K2376)</f>
        <v>100.0</v>
      </c>
      <c r="M2376" s="1308"/>
      <c r="N2376" s="508"/>
    </row>
    <row r="2377" spans="8:8" s="1235" ht="17.25" customFormat="1" customHeight="1">
      <c r="A2377" s="1236"/>
      <c r="B2377" s="1282" t="s">
        <v>167</v>
      </c>
      <c r="C2377" s="1309" t="str">
        <f>'Marks Entry'!$L$3</f>
        <v>HINDI</v>
      </c>
      <c r="D2377" s="1310"/>
      <c r="E2377" s="1311">
        <f>IF(K2364="","",VLOOKUP($A2361,'Marks Entry'!$C$1:$GQ$109,10,0))</f>
        <v>0.0</v>
      </c>
      <c r="F2377" s="1311">
        <f>IF(K2364="","",VLOOKUP($A2361,'Marks Entry'!$C$1:$GQ$109,11,0))</f>
        <v>0.0</v>
      </c>
      <c r="G2377" s="1312">
        <f>IF(K2364="","",VLOOKUP($A2361,'Marks Entry'!$C$1:$GQ$109,12,0))</f>
        <v>0.0</v>
      </c>
      <c r="H2377" s="1313">
        <f>SUM(E2377:G2377)</f>
        <v>0.0</v>
      </c>
      <c r="I2377" s="1311">
        <f>IF(K2364="","",VLOOKUP($A2361,'Marks Entry'!$C$1:$GQ$109,14,0))</f>
        <v>0.0</v>
      </c>
      <c r="J2377" s="1313">
        <f t="shared" si="177" ref="J2377:J2384">SUM(H2377,I2377)</f>
        <v>0.0</v>
      </c>
      <c r="K2377" s="1311">
        <f>IF(K2364="","",VLOOKUP($A2361,'Marks Entry'!$C$1:$GQ$109,16,0))</f>
        <v>0.0</v>
      </c>
      <c r="L2377" s="1314">
        <f t="shared" si="178" ref="L2377:L2384">SUM(J2377,K2377)</f>
        <v>0.0</v>
      </c>
      <c r="M2377" s="1315" t="str">
        <f>IF(K2364="","",VLOOKUP($A2361,'Marks Entry'!$C$1:$GQ$109,21,0))</f>
        <v/>
      </c>
      <c r="N2377" s="508"/>
    </row>
    <row r="2378" spans="8:8" s="1235" ht="17.25" customFormat="1" customHeight="1">
      <c r="A2378" s="1236"/>
      <c r="B2378" s="1282" t="s">
        <v>167</v>
      </c>
      <c r="C2378" s="1316" t="str">
        <f>'Marks Entry'!$X$3</f>
        <v>ENGLISH</v>
      </c>
      <c r="D2378" s="1317"/>
      <c r="E2378" s="1318">
        <f>IF(K2364="","",VLOOKUP($A2361,'Marks Entry'!$C$1:$GQ$109,22,0))</f>
        <v>0.0</v>
      </c>
      <c r="F2378" s="1318">
        <f>IF(K2364="","",VLOOKUP($A2361,'Marks Entry'!$C$1:$GQ$109,23,0))</f>
        <v>0.0</v>
      </c>
      <c r="G2378" s="1319">
        <f>IF(K2364="","",VLOOKUP($A2361,'Marks Entry'!$C$1:$GQ$109,24,0))</f>
        <v>0.0</v>
      </c>
      <c r="H2378" s="1320">
        <f t="shared" si="179" ref="H2378:H2384">SUM(E2378:G2378)</f>
        <v>0.0</v>
      </c>
      <c r="I2378" s="1321">
        <f>IF(K2364="","",VLOOKUP($A2361,'Marks Entry'!$C$1:$GQ$109,26,0))</f>
        <v>0.0</v>
      </c>
      <c r="J2378" s="1320">
        <f t="shared" si="177"/>
        <v>0.0</v>
      </c>
      <c r="K2378" s="1318">
        <f>IF(K2364="","",VLOOKUP($A2361,'Marks Entry'!$C$1:$GQ$109,28,0))</f>
        <v>0.0</v>
      </c>
      <c r="L2378" s="1322">
        <f t="shared" si="178"/>
        <v>0.0</v>
      </c>
      <c r="M2378" s="1323" t="str">
        <f>IF(K2364="","",VLOOKUP($A2361,'Marks Entry'!$C$1:$GQ$109,33,0))</f>
        <v/>
      </c>
      <c r="N2378" s="508"/>
    </row>
    <row r="2379" spans="8:8" s="1235" ht="17.25" customFormat="1" customHeight="1">
      <c r="A2379" s="1236"/>
      <c r="B2379" s="1282" t="s">
        <v>167</v>
      </c>
      <c r="C2379" s="1324" t="s">
        <v>56</v>
      </c>
      <c r="D2379" s="1325"/>
      <c r="E2379" s="1326">
        <f>'Marks Entry'!$AJ$7</f>
        <v>10.0</v>
      </c>
      <c r="F2379" s="1326">
        <f>'Marks Entry'!$AK$7</f>
        <v>10.0</v>
      </c>
      <c r="G2379" s="1326">
        <f>'Marks Entry'!$AK$7</f>
        <v>10.0</v>
      </c>
      <c r="H2379" s="1327">
        <f t="shared" si="179"/>
        <v>30.0</v>
      </c>
      <c r="I2379" s="1326">
        <f>'Marks Entry'!$AN$7</f>
        <v>70.0</v>
      </c>
      <c r="J2379" s="1327">
        <f t="shared" si="177"/>
        <v>100.0</v>
      </c>
      <c r="K2379" s="1326">
        <f>'Marks Entry'!$AP$7</f>
        <v>100.0</v>
      </c>
      <c r="L2379" s="1328">
        <f t="shared" si="178"/>
        <v>200.0</v>
      </c>
      <c r="M2379" s="1329" t="s">
        <v>168</v>
      </c>
      <c r="N2379" s="508"/>
    </row>
    <row r="2380" spans="8:8" s="1235" ht="17.25" customFormat="1" customHeight="1">
      <c r="A2380" s="1236"/>
      <c r="B2380" s="1282" t="s">
        <v>167</v>
      </c>
      <c r="C2380" s="1330" t="str">
        <f>'Marks Entry'!$AJ$3</f>
        <v>SANSKRIT-I</v>
      </c>
      <c r="D2380" s="1331"/>
      <c r="E2380" s="1311">
        <f>IF(K2364="","",VLOOKUP($A2361,'Marks Entry'!$C$1:$GQ$109,34,0))</f>
        <v>0.0</v>
      </c>
      <c r="F2380" s="1311">
        <f>IF(K2364="","",VLOOKUP($A2361,'Marks Entry'!$C$1:$GQ$109,35,0))</f>
        <v>0.0</v>
      </c>
      <c r="G2380" s="1312">
        <f>IF(K2364="","",VLOOKUP($A2361,'Marks Entry'!$C$1:$GQ$109,36,0))</f>
        <v>0.0</v>
      </c>
      <c r="H2380" s="1332">
        <f t="shared" si="179"/>
        <v>0.0</v>
      </c>
      <c r="I2380" s="1333">
        <f>IF(K2364="","",VLOOKUP($A2361,'Marks Entry'!$C$1:$GQ$109,38,0))</f>
        <v>0.0</v>
      </c>
      <c r="J2380" s="1332">
        <f t="shared" si="177"/>
        <v>0.0</v>
      </c>
      <c r="K2380" s="1311">
        <f>IF(K2364="","",VLOOKUP($A2361,'Marks Entry'!$C$1:$GQ$109,40,0))</f>
        <v>0.0</v>
      </c>
      <c r="L2380" s="1314">
        <f t="shared" si="178"/>
        <v>0.0</v>
      </c>
      <c r="M2380" s="1315" t="str">
        <f>IF(K2364="","",VLOOKUP($A2361,'Marks Entry'!$C$1:$GQ$109,45,0))</f>
        <v/>
      </c>
      <c r="N2380" s="508"/>
    </row>
    <row r="2381" spans="8:8" s="1235" ht="17.25" customFormat="1" customHeight="1">
      <c r="A2381" s="1236"/>
      <c r="B2381" s="1282" t="s">
        <v>167</v>
      </c>
      <c r="C2381" s="1334" t="str">
        <f>'Marks Entry'!$AV$3</f>
        <v>SANSKRIT-II</v>
      </c>
      <c r="D2381" s="1335"/>
      <c r="E2381" s="1311">
        <f>IF(K2364="","",VLOOKUP($A2361,'Marks Entry'!$C$1:$GQ$109,46,0))</f>
        <v>0.0</v>
      </c>
      <c r="F2381" s="1311">
        <f>IF(K2364="","",VLOOKUP($A2361,'Marks Entry'!$C$1:$GQ$109,47,0))</f>
        <v>0.0</v>
      </c>
      <c r="G2381" s="1312">
        <f>IF(K2364="","",VLOOKUP($A2361,'Marks Entry'!$C$1:$GQ$109,48,0))</f>
        <v>0.0</v>
      </c>
      <c r="H2381" s="1336">
        <f t="shared" si="179"/>
        <v>0.0</v>
      </c>
      <c r="I2381" s="1337">
        <f>IF(K2364="","",VLOOKUP($A2361,'Marks Entry'!$C$1:$GQ$109,50,0))</f>
        <v>0.0</v>
      </c>
      <c r="J2381" s="1336">
        <f t="shared" si="177"/>
        <v>0.0</v>
      </c>
      <c r="K2381" s="1311">
        <f>IF(K2364="","",VLOOKUP($A2361,'Marks Entry'!$C$1:$GQ$109,52,0))</f>
        <v>0.0</v>
      </c>
      <c r="L2381" s="1314">
        <f t="shared" si="178"/>
        <v>0.0</v>
      </c>
      <c r="M2381" s="1315" t="str">
        <f>IF(K2364="","",VLOOKUP($A2361,'Marks Entry'!$C$1:$GQ$109,57,0))</f>
        <v/>
      </c>
      <c r="N2381" s="508"/>
    </row>
    <row r="2382" spans="8:8" s="1235" ht="17.25" customFormat="1" customHeight="1">
      <c r="A2382" s="1236"/>
      <c r="B2382" s="1282" t="s">
        <v>167</v>
      </c>
      <c r="C2382" s="1334" t="str">
        <f>'Marks Entry'!$BH$3</f>
        <v>SCIENCE</v>
      </c>
      <c r="D2382" s="1335"/>
      <c r="E2382" s="1311">
        <f>IF(K2364="","",VLOOKUP($A2361,'Marks Entry'!$C$1:$GQ$109,58,0))</f>
        <v>0.0</v>
      </c>
      <c r="F2382" s="1311">
        <f>IF(K2364="","",VLOOKUP($A2361,'Marks Entry'!$C$1:$GQ$109,59,0))</f>
        <v>0.0</v>
      </c>
      <c r="G2382" s="1312">
        <f>IF(K2364="","",VLOOKUP($A2361,'Marks Entry'!$C$1:$GQ$109,60,0))</f>
        <v>0.0</v>
      </c>
      <c r="H2382" s="1336">
        <f t="shared" si="179"/>
        <v>0.0</v>
      </c>
      <c r="I2382" s="1337">
        <f>IF(K2364="","",VLOOKUP($A2361,'Marks Entry'!$C$1:$GQ$109,62,0))</f>
        <v>0.0</v>
      </c>
      <c r="J2382" s="1336">
        <f t="shared" si="177"/>
        <v>0.0</v>
      </c>
      <c r="K2382" s="1311">
        <f>IF(K2364="","",VLOOKUP($A2361,'Marks Entry'!$C$1:$GQ$109,64,0))</f>
        <v>0.0</v>
      </c>
      <c r="L2382" s="1314">
        <f t="shared" si="178"/>
        <v>0.0</v>
      </c>
      <c r="M2382" s="1315" t="str">
        <f>IF(K2364="","",VLOOKUP($A2361,'Marks Entry'!$C$1:$GQ$109,69,0))</f>
        <v/>
      </c>
      <c r="N2382" s="508"/>
    </row>
    <row r="2383" spans="8:8" s="1235" ht="17.25" customFormat="1" customHeight="1">
      <c r="A2383" s="1236"/>
      <c r="B2383" s="1282" t="s">
        <v>167</v>
      </c>
      <c r="C2383" s="1338" t="str">
        <f>'Marks Entry'!$BT$3</f>
        <v>MATHEMATICS</v>
      </c>
      <c r="D2383" s="1339"/>
      <c r="E2383" s="1340">
        <f>IF(K2364="","",VLOOKUP($A2361,'Marks Entry'!$C$1:$GQ$109,70,0))</f>
        <v>0.0</v>
      </c>
      <c r="F2383" s="1340">
        <f>IF(K2364="","",VLOOKUP($A2361,'Marks Entry'!$C$1:$GQ$109,71,0))</f>
        <v>0.0</v>
      </c>
      <c r="G2383" s="1341">
        <f>IF(K2364="","",VLOOKUP($A2361,'Marks Entry'!$C$1:$GQ$109,72,0))</f>
        <v>0.0</v>
      </c>
      <c r="H2383" s="1342">
        <f t="shared" si="179"/>
        <v>0.0</v>
      </c>
      <c r="I2383" s="1343">
        <f>IF(K2364="","",VLOOKUP($A2361,'Marks Entry'!$C$1:$GQ$109,74,0))</f>
        <v>0.0</v>
      </c>
      <c r="J2383" s="1342">
        <f t="shared" si="177"/>
        <v>0.0</v>
      </c>
      <c r="K2383" s="1340">
        <f>IF(K2364="","",VLOOKUP($A2361,'Marks Entry'!$C$1:$GQ$109,76,0))</f>
        <v>0.0</v>
      </c>
      <c r="L2383" s="1344">
        <f t="shared" si="178"/>
        <v>0.0</v>
      </c>
      <c r="M2383" s="1345" t="str">
        <f>IF(K2364="","",VLOOKUP($A2361,'Marks Entry'!$C$1:$GQ$109,81,0))</f>
        <v/>
      </c>
      <c r="N2383" s="508"/>
    </row>
    <row r="2384" spans="8:8" s="1235" ht="17.25" customFormat="1" customHeight="1">
      <c r="A2384" s="1236"/>
      <c r="B2384" s="1282" t="s">
        <v>167</v>
      </c>
      <c r="C2384" s="1338" t="str">
        <f>'Marks Entry'!$CF$3</f>
        <v>SOCIAL SCIENCE</v>
      </c>
      <c r="D2384" s="1339"/>
      <c r="E2384" s="1340">
        <f>IF(K2364="","",VLOOKUP($A2361,'Marks Entry'!$C$1:$GQ$109,82,0))</f>
        <v>0.0</v>
      </c>
      <c r="F2384" s="1340">
        <f>IF(K2364="","",VLOOKUP($A2361,'Marks Entry'!$C$1:$GQ$109,83,0))</f>
        <v>0.0</v>
      </c>
      <c r="G2384" s="1341">
        <f>IF(K2364="","",VLOOKUP($A2361,'Marks Entry'!$C$1:$GQ$109,84,0))</f>
        <v>0.0</v>
      </c>
      <c r="H2384" s="1342">
        <f t="shared" si="179"/>
        <v>0.0</v>
      </c>
      <c r="I2384" s="1343">
        <f>IF(K2364="","",VLOOKUP($A2361,'Marks Entry'!$C$1:$GQ$109,86,0))</f>
        <v>0.0</v>
      </c>
      <c r="J2384" s="1342">
        <f t="shared" si="177"/>
        <v>0.0</v>
      </c>
      <c r="K2384" s="1340">
        <f>IF(K2364="","",VLOOKUP($A2361,'Marks Entry'!$C$1:$GQ$109,88,0))</f>
        <v>0.0</v>
      </c>
      <c r="L2384" s="1344">
        <f t="shared" si="178"/>
        <v>0.0</v>
      </c>
      <c r="M2384" s="1345" t="str">
        <f>IF(K2364="","",VLOOKUP($A2361,'Marks Entry'!$C$1:$GQ$109,93,0))</f>
        <v/>
      </c>
      <c r="N2384" s="508"/>
    </row>
    <row r="2385" spans="8:8" s="24" ht="17.25" customFormat="1" customHeight="1">
      <c r="A2385" s="1236"/>
      <c r="B2385" s="1262" t="s">
        <v>167</v>
      </c>
      <c r="C2385" s="1346" t="s">
        <v>77</v>
      </c>
      <c r="D2385" s="1347"/>
      <c r="E2385" s="1348"/>
      <c r="F2385" s="1349" t="s">
        <v>78</v>
      </c>
      <c r="G2385" s="1350"/>
      <c r="H2385" s="1351" t="s">
        <v>79</v>
      </c>
      <c r="I2385" s="1352"/>
      <c r="J2385" s="1353" t="s">
        <v>43</v>
      </c>
      <c r="K2385" s="1354" t="s">
        <v>95</v>
      </c>
      <c r="L2385" s="1355" t="s">
        <v>41</v>
      </c>
      <c r="M2385" s="1356" t="s">
        <v>45</v>
      </c>
      <c r="N2385" s="508"/>
    </row>
    <row r="2386" spans="8:8" s="24" ht="20.25" customFormat="1" customHeight="1">
      <c r="A2386" s="1236"/>
      <c r="B2386" s="1262" t="s">
        <v>167</v>
      </c>
      <c r="C2386" s="1357"/>
      <c r="D2386" s="1358"/>
      <c r="E2386" s="1359"/>
      <c r="F2386" s="1360" t="str">
        <f>IF(K2364="","",VLOOKUP($A2361,'Marks Entry'!$C$1:$GQ$109,155,0))</f>
        <v/>
      </c>
      <c r="G2386" s="1361"/>
      <c r="H2386" s="1362" t="str">
        <f>IF(K2364="","",VLOOKUP($A2361,'Marks Entry'!$C$1:$GQ$109,156,0))</f>
        <v/>
      </c>
      <c r="I2386" s="1361"/>
      <c r="J2386" s="1363" t="str">
        <f>IF(K2364="","",VLOOKUP($A2361,'Marks Entry'!$C$1:$GQ$109,157,0))</f>
        <v/>
      </c>
      <c r="K2386" s="1364" t="str">
        <f>IF(K2364="","",VLOOKUP($A2361,'Marks Entry'!$C$1:$GQ$109,158,0))</f>
        <v/>
      </c>
      <c r="L2386" s="1365" t="str">
        <f>IF(K2364="","",VLOOKUP($A2361,'Marks Entry'!$C$1:$GQ$109,159,0))</f>
        <v/>
      </c>
      <c r="M2386" s="1366" t="str">
        <f>IF(K2364="","",VLOOKUP($A2361,'Marks Entry'!$C$1:$GQ$109,161,0))</f>
        <v/>
      </c>
      <c r="N2386" s="508"/>
    </row>
    <row r="2387" spans="8:8" s="24" ht="17.25" customFormat="1" customHeight="1">
      <c r="A2387" s="1236"/>
      <c r="B2387" s="1262" t="s">
        <v>167</v>
      </c>
      <c r="C2387" s="1367" t="s">
        <v>58</v>
      </c>
      <c r="D2387" s="1368"/>
      <c r="E2387" s="1368"/>
      <c r="F2387" s="1368"/>
      <c r="G2387" s="1368"/>
      <c r="H2387" s="1368"/>
      <c r="I2387" s="1369"/>
      <c r="J2387" s="1370" t="s">
        <v>59</v>
      </c>
      <c r="K2387" s="1371">
        <f>IF(K2364="","",VLOOKUP($A2361,'Marks Entry'!$C$1:$GQ$109,152,0))</f>
        <v>0.0</v>
      </c>
      <c r="L2387" s="1372" t="s">
        <v>104</v>
      </c>
      <c r="M2387" s="1373"/>
      <c r="N2387" s="508"/>
    </row>
    <row r="2388" spans="8:8" s="24" ht="17.25" customFormat="1" customHeight="1">
      <c r="A2388" s="1236"/>
      <c r="B2388" s="1262" t="s">
        <v>167</v>
      </c>
      <c r="C2388" s="1374" t="s">
        <v>54</v>
      </c>
      <c r="D2388" s="1375"/>
      <c r="E2388" s="1375"/>
      <c r="F2388" s="1376" t="s">
        <v>162</v>
      </c>
      <c r="G2388" s="1376"/>
      <c r="H2388" s="1376"/>
      <c r="I2388" s="1377" t="s">
        <v>49</v>
      </c>
      <c r="J2388" s="1378" t="s">
        <v>60</v>
      </c>
      <c r="K2388" s="1379">
        <f>IF(K2364="","",VLOOKUP($A2361,'Marks Entry'!$C$1:$GQ$109,153,0))</f>
        <v>0.0</v>
      </c>
      <c r="L2388" s="1380" t="str">
        <f>IF(K2364="","",VLOOKUP($A2361,'Marks Entry'!$C$1:$GQ$109,154,0))</f>
        <v/>
      </c>
      <c r="M2388" s="1381"/>
      <c r="N2388" s="508"/>
    </row>
    <row r="2389" spans="8:8" s="24" ht="17.25" customFormat="1" customHeight="1">
      <c r="A2389" s="1236"/>
      <c r="B2389" s="1262" t="s">
        <v>167</v>
      </c>
      <c r="C2389" s="1374"/>
      <c r="D2389" s="1375"/>
      <c r="E2389" s="1375"/>
      <c r="F2389" s="1376"/>
      <c r="G2389" s="1376"/>
      <c r="H2389" s="1376"/>
      <c r="I2389" s="1382" t="s">
        <v>103</v>
      </c>
      <c r="J2389" s="1383" t="s">
        <v>61</v>
      </c>
      <c r="K2389" s="1383"/>
      <c r="L2389" s="1384" t="str">
        <f>IF(K2364="","",VLOOKUP($A2361,'Marks Entry'!$C$1:$GQ$109,162,0))</f>
        <v/>
      </c>
      <c r="M2389" s="1385"/>
      <c r="N2389" s="508"/>
    </row>
    <row r="2390" spans="8:8" s="24" ht="17.25" customFormat="1" customHeight="1">
      <c r="A2390" s="1236"/>
      <c r="B2390" s="1262" t="s">
        <v>167</v>
      </c>
      <c r="C2390" s="1386" t="str">
        <f>'Marks Entry'!$CR$3</f>
        <v>Fou. Of Info. Tech.</v>
      </c>
      <c r="D2390" s="1387"/>
      <c r="E2390" s="1388"/>
      <c r="F2390" s="1389" t="str">
        <f>IF(K2364="","",VLOOKUP($A2361,'Marks Entry'!$C$1:$GQ$109,180,0))</f>
        <v>0/200</v>
      </c>
      <c r="G2390" s="1389"/>
      <c r="H2390" s="1389"/>
      <c r="I2390" s="1390" t="str">
        <f>IF(OR(K2364="",F2390=0/200),"",VLOOKUP($A2361,'Marks Entry'!$C$1:$GQ$109,106,0))</f>
        <v/>
      </c>
      <c r="J2390" s="1391" t="s">
        <v>68</v>
      </c>
      <c r="K2390" s="1391"/>
      <c r="L2390" s="1392">
        <f>Master!$E$20</f>
        <v>45048.0</v>
      </c>
      <c r="M2390" s="1393"/>
      <c r="N2390" s="508"/>
    </row>
    <row r="2391" spans="8:8" s="24" ht="17.25" customFormat="1" customHeight="1">
      <c r="A2391" s="1236"/>
      <c r="B2391" s="1262" t="s">
        <v>167</v>
      </c>
      <c r="C2391" s="1394" t="str">
        <f>'Marks Entry'!$DE$3</f>
        <v>Health &amp; Phy. Edu.</v>
      </c>
      <c r="D2391" s="1395"/>
      <c r="E2391" s="1395"/>
      <c r="F2391" s="1396" t="str">
        <f>IF(K2364="","",VLOOKUP($A2361,'Marks Entry'!$C$1:$GQ$109,184,0))</f>
        <v>0/230</v>
      </c>
      <c r="G2391" s="1397"/>
      <c r="H2391" s="1398"/>
      <c r="I2391" s="1390" t="str">
        <f>IF(OR(K2364="",F2391=0/200),"",VLOOKUP($A2361,'Marks Entry'!$C$1:$GQ$109,129,0))</f>
        <v/>
      </c>
      <c r="J2391" s="1399"/>
      <c r="K2391" s="1399"/>
      <c r="L2391" s="1399"/>
      <c r="M2391" s="1400"/>
      <c r="N2391" s="508"/>
    </row>
    <row r="2392" spans="8:8" s="24" ht="17.25" customFormat="1" customHeight="1">
      <c r="A2392" s="1236"/>
      <c r="B2392" s="1262" t="s">
        <v>167</v>
      </c>
      <c r="C2392" s="1394" t="str">
        <f>'Marks Entry'!$EB$3</f>
        <v>S.U.P.W.</v>
      </c>
      <c r="D2392" s="1395"/>
      <c r="E2392" s="1395"/>
      <c r="F2392" s="1396" t="str">
        <f>IF(K2364="","",VLOOKUP($A2361,'Marks Entry'!$C$1:$GQ$109,188,0))</f>
        <v>0/100</v>
      </c>
      <c r="G2392" s="1397"/>
      <c r="H2392" s="1398"/>
      <c r="I2392" s="1390" t="str">
        <f>IF(OR(K2364="",F2392=0/100),"",VLOOKUP($A2361,'Marks Entry'!$C$1:$GQ$109,135,0))</f>
        <v/>
      </c>
      <c r="J2392" s="1401"/>
      <c r="K2392" s="1401"/>
      <c r="L2392" s="1401"/>
      <c r="M2392" s="1402"/>
      <c r="N2392" s="508"/>
    </row>
    <row r="2393" spans="8:8" s="24" ht="17.25" customFormat="1" customHeight="1">
      <c r="A2393" s="1236"/>
      <c r="B2393" s="1262" t="s">
        <v>167</v>
      </c>
      <c r="C2393" s="1394" t="str">
        <f>'Marks Entry'!$EH$3</f>
        <v>Art Education</v>
      </c>
      <c r="D2393" s="1395"/>
      <c r="E2393" s="1395"/>
      <c r="F2393" s="1396" t="str">
        <f>IF(K2364="","",VLOOKUP($A2361,'Marks Entry'!$C$1:$GQ$109,192,0))</f>
        <v>0/100</v>
      </c>
      <c r="G2393" s="1397"/>
      <c r="H2393" s="1398"/>
      <c r="I2393" s="1390" t="str">
        <f>IF(OR(K2364="",F2393=0/100),"",VLOOKUP($A2361,'Marks Entry'!$C$1:$GQ$109,141,0))</f>
        <v/>
      </c>
      <c r="J2393" s="1403" t="s">
        <v>228</v>
      </c>
      <c r="K2393" s="1403"/>
      <c r="L2393" s="1403"/>
      <c r="M2393" s="1404"/>
      <c r="N2393" s="508"/>
    </row>
    <row r="2394" spans="8:8" s="24" ht="17.25" customFormat="1" customHeight="1">
      <c r="A2394" s="1236"/>
      <c r="B2394" s="1262" t="s">
        <v>167</v>
      </c>
      <c r="C2394" s="1394" t="str">
        <f>'Marks Entry'!$EN$3</f>
        <v>H &amp; C RAJ</v>
      </c>
      <c r="D2394" s="1395"/>
      <c r="E2394" s="1395"/>
      <c r="F2394" s="1405" t="str">
        <f>IF(K2364="","",VLOOKUP($A2361,'Marks Entry'!$C$1:$GQ$109,196,0))</f>
        <v>0/200</v>
      </c>
      <c r="G2394" s="1406"/>
      <c r="H2394" s="1407"/>
      <c r="I2394" s="1408" t="str">
        <f>IF(OR(K2364="",F2394=0/200),"",VLOOKUP($A2361,'Marks Entry'!$C$1:$GQ$109,151,0))</f>
        <v/>
      </c>
      <c r="J2394" s="1403" t="s">
        <v>229</v>
      </c>
      <c r="K2394" s="1403"/>
      <c r="L2394" s="1403"/>
      <c r="M2394" s="1404"/>
      <c r="N2394" s="508"/>
    </row>
    <row r="2395" spans="8:8" s="24" ht="17.25" customFormat="1" customHeight="1">
      <c r="A2395" s="1236"/>
      <c r="B2395" s="1262" t="s">
        <v>167</v>
      </c>
      <c r="C2395" s="1409" t="s">
        <v>171</v>
      </c>
      <c r="D2395" s="1410"/>
      <c r="E2395" s="1411"/>
      <c r="F2395" s="1412" t="s">
        <v>172</v>
      </c>
      <c r="G2395" s="1413"/>
      <c r="H2395" s="1414"/>
      <c r="I2395" s="1415" t="s">
        <v>31</v>
      </c>
      <c r="J2395" s="1403" t="s">
        <v>230</v>
      </c>
      <c r="K2395" s="1403"/>
      <c r="L2395" s="1403"/>
      <c r="M2395" s="1404"/>
      <c r="N2395" s="508"/>
    </row>
    <row r="2396" spans="8:8" s="24" ht="17.25" customFormat="1" customHeight="1">
      <c r="A2396" s="1236"/>
      <c r="B2396" s="1262" t="s">
        <v>167</v>
      </c>
      <c r="C2396" s="1416"/>
      <c r="D2396" s="1417"/>
      <c r="E2396" s="1418"/>
      <c r="F2396" s="1419" t="s">
        <v>224</v>
      </c>
      <c r="G2396" s="1420"/>
      <c r="H2396" s="1421"/>
      <c r="I2396" s="1422" t="s">
        <v>62</v>
      </c>
      <c r="J2396" s="1423" t="s">
        <v>232</v>
      </c>
      <c r="K2396" s="1424"/>
      <c r="L2396" s="1424"/>
      <c r="M2396" s="1425"/>
      <c r="N2396" s="508"/>
    </row>
    <row r="2397" spans="8:8" s="24" ht="17.25" customFormat="1" customHeight="1">
      <c r="A2397" s="1236"/>
      <c r="B2397" s="1262" t="s">
        <v>167</v>
      </c>
      <c r="C2397" s="1416"/>
      <c r="D2397" s="1417"/>
      <c r="E2397" s="1418"/>
      <c r="F2397" s="1419" t="s">
        <v>225</v>
      </c>
      <c r="G2397" s="1420"/>
      <c r="H2397" s="1421"/>
      <c r="I2397" s="1422" t="s">
        <v>63</v>
      </c>
      <c r="J2397" s="1426"/>
      <c r="K2397" s="1427"/>
      <c r="L2397" s="1427"/>
      <c r="M2397" s="1428"/>
      <c r="N2397" s="508"/>
    </row>
    <row r="2398" spans="8:8" s="24" ht="17.25" customFormat="1" customHeight="1">
      <c r="A2398" s="1236"/>
      <c r="B2398" s="1262" t="s">
        <v>167</v>
      </c>
      <c r="C2398" s="1416"/>
      <c r="D2398" s="1417"/>
      <c r="E2398" s="1418"/>
      <c r="F2398" s="1419" t="s">
        <v>226</v>
      </c>
      <c r="G2398" s="1420"/>
      <c r="H2398" s="1421"/>
      <c r="I2398" s="1422" t="s">
        <v>65</v>
      </c>
      <c r="J2398" s="1426"/>
      <c r="K2398" s="1427"/>
      <c r="L2398" s="1427"/>
      <c r="M2398" s="1428"/>
      <c r="N2398" s="508"/>
    </row>
    <row r="2399" spans="8:8" s="24" ht="17.25" customFormat="1" customHeight="1">
      <c r="A2399" s="1236"/>
      <c r="B2399" s="1429" t="s">
        <v>167</v>
      </c>
      <c r="C2399" s="1430"/>
      <c r="D2399" s="1431"/>
      <c r="E2399" s="1432"/>
      <c r="F2399" s="1433" t="s">
        <v>227</v>
      </c>
      <c r="G2399" s="1434"/>
      <c r="H2399" s="1435"/>
      <c r="I2399" s="1436" t="s">
        <v>64</v>
      </c>
      <c r="J2399" s="1437" t="s">
        <v>231</v>
      </c>
      <c r="K2399" s="1438"/>
      <c r="L2399" s="1438"/>
      <c r="M2399" s="1439"/>
      <c r="N2399" s="508"/>
    </row>
    <row r="2400" spans="8:8" s="24" ht="27.75" customFormat="1" customHeight="1">
      <c r="A2400" s="1440" t="s">
        <v>161</v>
      </c>
      <c r="B2400" s="1440"/>
      <c r="C2400" s="1440"/>
      <c r="D2400" s="1440"/>
      <c r="E2400" s="1440"/>
      <c r="F2400" s="1440"/>
      <c r="G2400" s="1440"/>
      <c r="H2400" s="1440"/>
      <c r="I2400" s="1440"/>
      <c r="J2400" s="1440"/>
      <c r="K2400" s="1440"/>
      <c r="L2400" s="1440"/>
      <c r="M2400" s="1440"/>
      <c r="N2400" s="1440"/>
    </row>
    <row r="2401" spans="8:8" s="24" ht="19.5" customFormat="1" customHeight="1">
      <c r="A2401" s="1223">
        <f>A2361+1</f>
        <v>61.0</v>
      </c>
      <c r="B2401" s="1441" t="str">
        <f>$B$1</f>
        <v>Department Of Sanskrit Education, Rajasthan</v>
      </c>
      <c r="C2401" s="1441"/>
      <c r="D2401" s="1441"/>
      <c r="E2401" s="1441"/>
      <c r="F2401" s="1441"/>
      <c r="G2401" s="1441"/>
      <c r="H2401" s="1441"/>
      <c r="I2401" s="1441"/>
      <c r="J2401" s="1441"/>
      <c r="K2401" s="1441"/>
      <c r="L2401" s="1441"/>
      <c r="M2401" s="1441"/>
      <c r="N2401" s="508" t="s">
        <v>161</v>
      </c>
    </row>
    <row r="2402" spans="8:8" s="707" ht="36.0" customFormat="1" customHeight="1">
      <c r="A2402" s="1225"/>
      <c r="B2402" s="1226"/>
      <c r="C2402" s="1227"/>
      <c r="D2402" s="1228" t="str">
        <f>Master!$E$8</f>
        <v>GOVT VARISHTHA UPADHYAY SANSKRIT SCHOOL</v>
      </c>
      <c r="E2402" s="1229"/>
      <c r="F2402" s="1229"/>
      <c r="G2402" s="1229"/>
      <c r="H2402" s="1229"/>
      <c r="I2402" s="1229"/>
      <c r="J2402" s="1229"/>
      <c r="K2402" s="1229"/>
      <c r="L2402" s="1229"/>
      <c r="M2402" s="1230"/>
      <c r="N2402" s="508"/>
    </row>
    <row r="2403" spans="8:8" s="24" ht="19.5" customFormat="1" customHeight="1">
      <c r="A2403" s="1225"/>
      <c r="B2403" s="1231"/>
      <c r="C2403" s="1232"/>
      <c r="D2403" s="1233">
        <f>Master!$E$11</f>
        <v>0.0</v>
      </c>
      <c r="E2403" s="1233"/>
      <c r="F2403" s="1233"/>
      <c r="G2403" s="1233"/>
      <c r="H2403" s="1233"/>
      <c r="I2403" s="1233"/>
      <c r="J2403" s="1233"/>
      <c r="K2403" s="1233"/>
      <c r="L2403" s="1233"/>
      <c r="M2403" s="1234"/>
      <c r="N2403" s="508"/>
    </row>
    <row r="2404" spans="8:8" s="1235" ht="18.75" customFormat="1" customHeight="1">
      <c r="A2404" s="1236"/>
      <c r="B2404" s="1237"/>
      <c r="C2404" s="1238" t="s">
        <v>154</v>
      </c>
      <c r="D2404" s="1239"/>
      <c r="E2404" s="1239"/>
      <c r="F2404" s="1239"/>
      <c r="G2404" s="1239"/>
      <c r="H2404" s="1240"/>
      <c r="I2404" s="1241" t="s">
        <v>135</v>
      </c>
      <c r="J2404" s="1242"/>
      <c r="K2404" s="1243">
        <f>VLOOKUP($A2401,'Marks Entry'!$C$9:$K$108,5)</f>
        <v>0.0</v>
      </c>
      <c r="L2404" s="1244" t="s">
        <v>221</v>
      </c>
      <c r="M2404" s="1245"/>
      <c r="N2404" s="508"/>
    </row>
    <row r="2405" spans="8:8" s="1235" ht="18.75" customFormat="1" customHeight="1">
      <c r="A2405" s="1236"/>
      <c r="B2405" s="1237"/>
      <c r="C2405" s="1246"/>
      <c r="D2405" s="1247"/>
      <c r="E2405" s="1247"/>
      <c r="F2405" s="1247"/>
      <c r="G2405" s="1247"/>
      <c r="H2405" s="1248"/>
      <c r="I2405" s="1241"/>
      <c r="J2405" s="1242"/>
      <c r="K2405" s="1243"/>
      <c r="L2405" s="1249">
        <f>Master!$E$14</f>
        <v>8170.0</v>
      </c>
      <c r="M2405" s="1250"/>
      <c r="N2405" s="508"/>
    </row>
    <row r="2406" spans="8:8" s="24" ht="15.75" customFormat="1" customHeight="1">
      <c r="A2406" s="1236"/>
      <c r="B2406" s="1251"/>
      <c r="C2406" s="1246"/>
      <c r="D2406" s="1247"/>
      <c r="E2406" s="1247"/>
      <c r="F2406" s="1247"/>
      <c r="G2406" s="1247"/>
      <c r="H2406" s="1248"/>
      <c r="I2406" s="1241"/>
      <c r="J2406" s="1242"/>
      <c r="K2406" s="1243"/>
      <c r="L2406" s="1252" t="s">
        <v>222</v>
      </c>
      <c r="M2406" s="1253"/>
      <c r="N2406" s="508"/>
    </row>
    <row r="2407" spans="8:8" s="24" ht="18.0" customFormat="1" customHeight="1">
      <c r="A2407" s="1236"/>
      <c r="B2407" s="1251"/>
      <c r="C2407" s="1254"/>
      <c r="D2407" s="1255"/>
      <c r="E2407" s="1255"/>
      <c r="F2407" s="1255"/>
      <c r="G2407" s="1255"/>
      <c r="H2407" s="1256"/>
      <c r="I2407" s="1257"/>
      <c r="J2407" s="1258"/>
      <c r="K2407" s="1259"/>
      <c r="L2407" s="1260" t="str">
        <f>Master!$E$6</f>
        <v>2022-23</v>
      </c>
      <c r="M2407" s="1261"/>
      <c r="N2407" s="508"/>
    </row>
    <row r="2408" spans="8:8" s="24" ht="17.25" customFormat="1" customHeight="1">
      <c r="A2408" s="1236"/>
      <c r="B2408" s="1262" t="s">
        <v>167</v>
      </c>
      <c r="C2408" s="1263" t="s">
        <v>21</v>
      </c>
      <c r="D2408" s="1264"/>
      <c r="E2408" s="1264"/>
      <c r="F2408" s="1264"/>
      <c r="G2408" s="1265"/>
      <c r="H2408" s="1266" t="s">
        <v>153</v>
      </c>
      <c r="I2408" s="1267">
        <f>IF(K2404="","",VLOOKUP($A2401,'Marks Entry'!$C$9:$FA$108,3,0))</f>
        <v>0.0</v>
      </c>
      <c r="J2408" s="1267"/>
      <c r="K2408" s="1267"/>
      <c r="L2408" s="1267"/>
      <c r="M2408" s="1268"/>
      <c r="N2408" s="508"/>
    </row>
    <row r="2409" spans="8:8" s="24" ht="17.25" customFormat="1" customHeight="1">
      <c r="A2409" s="1236"/>
      <c r="B2409" s="1262" t="s">
        <v>167</v>
      </c>
      <c r="C2409" s="1269" t="s">
        <v>23</v>
      </c>
      <c r="D2409" s="1270"/>
      <c r="E2409" s="1270"/>
      <c r="F2409" s="1270"/>
      <c r="G2409" s="1271"/>
      <c r="H2409" s="1272" t="s">
        <v>153</v>
      </c>
      <c r="I2409" s="1273">
        <f>IF(K2404="","",VLOOKUP($A2401,'Marks Entry'!$C$9:$FA$108,6,0))</f>
        <v>0.0</v>
      </c>
      <c r="J2409" s="1273"/>
      <c r="K2409" s="1273"/>
      <c r="L2409" s="1273"/>
      <c r="M2409" s="1274"/>
      <c r="N2409" s="508"/>
    </row>
    <row r="2410" spans="8:8" s="24" ht="17.25" customFormat="1" customHeight="1">
      <c r="A2410" s="1236"/>
      <c r="B2410" s="1262" t="s">
        <v>167</v>
      </c>
      <c r="C2410" s="1269" t="s">
        <v>24</v>
      </c>
      <c r="D2410" s="1270"/>
      <c r="E2410" s="1270"/>
      <c r="F2410" s="1270"/>
      <c r="G2410" s="1271"/>
      <c r="H2410" s="1272" t="s">
        <v>153</v>
      </c>
      <c r="I2410" s="1273">
        <f>IF(K2404="","",VLOOKUP($A2401,'Marks Entry'!$C$9:$FA$108,7,0))</f>
        <v>0.0</v>
      </c>
      <c r="J2410" s="1273"/>
      <c r="K2410" s="1273"/>
      <c r="L2410" s="1273"/>
      <c r="M2410" s="1274"/>
      <c r="N2410" s="508"/>
    </row>
    <row r="2411" spans="8:8" s="24" ht="17.25" customFormat="1" customHeight="1">
      <c r="A2411" s="1236"/>
      <c r="B2411" s="1262" t="s">
        <v>167</v>
      </c>
      <c r="C2411" s="1269" t="s">
        <v>52</v>
      </c>
      <c r="D2411" s="1270"/>
      <c r="E2411" s="1270"/>
      <c r="F2411" s="1270"/>
      <c r="G2411" s="1271"/>
      <c r="H2411" s="1272" t="s">
        <v>153</v>
      </c>
      <c r="I2411" s="1273">
        <f>IF(K2404="","",VLOOKUP($A2401,'Marks Entry'!$C$9:$FA$108,8,0))</f>
        <v>0.0</v>
      </c>
      <c r="J2411" s="1273"/>
      <c r="K2411" s="1273"/>
      <c r="L2411" s="1273"/>
      <c r="M2411" s="1274"/>
      <c r="N2411" s="508"/>
    </row>
    <row r="2412" spans="8:8" s="24" ht="17.25" customFormat="1" customHeight="1">
      <c r="A2412" s="1236"/>
      <c r="B2412" s="1262" t="s">
        <v>167</v>
      </c>
      <c r="C2412" s="1269" t="s">
        <v>53</v>
      </c>
      <c r="D2412" s="1270"/>
      <c r="E2412" s="1270"/>
      <c r="F2412" s="1270"/>
      <c r="G2412" s="1271"/>
      <c r="H2412" s="1272" t="s">
        <v>153</v>
      </c>
      <c r="I2412" s="1275" t="str">
        <f>IF(K2404="","",CONCATENATE('Marks Entry'!$G$4,'Marks Entry'!$J$4))</f>
        <v>9(A)</v>
      </c>
      <c r="J2412" s="1273"/>
      <c r="K2412" s="1273"/>
      <c r="L2412" s="1273"/>
      <c r="M2412" s="1274"/>
      <c r="N2412" s="508"/>
    </row>
    <row r="2413" spans="8:8" s="24" ht="17.25" customFormat="1" customHeight="1">
      <c r="A2413" s="1236"/>
      <c r="B2413" s="1262" t="s">
        <v>167</v>
      </c>
      <c r="C2413" s="1276" t="s">
        <v>26</v>
      </c>
      <c r="D2413" s="1277"/>
      <c r="E2413" s="1277"/>
      <c r="F2413" s="1277"/>
      <c r="G2413" s="1278"/>
      <c r="H2413" s="1279" t="s">
        <v>153</v>
      </c>
      <c r="I2413" s="1280">
        <f>IF(K2404="","",VLOOKUP($A2401,'Marks Entry'!$C$9:$FA$108,9,0))</f>
        <v>0.0</v>
      </c>
      <c r="J2413" s="1280"/>
      <c r="K2413" s="1280"/>
      <c r="L2413" s="1280"/>
      <c r="M2413" s="1281"/>
      <c r="N2413" s="508"/>
    </row>
    <row r="2414" spans="8:8" s="1235" ht="17.25" customFormat="1" customHeight="1">
      <c r="A2414" s="1236"/>
      <c r="B2414" s="1282" t="s">
        <v>167</v>
      </c>
      <c r="C2414" s="1283" t="s">
        <v>54</v>
      </c>
      <c r="D2414" s="1284"/>
      <c r="E2414" s="1285" t="s">
        <v>69</v>
      </c>
      <c r="F2414" s="1286" t="s">
        <v>70</v>
      </c>
      <c r="G2414" s="1285" t="s">
        <v>200</v>
      </c>
      <c r="H2414" s="1287" t="s">
        <v>30</v>
      </c>
      <c r="I2414" s="1288" t="s">
        <v>55</v>
      </c>
      <c r="J2414" s="1289" t="s">
        <v>223</v>
      </c>
      <c r="K2414" s="1290" t="s">
        <v>83</v>
      </c>
      <c r="L2414" s="1291" t="s">
        <v>76</v>
      </c>
      <c r="M2414" s="1292" t="s">
        <v>102</v>
      </c>
      <c r="N2414" s="508"/>
    </row>
    <row r="2415" spans="8:8" s="1235" ht="17.25" customFormat="1" customHeight="1">
      <c r="A2415" s="1236"/>
      <c r="B2415" s="1282" t="s">
        <v>167</v>
      </c>
      <c r="C2415" s="1293"/>
      <c r="D2415" s="1294"/>
      <c r="E2415" s="1295"/>
      <c r="F2415" s="1296"/>
      <c r="G2415" s="1295"/>
      <c r="H2415" s="1297"/>
      <c r="I2415" s="1298"/>
      <c r="J2415" s="1299"/>
      <c r="K2415" s="1300"/>
      <c r="L2415" s="1301"/>
      <c r="M2415" s="1302"/>
      <c r="N2415" s="508"/>
    </row>
    <row r="2416" spans="8:8" s="1235" ht="17.25" customFormat="1" customHeight="1">
      <c r="A2416" s="1236"/>
      <c r="B2416" s="1282" t="s">
        <v>167</v>
      </c>
      <c r="C2416" s="1303" t="s">
        <v>56</v>
      </c>
      <c r="D2416" s="1304"/>
      <c r="E2416" s="1305">
        <f>'Marks Entry'!$L$7</f>
        <v>5.0</v>
      </c>
      <c r="F2416" s="1305">
        <f>'Marks Entry'!$M$7</f>
        <v>5.0</v>
      </c>
      <c r="G2416" s="1305">
        <f>'Marks Entry'!$M$7</f>
        <v>5.0</v>
      </c>
      <c r="H2416" s="1306">
        <f>SUM(E2416:G2416)</f>
        <v>15.0</v>
      </c>
      <c r="I2416" s="1305">
        <f>'Marks Entry'!$P$7</f>
        <v>35.0</v>
      </c>
      <c r="J2416" s="1306">
        <f>SUM(H2416,I2416)</f>
        <v>50.0</v>
      </c>
      <c r="K2416" s="1305">
        <f>'Marks Entry'!$R$7</f>
        <v>50.0</v>
      </c>
      <c r="L2416" s="1307">
        <f>SUM(J2416,K2416)</f>
        <v>100.0</v>
      </c>
      <c r="M2416" s="1308"/>
      <c r="N2416" s="508"/>
    </row>
    <row r="2417" spans="8:8" s="1235" ht="17.25" customFormat="1" customHeight="1">
      <c r="A2417" s="1236"/>
      <c r="B2417" s="1282" t="s">
        <v>167</v>
      </c>
      <c r="C2417" s="1309" t="str">
        <f>'Marks Entry'!$L$3</f>
        <v>HINDI</v>
      </c>
      <c r="D2417" s="1310"/>
      <c r="E2417" s="1311">
        <f>IF(K2404="","",VLOOKUP($A2401,'Marks Entry'!$C$1:$GQ$109,10,0))</f>
        <v>0.0</v>
      </c>
      <c r="F2417" s="1311">
        <f>IF(K2404="","",VLOOKUP($A2401,'Marks Entry'!$C$1:$GQ$109,11,0))</f>
        <v>0.0</v>
      </c>
      <c r="G2417" s="1312">
        <f>IF(K2404="","",VLOOKUP($A2401,'Marks Entry'!$C$1:$GQ$109,12,0))</f>
        <v>0.0</v>
      </c>
      <c r="H2417" s="1313">
        <f>SUM(E2417:G2417)</f>
        <v>0.0</v>
      </c>
      <c r="I2417" s="1311">
        <f>IF(K2404="","",VLOOKUP($A2401,'Marks Entry'!$C$1:$GQ$109,14,0))</f>
        <v>0.0</v>
      </c>
      <c r="J2417" s="1313">
        <f t="shared" si="180" ref="J2417:J2424">SUM(H2417,I2417)</f>
        <v>0.0</v>
      </c>
      <c r="K2417" s="1311">
        <f>IF(K2404="","",VLOOKUP($A2401,'Marks Entry'!$C$1:$GQ$109,16,0))</f>
        <v>0.0</v>
      </c>
      <c r="L2417" s="1314">
        <f t="shared" si="181" ref="L2417:L2424">SUM(J2417,K2417)</f>
        <v>0.0</v>
      </c>
      <c r="M2417" s="1315" t="str">
        <f>IF(K2404="","",VLOOKUP($A2401,'Marks Entry'!$C$1:$GQ$109,21,0))</f>
        <v/>
      </c>
      <c r="N2417" s="508"/>
    </row>
    <row r="2418" spans="8:8" s="1235" ht="17.25" customFormat="1" customHeight="1">
      <c r="A2418" s="1236"/>
      <c r="B2418" s="1282" t="s">
        <v>167</v>
      </c>
      <c r="C2418" s="1316" t="str">
        <f>'Marks Entry'!$X$3</f>
        <v>ENGLISH</v>
      </c>
      <c r="D2418" s="1317"/>
      <c r="E2418" s="1318">
        <f>IF(K2404="","",VLOOKUP($A2401,'Marks Entry'!$C$1:$GQ$109,22,0))</f>
        <v>0.0</v>
      </c>
      <c r="F2418" s="1318">
        <f>IF(K2404="","",VLOOKUP($A2401,'Marks Entry'!$C$1:$GQ$109,23,0))</f>
        <v>0.0</v>
      </c>
      <c r="G2418" s="1319">
        <f>IF(K2404="","",VLOOKUP($A2401,'Marks Entry'!$C$1:$GQ$109,24,0))</f>
        <v>0.0</v>
      </c>
      <c r="H2418" s="1320">
        <f t="shared" si="182" ref="H2418:H2424">SUM(E2418:G2418)</f>
        <v>0.0</v>
      </c>
      <c r="I2418" s="1321">
        <f>IF(K2404="","",VLOOKUP($A2401,'Marks Entry'!$C$1:$GQ$109,26,0))</f>
        <v>0.0</v>
      </c>
      <c r="J2418" s="1320">
        <f t="shared" si="180"/>
        <v>0.0</v>
      </c>
      <c r="K2418" s="1318">
        <f>IF(K2404="","",VLOOKUP($A2401,'Marks Entry'!$C$1:$GQ$109,28,0))</f>
        <v>0.0</v>
      </c>
      <c r="L2418" s="1322">
        <f t="shared" si="181"/>
        <v>0.0</v>
      </c>
      <c r="M2418" s="1323" t="str">
        <f>IF(K2404="","",VLOOKUP($A2401,'Marks Entry'!$C$1:$GQ$109,33,0))</f>
        <v/>
      </c>
      <c r="N2418" s="508"/>
    </row>
    <row r="2419" spans="8:8" s="1235" ht="17.25" customFormat="1" customHeight="1">
      <c r="A2419" s="1236"/>
      <c r="B2419" s="1282" t="s">
        <v>167</v>
      </c>
      <c r="C2419" s="1324" t="s">
        <v>56</v>
      </c>
      <c r="D2419" s="1325"/>
      <c r="E2419" s="1326">
        <f>'Marks Entry'!$AJ$7</f>
        <v>10.0</v>
      </c>
      <c r="F2419" s="1326">
        <f>'Marks Entry'!$AK$7</f>
        <v>10.0</v>
      </c>
      <c r="G2419" s="1326">
        <f>'Marks Entry'!$AK$7</f>
        <v>10.0</v>
      </c>
      <c r="H2419" s="1327">
        <f t="shared" si="182"/>
        <v>30.0</v>
      </c>
      <c r="I2419" s="1326">
        <f>'Marks Entry'!$AN$7</f>
        <v>70.0</v>
      </c>
      <c r="J2419" s="1327">
        <f t="shared" si="180"/>
        <v>100.0</v>
      </c>
      <c r="K2419" s="1326">
        <f>'Marks Entry'!$AP$7</f>
        <v>100.0</v>
      </c>
      <c r="L2419" s="1328">
        <f t="shared" si="181"/>
        <v>200.0</v>
      </c>
      <c r="M2419" s="1329" t="s">
        <v>168</v>
      </c>
      <c r="N2419" s="508"/>
    </row>
    <row r="2420" spans="8:8" s="1235" ht="17.25" customFormat="1" customHeight="1">
      <c r="A2420" s="1236"/>
      <c r="B2420" s="1282" t="s">
        <v>167</v>
      </c>
      <c r="C2420" s="1330" t="str">
        <f>'Marks Entry'!$AJ$3</f>
        <v>SANSKRIT-I</v>
      </c>
      <c r="D2420" s="1331"/>
      <c r="E2420" s="1311">
        <f>IF(K2404="","",VLOOKUP($A2401,'Marks Entry'!$C$1:$GQ$109,34,0))</f>
        <v>0.0</v>
      </c>
      <c r="F2420" s="1311">
        <f>IF(K2404="","",VLOOKUP($A2401,'Marks Entry'!$C$1:$GQ$109,35,0))</f>
        <v>0.0</v>
      </c>
      <c r="G2420" s="1312">
        <f>IF(K2404="","",VLOOKUP($A2401,'Marks Entry'!$C$1:$GQ$109,36,0))</f>
        <v>0.0</v>
      </c>
      <c r="H2420" s="1332">
        <f t="shared" si="182"/>
        <v>0.0</v>
      </c>
      <c r="I2420" s="1333">
        <f>IF(K2404="","",VLOOKUP($A2401,'Marks Entry'!$C$1:$GQ$109,38,0))</f>
        <v>0.0</v>
      </c>
      <c r="J2420" s="1332">
        <f t="shared" si="180"/>
        <v>0.0</v>
      </c>
      <c r="K2420" s="1311">
        <f>IF(K2404="","",VLOOKUP($A2401,'Marks Entry'!$C$1:$GQ$109,40,0))</f>
        <v>0.0</v>
      </c>
      <c r="L2420" s="1314">
        <f t="shared" si="181"/>
        <v>0.0</v>
      </c>
      <c r="M2420" s="1315" t="str">
        <f>IF(K2404="","",VLOOKUP($A2401,'Marks Entry'!$C$1:$GQ$109,45,0))</f>
        <v/>
      </c>
      <c r="N2420" s="508"/>
    </row>
    <row r="2421" spans="8:8" s="1235" ht="17.25" customFormat="1" customHeight="1">
      <c r="A2421" s="1236"/>
      <c r="B2421" s="1282" t="s">
        <v>167</v>
      </c>
      <c r="C2421" s="1334" t="str">
        <f>'Marks Entry'!$AV$3</f>
        <v>SANSKRIT-II</v>
      </c>
      <c r="D2421" s="1335"/>
      <c r="E2421" s="1311">
        <f>IF(K2404="","",VLOOKUP($A2401,'Marks Entry'!$C$1:$GQ$109,46,0))</f>
        <v>0.0</v>
      </c>
      <c r="F2421" s="1311">
        <f>IF(K2404="","",VLOOKUP($A2401,'Marks Entry'!$C$1:$GQ$109,47,0))</f>
        <v>0.0</v>
      </c>
      <c r="G2421" s="1312">
        <f>IF(K2404="","",VLOOKUP($A2401,'Marks Entry'!$C$1:$GQ$109,48,0))</f>
        <v>0.0</v>
      </c>
      <c r="H2421" s="1336">
        <f t="shared" si="182"/>
        <v>0.0</v>
      </c>
      <c r="I2421" s="1337">
        <f>IF(K2404="","",VLOOKUP($A2401,'Marks Entry'!$C$1:$GQ$109,50,0))</f>
        <v>0.0</v>
      </c>
      <c r="J2421" s="1336">
        <f t="shared" si="180"/>
        <v>0.0</v>
      </c>
      <c r="K2421" s="1311">
        <f>IF(K2404="","",VLOOKUP($A2401,'Marks Entry'!$C$1:$GQ$109,52,0))</f>
        <v>0.0</v>
      </c>
      <c r="L2421" s="1314">
        <f t="shared" si="181"/>
        <v>0.0</v>
      </c>
      <c r="M2421" s="1315" t="str">
        <f>IF(K2404="","",VLOOKUP($A2401,'Marks Entry'!$C$1:$GQ$109,57,0))</f>
        <v/>
      </c>
      <c r="N2421" s="508"/>
    </row>
    <row r="2422" spans="8:8" s="1235" ht="17.25" customFormat="1" customHeight="1">
      <c r="A2422" s="1236"/>
      <c r="B2422" s="1282" t="s">
        <v>167</v>
      </c>
      <c r="C2422" s="1334" t="str">
        <f>'Marks Entry'!$BH$3</f>
        <v>SCIENCE</v>
      </c>
      <c r="D2422" s="1335"/>
      <c r="E2422" s="1311">
        <f>IF(K2404="","",VLOOKUP($A2401,'Marks Entry'!$C$1:$GQ$109,58,0))</f>
        <v>0.0</v>
      </c>
      <c r="F2422" s="1311">
        <f>IF(K2404="","",VLOOKUP($A2401,'Marks Entry'!$C$1:$GQ$109,59,0))</f>
        <v>0.0</v>
      </c>
      <c r="G2422" s="1312">
        <f>IF(K2404="","",VLOOKUP($A2401,'Marks Entry'!$C$1:$GQ$109,60,0))</f>
        <v>0.0</v>
      </c>
      <c r="H2422" s="1336">
        <f t="shared" si="182"/>
        <v>0.0</v>
      </c>
      <c r="I2422" s="1337">
        <f>IF(K2404="","",VLOOKUP($A2401,'Marks Entry'!$C$1:$GQ$109,62,0))</f>
        <v>0.0</v>
      </c>
      <c r="J2422" s="1336">
        <f t="shared" si="180"/>
        <v>0.0</v>
      </c>
      <c r="K2422" s="1311">
        <f>IF(K2404="","",VLOOKUP($A2401,'Marks Entry'!$C$1:$GQ$109,64,0))</f>
        <v>0.0</v>
      </c>
      <c r="L2422" s="1314">
        <f t="shared" si="181"/>
        <v>0.0</v>
      </c>
      <c r="M2422" s="1315" t="str">
        <f>IF(K2404="","",VLOOKUP($A2401,'Marks Entry'!$C$1:$GQ$109,69,0))</f>
        <v/>
      </c>
      <c r="N2422" s="508"/>
    </row>
    <row r="2423" spans="8:8" s="1235" ht="17.25" customFormat="1" customHeight="1">
      <c r="A2423" s="1236"/>
      <c r="B2423" s="1282" t="s">
        <v>167</v>
      </c>
      <c r="C2423" s="1338" t="str">
        <f>'Marks Entry'!$BT$3</f>
        <v>MATHEMATICS</v>
      </c>
      <c r="D2423" s="1339"/>
      <c r="E2423" s="1340">
        <f>IF(K2404="","",VLOOKUP($A2401,'Marks Entry'!$C$1:$GQ$109,70,0))</f>
        <v>0.0</v>
      </c>
      <c r="F2423" s="1340">
        <f>IF(K2404="","",VLOOKUP($A2401,'Marks Entry'!$C$1:$GQ$109,71,0))</f>
        <v>0.0</v>
      </c>
      <c r="G2423" s="1341">
        <f>IF(K2404="","",VLOOKUP($A2401,'Marks Entry'!$C$1:$GQ$109,72,0))</f>
        <v>0.0</v>
      </c>
      <c r="H2423" s="1342">
        <f t="shared" si="182"/>
        <v>0.0</v>
      </c>
      <c r="I2423" s="1343">
        <f>IF(K2404="","",VLOOKUP($A2401,'Marks Entry'!$C$1:$GQ$109,74,0))</f>
        <v>0.0</v>
      </c>
      <c r="J2423" s="1342">
        <f t="shared" si="180"/>
        <v>0.0</v>
      </c>
      <c r="K2423" s="1340">
        <f>IF(K2404="","",VLOOKUP($A2401,'Marks Entry'!$C$1:$GQ$109,76,0))</f>
        <v>0.0</v>
      </c>
      <c r="L2423" s="1344">
        <f t="shared" si="181"/>
        <v>0.0</v>
      </c>
      <c r="M2423" s="1345" t="str">
        <f>IF(K2404="","",VLOOKUP($A2401,'Marks Entry'!$C$1:$GQ$109,81,0))</f>
        <v/>
      </c>
      <c r="N2423" s="508"/>
    </row>
    <row r="2424" spans="8:8" s="1235" ht="17.25" customFormat="1" customHeight="1">
      <c r="A2424" s="1236"/>
      <c r="B2424" s="1282" t="s">
        <v>167</v>
      </c>
      <c r="C2424" s="1338" t="str">
        <f>'Marks Entry'!$CF$3</f>
        <v>SOCIAL SCIENCE</v>
      </c>
      <c r="D2424" s="1339"/>
      <c r="E2424" s="1340">
        <f>IF(K2404="","",VLOOKUP($A2401,'Marks Entry'!$C$1:$GQ$109,82,0))</f>
        <v>0.0</v>
      </c>
      <c r="F2424" s="1340">
        <f>IF(K2404="","",VLOOKUP($A2401,'Marks Entry'!$C$1:$GQ$109,83,0))</f>
        <v>0.0</v>
      </c>
      <c r="G2424" s="1341">
        <f>IF(K2404="","",VLOOKUP($A2401,'Marks Entry'!$C$1:$GQ$109,84,0))</f>
        <v>0.0</v>
      </c>
      <c r="H2424" s="1342">
        <f t="shared" si="182"/>
        <v>0.0</v>
      </c>
      <c r="I2424" s="1343">
        <f>IF(K2404="","",VLOOKUP($A2401,'Marks Entry'!$C$1:$GQ$109,86,0))</f>
        <v>0.0</v>
      </c>
      <c r="J2424" s="1342">
        <f t="shared" si="180"/>
        <v>0.0</v>
      </c>
      <c r="K2424" s="1340">
        <f>IF(K2404="","",VLOOKUP($A2401,'Marks Entry'!$C$1:$GQ$109,88,0))</f>
        <v>0.0</v>
      </c>
      <c r="L2424" s="1344">
        <f t="shared" si="181"/>
        <v>0.0</v>
      </c>
      <c r="M2424" s="1345" t="str">
        <f>IF(K2404="","",VLOOKUP($A2401,'Marks Entry'!$C$1:$GQ$109,93,0))</f>
        <v/>
      </c>
      <c r="N2424" s="508"/>
    </row>
    <row r="2425" spans="8:8" s="24" ht="17.25" customFormat="1" customHeight="1">
      <c r="A2425" s="1236"/>
      <c r="B2425" s="1262" t="s">
        <v>167</v>
      </c>
      <c r="C2425" s="1346" t="s">
        <v>77</v>
      </c>
      <c r="D2425" s="1347"/>
      <c r="E2425" s="1348"/>
      <c r="F2425" s="1349" t="s">
        <v>78</v>
      </c>
      <c r="G2425" s="1350"/>
      <c r="H2425" s="1351" t="s">
        <v>79</v>
      </c>
      <c r="I2425" s="1352"/>
      <c r="J2425" s="1353" t="s">
        <v>43</v>
      </c>
      <c r="K2425" s="1354" t="s">
        <v>95</v>
      </c>
      <c r="L2425" s="1355" t="s">
        <v>41</v>
      </c>
      <c r="M2425" s="1356" t="s">
        <v>45</v>
      </c>
      <c r="N2425" s="508"/>
    </row>
    <row r="2426" spans="8:8" s="24" ht="20.25" customFormat="1" customHeight="1">
      <c r="A2426" s="1236"/>
      <c r="B2426" s="1262" t="s">
        <v>167</v>
      </c>
      <c r="C2426" s="1357"/>
      <c r="D2426" s="1358"/>
      <c r="E2426" s="1359"/>
      <c r="F2426" s="1360" t="str">
        <f>IF(K2404="","",VLOOKUP($A2401,'Marks Entry'!$C$1:$GQ$109,155,0))</f>
        <v/>
      </c>
      <c r="G2426" s="1361"/>
      <c r="H2426" s="1362" t="str">
        <f>IF(K2404="","",VLOOKUP($A2401,'Marks Entry'!$C$1:$GQ$109,156,0))</f>
        <v/>
      </c>
      <c r="I2426" s="1361"/>
      <c r="J2426" s="1363" t="str">
        <f>IF(K2404="","",VLOOKUP($A2401,'Marks Entry'!$C$1:$GQ$109,157,0))</f>
        <v/>
      </c>
      <c r="K2426" s="1364" t="str">
        <f>IF(K2404="","",VLOOKUP($A2401,'Marks Entry'!$C$1:$GQ$109,158,0))</f>
        <v/>
      </c>
      <c r="L2426" s="1365" t="str">
        <f>IF(K2404="","",VLOOKUP($A2401,'Marks Entry'!$C$1:$GQ$109,159,0))</f>
        <v/>
      </c>
      <c r="M2426" s="1366" t="str">
        <f>IF(K2404="","",VLOOKUP($A2401,'Marks Entry'!$C$1:$GQ$109,161,0))</f>
        <v/>
      </c>
      <c r="N2426" s="508"/>
    </row>
    <row r="2427" spans="8:8" s="24" ht="17.25" customFormat="1" customHeight="1">
      <c r="A2427" s="1236"/>
      <c r="B2427" s="1262" t="s">
        <v>167</v>
      </c>
      <c r="C2427" s="1367" t="s">
        <v>58</v>
      </c>
      <c r="D2427" s="1368"/>
      <c r="E2427" s="1368"/>
      <c r="F2427" s="1368"/>
      <c r="G2427" s="1368"/>
      <c r="H2427" s="1368"/>
      <c r="I2427" s="1369"/>
      <c r="J2427" s="1370" t="s">
        <v>59</v>
      </c>
      <c r="K2427" s="1371">
        <f>IF(K2404="","",VLOOKUP($A2401,'Marks Entry'!$C$1:$GQ$109,152,0))</f>
        <v>0.0</v>
      </c>
      <c r="L2427" s="1372" t="s">
        <v>104</v>
      </c>
      <c r="M2427" s="1373"/>
      <c r="N2427" s="508"/>
    </row>
    <row r="2428" spans="8:8" s="24" ht="17.25" customFormat="1" customHeight="1">
      <c r="A2428" s="1236"/>
      <c r="B2428" s="1262" t="s">
        <v>167</v>
      </c>
      <c r="C2428" s="1374" t="s">
        <v>54</v>
      </c>
      <c r="D2428" s="1375"/>
      <c r="E2428" s="1375"/>
      <c r="F2428" s="1376" t="s">
        <v>162</v>
      </c>
      <c r="G2428" s="1376"/>
      <c r="H2428" s="1376"/>
      <c r="I2428" s="1377" t="s">
        <v>49</v>
      </c>
      <c r="J2428" s="1378" t="s">
        <v>60</v>
      </c>
      <c r="K2428" s="1379">
        <f>IF(K2404="","",VLOOKUP($A2401,'Marks Entry'!$C$1:$GQ$109,153,0))</f>
        <v>0.0</v>
      </c>
      <c r="L2428" s="1380" t="str">
        <f>IF(K2404="","",VLOOKUP($A2401,'Marks Entry'!$C$1:$GQ$109,154,0))</f>
        <v/>
      </c>
      <c r="M2428" s="1381"/>
      <c r="N2428" s="508"/>
    </row>
    <row r="2429" spans="8:8" s="24" ht="17.25" customFormat="1" customHeight="1">
      <c r="A2429" s="1236"/>
      <c r="B2429" s="1262" t="s">
        <v>167</v>
      </c>
      <c r="C2429" s="1374"/>
      <c r="D2429" s="1375"/>
      <c r="E2429" s="1375"/>
      <c r="F2429" s="1376"/>
      <c r="G2429" s="1376"/>
      <c r="H2429" s="1376"/>
      <c r="I2429" s="1382" t="s">
        <v>103</v>
      </c>
      <c r="J2429" s="1383" t="s">
        <v>61</v>
      </c>
      <c r="K2429" s="1383"/>
      <c r="L2429" s="1384" t="str">
        <f>IF(K2404="","",VLOOKUP($A2401,'Marks Entry'!$C$1:$GQ$109,162,0))</f>
        <v/>
      </c>
      <c r="M2429" s="1385"/>
      <c r="N2429" s="508"/>
    </row>
    <row r="2430" spans="8:8" s="24" ht="17.25" customFormat="1" customHeight="1">
      <c r="A2430" s="1236"/>
      <c r="B2430" s="1262" t="s">
        <v>167</v>
      </c>
      <c r="C2430" s="1386" t="str">
        <f>'Marks Entry'!$CR$3</f>
        <v>Fou. Of Info. Tech.</v>
      </c>
      <c r="D2430" s="1387"/>
      <c r="E2430" s="1388"/>
      <c r="F2430" s="1389" t="str">
        <f>IF(K2404="","",VLOOKUP($A2401,'Marks Entry'!$C$1:$GQ$109,180,0))</f>
        <v>0/200</v>
      </c>
      <c r="G2430" s="1389"/>
      <c r="H2430" s="1389"/>
      <c r="I2430" s="1390" t="str">
        <f>IF(OR(K2404="",F2430=0/200),"",VLOOKUP($A2401,'Marks Entry'!$C$1:$GQ$109,106,0))</f>
        <v/>
      </c>
      <c r="J2430" s="1391" t="s">
        <v>68</v>
      </c>
      <c r="K2430" s="1391"/>
      <c r="L2430" s="1392">
        <f>Master!$E$20</f>
        <v>45048.0</v>
      </c>
      <c r="M2430" s="1393"/>
      <c r="N2430" s="508"/>
    </row>
    <row r="2431" spans="8:8" s="24" ht="17.25" customFormat="1" customHeight="1">
      <c r="A2431" s="1236"/>
      <c r="B2431" s="1262" t="s">
        <v>167</v>
      </c>
      <c r="C2431" s="1394" t="str">
        <f>'Marks Entry'!$DE$3</f>
        <v>Health &amp; Phy. Edu.</v>
      </c>
      <c r="D2431" s="1395"/>
      <c r="E2431" s="1395"/>
      <c r="F2431" s="1396" t="str">
        <f>IF(K2404="","",VLOOKUP($A2401,'Marks Entry'!$C$1:$GQ$109,184,0))</f>
        <v>0/230</v>
      </c>
      <c r="G2431" s="1397"/>
      <c r="H2431" s="1398"/>
      <c r="I2431" s="1390" t="str">
        <f>IF(OR(K2404="",F2431=0/200),"",VLOOKUP($A2401,'Marks Entry'!$C$1:$GQ$109,129,0))</f>
        <v/>
      </c>
      <c r="J2431" s="1399"/>
      <c r="K2431" s="1399"/>
      <c r="L2431" s="1399"/>
      <c r="M2431" s="1400"/>
      <c r="N2431" s="508"/>
    </row>
    <row r="2432" spans="8:8" s="24" ht="17.25" customFormat="1" customHeight="1">
      <c r="A2432" s="1236"/>
      <c r="B2432" s="1262" t="s">
        <v>167</v>
      </c>
      <c r="C2432" s="1394" t="str">
        <f>'Marks Entry'!$EB$3</f>
        <v>S.U.P.W.</v>
      </c>
      <c r="D2432" s="1395"/>
      <c r="E2432" s="1395"/>
      <c r="F2432" s="1396" t="str">
        <f>IF(K2404="","",VLOOKUP($A2401,'Marks Entry'!$C$1:$GQ$109,188,0))</f>
        <v>0/100</v>
      </c>
      <c r="G2432" s="1397"/>
      <c r="H2432" s="1398"/>
      <c r="I2432" s="1390" t="str">
        <f>IF(OR(K2404="",F2432=0/100),"",VLOOKUP($A2401,'Marks Entry'!$C$1:$GQ$109,135,0))</f>
        <v/>
      </c>
      <c r="J2432" s="1401"/>
      <c r="K2432" s="1401"/>
      <c r="L2432" s="1401"/>
      <c r="M2432" s="1402"/>
      <c r="N2432" s="508"/>
    </row>
    <row r="2433" spans="8:8" s="24" ht="17.25" customFormat="1" customHeight="1">
      <c r="A2433" s="1236"/>
      <c r="B2433" s="1262" t="s">
        <v>167</v>
      </c>
      <c r="C2433" s="1394" t="str">
        <f>'Marks Entry'!$EH$3</f>
        <v>Art Education</v>
      </c>
      <c r="D2433" s="1395"/>
      <c r="E2433" s="1395"/>
      <c r="F2433" s="1396" t="str">
        <f>IF(K2404="","",VLOOKUP($A2401,'Marks Entry'!$C$1:$GQ$109,192,0))</f>
        <v>0/100</v>
      </c>
      <c r="G2433" s="1397"/>
      <c r="H2433" s="1398"/>
      <c r="I2433" s="1390" t="str">
        <f>IF(OR(K2404="",F2433=0/100),"",VLOOKUP($A2401,'Marks Entry'!$C$1:$GQ$109,141,0))</f>
        <v/>
      </c>
      <c r="J2433" s="1403" t="s">
        <v>228</v>
      </c>
      <c r="K2433" s="1403"/>
      <c r="L2433" s="1403"/>
      <c r="M2433" s="1404"/>
      <c r="N2433" s="508"/>
    </row>
    <row r="2434" spans="8:8" s="24" ht="17.25" customFormat="1" customHeight="1">
      <c r="A2434" s="1236"/>
      <c r="B2434" s="1262" t="s">
        <v>167</v>
      </c>
      <c r="C2434" s="1394" t="str">
        <f>'Marks Entry'!$EN$3</f>
        <v>H &amp; C RAJ</v>
      </c>
      <c r="D2434" s="1395"/>
      <c r="E2434" s="1395"/>
      <c r="F2434" s="1405" t="str">
        <f>IF(K2404="","",VLOOKUP($A2401,'Marks Entry'!$C$1:$GQ$109,196,0))</f>
        <v>0/200</v>
      </c>
      <c r="G2434" s="1406"/>
      <c r="H2434" s="1407"/>
      <c r="I2434" s="1408" t="str">
        <f>IF(OR(K2404="",F2434=0/200),"",VLOOKUP($A2401,'Marks Entry'!$C$1:$GQ$109,151,0))</f>
        <v/>
      </c>
      <c r="J2434" s="1403" t="s">
        <v>229</v>
      </c>
      <c r="K2434" s="1403"/>
      <c r="L2434" s="1403"/>
      <c r="M2434" s="1404"/>
      <c r="N2434" s="508"/>
    </row>
    <row r="2435" spans="8:8" s="24" ht="17.25" customFormat="1" customHeight="1">
      <c r="A2435" s="1236"/>
      <c r="B2435" s="1262" t="s">
        <v>167</v>
      </c>
      <c r="C2435" s="1409" t="s">
        <v>171</v>
      </c>
      <c r="D2435" s="1410"/>
      <c r="E2435" s="1411"/>
      <c r="F2435" s="1412" t="s">
        <v>172</v>
      </c>
      <c r="G2435" s="1413"/>
      <c r="H2435" s="1414"/>
      <c r="I2435" s="1415" t="s">
        <v>31</v>
      </c>
      <c r="J2435" s="1403" t="s">
        <v>230</v>
      </c>
      <c r="K2435" s="1403"/>
      <c r="L2435" s="1403"/>
      <c r="M2435" s="1404"/>
      <c r="N2435" s="508"/>
    </row>
    <row r="2436" spans="8:8" s="24" ht="17.25" customFormat="1" customHeight="1">
      <c r="A2436" s="1236"/>
      <c r="B2436" s="1262" t="s">
        <v>167</v>
      </c>
      <c r="C2436" s="1416"/>
      <c r="D2436" s="1417"/>
      <c r="E2436" s="1418"/>
      <c r="F2436" s="1419" t="s">
        <v>224</v>
      </c>
      <c r="G2436" s="1420"/>
      <c r="H2436" s="1421"/>
      <c r="I2436" s="1422" t="s">
        <v>62</v>
      </c>
      <c r="J2436" s="1423" t="s">
        <v>232</v>
      </c>
      <c r="K2436" s="1424"/>
      <c r="L2436" s="1424"/>
      <c r="M2436" s="1425"/>
      <c r="N2436" s="508"/>
    </row>
    <row r="2437" spans="8:8" s="24" ht="17.25" customFormat="1" customHeight="1">
      <c r="A2437" s="1236"/>
      <c r="B2437" s="1262" t="s">
        <v>167</v>
      </c>
      <c r="C2437" s="1416"/>
      <c r="D2437" s="1417"/>
      <c r="E2437" s="1418"/>
      <c r="F2437" s="1419" t="s">
        <v>225</v>
      </c>
      <c r="G2437" s="1420"/>
      <c r="H2437" s="1421"/>
      <c r="I2437" s="1422" t="s">
        <v>63</v>
      </c>
      <c r="J2437" s="1426"/>
      <c r="K2437" s="1427"/>
      <c r="L2437" s="1427"/>
      <c r="M2437" s="1428"/>
      <c r="N2437" s="508"/>
    </row>
    <row r="2438" spans="8:8" s="24" ht="17.25" customFormat="1" customHeight="1">
      <c r="A2438" s="1236"/>
      <c r="B2438" s="1262" t="s">
        <v>167</v>
      </c>
      <c r="C2438" s="1416"/>
      <c r="D2438" s="1417"/>
      <c r="E2438" s="1418"/>
      <c r="F2438" s="1419" t="s">
        <v>226</v>
      </c>
      <c r="G2438" s="1420"/>
      <c r="H2438" s="1421"/>
      <c r="I2438" s="1422" t="s">
        <v>65</v>
      </c>
      <c r="J2438" s="1426"/>
      <c r="K2438" s="1427"/>
      <c r="L2438" s="1427"/>
      <c r="M2438" s="1428"/>
      <c r="N2438" s="508"/>
    </row>
    <row r="2439" spans="8:8" s="24" ht="17.25" customFormat="1" customHeight="1">
      <c r="A2439" s="1236"/>
      <c r="B2439" s="1429" t="s">
        <v>167</v>
      </c>
      <c r="C2439" s="1430"/>
      <c r="D2439" s="1431"/>
      <c r="E2439" s="1432"/>
      <c r="F2439" s="1433" t="s">
        <v>227</v>
      </c>
      <c r="G2439" s="1434"/>
      <c r="H2439" s="1435"/>
      <c r="I2439" s="1436" t="s">
        <v>64</v>
      </c>
      <c r="J2439" s="1437" t="s">
        <v>231</v>
      </c>
      <c r="K2439" s="1438"/>
      <c r="L2439" s="1438"/>
      <c r="M2439" s="1439"/>
      <c r="N2439" s="508"/>
    </row>
    <row r="2440" spans="8:8" s="24" ht="27.75" customFormat="1" customHeight="1">
      <c r="A2440" s="1440" t="s">
        <v>161</v>
      </c>
      <c r="B2440" s="1440"/>
      <c r="C2440" s="1440"/>
      <c r="D2440" s="1440"/>
      <c r="E2440" s="1440"/>
      <c r="F2440" s="1440"/>
      <c r="G2440" s="1440"/>
      <c r="H2440" s="1440"/>
      <c r="I2440" s="1440"/>
      <c r="J2440" s="1440"/>
      <c r="K2440" s="1440"/>
      <c r="L2440" s="1440"/>
      <c r="M2440" s="1440"/>
      <c r="N2440" s="1440"/>
    </row>
    <row r="2441" spans="8:8" s="24" ht="19.5" customFormat="1" customHeight="1">
      <c r="A2441" s="1223">
        <f>A2401+1</f>
        <v>62.0</v>
      </c>
      <c r="B2441" s="1441" t="str">
        <f>$B$1</f>
        <v>Department Of Sanskrit Education, Rajasthan</v>
      </c>
      <c r="C2441" s="1441"/>
      <c r="D2441" s="1441"/>
      <c r="E2441" s="1441"/>
      <c r="F2441" s="1441"/>
      <c r="G2441" s="1441"/>
      <c r="H2441" s="1441"/>
      <c r="I2441" s="1441"/>
      <c r="J2441" s="1441"/>
      <c r="K2441" s="1441"/>
      <c r="L2441" s="1441"/>
      <c r="M2441" s="1441"/>
      <c r="N2441" s="508" t="s">
        <v>161</v>
      </c>
    </row>
    <row r="2442" spans="8:8" s="707" ht="36.0" customFormat="1" customHeight="1">
      <c r="A2442" s="1225"/>
      <c r="B2442" s="1226"/>
      <c r="C2442" s="1227"/>
      <c r="D2442" s="1228" t="str">
        <f>Master!$E$8</f>
        <v>GOVT VARISHTHA UPADHYAY SANSKRIT SCHOOL</v>
      </c>
      <c r="E2442" s="1229"/>
      <c r="F2442" s="1229"/>
      <c r="G2442" s="1229"/>
      <c r="H2442" s="1229"/>
      <c r="I2442" s="1229"/>
      <c r="J2442" s="1229"/>
      <c r="K2442" s="1229"/>
      <c r="L2442" s="1229"/>
      <c r="M2442" s="1230"/>
      <c r="N2442" s="508"/>
    </row>
    <row r="2443" spans="8:8" s="24" ht="19.5" customFormat="1" customHeight="1">
      <c r="A2443" s="1225"/>
      <c r="B2443" s="1231"/>
      <c r="C2443" s="1232"/>
      <c r="D2443" s="1233">
        <f>Master!$E$11</f>
        <v>0.0</v>
      </c>
      <c r="E2443" s="1233"/>
      <c r="F2443" s="1233"/>
      <c r="G2443" s="1233"/>
      <c r="H2443" s="1233"/>
      <c r="I2443" s="1233"/>
      <c r="J2443" s="1233"/>
      <c r="K2443" s="1233"/>
      <c r="L2443" s="1233"/>
      <c r="M2443" s="1234"/>
      <c r="N2443" s="508"/>
    </row>
    <row r="2444" spans="8:8" s="1235" ht="18.75" customFormat="1" customHeight="1">
      <c r="A2444" s="1236"/>
      <c r="B2444" s="1237"/>
      <c r="C2444" s="1238" t="s">
        <v>154</v>
      </c>
      <c r="D2444" s="1239"/>
      <c r="E2444" s="1239"/>
      <c r="F2444" s="1239"/>
      <c r="G2444" s="1239"/>
      <c r="H2444" s="1240"/>
      <c r="I2444" s="1241" t="s">
        <v>135</v>
      </c>
      <c r="J2444" s="1242"/>
      <c r="K2444" s="1243">
        <f>VLOOKUP($A2441,'Marks Entry'!$C$9:$K$108,5)</f>
        <v>0.0</v>
      </c>
      <c r="L2444" s="1244" t="s">
        <v>221</v>
      </c>
      <c r="M2444" s="1245"/>
      <c r="N2444" s="508"/>
    </row>
    <row r="2445" spans="8:8" s="1235" ht="18.75" customFormat="1" customHeight="1">
      <c r="A2445" s="1236"/>
      <c r="B2445" s="1237"/>
      <c r="C2445" s="1246"/>
      <c r="D2445" s="1247"/>
      <c r="E2445" s="1247"/>
      <c r="F2445" s="1247"/>
      <c r="G2445" s="1247"/>
      <c r="H2445" s="1248"/>
      <c r="I2445" s="1241"/>
      <c r="J2445" s="1242"/>
      <c r="K2445" s="1243"/>
      <c r="L2445" s="1249">
        <f>Master!$E$14</f>
        <v>8170.0</v>
      </c>
      <c r="M2445" s="1250"/>
      <c r="N2445" s="508"/>
    </row>
    <row r="2446" spans="8:8" s="24" ht="15.75" customFormat="1" customHeight="1">
      <c r="A2446" s="1236"/>
      <c r="B2446" s="1251"/>
      <c r="C2446" s="1246"/>
      <c r="D2446" s="1247"/>
      <c r="E2446" s="1247"/>
      <c r="F2446" s="1247"/>
      <c r="G2446" s="1247"/>
      <c r="H2446" s="1248"/>
      <c r="I2446" s="1241"/>
      <c r="J2446" s="1242"/>
      <c r="K2446" s="1243"/>
      <c r="L2446" s="1252" t="s">
        <v>222</v>
      </c>
      <c r="M2446" s="1253"/>
      <c r="N2446" s="508"/>
    </row>
    <row r="2447" spans="8:8" s="24" ht="18.0" customFormat="1" customHeight="1">
      <c r="A2447" s="1236"/>
      <c r="B2447" s="1251"/>
      <c r="C2447" s="1254"/>
      <c r="D2447" s="1255"/>
      <c r="E2447" s="1255"/>
      <c r="F2447" s="1255"/>
      <c r="G2447" s="1255"/>
      <c r="H2447" s="1256"/>
      <c r="I2447" s="1257"/>
      <c r="J2447" s="1258"/>
      <c r="K2447" s="1259"/>
      <c r="L2447" s="1260" t="str">
        <f>Master!$E$6</f>
        <v>2022-23</v>
      </c>
      <c r="M2447" s="1261"/>
      <c r="N2447" s="508"/>
    </row>
    <row r="2448" spans="8:8" s="24" ht="17.25" customFormat="1" customHeight="1">
      <c r="A2448" s="1236"/>
      <c r="B2448" s="1262" t="s">
        <v>167</v>
      </c>
      <c r="C2448" s="1263" t="s">
        <v>21</v>
      </c>
      <c r="D2448" s="1264"/>
      <c r="E2448" s="1264"/>
      <c r="F2448" s="1264"/>
      <c r="G2448" s="1265"/>
      <c r="H2448" s="1266" t="s">
        <v>153</v>
      </c>
      <c r="I2448" s="1267">
        <f>IF(K2444="","",VLOOKUP($A2441,'Marks Entry'!$C$9:$FA$108,3,0))</f>
        <v>0.0</v>
      </c>
      <c r="J2448" s="1267"/>
      <c r="K2448" s="1267"/>
      <c r="L2448" s="1267"/>
      <c r="M2448" s="1268"/>
      <c r="N2448" s="508"/>
    </row>
    <row r="2449" spans="8:8" s="24" ht="17.25" customFormat="1" customHeight="1">
      <c r="A2449" s="1236"/>
      <c r="B2449" s="1262" t="s">
        <v>167</v>
      </c>
      <c r="C2449" s="1269" t="s">
        <v>23</v>
      </c>
      <c r="D2449" s="1270"/>
      <c r="E2449" s="1270"/>
      <c r="F2449" s="1270"/>
      <c r="G2449" s="1271"/>
      <c r="H2449" s="1272" t="s">
        <v>153</v>
      </c>
      <c r="I2449" s="1273">
        <f>IF(K2444="","",VLOOKUP($A2441,'Marks Entry'!$C$9:$FA$108,6,0))</f>
        <v>0.0</v>
      </c>
      <c r="J2449" s="1273"/>
      <c r="K2449" s="1273"/>
      <c r="L2449" s="1273"/>
      <c r="M2449" s="1274"/>
      <c r="N2449" s="508"/>
    </row>
    <row r="2450" spans="8:8" s="24" ht="17.25" customFormat="1" customHeight="1">
      <c r="A2450" s="1236"/>
      <c r="B2450" s="1262" t="s">
        <v>167</v>
      </c>
      <c r="C2450" s="1269" t="s">
        <v>24</v>
      </c>
      <c r="D2450" s="1270"/>
      <c r="E2450" s="1270"/>
      <c r="F2450" s="1270"/>
      <c r="G2450" s="1271"/>
      <c r="H2450" s="1272" t="s">
        <v>153</v>
      </c>
      <c r="I2450" s="1273">
        <f>IF(K2444="","",VLOOKUP($A2441,'Marks Entry'!$C$9:$FA$108,7,0))</f>
        <v>0.0</v>
      </c>
      <c r="J2450" s="1273"/>
      <c r="K2450" s="1273"/>
      <c r="L2450" s="1273"/>
      <c r="M2450" s="1274"/>
      <c r="N2450" s="508"/>
    </row>
    <row r="2451" spans="8:8" s="24" ht="17.25" customFormat="1" customHeight="1">
      <c r="A2451" s="1236"/>
      <c r="B2451" s="1262" t="s">
        <v>167</v>
      </c>
      <c r="C2451" s="1269" t="s">
        <v>52</v>
      </c>
      <c r="D2451" s="1270"/>
      <c r="E2451" s="1270"/>
      <c r="F2451" s="1270"/>
      <c r="G2451" s="1271"/>
      <c r="H2451" s="1272" t="s">
        <v>153</v>
      </c>
      <c r="I2451" s="1273">
        <f>IF(K2444="","",VLOOKUP($A2441,'Marks Entry'!$C$9:$FA$108,8,0))</f>
        <v>0.0</v>
      </c>
      <c r="J2451" s="1273"/>
      <c r="K2451" s="1273"/>
      <c r="L2451" s="1273"/>
      <c r="M2451" s="1274"/>
      <c r="N2451" s="508"/>
    </row>
    <row r="2452" spans="8:8" s="24" ht="17.25" customFormat="1" customHeight="1">
      <c r="A2452" s="1236"/>
      <c r="B2452" s="1262" t="s">
        <v>167</v>
      </c>
      <c r="C2452" s="1269" t="s">
        <v>53</v>
      </c>
      <c r="D2452" s="1270"/>
      <c r="E2452" s="1270"/>
      <c r="F2452" s="1270"/>
      <c r="G2452" s="1271"/>
      <c r="H2452" s="1272" t="s">
        <v>153</v>
      </c>
      <c r="I2452" s="1275" t="str">
        <f>IF(K2444="","",CONCATENATE('Marks Entry'!$G$4,'Marks Entry'!$J$4))</f>
        <v>9(A)</v>
      </c>
      <c r="J2452" s="1273"/>
      <c r="K2452" s="1273"/>
      <c r="L2452" s="1273"/>
      <c r="M2452" s="1274"/>
      <c r="N2452" s="508"/>
    </row>
    <row r="2453" spans="8:8" s="24" ht="17.25" customFormat="1" customHeight="1">
      <c r="A2453" s="1236"/>
      <c r="B2453" s="1262" t="s">
        <v>167</v>
      </c>
      <c r="C2453" s="1276" t="s">
        <v>26</v>
      </c>
      <c r="D2453" s="1277"/>
      <c r="E2453" s="1277"/>
      <c r="F2453" s="1277"/>
      <c r="G2453" s="1278"/>
      <c r="H2453" s="1279" t="s">
        <v>153</v>
      </c>
      <c r="I2453" s="1280">
        <f>IF(K2444="","",VLOOKUP($A2441,'Marks Entry'!$C$9:$FA$108,9,0))</f>
        <v>0.0</v>
      </c>
      <c r="J2453" s="1280"/>
      <c r="K2453" s="1280"/>
      <c r="L2453" s="1280"/>
      <c r="M2453" s="1281"/>
      <c r="N2453" s="508"/>
    </row>
    <row r="2454" spans="8:8" s="1235" ht="17.25" customFormat="1" customHeight="1">
      <c r="A2454" s="1236"/>
      <c r="B2454" s="1282" t="s">
        <v>167</v>
      </c>
      <c r="C2454" s="1283" t="s">
        <v>54</v>
      </c>
      <c r="D2454" s="1284"/>
      <c r="E2454" s="1285" t="s">
        <v>69</v>
      </c>
      <c r="F2454" s="1286" t="s">
        <v>70</v>
      </c>
      <c r="G2454" s="1285" t="s">
        <v>200</v>
      </c>
      <c r="H2454" s="1287" t="s">
        <v>30</v>
      </c>
      <c r="I2454" s="1288" t="s">
        <v>55</v>
      </c>
      <c r="J2454" s="1289" t="s">
        <v>223</v>
      </c>
      <c r="K2454" s="1290" t="s">
        <v>83</v>
      </c>
      <c r="L2454" s="1291" t="s">
        <v>76</v>
      </c>
      <c r="M2454" s="1292" t="s">
        <v>102</v>
      </c>
      <c r="N2454" s="508"/>
    </row>
    <row r="2455" spans="8:8" s="1235" ht="17.25" customFormat="1" customHeight="1">
      <c r="A2455" s="1236"/>
      <c r="B2455" s="1282" t="s">
        <v>167</v>
      </c>
      <c r="C2455" s="1293"/>
      <c r="D2455" s="1294"/>
      <c r="E2455" s="1295"/>
      <c r="F2455" s="1296"/>
      <c r="G2455" s="1295"/>
      <c r="H2455" s="1297"/>
      <c r="I2455" s="1298"/>
      <c r="J2455" s="1299"/>
      <c r="K2455" s="1300"/>
      <c r="L2455" s="1301"/>
      <c r="M2455" s="1302"/>
      <c r="N2455" s="508"/>
    </row>
    <row r="2456" spans="8:8" s="1235" ht="17.25" customFormat="1" customHeight="1">
      <c r="A2456" s="1236"/>
      <c r="B2456" s="1282" t="s">
        <v>167</v>
      </c>
      <c r="C2456" s="1303" t="s">
        <v>56</v>
      </c>
      <c r="D2456" s="1304"/>
      <c r="E2456" s="1305">
        <f>'Marks Entry'!$L$7</f>
        <v>5.0</v>
      </c>
      <c r="F2456" s="1305">
        <f>'Marks Entry'!$M$7</f>
        <v>5.0</v>
      </c>
      <c r="G2456" s="1305">
        <f>'Marks Entry'!$M$7</f>
        <v>5.0</v>
      </c>
      <c r="H2456" s="1306">
        <f>SUM(E2456:G2456)</f>
        <v>15.0</v>
      </c>
      <c r="I2456" s="1305">
        <f>'Marks Entry'!$P$7</f>
        <v>35.0</v>
      </c>
      <c r="J2456" s="1306">
        <f>SUM(H2456,I2456)</f>
        <v>50.0</v>
      </c>
      <c r="K2456" s="1305">
        <f>'Marks Entry'!$R$7</f>
        <v>50.0</v>
      </c>
      <c r="L2456" s="1307">
        <f>SUM(J2456,K2456)</f>
        <v>100.0</v>
      </c>
      <c r="M2456" s="1308"/>
      <c r="N2456" s="508"/>
    </row>
    <row r="2457" spans="8:8" s="1235" ht="17.25" customFormat="1" customHeight="1">
      <c r="A2457" s="1236"/>
      <c r="B2457" s="1282" t="s">
        <v>167</v>
      </c>
      <c r="C2457" s="1309" t="str">
        <f>'Marks Entry'!$L$3</f>
        <v>HINDI</v>
      </c>
      <c r="D2457" s="1310"/>
      <c r="E2457" s="1311">
        <f>IF(K2444="","",VLOOKUP($A2441,'Marks Entry'!$C$1:$GQ$109,10,0))</f>
        <v>0.0</v>
      </c>
      <c r="F2457" s="1311">
        <f>IF(K2444="","",VLOOKUP($A2441,'Marks Entry'!$C$1:$GQ$109,11,0))</f>
        <v>0.0</v>
      </c>
      <c r="G2457" s="1312">
        <f>IF(K2444="","",VLOOKUP($A2441,'Marks Entry'!$C$1:$GQ$109,12,0))</f>
        <v>0.0</v>
      </c>
      <c r="H2457" s="1313">
        <f>SUM(E2457:G2457)</f>
        <v>0.0</v>
      </c>
      <c r="I2457" s="1311">
        <f>IF(K2444="","",VLOOKUP($A2441,'Marks Entry'!$C$1:$GQ$109,14,0))</f>
        <v>0.0</v>
      </c>
      <c r="J2457" s="1313">
        <f t="shared" si="183" ref="J2457:J2464">SUM(H2457,I2457)</f>
        <v>0.0</v>
      </c>
      <c r="K2457" s="1311">
        <f>IF(K2444="","",VLOOKUP($A2441,'Marks Entry'!$C$1:$GQ$109,16,0))</f>
        <v>0.0</v>
      </c>
      <c r="L2457" s="1314">
        <f t="shared" si="184" ref="L2457:L2464">SUM(J2457,K2457)</f>
        <v>0.0</v>
      </c>
      <c r="M2457" s="1315" t="str">
        <f>IF(K2444="","",VLOOKUP($A2441,'Marks Entry'!$C$1:$GQ$109,21,0))</f>
        <v/>
      </c>
      <c r="N2457" s="508"/>
    </row>
    <row r="2458" spans="8:8" s="1235" ht="17.25" customFormat="1" customHeight="1">
      <c r="A2458" s="1236"/>
      <c r="B2458" s="1282" t="s">
        <v>167</v>
      </c>
      <c r="C2458" s="1316" t="str">
        <f>'Marks Entry'!$X$3</f>
        <v>ENGLISH</v>
      </c>
      <c r="D2458" s="1317"/>
      <c r="E2458" s="1318">
        <f>IF(K2444="","",VLOOKUP($A2441,'Marks Entry'!$C$1:$GQ$109,22,0))</f>
        <v>0.0</v>
      </c>
      <c r="F2458" s="1318">
        <f>IF(K2444="","",VLOOKUP($A2441,'Marks Entry'!$C$1:$GQ$109,23,0))</f>
        <v>0.0</v>
      </c>
      <c r="G2458" s="1319">
        <f>IF(K2444="","",VLOOKUP($A2441,'Marks Entry'!$C$1:$GQ$109,24,0))</f>
        <v>0.0</v>
      </c>
      <c r="H2458" s="1320">
        <f t="shared" si="185" ref="H2458:H2464">SUM(E2458:G2458)</f>
        <v>0.0</v>
      </c>
      <c r="I2458" s="1321">
        <f>IF(K2444="","",VLOOKUP($A2441,'Marks Entry'!$C$1:$GQ$109,26,0))</f>
        <v>0.0</v>
      </c>
      <c r="J2458" s="1320">
        <f t="shared" si="183"/>
        <v>0.0</v>
      </c>
      <c r="K2458" s="1318">
        <f>IF(K2444="","",VLOOKUP($A2441,'Marks Entry'!$C$1:$GQ$109,28,0))</f>
        <v>0.0</v>
      </c>
      <c r="L2458" s="1322">
        <f t="shared" si="184"/>
        <v>0.0</v>
      </c>
      <c r="M2458" s="1323" t="str">
        <f>IF(K2444="","",VLOOKUP($A2441,'Marks Entry'!$C$1:$GQ$109,33,0))</f>
        <v/>
      </c>
      <c r="N2458" s="508"/>
    </row>
    <row r="2459" spans="8:8" s="1235" ht="17.25" customFormat="1" customHeight="1">
      <c r="A2459" s="1236"/>
      <c r="B2459" s="1282" t="s">
        <v>167</v>
      </c>
      <c r="C2459" s="1324" t="s">
        <v>56</v>
      </c>
      <c r="D2459" s="1325"/>
      <c r="E2459" s="1326">
        <f>'Marks Entry'!$AJ$7</f>
        <v>10.0</v>
      </c>
      <c r="F2459" s="1326">
        <f>'Marks Entry'!$AK$7</f>
        <v>10.0</v>
      </c>
      <c r="G2459" s="1326">
        <f>'Marks Entry'!$AK$7</f>
        <v>10.0</v>
      </c>
      <c r="H2459" s="1327">
        <f t="shared" si="185"/>
        <v>30.0</v>
      </c>
      <c r="I2459" s="1326">
        <f>'Marks Entry'!$AN$7</f>
        <v>70.0</v>
      </c>
      <c r="J2459" s="1327">
        <f t="shared" si="183"/>
        <v>100.0</v>
      </c>
      <c r="K2459" s="1326">
        <f>'Marks Entry'!$AP$7</f>
        <v>100.0</v>
      </c>
      <c r="L2459" s="1328">
        <f t="shared" si="184"/>
        <v>200.0</v>
      </c>
      <c r="M2459" s="1329" t="s">
        <v>168</v>
      </c>
      <c r="N2459" s="508"/>
    </row>
    <row r="2460" spans="8:8" s="1235" ht="17.25" customFormat="1" customHeight="1">
      <c r="A2460" s="1236"/>
      <c r="B2460" s="1282" t="s">
        <v>167</v>
      </c>
      <c r="C2460" s="1330" t="str">
        <f>'Marks Entry'!$AJ$3</f>
        <v>SANSKRIT-I</v>
      </c>
      <c r="D2460" s="1331"/>
      <c r="E2460" s="1311">
        <f>IF(K2444="","",VLOOKUP($A2441,'Marks Entry'!$C$1:$GQ$109,34,0))</f>
        <v>0.0</v>
      </c>
      <c r="F2460" s="1311">
        <f>IF(K2444="","",VLOOKUP($A2441,'Marks Entry'!$C$1:$GQ$109,35,0))</f>
        <v>0.0</v>
      </c>
      <c r="G2460" s="1312">
        <f>IF(K2444="","",VLOOKUP($A2441,'Marks Entry'!$C$1:$GQ$109,36,0))</f>
        <v>0.0</v>
      </c>
      <c r="H2460" s="1332">
        <f t="shared" si="185"/>
        <v>0.0</v>
      </c>
      <c r="I2460" s="1333">
        <f>IF(K2444="","",VLOOKUP($A2441,'Marks Entry'!$C$1:$GQ$109,38,0))</f>
        <v>0.0</v>
      </c>
      <c r="J2460" s="1332">
        <f t="shared" si="183"/>
        <v>0.0</v>
      </c>
      <c r="K2460" s="1311">
        <f>IF(K2444="","",VLOOKUP($A2441,'Marks Entry'!$C$1:$GQ$109,40,0))</f>
        <v>0.0</v>
      </c>
      <c r="L2460" s="1314">
        <f t="shared" si="184"/>
        <v>0.0</v>
      </c>
      <c r="M2460" s="1315" t="str">
        <f>IF(K2444="","",VLOOKUP($A2441,'Marks Entry'!$C$1:$GQ$109,45,0))</f>
        <v/>
      </c>
      <c r="N2460" s="508"/>
    </row>
    <row r="2461" spans="8:8" s="1235" ht="17.25" customFormat="1" customHeight="1">
      <c r="A2461" s="1236"/>
      <c r="B2461" s="1282" t="s">
        <v>167</v>
      </c>
      <c r="C2461" s="1334" t="str">
        <f>'Marks Entry'!$AV$3</f>
        <v>SANSKRIT-II</v>
      </c>
      <c r="D2461" s="1335"/>
      <c r="E2461" s="1311">
        <f>IF(K2444="","",VLOOKUP($A2441,'Marks Entry'!$C$1:$GQ$109,46,0))</f>
        <v>0.0</v>
      </c>
      <c r="F2461" s="1311">
        <f>IF(K2444="","",VLOOKUP($A2441,'Marks Entry'!$C$1:$GQ$109,47,0))</f>
        <v>0.0</v>
      </c>
      <c r="G2461" s="1312">
        <f>IF(K2444="","",VLOOKUP($A2441,'Marks Entry'!$C$1:$GQ$109,48,0))</f>
        <v>0.0</v>
      </c>
      <c r="H2461" s="1336">
        <f t="shared" si="185"/>
        <v>0.0</v>
      </c>
      <c r="I2461" s="1337">
        <f>IF(K2444="","",VLOOKUP($A2441,'Marks Entry'!$C$1:$GQ$109,50,0))</f>
        <v>0.0</v>
      </c>
      <c r="J2461" s="1336">
        <f t="shared" si="183"/>
        <v>0.0</v>
      </c>
      <c r="K2461" s="1311">
        <f>IF(K2444="","",VLOOKUP($A2441,'Marks Entry'!$C$1:$GQ$109,52,0))</f>
        <v>0.0</v>
      </c>
      <c r="L2461" s="1314">
        <f t="shared" si="184"/>
        <v>0.0</v>
      </c>
      <c r="M2461" s="1315" t="str">
        <f>IF(K2444="","",VLOOKUP($A2441,'Marks Entry'!$C$1:$GQ$109,57,0))</f>
        <v/>
      </c>
      <c r="N2461" s="508"/>
    </row>
    <row r="2462" spans="8:8" s="1235" ht="17.25" customFormat="1" customHeight="1">
      <c r="A2462" s="1236"/>
      <c r="B2462" s="1282" t="s">
        <v>167</v>
      </c>
      <c r="C2462" s="1334" t="str">
        <f>'Marks Entry'!$BH$3</f>
        <v>SCIENCE</v>
      </c>
      <c r="D2462" s="1335"/>
      <c r="E2462" s="1311">
        <f>IF(K2444="","",VLOOKUP($A2441,'Marks Entry'!$C$1:$GQ$109,58,0))</f>
        <v>0.0</v>
      </c>
      <c r="F2462" s="1311">
        <f>IF(K2444="","",VLOOKUP($A2441,'Marks Entry'!$C$1:$GQ$109,59,0))</f>
        <v>0.0</v>
      </c>
      <c r="G2462" s="1312">
        <f>IF(K2444="","",VLOOKUP($A2441,'Marks Entry'!$C$1:$GQ$109,60,0))</f>
        <v>0.0</v>
      </c>
      <c r="H2462" s="1336">
        <f t="shared" si="185"/>
        <v>0.0</v>
      </c>
      <c r="I2462" s="1337">
        <f>IF(K2444="","",VLOOKUP($A2441,'Marks Entry'!$C$1:$GQ$109,62,0))</f>
        <v>0.0</v>
      </c>
      <c r="J2462" s="1336">
        <f t="shared" si="183"/>
        <v>0.0</v>
      </c>
      <c r="K2462" s="1311">
        <f>IF(K2444="","",VLOOKUP($A2441,'Marks Entry'!$C$1:$GQ$109,64,0))</f>
        <v>0.0</v>
      </c>
      <c r="L2462" s="1314">
        <f t="shared" si="184"/>
        <v>0.0</v>
      </c>
      <c r="M2462" s="1315" t="str">
        <f>IF(K2444="","",VLOOKUP($A2441,'Marks Entry'!$C$1:$GQ$109,69,0))</f>
        <v/>
      </c>
      <c r="N2462" s="508"/>
    </row>
    <row r="2463" spans="8:8" s="1235" ht="17.25" customFormat="1" customHeight="1">
      <c r="A2463" s="1236"/>
      <c r="B2463" s="1282" t="s">
        <v>167</v>
      </c>
      <c r="C2463" s="1338" t="str">
        <f>'Marks Entry'!$BT$3</f>
        <v>MATHEMATICS</v>
      </c>
      <c r="D2463" s="1339"/>
      <c r="E2463" s="1340">
        <f>IF(K2444="","",VLOOKUP($A2441,'Marks Entry'!$C$1:$GQ$109,70,0))</f>
        <v>0.0</v>
      </c>
      <c r="F2463" s="1340">
        <f>IF(K2444="","",VLOOKUP($A2441,'Marks Entry'!$C$1:$GQ$109,71,0))</f>
        <v>0.0</v>
      </c>
      <c r="G2463" s="1341">
        <f>IF(K2444="","",VLOOKUP($A2441,'Marks Entry'!$C$1:$GQ$109,72,0))</f>
        <v>0.0</v>
      </c>
      <c r="H2463" s="1342">
        <f t="shared" si="185"/>
        <v>0.0</v>
      </c>
      <c r="I2463" s="1343">
        <f>IF(K2444="","",VLOOKUP($A2441,'Marks Entry'!$C$1:$GQ$109,74,0))</f>
        <v>0.0</v>
      </c>
      <c r="J2463" s="1342">
        <f t="shared" si="183"/>
        <v>0.0</v>
      </c>
      <c r="K2463" s="1340">
        <f>IF(K2444="","",VLOOKUP($A2441,'Marks Entry'!$C$1:$GQ$109,76,0))</f>
        <v>0.0</v>
      </c>
      <c r="L2463" s="1344">
        <f t="shared" si="184"/>
        <v>0.0</v>
      </c>
      <c r="M2463" s="1345" t="str">
        <f>IF(K2444="","",VLOOKUP($A2441,'Marks Entry'!$C$1:$GQ$109,81,0))</f>
        <v/>
      </c>
      <c r="N2463" s="508"/>
    </row>
    <row r="2464" spans="8:8" s="1235" ht="17.25" customFormat="1" customHeight="1">
      <c r="A2464" s="1236"/>
      <c r="B2464" s="1282" t="s">
        <v>167</v>
      </c>
      <c r="C2464" s="1338" t="str">
        <f>'Marks Entry'!$CF$3</f>
        <v>SOCIAL SCIENCE</v>
      </c>
      <c r="D2464" s="1339"/>
      <c r="E2464" s="1340">
        <f>IF(K2444="","",VLOOKUP($A2441,'Marks Entry'!$C$1:$GQ$109,82,0))</f>
        <v>0.0</v>
      </c>
      <c r="F2464" s="1340">
        <f>IF(K2444="","",VLOOKUP($A2441,'Marks Entry'!$C$1:$GQ$109,83,0))</f>
        <v>0.0</v>
      </c>
      <c r="G2464" s="1341">
        <f>IF(K2444="","",VLOOKUP($A2441,'Marks Entry'!$C$1:$GQ$109,84,0))</f>
        <v>0.0</v>
      </c>
      <c r="H2464" s="1342">
        <f t="shared" si="185"/>
        <v>0.0</v>
      </c>
      <c r="I2464" s="1343">
        <f>IF(K2444="","",VLOOKUP($A2441,'Marks Entry'!$C$1:$GQ$109,86,0))</f>
        <v>0.0</v>
      </c>
      <c r="J2464" s="1342">
        <f t="shared" si="183"/>
        <v>0.0</v>
      </c>
      <c r="K2464" s="1340">
        <f>IF(K2444="","",VLOOKUP($A2441,'Marks Entry'!$C$1:$GQ$109,88,0))</f>
        <v>0.0</v>
      </c>
      <c r="L2464" s="1344">
        <f t="shared" si="184"/>
        <v>0.0</v>
      </c>
      <c r="M2464" s="1345" t="str">
        <f>IF(K2444="","",VLOOKUP($A2441,'Marks Entry'!$C$1:$GQ$109,93,0))</f>
        <v/>
      </c>
      <c r="N2464" s="508"/>
    </row>
    <row r="2465" spans="8:8" s="24" ht="17.25" customFormat="1" customHeight="1">
      <c r="A2465" s="1236"/>
      <c r="B2465" s="1262" t="s">
        <v>167</v>
      </c>
      <c r="C2465" s="1346" t="s">
        <v>77</v>
      </c>
      <c r="D2465" s="1347"/>
      <c r="E2465" s="1348"/>
      <c r="F2465" s="1349" t="s">
        <v>78</v>
      </c>
      <c r="G2465" s="1350"/>
      <c r="H2465" s="1351" t="s">
        <v>79</v>
      </c>
      <c r="I2465" s="1352"/>
      <c r="J2465" s="1353" t="s">
        <v>43</v>
      </c>
      <c r="K2465" s="1354" t="s">
        <v>95</v>
      </c>
      <c r="L2465" s="1355" t="s">
        <v>41</v>
      </c>
      <c r="M2465" s="1356" t="s">
        <v>45</v>
      </c>
      <c r="N2465" s="508"/>
    </row>
    <row r="2466" spans="8:8" s="24" ht="20.25" customFormat="1" customHeight="1">
      <c r="A2466" s="1236"/>
      <c r="B2466" s="1262" t="s">
        <v>167</v>
      </c>
      <c r="C2466" s="1357"/>
      <c r="D2466" s="1358"/>
      <c r="E2466" s="1359"/>
      <c r="F2466" s="1360" t="str">
        <f>IF(K2444="","",VLOOKUP($A2441,'Marks Entry'!$C$1:$GQ$109,155,0))</f>
        <v/>
      </c>
      <c r="G2466" s="1361"/>
      <c r="H2466" s="1362" t="str">
        <f>IF(K2444="","",VLOOKUP($A2441,'Marks Entry'!$C$1:$GQ$109,156,0))</f>
        <v/>
      </c>
      <c r="I2466" s="1361"/>
      <c r="J2466" s="1363" t="str">
        <f>IF(K2444="","",VLOOKUP($A2441,'Marks Entry'!$C$1:$GQ$109,157,0))</f>
        <v/>
      </c>
      <c r="K2466" s="1364" t="str">
        <f>IF(K2444="","",VLOOKUP($A2441,'Marks Entry'!$C$1:$GQ$109,158,0))</f>
        <v/>
      </c>
      <c r="L2466" s="1365" t="str">
        <f>IF(K2444="","",VLOOKUP($A2441,'Marks Entry'!$C$1:$GQ$109,159,0))</f>
        <v/>
      </c>
      <c r="M2466" s="1366" t="str">
        <f>IF(K2444="","",VLOOKUP($A2441,'Marks Entry'!$C$1:$GQ$109,161,0))</f>
        <v/>
      </c>
      <c r="N2466" s="508"/>
    </row>
    <row r="2467" spans="8:8" s="24" ht="17.25" customFormat="1" customHeight="1">
      <c r="A2467" s="1236"/>
      <c r="B2467" s="1262" t="s">
        <v>167</v>
      </c>
      <c r="C2467" s="1367" t="s">
        <v>58</v>
      </c>
      <c r="D2467" s="1368"/>
      <c r="E2467" s="1368"/>
      <c r="F2467" s="1368"/>
      <c r="G2467" s="1368"/>
      <c r="H2467" s="1368"/>
      <c r="I2467" s="1369"/>
      <c r="J2467" s="1370" t="s">
        <v>59</v>
      </c>
      <c r="K2467" s="1371">
        <f>IF(K2444="","",VLOOKUP($A2441,'Marks Entry'!$C$1:$GQ$109,152,0))</f>
        <v>0.0</v>
      </c>
      <c r="L2467" s="1372" t="s">
        <v>104</v>
      </c>
      <c r="M2467" s="1373"/>
      <c r="N2467" s="508"/>
    </row>
    <row r="2468" spans="8:8" s="24" ht="17.25" customFormat="1" customHeight="1">
      <c r="A2468" s="1236"/>
      <c r="B2468" s="1262" t="s">
        <v>167</v>
      </c>
      <c r="C2468" s="1374" t="s">
        <v>54</v>
      </c>
      <c r="D2468" s="1375"/>
      <c r="E2468" s="1375"/>
      <c r="F2468" s="1376" t="s">
        <v>162</v>
      </c>
      <c r="G2468" s="1376"/>
      <c r="H2468" s="1376"/>
      <c r="I2468" s="1377" t="s">
        <v>49</v>
      </c>
      <c r="J2468" s="1378" t="s">
        <v>60</v>
      </c>
      <c r="K2468" s="1379">
        <f>IF(K2444="","",VLOOKUP($A2441,'Marks Entry'!$C$1:$GQ$109,153,0))</f>
        <v>0.0</v>
      </c>
      <c r="L2468" s="1380" t="str">
        <f>IF(K2444="","",VLOOKUP($A2441,'Marks Entry'!$C$1:$GQ$109,154,0))</f>
        <v/>
      </c>
      <c r="M2468" s="1381"/>
      <c r="N2468" s="508"/>
    </row>
    <row r="2469" spans="8:8" s="24" ht="17.25" customFormat="1" customHeight="1">
      <c r="A2469" s="1236"/>
      <c r="B2469" s="1262" t="s">
        <v>167</v>
      </c>
      <c r="C2469" s="1374"/>
      <c r="D2469" s="1375"/>
      <c r="E2469" s="1375"/>
      <c r="F2469" s="1376"/>
      <c r="G2469" s="1376"/>
      <c r="H2469" s="1376"/>
      <c r="I2469" s="1382" t="s">
        <v>103</v>
      </c>
      <c r="J2469" s="1383" t="s">
        <v>61</v>
      </c>
      <c r="K2469" s="1383"/>
      <c r="L2469" s="1384" t="str">
        <f>IF(K2444="","",VLOOKUP($A2441,'Marks Entry'!$C$1:$GQ$109,162,0))</f>
        <v/>
      </c>
      <c r="M2469" s="1385"/>
      <c r="N2469" s="508"/>
    </row>
    <row r="2470" spans="8:8" s="24" ht="17.25" customFormat="1" customHeight="1">
      <c r="A2470" s="1236"/>
      <c r="B2470" s="1262" t="s">
        <v>167</v>
      </c>
      <c r="C2470" s="1386" t="str">
        <f>'Marks Entry'!$CR$3</f>
        <v>Fou. Of Info. Tech.</v>
      </c>
      <c r="D2470" s="1387"/>
      <c r="E2470" s="1388"/>
      <c r="F2470" s="1389" t="str">
        <f>IF(K2444="","",VLOOKUP($A2441,'Marks Entry'!$C$1:$GQ$109,180,0))</f>
        <v>0/200</v>
      </c>
      <c r="G2470" s="1389"/>
      <c r="H2470" s="1389"/>
      <c r="I2470" s="1390" t="str">
        <f>IF(OR(K2444="",F2470=0/200),"",VLOOKUP($A2441,'Marks Entry'!$C$1:$GQ$109,106,0))</f>
        <v/>
      </c>
      <c r="J2470" s="1391" t="s">
        <v>68</v>
      </c>
      <c r="K2470" s="1391"/>
      <c r="L2470" s="1392">
        <f>Master!$E$20</f>
        <v>45048.0</v>
      </c>
      <c r="M2470" s="1393"/>
      <c r="N2470" s="508"/>
    </row>
    <row r="2471" spans="8:8" s="24" ht="17.25" customFormat="1" customHeight="1">
      <c r="A2471" s="1236"/>
      <c r="B2471" s="1262" t="s">
        <v>167</v>
      </c>
      <c r="C2471" s="1394" t="str">
        <f>'Marks Entry'!$DE$3</f>
        <v>Health &amp; Phy. Edu.</v>
      </c>
      <c r="D2471" s="1395"/>
      <c r="E2471" s="1395"/>
      <c r="F2471" s="1396" t="str">
        <f>IF(K2444="","",VLOOKUP($A2441,'Marks Entry'!$C$1:$GQ$109,184,0))</f>
        <v>0/230</v>
      </c>
      <c r="G2471" s="1397"/>
      <c r="H2471" s="1398"/>
      <c r="I2471" s="1390" t="str">
        <f>IF(OR(K2444="",F2471=0/200),"",VLOOKUP($A2441,'Marks Entry'!$C$1:$GQ$109,129,0))</f>
        <v/>
      </c>
      <c r="J2471" s="1399"/>
      <c r="K2471" s="1399"/>
      <c r="L2471" s="1399"/>
      <c r="M2471" s="1400"/>
      <c r="N2471" s="508"/>
    </row>
    <row r="2472" spans="8:8" s="24" ht="17.25" customFormat="1" customHeight="1">
      <c r="A2472" s="1236"/>
      <c r="B2472" s="1262" t="s">
        <v>167</v>
      </c>
      <c r="C2472" s="1394" t="str">
        <f>'Marks Entry'!$EB$3</f>
        <v>S.U.P.W.</v>
      </c>
      <c r="D2472" s="1395"/>
      <c r="E2472" s="1395"/>
      <c r="F2472" s="1396" t="str">
        <f>IF(K2444="","",VLOOKUP($A2441,'Marks Entry'!$C$1:$GQ$109,188,0))</f>
        <v>0/100</v>
      </c>
      <c r="G2472" s="1397"/>
      <c r="H2472" s="1398"/>
      <c r="I2472" s="1390" t="str">
        <f>IF(OR(K2444="",F2472=0/100),"",VLOOKUP($A2441,'Marks Entry'!$C$1:$GQ$109,135,0))</f>
        <v/>
      </c>
      <c r="J2472" s="1401"/>
      <c r="K2472" s="1401"/>
      <c r="L2472" s="1401"/>
      <c r="M2472" s="1402"/>
      <c r="N2472" s="508"/>
    </row>
    <row r="2473" spans="8:8" s="24" ht="17.25" customFormat="1" customHeight="1">
      <c r="A2473" s="1236"/>
      <c r="B2473" s="1262" t="s">
        <v>167</v>
      </c>
      <c r="C2473" s="1394" t="str">
        <f>'Marks Entry'!$EH$3</f>
        <v>Art Education</v>
      </c>
      <c r="D2473" s="1395"/>
      <c r="E2473" s="1395"/>
      <c r="F2473" s="1396" t="str">
        <f>IF(K2444="","",VLOOKUP($A2441,'Marks Entry'!$C$1:$GQ$109,192,0))</f>
        <v>0/100</v>
      </c>
      <c r="G2473" s="1397"/>
      <c r="H2473" s="1398"/>
      <c r="I2473" s="1390" t="str">
        <f>IF(OR(K2444="",F2473=0/100),"",VLOOKUP($A2441,'Marks Entry'!$C$1:$GQ$109,141,0))</f>
        <v/>
      </c>
      <c r="J2473" s="1403" t="s">
        <v>228</v>
      </c>
      <c r="K2473" s="1403"/>
      <c r="L2473" s="1403"/>
      <c r="M2473" s="1404"/>
      <c r="N2473" s="508"/>
    </row>
    <row r="2474" spans="8:8" s="24" ht="17.25" customFormat="1" customHeight="1">
      <c r="A2474" s="1236"/>
      <c r="B2474" s="1262" t="s">
        <v>167</v>
      </c>
      <c r="C2474" s="1394" t="str">
        <f>'Marks Entry'!$EN$3</f>
        <v>H &amp; C RAJ</v>
      </c>
      <c r="D2474" s="1395"/>
      <c r="E2474" s="1395"/>
      <c r="F2474" s="1405" t="str">
        <f>IF(K2444="","",VLOOKUP($A2441,'Marks Entry'!$C$1:$GQ$109,196,0))</f>
        <v>0/200</v>
      </c>
      <c r="G2474" s="1406"/>
      <c r="H2474" s="1407"/>
      <c r="I2474" s="1408" t="str">
        <f>IF(OR(K2444="",F2474=0/200),"",VLOOKUP($A2441,'Marks Entry'!$C$1:$GQ$109,151,0))</f>
        <v/>
      </c>
      <c r="J2474" s="1403" t="s">
        <v>229</v>
      </c>
      <c r="K2474" s="1403"/>
      <c r="L2474" s="1403"/>
      <c r="M2474" s="1404"/>
      <c r="N2474" s="508"/>
    </row>
    <row r="2475" spans="8:8" s="24" ht="17.25" customFormat="1" customHeight="1">
      <c r="A2475" s="1236"/>
      <c r="B2475" s="1262" t="s">
        <v>167</v>
      </c>
      <c r="C2475" s="1409" t="s">
        <v>171</v>
      </c>
      <c r="D2475" s="1410"/>
      <c r="E2475" s="1411"/>
      <c r="F2475" s="1412" t="s">
        <v>172</v>
      </c>
      <c r="G2475" s="1413"/>
      <c r="H2475" s="1414"/>
      <c r="I2475" s="1415" t="s">
        <v>31</v>
      </c>
      <c r="J2475" s="1403" t="s">
        <v>230</v>
      </c>
      <c r="K2475" s="1403"/>
      <c r="L2475" s="1403"/>
      <c r="M2475" s="1404"/>
      <c r="N2475" s="508"/>
    </row>
    <row r="2476" spans="8:8" s="24" ht="17.25" customFormat="1" customHeight="1">
      <c r="A2476" s="1236"/>
      <c r="B2476" s="1262" t="s">
        <v>167</v>
      </c>
      <c r="C2476" s="1416"/>
      <c r="D2476" s="1417"/>
      <c r="E2476" s="1418"/>
      <c r="F2476" s="1419" t="s">
        <v>224</v>
      </c>
      <c r="G2476" s="1420"/>
      <c r="H2476" s="1421"/>
      <c r="I2476" s="1422" t="s">
        <v>62</v>
      </c>
      <c r="J2476" s="1423" t="s">
        <v>232</v>
      </c>
      <c r="K2476" s="1424"/>
      <c r="L2476" s="1424"/>
      <c r="M2476" s="1425"/>
      <c r="N2476" s="508"/>
    </row>
    <row r="2477" spans="8:8" s="24" ht="17.25" customFormat="1" customHeight="1">
      <c r="A2477" s="1236"/>
      <c r="B2477" s="1262" t="s">
        <v>167</v>
      </c>
      <c r="C2477" s="1416"/>
      <c r="D2477" s="1417"/>
      <c r="E2477" s="1418"/>
      <c r="F2477" s="1419" t="s">
        <v>225</v>
      </c>
      <c r="G2477" s="1420"/>
      <c r="H2477" s="1421"/>
      <c r="I2477" s="1422" t="s">
        <v>63</v>
      </c>
      <c r="J2477" s="1426"/>
      <c r="K2477" s="1427"/>
      <c r="L2477" s="1427"/>
      <c r="M2477" s="1428"/>
      <c r="N2477" s="508"/>
    </row>
    <row r="2478" spans="8:8" s="24" ht="17.25" customFormat="1" customHeight="1">
      <c r="A2478" s="1236"/>
      <c r="B2478" s="1262" t="s">
        <v>167</v>
      </c>
      <c r="C2478" s="1416"/>
      <c r="D2478" s="1417"/>
      <c r="E2478" s="1418"/>
      <c r="F2478" s="1419" t="s">
        <v>226</v>
      </c>
      <c r="G2478" s="1420"/>
      <c r="H2478" s="1421"/>
      <c r="I2478" s="1422" t="s">
        <v>65</v>
      </c>
      <c r="J2478" s="1426"/>
      <c r="K2478" s="1427"/>
      <c r="L2478" s="1427"/>
      <c r="M2478" s="1428"/>
      <c r="N2478" s="508"/>
    </row>
    <row r="2479" spans="8:8" s="24" ht="17.25" customFormat="1" customHeight="1">
      <c r="A2479" s="1236"/>
      <c r="B2479" s="1429" t="s">
        <v>167</v>
      </c>
      <c r="C2479" s="1430"/>
      <c r="D2479" s="1431"/>
      <c r="E2479" s="1432"/>
      <c r="F2479" s="1433" t="s">
        <v>227</v>
      </c>
      <c r="G2479" s="1434"/>
      <c r="H2479" s="1435"/>
      <c r="I2479" s="1436" t="s">
        <v>64</v>
      </c>
      <c r="J2479" s="1437" t="s">
        <v>231</v>
      </c>
      <c r="K2479" s="1438"/>
      <c r="L2479" s="1438"/>
      <c r="M2479" s="1439"/>
      <c r="N2479" s="508"/>
    </row>
    <row r="2480" spans="8:8" s="24" ht="27.75" customFormat="1" customHeight="1">
      <c r="A2480" s="1440" t="s">
        <v>161</v>
      </c>
      <c r="B2480" s="1440"/>
      <c r="C2480" s="1440"/>
      <c r="D2480" s="1440"/>
      <c r="E2480" s="1440"/>
      <c r="F2480" s="1440"/>
      <c r="G2480" s="1440"/>
      <c r="H2480" s="1440"/>
      <c r="I2480" s="1440"/>
      <c r="J2480" s="1440"/>
      <c r="K2480" s="1440"/>
      <c r="L2480" s="1440"/>
      <c r="M2480" s="1440"/>
      <c r="N2480" s="1440"/>
    </row>
    <row r="2481" spans="8:8" s="24" ht="19.5" customFormat="1" customHeight="1">
      <c r="A2481" s="1223">
        <f>A2441+1</f>
        <v>63.0</v>
      </c>
      <c r="B2481" s="1441" t="str">
        <f>$B$1</f>
        <v>Department Of Sanskrit Education, Rajasthan</v>
      </c>
      <c r="C2481" s="1441"/>
      <c r="D2481" s="1441"/>
      <c r="E2481" s="1441"/>
      <c r="F2481" s="1441"/>
      <c r="G2481" s="1441"/>
      <c r="H2481" s="1441"/>
      <c r="I2481" s="1441"/>
      <c r="J2481" s="1441"/>
      <c r="K2481" s="1441"/>
      <c r="L2481" s="1441"/>
      <c r="M2481" s="1441"/>
      <c r="N2481" s="508" t="s">
        <v>161</v>
      </c>
    </row>
    <row r="2482" spans="8:8" s="707" ht="36.0" customFormat="1" customHeight="1">
      <c r="A2482" s="1225"/>
      <c r="B2482" s="1226"/>
      <c r="C2482" s="1227"/>
      <c r="D2482" s="1228" t="str">
        <f>Master!$E$8</f>
        <v>GOVT VARISHTHA UPADHYAY SANSKRIT SCHOOL</v>
      </c>
      <c r="E2482" s="1229"/>
      <c r="F2482" s="1229"/>
      <c r="G2482" s="1229"/>
      <c r="H2482" s="1229"/>
      <c r="I2482" s="1229"/>
      <c r="J2482" s="1229"/>
      <c r="K2482" s="1229"/>
      <c r="L2482" s="1229"/>
      <c r="M2482" s="1230"/>
      <c r="N2482" s="508"/>
    </row>
    <row r="2483" spans="8:8" s="24" ht="19.5" customFormat="1" customHeight="1">
      <c r="A2483" s="1225"/>
      <c r="B2483" s="1231"/>
      <c r="C2483" s="1232"/>
      <c r="D2483" s="1233">
        <f>Master!$E$11</f>
        <v>0.0</v>
      </c>
      <c r="E2483" s="1233"/>
      <c r="F2483" s="1233"/>
      <c r="G2483" s="1233"/>
      <c r="H2483" s="1233"/>
      <c r="I2483" s="1233"/>
      <c r="J2483" s="1233"/>
      <c r="K2483" s="1233"/>
      <c r="L2483" s="1233"/>
      <c r="M2483" s="1234"/>
      <c r="N2483" s="508"/>
    </row>
    <row r="2484" spans="8:8" s="1235" ht="18.75" customFormat="1" customHeight="1">
      <c r="A2484" s="1236"/>
      <c r="B2484" s="1237"/>
      <c r="C2484" s="1238" t="s">
        <v>154</v>
      </c>
      <c r="D2484" s="1239"/>
      <c r="E2484" s="1239"/>
      <c r="F2484" s="1239"/>
      <c r="G2484" s="1239"/>
      <c r="H2484" s="1240"/>
      <c r="I2484" s="1241" t="s">
        <v>135</v>
      </c>
      <c r="J2484" s="1242"/>
      <c r="K2484" s="1243">
        <f>VLOOKUP($A2481,'Marks Entry'!$C$9:$K$108,5)</f>
        <v>0.0</v>
      </c>
      <c r="L2484" s="1244" t="s">
        <v>221</v>
      </c>
      <c r="M2484" s="1245"/>
      <c r="N2484" s="508"/>
    </row>
    <row r="2485" spans="8:8" s="1235" ht="18.75" customFormat="1" customHeight="1">
      <c r="A2485" s="1236"/>
      <c r="B2485" s="1237"/>
      <c r="C2485" s="1246"/>
      <c r="D2485" s="1247"/>
      <c r="E2485" s="1247"/>
      <c r="F2485" s="1247"/>
      <c r="G2485" s="1247"/>
      <c r="H2485" s="1248"/>
      <c r="I2485" s="1241"/>
      <c r="J2485" s="1242"/>
      <c r="K2485" s="1243"/>
      <c r="L2485" s="1249">
        <f>Master!$E$14</f>
        <v>8170.0</v>
      </c>
      <c r="M2485" s="1250"/>
      <c r="N2485" s="508"/>
    </row>
    <row r="2486" spans="8:8" s="24" ht="15.75" customFormat="1" customHeight="1">
      <c r="A2486" s="1236"/>
      <c r="B2486" s="1251"/>
      <c r="C2486" s="1246"/>
      <c r="D2486" s="1247"/>
      <c r="E2486" s="1247"/>
      <c r="F2486" s="1247"/>
      <c r="G2486" s="1247"/>
      <c r="H2486" s="1248"/>
      <c r="I2486" s="1241"/>
      <c r="J2486" s="1242"/>
      <c r="K2486" s="1243"/>
      <c r="L2486" s="1252" t="s">
        <v>222</v>
      </c>
      <c r="M2486" s="1253"/>
      <c r="N2486" s="508"/>
    </row>
    <row r="2487" spans="8:8" s="24" ht="18.0" customFormat="1" customHeight="1">
      <c r="A2487" s="1236"/>
      <c r="B2487" s="1251"/>
      <c r="C2487" s="1254"/>
      <c r="D2487" s="1255"/>
      <c r="E2487" s="1255"/>
      <c r="F2487" s="1255"/>
      <c r="G2487" s="1255"/>
      <c r="H2487" s="1256"/>
      <c r="I2487" s="1257"/>
      <c r="J2487" s="1258"/>
      <c r="K2487" s="1259"/>
      <c r="L2487" s="1260" t="str">
        <f>Master!$E$6</f>
        <v>2022-23</v>
      </c>
      <c r="M2487" s="1261"/>
      <c r="N2487" s="508"/>
    </row>
    <row r="2488" spans="8:8" s="24" ht="17.25" customFormat="1" customHeight="1">
      <c r="A2488" s="1236"/>
      <c r="B2488" s="1262" t="s">
        <v>167</v>
      </c>
      <c r="C2488" s="1263" t="s">
        <v>21</v>
      </c>
      <c r="D2488" s="1264"/>
      <c r="E2488" s="1264"/>
      <c r="F2488" s="1264"/>
      <c r="G2488" s="1265"/>
      <c r="H2488" s="1266" t="s">
        <v>153</v>
      </c>
      <c r="I2488" s="1267">
        <f>IF(K2484="","",VLOOKUP($A2481,'Marks Entry'!$C$9:$FA$108,3,0))</f>
        <v>0.0</v>
      </c>
      <c r="J2488" s="1267"/>
      <c r="K2488" s="1267"/>
      <c r="L2488" s="1267"/>
      <c r="M2488" s="1268"/>
      <c r="N2488" s="508"/>
    </row>
    <row r="2489" spans="8:8" s="24" ht="17.25" customFormat="1" customHeight="1">
      <c r="A2489" s="1236"/>
      <c r="B2489" s="1262" t="s">
        <v>167</v>
      </c>
      <c r="C2489" s="1269" t="s">
        <v>23</v>
      </c>
      <c r="D2489" s="1270"/>
      <c r="E2489" s="1270"/>
      <c r="F2489" s="1270"/>
      <c r="G2489" s="1271"/>
      <c r="H2489" s="1272" t="s">
        <v>153</v>
      </c>
      <c r="I2489" s="1273">
        <f>IF(K2484="","",VLOOKUP($A2481,'Marks Entry'!$C$9:$FA$108,6,0))</f>
        <v>0.0</v>
      </c>
      <c r="J2489" s="1273"/>
      <c r="K2489" s="1273"/>
      <c r="L2489" s="1273"/>
      <c r="M2489" s="1274"/>
      <c r="N2489" s="508"/>
    </row>
    <row r="2490" spans="8:8" s="24" ht="17.25" customFormat="1" customHeight="1">
      <c r="A2490" s="1236"/>
      <c r="B2490" s="1262" t="s">
        <v>167</v>
      </c>
      <c r="C2490" s="1269" t="s">
        <v>24</v>
      </c>
      <c r="D2490" s="1270"/>
      <c r="E2490" s="1270"/>
      <c r="F2490" s="1270"/>
      <c r="G2490" s="1271"/>
      <c r="H2490" s="1272" t="s">
        <v>153</v>
      </c>
      <c r="I2490" s="1273">
        <f>IF(K2484="","",VLOOKUP($A2481,'Marks Entry'!$C$9:$FA$108,7,0))</f>
        <v>0.0</v>
      </c>
      <c r="J2490" s="1273"/>
      <c r="K2490" s="1273"/>
      <c r="L2490" s="1273"/>
      <c r="M2490" s="1274"/>
      <c r="N2490" s="508"/>
    </row>
    <row r="2491" spans="8:8" s="24" ht="17.25" customFormat="1" customHeight="1">
      <c r="A2491" s="1236"/>
      <c r="B2491" s="1262" t="s">
        <v>167</v>
      </c>
      <c r="C2491" s="1269" t="s">
        <v>52</v>
      </c>
      <c r="D2491" s="1270"/>
      <c r="E2491" s="1270"/>
      <c r="F2491" s="1270"/>
      <c r="G2491" s="1271"/>
      <c r="H2491" s="1272" t="s">
        <v>153</v>
      </c>
      <c r="I2491" s="1273">
        <f>IF(K2484="","",VLOOKUP($A2481,'Marks Entry'!$C$9:$FA$108,8,0))</f>
        <v>0.0</v>
      </c>
      <c r="J2491" s="1273"/>
      <c r="K2491" s="1273"/>
      <c r="L2491" s="1273"/>
      <c r="M2491" s="1274"/>
      <c r="N2491" s="508"/>
    </row>
    <row r="2492" spans="8:8" s="24" ht="17.25" customFormat="1" customHeight="1">
      <c r="A2492" s="1236"/>
      <c r="B2492" s="1262" t="s">
        <v>167</v>
      </c>
      <c r="C2492" s="1269" t="s">
        <v>53</v>
      </c>
      <c r="D2492" s="1270"/>
      <c r="E2492" s="1270"/>
      <c r="F2492" s="1270"/>
      <c r="G2492" s="1271"/>
      <c r="H2492" s="1272" t="s">
        <v>153</v>
      </c>
      <c r="I2492" s="1275" t="str">
        <f>IF(K2484="","",CONCATENATE('Marks Entry'!$G$4,'Marks Entry'!$J$4))</f>
        <v>9(A)</v>
      </c>
      <c r="J2492" s="1273"/>
      <c r="K2492" s="1273"/>
      <c r="L2492" s="1273"/>
      <c r="M2492" s="1274"/>
      <c r="N2492" s="508"/>
    </row>
    <row r="2493" spans="8:8" s="24" ht="17.25" customFormat="1" customHeight="1">
      <c r="A2493" s="1236"/>
      <c r="B2493" s="1262" t="s">
        <v>167</v>
      </c>
      <c r="C2493" s="1276" t="s">
        <v>26</v>
      </c>
      <c r="D2493" s="1277"/>
      <c r="E2493" s="1277"/>
      <c r="F2493" s="1277"/>
      <c r="G2493" s="1278"/>
      <c r="H2493" s="1279" t="s">
        <v>153</v>
      </c>
      <c r="I2493" s="1280">
        <f>IF(K2484="","",VLOOKUP($A2481,'Marks Entry'!$C$9:$FA$108,9,0))</f>
        <v>0.0</v>
      </c>
      <c r="J2493" s="1280"/>
      <c r="K2493" s="1280"/>
      <c r="L2493" s="1280"/>
      <c r="M2493" s="1281"/>
      <c r="N2493" s="508"/>
    </row>
    <row r="2494" spans="8:8" s="1235" ht="17.25" customFormat="1" customHeight="1">
      <c r="A2494" s="1236"/>
      <c r="B2494" s="1282" t="s">
        <v>167</v>
      </c>
      <c r="C2494" s="1283" t="s">
        <v>54</v>
      </c>
      <c r="D2494" s="1284"/>
      <c r="E2494" s="1285" t="s">
        <v>69</v>
      </c>
      <c r="F2494" s="1286" t="s">
        <v>70</v>
      </c>
      <c r="G2494" s="1285" t="s">
        <v>200</v>
      </c>
      <c r="H2494" s="1287" t="s">
        <v>30</v>
      </c>
      <c r="I2494" s="1288" t="s">
        <v>55</v>
      </c>
      <c r="J2494" s="1289" t="s">
        <v>223</v>
      </c>
      <c r="K2494" s="1290" t="s">
        <v>83</v>
      </c>
      <c r="L2494" s="1291" t="s">
        <v>76</v>
      </c>
      <c r="M2494" s="1292" t="s">
        <v>102</v>
      </c>
      <c r="N2494" s="508"/>
    </row>
    <row r="2495" spans="8:8" s="1235" ht="17.25" customFormat="1" customHeight="1">
      <c r="A2495" s="1236"/>
      <c r="B2495" s="1282" t="s">
        <v>167</v>
      </c>
      <c r="C2495" s="1293"/>
      <c r="D2495" s="1294"/>
      <c r="E2495" s="1295"/>
      <c r="F2495" s="1296"/>
      <c r="G2495" s="1295"/>
      <c r="H2495" s="1297"/>
      <c r="I2495" s="1298"/>
      <c r="J2495" s="1299"/>
      <c r="K2495" s="1300"/>
      <c r="L2495" s="1301"/>
      <c r="M2495" s="1302"/>
      <c r="N2495" s="508"/>
    </row>
    <row r="2496" spans="8:8" s="1235" ht="17.25" customFormat="1" customHeight="1">
      <c r="A2496" s="1236"/>
      <c r="B2496" s="1282" t="s">
        <v>167</v>
      </c>
      <c r="C2496" s="1303" t="s">
        <v>56</v>
      </c>
      <c r="D2496" s="1304"/>
      <c r="E2496" s="1305">
        <f>'Marks Entry'!$L$7</f>
        <v>5.0</v>
      </c>
      <c r="F2496" s="1305">
        <f>'Marks Entry'!$M$7</f>
        <v>5.0</v>
      </c>
      <c r="G2496" s="1305">
        <f>'Marks Entry'!$M$7</f>
        <v>5.0</v>
      </c>
      <c r="H2496" s="1306">
        <f>SUM(E2496:G2496)</f>
        <v>15.0</v>
      </c>
      <c r="I2496" s="1305">
        <f>'Marks Entry'!$P$7</f>
        <v>35.0</v>
      </c>
      <c r="J2496" s="1306">
        <f>SUM(H2496,I2496)</f>
        <v>50.0</v>
      </c>
      <c r="K2496" s="1305">
        <f>'Marks Entry'!$R$7</f>
        <v>50.0</v>
      </c>
      <c r="L2496" s="1307">
        <f>SUM(J2496,K2496)</f>
        <v>100.0</v>
      </c>
      <c r="M2496" s="1308"/>
      <c r="N2496" s="508"/>
    </row>
    <row r="2497" spans="8:8" s="1235" ht="17.25" customFormat="1" customHeight="1">
      <c r="A2497" s="1236"/>
      <c r="B2497" s="1282" t="s">
        <v>167</v>
      </c>
      <c r="C2497" s="1309" t="str">
        <f>'Marks Entry'!$L$3</f>
        <v>HINDI</v>
      </c>
      <c r="D2497" s="1310"/>
      <c r="E2497" s="1311">
        <f>IF(K2484="","",VLOOKUP($A2481,'Marks Entry'!$C$1:$GQ$109,10,0))</f>
        <v>0.0</v>
      </c>
      <c r="F2497" s="1311">
        <f>IF(K2484="","",VLOOKUP($A2481,'Marks Entry'!$C$1:$GQ$109,11,0))</f>
        <v>0.0</v>
      </c>
      <c r="G2497" s="1312">
        <f>IF(K2484="","",VLOOKUP($A2481,'Marks Entry'!$C$1:$GQ$109,12,0))</f>
        <v>0.0</v>
      </c>
      <c r="H2497" s="1313">
        <f>SUM(E2497:G2497)</f>
        <v>0.0</v>
      </c>
      <c r="I2497" s="1311">
        <f>IF(K2484="","",VLOOKUP($A2481,'Marks Entry'!$C$1:$GQ$109,14,0))</f>
        <v>0.0</v>
      </c>
      <c r="J2497" s="1313">
        <f t="shared" si="186" ref="J2497:J2504">SUM(H2497,I2497)</f>
        <v>0.0</v>
      </c>
      <c r="K2497" s="1311">
        <f>IF(K2484="","",VLOOKUP($A2481,'Marks Entry'!$C$1:$GQ$109,16,0))</f>
        <v>0.0</v>
      </c>
      <c r="L2497" s="1314">
        <f t="shared" si="187" ref="L2497:L2504">SUM(J2497,K2497)</f>
        <v>0.0</v>
      </c>
      <c r="M2497" s="1315" t="str">
        <f>IF(K2484="","",VLOOKUP($A2481,'Marks Entry'!$C$1:$GQ$109,21,0))</f>
        <v/>
      </c>
      <c r="N2497" s="508"/>
    </row>
    <row r="2498" spans="8:8" s="1235" ht="17.25" customFormat="1" customHeight="1">
      <c r="A2498" s="1236"/>
      <c r="B2498" s="1282" t="s">
        <v>167</v>
      </c>
      <c r="C2498" s="1316" t="str">
        <f>'Marks Entry'!$X$3</f>
        <v>ENGLISH</v>
      </c>
      <c r="D2498" s="1317"/>
      <c r="E2498" s="1318">
        <f>IF(K2484="","",VLOOKUP($A2481,'Marks Entry'!$C$1:$GQ$109,22,0))</f>
        <v>0.0</v>
      </c>
      <c r="F2498" s="1318">
        <f>IF(K2484="","",VLOOKUP($A2481,'Marks Entry'!$C$1:$GQ$109,23,0))</f>
        <v>0.0</v>
      </c>
      <c r="G2498" s="1319">
        <f>IF(K2484="","",VLOOKUP($A2481,'Marks Entry'!$C$1:$GQ$109,24,0))</f>
        <v>0.0</v>
      </c>
      <c r="H2498" s="1320">
        <f t="shared" si="188" ref="H2498:H2504">SUM(E2498:G2498)</f>
        <v>0.0</v>
      </c>
      <c r="I2498" s="1321">
        <f>IF(K2484="","",VLOOKUP($A2481,'Marks Entry'!$C$1:$GQ$109,26,0))</f>
        <v>0.0</v>
      </c>
      <c r="J2498" s="1320">
        <f t="shared" si="186"/>
        <v>0.0</v>
      </c>
      <c r="K2498" s="1318">
        <f>IF(K2484="","",VLOOKUP($A2481,'Marks Entry'!$C$1:$GQ$109,28,0))</f>
        <v>0.0</v>
      </c>
      <c r="L2498" s="1322">
        <f t="shared" si="187"/>
        <v>0.0</v>
      </c>
      <c r="M2498" s="1323" t="str">
        <f>IF(K2484="","",VLOOKUP($A2481,'Marks Entry'!$C$1:$GQ$109,33,0))</f>
        <v/>
      </c>
      <c r="N2498" s="508"/>
    </row>
    <row r="2499" spans="8:8" s="1235" ht="17.25" customFormat="1" customHeight="1">
      <c r="A2499" s="1236"/>
      <c r="B2499" s="1282" t="s">
        <v>167</v>
      </c>
      <c r="C2499" s="1324" t="s">
        <v>56</v>
      </c>
      <c r="D2499" s="1325"/>
      <c r="E2499" s="1326">
        <f>'Marks Entry'!$AJ$7</f>
        <v>10.0</v>
      </c>
      <c r="F2499" s="1326">
        <f>'Marks Entry'!$AK$7</f>
        <v>10.0</v>
      </c>
      <c r="G2499" s="1326">
        <f>'Marks Entry'!$AK$7</f>
        <v>10.0</v>
      </c>
      <c r="H2499" s="1327">
        <f t="shared" si="188"/>
        <v>30.0</v>
      </c>
      <c r="I2499" s="1326">
        <f>'Marks Entry'!$AN$7</f>
        <v>70.0</v>
      </c>
      <c r="J2499" s="1327">
        <f t="shared" si="186"/>
        <v>100.0</v>
      </c>
      <c r="K2499" s="1326">
        <f>'Marks Entry'!$AP$7</f>
        <v>100.0</v>
      </c>
      <c r="L2499" s="1328">
        <f t="shared" si="187"/>
        <v>200.0</v>
      </c>
      <c r="M2499" s="1329" t="s">
        <v>168</v>
      </c>
      <c r="N2499" s="508"/>
    </row>
    <row r="2500" spans="8:8" s="1235" ht="17.25" customFormat="1" customHeight="1">
      <c r="A2500" s="1236"/>
      <c r="B2500" s="1282" t="s">
        <v>167</v>
      </c>
      <c r="C2500" s="1330" t="str">
        <f>'Marks Entry'!$AJ$3</f>
        <v>SANSKRIT-I</v>
      </c>
      <c r="D2500" s="1331"/>
      <c r="E2500" s="1311">
        <f>IF(K2484="","",VLOOKUP($A2481,'Marks Entry'!$C$1:$GQ$109,34,0))</f>
        <v>0.0</v>
      </c>
      <c r="F2500" s="1311">
        <f>IF(K2484="","",VLOOKUP($A2481,'Marks Entry'!$C$1:$GQ$109,35,0))</f>
        <v>0.0</v>
      </c>
      <c r="G2500" s="1312">
        <f>IF(K2484="","",VLOOKUP($A2481,'Marks Entry'!$C$1:$GQ$109,36,0))</f>
        <v>0.0</v>
      </c>
      <c r="H2500" s="1332">
        <f t="shared" si="188"/>
        <v>0.0</v>
      </c>
      <c r="I2500" s="1333">
        <f>IF(K2484="","",VLOOKUP($A2481,'Marks Entry'!$C$1:$GQ$109,38,0))</f>
        <v>0.0</v>
      </c>
      <c r="J2500" s="1332">
        <f t="shared" si="186"/>
        <v>0.0</v>
      </c>
      <c r="K2500" s="1311">
        <f>IF(K2484="","",VLOOKUP($A2481,'Marks Entry'!$C$1:$GQ$109,40,0))</f>
        <v>0.0</v>
      </c>
      <c r="L2500" s="1314">
        <f t="shared" si="187"/>
        <v>0.0</v>
      </c>
      <c r="M2500" s="1315" t="str">
        <f>IF(K2484="","",VLOOKUP($A2481,'Marks Entry'!$C$1:$GQ$109,45,0))</f>
        <v/>
      </c>
      <c r="N2500" s="508"/>
    </row>
    <row r="2501" spans="8:8" s="1235" ht="17.25" customFormat="1" customHeight="1">
      <c r="A2501" s="1236"/>
      <c r="B2501" s="1282" t="s">
        <v>167</v>
      </c>
      <c r="C2501" s="1334" t="str">
        <f>'Marks Entry'!$AV$3</f>
        <v>SANSKRIT-II</v>
      </c>
      <c r="D2501" s="1335"/>
      <c r="E2501" s="1311">
        <f>IF(K2484="","",VLOOKUP($A2481,'Marks Entry'!$C$1:$GQ$109,46,0))</f>
        <v>0.0</v>
      </c>
      <c r="F2501" s="1311">
        <f>IF(K2484="","",VLOOKUP($A2481,'Marks Entry'!$C$1:$GQ$109,47,0))</f>
        <v>0.0</v>
      </c>
      <c r="G2501" s="1312">
        <f>IF(K2484="","",VLOOKUP($A2481,'Marks Entry'!$C$1:$GQ$109,48,0))</f>
        <v>0.0</v>
      </c>
      <c r="H2501" s="1336">
        <f t="shared" si="188"/>
        <v>0.0</v>
      </c>
      <c r="I2501" s="1337">
        <f>IF(K2484="","",VLOOKUP($A2481,'Marks Entry'!$C$1:$GQ$109,50,0))</f>
        <v>0.0</v>
      </c>
      <c r="J2501" s="1336">
        <f t="shared" si="186"/>
        <v>0.0</v>
      </c>
      <c r="K2501" s="1311">
        <f>IF(K2484="","",VLOOKUP($A2481,'Marks Entry'!$C$1:$GQ$109,52,0))</f>
        <v>0.0</v>
      </c>
      <c r="L2501" s="1314">
        <f t="shared" si="187"/>
        <v>0.0</v>
      </c>
      <c r="M2501" s="1315" t="str">
        <f>IF(K2484="","",VLOOKUP($A2481,'Marks Entry'!$C$1:$GQ$109,57,0))</f>
        <v/>
      </c>
      <c r="N2501" s="508"/>
    </row>
    <row r="2502" spans="8:8" s="1235" ht="17.25" customFormat="1" customHeight="1">
      <c r="A2502" s="1236"/>
      <c r="B2502" s="1282" t="s">
        <v>167</v>
      </c>
      <c r="C2502" s="1334" t="str">
        <f>'Marks Entry'!$BH$3</f>
        <v>SCIENCE</v>
      </c>
      <c r="D2502" s="1335"/>
      <c r="E2502" s="1311">
        <f>IF(K2484="","",VLOOKUP($A2481,'Marks Entry'!$C$1:$GQ$109,58,0))</f>
        <v>0.0</v>
      </c>
      <c r="F2502" s="1311">
        <f>IF(K2484="","",VLOOKUP($A2481,'Marks Entry'!$C$1:$GQ$109,59,0))</f>
        <v>0.0</v>
      </c>
      <c r="G2502" s="1312">
        <f>IF(K2484="","",VLOOKUP($A2481,'Marks Entry'!$C$1:$GQ$109,60,0))</f>
        <v>0.0</v>
      </c>
      <c r="H2502" s="1336">
        <f t="shared" si="188"/>
        <v>0.0</v>
      </c>
      <c r="I2502" s="1337">
        <f>IF(K2484="","",VLOOKUP($A2481,'Marks Entry'!$C$1:$GQ$109,62,0))</f>
        <v>0.0</v>
      </c>
      <c r="J2502" s="1336">
        <f t="shared" si="186"/>
        <v>0.0</v>
      </c>
      <c r="K2502" s="1311">
        <f>IF(K2484="","",VLOOKUP($A2481,'Marks Entry'!$C$1:$GQ$109,64,0))</f>
        <v>0.0</v>
      </c>
      <c r="L2502" s="1314">
        <f t="shared" si="187"/>
        <v>0.0</v>
      </c>
      <c r="M2502" s="1315" t="str">
        <f>IF(K2484="","",VLOOKUP($A2481,'Marks Entry'!$C$1:$GQ$109,69,0))</f>
        <v/>
      </c>
      <c r="N2502" s="508"/>
    </row>
    <row r="2503" spans="8:8" s="1235" ht="17.25" customFormat="1" customHeight="1">
      <c r="A2503" s="1236"/>
      <c r="B2503" s="1282" t="s">
        <v>167</v>
      </c>
      <c r="C2503" s="1338" t="str">
        <f>'Marks Entry'!$BT$3</f>
        <v>MATHEMATICS</v>
      </c>
      <c r="D2503" s="1339"/>
      <c r="E2503" s="1340">
        <f>IF(K2484="","",VLOOKUP($A2481,'Marks Entry'!$C$1:$GQ$109,70,0))</f>
        <v>0.0</v>
      </c>
      <c r="F2503" s="1340">
        <f>IF(K2484="","",VLOOKUP($A2481,'Marks Entry'!$C$1:$GQ$109,71,0))</f>
        <v>0.0</v>
      </c>
      <c r="G2503" s="1341">
        <f>IF(K2484="","",VLOOKUP($A2481,'Marks Entry'!$C$1:$GQ$109,72,0))</f>
        <v>0.0</v>
      </c>
      <c r="H2503" s="1342">
        <f t="shared" si="188"/>
        <v>0.0</v>
      </c>
      <c r="I2503" s="1343">
        <f>IF(K2484="","",VLOOKUP($A2481,'Marks Entry'!$C$1:$GQ$109,74,0))</f>
        <v>0.0</v>
      </c>
      <c r="J2503" s="1342">
        <f t="shared" si="186"/>
        <v>0.0</v>
      </c>
      <c r="K2503" s="1340">
        <f>IF(K2484="","",VLOOKUP($A2481,'Marks Entry'!$C$1:$GQ$109,76,0))</f>
        <v>0.0</v>
      </c>
      <c r="L2503" s="1344">
        <f t="shared" si="187"/>
        <v>0.0</v>
      </c>
      <c r="M2503" s="1345" t="str">
        <f>IF(K2484="","",VLOOKUP($A2481,'Marks Entry'!$C$1:$GQ$109,81,0))</f>
        <v/>
      </c>
      <c r="N2503" s="508"/>
    </row>
    <row r="2504" spans="8:8" s="1235" ht="17.25" customFormat="1" customHeight="1">
      <c r="A2504" s="1236"/>
      <c r="B2504" s="1282" t="s">
        <v>167</v>
      </c>
      <c r="C2504" s="1338" t="str">
        <f>'Marks Entry'!$CF$3</f>
        <v>SOCIAL SCIENCE</v>
      </c>
      <c r="D2504" s="1339"/>
      <c r="E2504" s="1340">
        <f>IF(K2484="","",VLOOKUP($A2481,'Marks Entry'!$C$1:$GQ$109,82,0))</f>
        <v>0.0</v>
      </c>
      <c r="F2504" s="1340">
        <f>IF(K2484="","",VLOOKUP($A2481,'Marks Entry'!$C$1:$GQ$109,83,0))</f>
        <v>0.0</v>
      </c>
      <c r="G2504" s="1341">
        <f>IF(K2484="","",VLOOKUP($A2481,'Marks Entry'!$C$1:$GQ$109,84,0))</f>
        <v>0.0</v>
      </c>
      <c r="H2504" s="1342">
        <f t="shared" si="188"/>
        <v>0.0</v>
      </c>
      <c r="I2504" s="1343">
        <f>IF(K2484="","",VLOOKUP($A2481,'Marks Entry'!$C$1:$GQ$109,86,0))</f>
        <v>0.0</v>
      </c>
      <c r="J2504" s="1342">
        <f t="shared" si="186"/>
        <v>0.0</v>
      </c>
      <c r="K2504" s="1340">
        <f>IF(K2484="","",VLOOKUP($A2481,'Marks Entry'!$C$1:$GQ$109,88,0))</f>
        <v>0.0</v>
      </c>
      <c r="L2504" s="1344">
        <f t="shared" si="187"/>
        <v>0.0</v>
      </c>
      <c r="M2504" s="1345" t="str">
        <f>IF(K2484="","",VLOOKUP($A2481,'Marks Entry'!$C$1:$GQ$109,93,0))</f>
        <v/>
      </c>
      <c r="N2504" s="508"/>
    </row>
    <row r="2505" spans="8:8" s="24" ht="17.25" customFormat="1" customHeight="1">
      <c r="A2505" s="1236"/>
      <c r="B2505" s="1262" t="s">
        <v>167</v>
      </c>
      <c r="C2505" s="1346" t="s">
        <v>77</v>
      </c>
      <c r="D2505" s="1347"/>
      <c r="E2505" s="1348"/>
      <c r="F2505" s="1349" t="s">
        <v>78</v>
      </c>
      <c r="G2505" s="1350"/>
      <c r="H2505" s="1351" t="s">
        <v>79</v>
      </c>
      <c r="I2505" s="1352"/>
      <c r="J2505" s="1353" t="s">
        <v>43</v>
      </c>
      <c r="K2505" s="1354" t="s">
        <v>95</v>
      </c>
      <c r="L2505" s="1355" t="s">
        <v>41</v>
      </c>
      <c r="M2505" s="1356" t="s">
        <v>45</v>
      </c>
      <c r="N2505" s="508"/>
    </row>
    <row r="2506" spans="8:8" s="24" ht="20.25" customFormat="1" customHeight="1">
      <c r="A2506" s="1236"/>
      <c r="B2506" s="1262" t="s">
        <v>167</v>
      </c>
      <c r="C2506" s="1357"/>
      <c r="D2506" s="1358"/>
      <c r="E2506" s="1359"/>
      <c r="F2506" s="1360" t="str">
        <f>IF(K2484="","",VLOOKUP($A2481,'Marks Entry'!$C$1:$GQ$109,155,0))</f>
        <v/>
      </c>
      <c r="G2506" s="1361"/>
      <c r="H2506" s="1362" t="str">
        <f>IF(K2484="","",VLOOKUP($A2481,'Marks Entry'!$C$1:$GQ$109,156,0))</f>
        <v/>
      </c>
      <c r="I2506" s="1361"/>
      <c r="J2506" s="1363" t="str">
        <f>IF(K2484="","",VLOOKUP($A2481,'Marks Entry'!$C$1:$GQ$109,157,0))</f>
        <v/>
      </c>
      <c r="K2506" s="1364" t="str">
        <f>IF(K2484="","",VLOOKUP($A2481,'Marks Entry'!$C$1:$GQ$109,158,0))</f>
        <v/>
      </c>
      <c r="L2506" s="1365" t="str">
        <f>IF(K2484="","",VLOOKUP($A2481,'Marks Entry'!$C$1:$GQ$109,159,0))</f>
        <v/>
      </c>
      <c r="M2506" s="1366" t="str">
        <f>IF(K2484="","",VLOOKUP($A2481,'Marks Entry'!$C$1:$GQ$109,161,0))</f>
        <v/>
      </c>
      <c r="N2506" s="508"/>
    </row>
    <row r="2507" spans="8:8" s="24" ht="17.25" customFormat="1" customHeight="1">
      <c r="A2507" s="1236"/>
      <c r="B2507" s="1262" t="s">
        <v>167</v>
      </c>
      <c r="C2507" s="1367" t="s">
        <v>58</v>
      </c>
      <c r="D2507" s="1368"/>
      <c r="E2507" s="1368"/>
      <c r="F2507" s="1368"/>
      <c r="G2507" s="1368"/>
      <c r="H2507" s="1368"/>
      <c r="I2507" s="1369"/>
      <c r="J2507" s="1370" t="s">
        <v>59</v>
      </c>
      <c r="K2507" s="1371">
        <f>IF(K2484="","",VLOOKUP($A2481,'Marks Entry'!$C$1:$GQ$109,152,0))</f>
        <v>0.0</v>
      </c>
      <c r="L2507" s="1372" t="s">
        <v>104</v>
      </c>
      <c r="M2507" s="1373"/>
      <c r="N2507" s="508"/>
    </row>
    <row r="2508" spans="8:8" s="24" ht="17.25" customFormat="1" customHeight="1">
      <c r="A2508" s="1236"/>
      <c r="B2508" s="1262" t="s">
        <v>167</v>
      </c>
      <c r="C2508" s="1374" t="s">
        <v>54</v>
      </c>
      <c r="D2508" s="1375"/>
      <c r="E2508" s="1375"/>
      <c r="F2508" s="1376" t="s">
        <v>162</v>
      </c>
      <c r="G2508" s="1376"/>
      <c r="H2508" s="1376"/>
      <c r="I2508" s="1377" t="s">
        <v>49</v>
      </c>
      <c r="J2508" s="1378" t="s">
        <v>60</v>
      </c>
      <c r="K2508" s="1379">
        <f>IF(K2484="","",VLOOKUP($A2481,'Marks Entry'!$C$1:$GQ$109,153,0))</f>
        <v>0.0</v>
      </c>
      <c r="L2508" s="1380" t="str">
        <f>IF(K2484="","",VLOOKUP($A2481,'Marks Entry'!$C$1:$GQ$109,154,0))</f>
        <v/>
      </c>
      <c r="M2508" s="1381"/>
      <c r="N2508" s="508"/>
    </row>
    <row r="2509" spans="8:8" s="24" ht="17.25" customFormat="1" customHeight="1">
      <c r="A2509" s="1236"/>
      <c r="B2509" s="1262" t="s">
        <v>167</v>
      </c>
      <c r="C2509" s="1374"/>
      <c r="D2509" s="1375"/>
      <c r="E2509" s="1375"/>
      <c r="F2509" s="1376"/>
      <c r="G2509" s="1376"/>
      <c r="H2509" s="1376"/>
      <c r="I2509" s="1382" t="s">
        <v>103</v>
      </c>
      <c r="J2509" s="1383" t="s">
        <v>61</v>
      </c>
      <c r="K2509" s="1383"/>
      <c r="L2509" s="1384" t="str">
        <f>IF(K2484="","",VLOOKUP($A2481,'Marks Entry'!$C$1:$GQ$109,162,0))</f>
        <v/>
      </c>
      <c r="M2509" s="1385"/>
      <c r="N2509" s="508"/>
    </row>
    <row r="2510" spans="8:8" s="24" ht="17.25" customFormat="1" customHeight="1">
      <c r="A2510" s="1236"/>
      <c r="B2510" s="1262" t="s">
        <v>167</v>
      </c>
      <c r="C2510" s="1386" t="str">
        <f>'Marks Entry'!$CR$3</f>
        <v>Fou. Of Info. Tech.</v>
      </c>
      <c r="D2510" s="1387"/>
      <c r="E2510" s="1388"/>
      <c r="F2510" s="1389" t="str">
        <f>IF(K2484="","",VLOOKUP($A2481,'Marks Entry'!$C$1:$GQ$109,180,0))</f>
        <v>0/200</v>
      </c>
      <c r="G2510" s="1389"/>
      <c r="H2510" s="1389"/>
      <c r="I2510" s="1390" t="str">
        <f>IF(OR(K2484="",F2510=0/200),"",VLOOKUP($A2481,'Marks Entry'!$C$1:$GQ$109,106,0))</f>
        <v/>
      </c>
      <c r="J2510" s="1391" t="s">
        <v>68</v>
      </c>
      <c r="K2510" s="1391"/>
      <c r="L2510" s="1392">
        <f>Master!$E$20</f>
        <v>45048.0</v>
      </c>
      <c r="M2510" s="1393"/>
      <c r="N2510" s="508"/>
    </row>
    <row r="2511" spans="8:8" s="24" ht="17.25" customFormat="1" customHeight="1">
      <c r="A2511" s="1236"/>
      <c r="B2511" s="1262" t="s">
        <v>167</v>
      </c>
      <c r="C2511" s="1394" t="str">
        <f>'Marks Entry'!$DE$3</f>
        <v>Health &amp; Phy. Edu.</v>
      </c>
      <c r="D2511" s="1395"/>
      <c r="E2511" s="1395"/>
      <c r="F2511" s="1396" t="str">
        <f>IF(K2484="","",VLOOKUP($A2481,'Marks Entry'!$C$1:$GQ$109,184,0))</f>
        <v>0/230</v>
      </c>
      <c r="G2511" s="1397"/>
      <c r="H2511" s="1398"/>
      <c r="I2511" s="1390" t="str">
        <f>IF(OR(K2484="",F2511=0/200),"",VLOOKUP($A2481,'Marks Entry'!$C$1:$GQ$109,129,0))</f>
        <v/>
      </c>
      <c r="J2511" s="1399"/>
      <c r="K2511" s="1399"/>
      <c r="L2511" s="1399"/>
      <c r="M2511" s="1400"/>
      <c r="N2511" s="508"/>
    </row>
    <row r="2512" spans="8:8" s="24" ht="17.25" customFormat="1" customHeight="1">
      <c r="A2512" s="1236"/>
      <c r="B2512" s="1262" t="s">
        <v>167</v>
      </c>
      <c r="C2512" s="1394" t="str">
        <f>'Marks Entry'!$EB$3</f>
        <v>S.U.P.W.</v>
      </c>
      <c r="D2512" s="1395"/>
      <c r="E2512" s="1395"/>
      <c r="F2512" s="1396" t="str">
        <f>IF(K2484="","",VLOOKUP($A2481,'Marks Entry'!$C$1:$GQ$109,188,0))</f>
        <v>0/100</v>
      </c>
      <c r="G2512" s="1397"/>
      <c r="H2512" s="1398"/>
      <c r="I2512" s="1390" t="str">
        <f>IF(OR(K2484="",F2512=0/100),"",VLOOKUP($A2481,'Marks Entry'!$C$1:$GQ$109,135,0))</f>
        <v/>
      </c>
      <c r="J2512" s="1401"/>
      <c r="K2512" s="1401"/>
      <c r="L2512" s="1401"/>
      <c r="M2512" s="1402"/>
      <c r="N2512" s="508"/>
    </row>
    <row r="2513" spans="8:8" s="24" ht="17.25" customFormat="1" customHeight="1">
      <c r="A2513" s="1236"/>
      <c r="B2513" s="1262" t="s">
        <v>167</v>
      </c>
      <c r="C2513" s="1394" t="str">
        <f>'Marks Entry'!$EH$3</f>
        <v>Art Education</v>
      </c>
      <c r="D2513" s="1395"/>
      <c r="E2513" s="1395"/>
      <c r="F2513" s="1396" t="str">
        <f>IF(K2484="","",VLOOKUP($A2481,'Marks Entry'!$C$1:$GQ$109,192,0))</f>
        <v>0/100</v>
      </c>
      <c r="G2513" s="1397"/>
      <c r="H2513" s="1398"/>
      <c r="I2513" s="1390" t="str">
        <f>IF(OR(K2484="",F2513=0/100),"",VLOOKUP($A2481,'Marks Entry'!$C$1:$GQ$109,141,0))</f>
        <v/>
      </c>
      <c r="J2513" s="1403" t="s">
        <v>228</v>
      </c>
      <c r="K2513" s="1403"/>
      <c r="L2513" s="1403"/>
      <c r="M2513" s="1404"/>
      <c r="N2513" s="508"/>
    </row>
    <row r="2514" spans="8:8" s="24" ht="17.25" customFormat="1" customHeight="1">
      <c r="A2514" s="1236"/>
      <c r="B2514" s="1262" t="s">
        <v>167</v>
      </c>
      <c r="C2514" s="1394" t="str">
        <f>'Marks Entry'!$EN$3</f>
        <v>H &amp; C RAJ</v>
      </c>
      <c r="D2514" s="1395"/>
      <c r="E2514" s="1395"/>
      <c r="F2514" s="1405" t="str">
        <f>IF(K2484="","",VLOOKUP($A2481,'Marks Entry'!$C$1:$GQ$109,196,0))</f>
        <v>0/200</v>
      </c>
      <c r="G2514" s="1406"/>
      <c r="H2514" s="1407"/>
      <c r="I2514" s="1408" t="str">
        <f>IF(OR(K2484="",F2514=0/200),"",VLOOKUP($A2481,'Marks Entry'!$C$1:$GQ$109,151,0))</f>
        <v/>
      </c>
      <c r="J2514" s="1403" t="s">
        <v>229</v>
      </c>
      <c r="K2514" s="1403"/>
      <c r="L2514" s="1403"/>
      <c r="M2514" s="1404"/>
      <c r="N2514" s="508"/>
    </row>
    <row r="2515" spans="8:8" s="24" ht="17.25" customFormat="1" customHeight="1">
      <c r="A2515" s="1236"/>
      <c r="B2515" s="1262" t="s">
        <v>167</v>
      </c>
      <c r="C2515" s="1409" t="s">
        <v>171</v>
      </c>
      <c r="D2515" s="1410"/>
      <c r="E2515" s="1411"/>
      <c r="F2515" s="1412" t="s">
        <v>172</v>
      </c>
      <c r="G2515" s="1413"/>
      <c r="H2515" s="1414"/>
      <c r="I2515" s="1415" t="s">
        <v>31</v>
      </c>
      <c r="J2515" s="1403" t="s">
        <v>230</v>
      </c>
      <c r="K2515" s="1403"/>
      <c r="L2515" s="1403"/>
      <c r="M2515" s="1404"/>
      <c r="N2515" s="508"/>
    </row>
    <row r="2516" spans="8:8" s="24" ht="17.25" customFormat="1" customHeight="1">
      <c r="A2516" s="1236"/>
      <c r="B2516" s="1262" t="s">
        <v>167</v>
      </c>
      <c r="C2516" s="1416"/>
      <c r="D2516" s="1417"/>
      <c r="E2516" s="1418"/>
      <c r="F2516" s="1419" t="s">
        <v>224</v>
      </c>
      <c r="G2516" s="1420"/>
      <c r="H2516" s="1421"/>
      <c r="I2516" s="1422" t="s">
        <v>62</v>
      </c>
      <c r="J2516" s="1423" t="s">
        <v>232</v>
      </c>
      <c r="K2516" s="1424"/>
      <c r="L2516" s="1424"/>
      <c r="M2516" s="1425"/>
      <c r="N2516" s="508"/>
    </row>
    <row r="2517" spans="8:8" s="24" ht="17.25" customFormat="1" customHeight="1">
      <c r="A2517" s="1236"/>
      <c r="B2517" s="1262" t="s">
        <v>167</v>
      </c>
      <c r="C2517" s="1416"/>
      <c r="D2517" s="1417"/>
      <c r="E2517" s="1418"/>
      <c r="F2517" s="1419" t="s">
        <v>225</v>
      </c>
      <c r="G2517" s="1420"/>
      <c r="H2517" s="1421"/>
      <c r="I2517" s="1422" t="s">
        <v>63</v>
      </c>
      <c r="J2517" s="1426"/>
      <c r="K2517" s="1427"/>
      <c r="L2517" s="1427"/>
      <c r="M2517" s="1428"/>
      <c r="N2517" s="508"/>
    </row>
    <row r="2518" spans="8:8" s="24" ht="17.25" customFormat="1" customHeight="1">
      <c r="A2518" s="1236"/>
      <c r="B2518" s="1262" t="s">
        <v>167</v>
      </c>
      <c r="C2518" s="1416"/>
      <c r="D2518" s="1417"/>
      <c r="E2518" s="1418"/>
      <c r="F2518" s="1419" t="s">
        <v>226</v>
      </c>
      <c r="G2518" s="1420"/>
      <c r="H2518" s="1421"/>
      <c r="I2518" s="1422" t="s">
        <v>65</v>
      </c>
      <c r="J2518" s="1426"/>
      <c r="K2518" s="1427"/>
      <c r="L2518" s="1427"/>
      <c r="M2518" s="1428"/>
      <c r="N2518" s="508"/>
    </row>
    <row r="2519" spans="8:8" s="24" ht="17.25" customFormat="1" customHeight="1">
      <c r="A2519" s="1236"/>
      <c r="B2519" s="1429" t="s">
        <v>167</v>
      </c>
      <c r="C2519" s="1430"/>
      <c r="D2519" s="1431"/>
      <c r="E2519" s="1432"/>
      <c r="F2519" s="1433" t="s">
        <v>227</v>
      </c>
      <c r="G2519" s="1434"/>
      <c r="H2519" s="1435"/>
      <c r="I2519" s="1436" t="s">
        <v>64</v>
      </c>
      <c r="J2519" s="1437" t="s">
        <v>231</v>
      </c>
      <c r="K2519" s="1438"/>
      <c r="L2519" s="1438"/>
      <c r="M2519" s="1439"/>
      <c r="N2519" s="508"/>
    </row>
    <row r="2520" spans="8:8" s="24" ht="27.75" customFormat="1" customHeight="1">
      <c r="A2520" s="1440" t="s">
        <v>161</v>
      </c>
      <c r="B2520" s="1440"/>
      <c r="C2520" s="1440"/>
      <c r="D2520" s="1440"/>
      <c r="E2520" s="1440"/>
      <c r="F2520" s="1440"/>
      <c r="G2520" s="1440"/>
      <c r="H2520" s="1440"/>
      <c r="I2520" s="1440"/>
      <c r="J2520" s="1440"/>
      <c r="K2520" s="1440"/>
      <c r="L2520" s="1440"/>
      <c r="M2520" s="1440"/>
      <c r="N2520" s="1440"/>
    </row>
    <row r="2521" spans="8:8" s="24" ht="19.5" customFormat="1" customHeight="1">
      <c r="A2521" s="1223">
        <f>A2481+1</f>
        <v>64.0</v>
      </c>
      <c r="B2521" s="1441" t="str">
        <f>$B$1</f>
        <v>Department Of Sanskrit Education, Rajasthan</v>
      </c>
      <c r="C2521" s="1441"/>
      <c r="D2521" s="1441"/>
      <c r="E2521" s="1441"/>
      <c r="F2521" s="1441"/>
      <c r="G2521" s="1441"/>
      <c r="H2521" s="1441"/>
      <c r="I2521" s="1441"/>
      <c r="J2521" s="1441"/>
      <c r="K2521" s="1441"/>
      <c r="L2521" s="1441"/>
      <c r="M2521" s="1441"/>
      <c r="N2521" s="508" t="s">
        <v>161</v>
      </c>
    </row>
    <row r="2522" spans="8:8" s="707" ht="36.0" customFormat="1" customHeight="1">
      <c r="A2522" s="1225"/>
      <c r="B2522" s="1226"/>
      <c r="C2522" s="1227"/>
      <c r="D2522" s="1228" t="str">
        <f>Master!$E$8</f>
        <v>GOVT VARISHTHA UPADHYAY SANSKRIT SCHOOL</v>
      </c>
      <c r="E2522" s="1229"/>
      <c r="F2522" s="1229"/>
      <c r="G2522" s="1229"/>
      <c r="H2522" s="1229"/>
      <c r="I2522" s="1229"/>
      <c r="J2522" s="1229"/>
      <c r="K2522" s="1229"/>
      <c r="L2522" s="1229"/>
      <c r="M2522" s="1230"/>
      <c r="N2522" s="508"/>
    </row>
    <row r="2523" spans="8:8" s="24" ht="19.5" customFormat="1" customHeight="1">
      <c r="A2523" s="1225"/>
      <c r="B2523" s="1231"/>
      <c r="C2523" s="1232"/>
      <c r="D2523" s="1233">
        <f>Master!$E$11</f>
        <v>0.0</v>
      </c>
      <c r="E2523" s="1233"/>
      <c r="F2523" s="1233"/>
      <c r="G2523" s="1233"/>
      <c r="H2523" s="1233"/>
      <c r="I2523" s="1233"/>
      <c r="J2523" s="1233"/>
      <c r="K2523" s="1233"/>
      <c r="L2523" s="1233"/>
      <c r="M2523" s="1234"/>
      <c r="N2523" s="508"/>
    </row>
    <row r="2524" spans="8:8" s="1235" ht="18.75" customFormat="1" customHeight="1">
      <c r="A2524" s="1236"/>
      <c r="B2524" s="1237"/>
      <c r="C2524" s="1238" t="s">
        <v>154</v>
      </c>
      <c r="D2524" s="1239"/>
      <c r="E2524" s="1239"/>
      <c r="F2524" s="1239"/>
      <c r="G2524" s="1239"/>
      <c r="H2524" s="1240"/>
      <c r="I2524" s="1241" t="s">
        <v>135</v>
      </c>
      <c r="J2524" s="1242"/>
      <c r="K2524" s="1243">
        <f>VLOOKUP($A2521,'Marks Entry'!$C$9:$K$108,5)</f>
        <v>0.0</v>
      </c>
      <c r="L2524" s="1244" t="s">
        <v>221</v>
      </c>
      <c r="M2524" s="1245"/>
      <c r="N2524" s="508"/>
    </row>
    <row r="2525" spans="8:8" s="1235" ht="18.75" customFormat="1" customHeight="1">
      <c r="A2525" s="1236"/>
      <c r="B2525" s="1237"/>
      <c r="C2525" s="1246"/>
      <c r="D2525" s="1247"/>
      <c r="E2525" s="1247"/>
      <c r="F2525" s="1247"/>
      <c r="G2525" s="1247"/>
      <c r="H2525" s="1248"/>
      <c r="I2525" s="1241"/>
      <c r="J2525" s="1242"/>
      <c r="K2525" s="1243"/>
      <c r="L2525" s="1249">
        <f>Master!$E$14</f>
        <v>8170.0</v>
      </c>
      <c r="M2525" s="1250"/>
      <c r="N2525" s="508"/>
    </row>
    <row r="2526" spans="8:8" s="24" ht="15.75" customFormat="1" customHeight="1">
      <c r="A2526" s="1236"/>
      <c r="B2526" s="1251"/>
      <c r="C2526" s="1246"/>
      <c r="D2526" s="1247"/>
      <c r="E2526" s="1247"/>
      <c r="F2526" s="1247"/>
      <c r="G2526" s="1247"/>
      <c r="H2526" s="1248"/>
      <c r="I2526" s="1241"/>
      <c r="J2526" s="1242"/>
      <c r="K2526" s="1243"/>
      <c r="L2526" s="1252" t="s">
        <v>222</v>
      </c>
      <c r="M2526" s="1253"/>
      <c r="N2526" s="508"/>
    </row>
    <row r="2527" spans="8:8" s="24" ht="18.0" customFormat="1" customHeight="1">
      <c r="A2527" s="1236"/>
      <c r="B2527" s="1251"/>
      <c r="C2527" s="1254"/>
      <c r="D2527" s="1255"/>
      <c r="E2527" s="1255"/>
      <c r="F2527" s="1255"/>
      <c r="G2527" s="1255"/>
      <c r="H2527" s="1256"/>
      <c r="I2527" s="1257"/>
      <c r="J2527" s="1258"/>
      <c r="K2527" s="1259"/>
      <c r="L2527" s="1260" t="str">
        <f>Master!$E$6</f>
        <v>2022-23</v>
      </c>
      <c r="M2527" s="1261"/>
      <c r="N2527" s="508"/>
    </row>
    <row r="2528" spans="8:8" s="24" ht="17.25" customFormat="1" customHeight="1">
      <c r="A2528" s="1236"/>
      <c r="B2528" s="1262" t="s">
        <v>167</v>
      </c>
      <c r="C2528" s="1263" t="s">
        <v>21</v>
      </c>
      <c r="D2528" s="1264"/>
      <c r="E2528" s="1264"/>
      <c r="F2528" s="1264"/>
      <c r="G2528" s="1265"/>
      <c r="H2528" s="1266" t="s">
        <v>153</v>
      </c>
      <c r="I2528" s="1267">
        <f>IF(K2524="","",VLOOKUP($A2521,'Marks Entry'!$C$9:$FA$108,3,0))</f>
        <v>0.0</v>
      </c>
      <c r="J2528" s="1267"/>
      <c r="K2528" s="1267"/>
      <c r="L2528" s="1267"/>
      <c r="M2528" s="1268"/>
      <c r="N2528" s="508"/>
    </row>
    <row r="2529" spans="8:8" s="24" ht="17.25" customFormat="1" customHeight="1">
      <c r="A2529" s="1236"/>
      <c r="B2529" s="1262" t="s">
        <v>167</v>
      </c>
      <c r="C2529" s="1269" t="s">
        <v>23</v>
      </c>
      <c r="D2529" s="1270"/>
      <c r="E2529" s="1270"/>
      <c r="F2529" s="1270"/>
      <c r="G2529" s="1271"/>
      <c r="H2529" s="1272" t="s">
        <v>153</v>
      </c>
      <c r="I2529" s="1273">
        <f>IF(K2524="","",VLOOKUP($A2521,'Marks Entry'!$C$9:$FA$108,6,0))</f>
        <v>0.0</v>
      </c>
      <c r="J2529" s="1273"/>
      <c r="K2529" s="1273"/>
      <c r="L2529" s="1273"/>
      <c r="M2529" s="1274"/>
      <c r="N2529" s="508"/>
    </row>
    <row r="2530" spans="8:8" s="24" ht="17.25" customFormat="1" customHeight="1">
      <c r="A2530" s="1236"/>
      <c r="B2530" s="1262" t="s">
        <v>167</v>
      </c>
      <c r="C2530" s="1269" t="s">
        <v>24</v>
      </c>
      <c r="D2530" s="1270"/>
      <c r="E2530" s="1270"/>
      <c r="F2530" s="1270"/>
      <c r="G2530" s="1271"/>
      <c r="H2530" s="1272" t="s">
        <v>153</v>
      </c>
      <c r="I2530" s="1273">
        <f>IF(K2524="","",VLOOKUP($A2521,'Marks Entry'!$C$9:$FA$108,7,0))</f>
        <v>0.0</v>
      </c>
      <c r="J2530" s="1273"/>
      <c r="K2530" s="1273"/>
      <c r="L2530" s="1273"/>
      <c r="M2530" s="1274"/>
      <c r="N2530" s="508"/>
    </row>
    <row r="2531" spans="8:8" s="24" ht="17.25" customFormat="1" customHeight="1">
      <c r="A2531" s="1236"/>
      <c r="B2531" s="1262" t="s">
        <v>167</v>
      </c>
      <c r="C2531" s="1269" t="s">
        <v>52</v>
      </c>
      <c r="D2531" s="1270"/>
      <c r="E2531" s="1270"/>
      <c r="F2531" s="1270"/>
      <c r="G2531" s="1271"/>
      <c r="H2531" s="1272" t="s">
        <v>153</v>
      </c>
      <c r="I2531" s="1273">
        <f>IF(K2524="","",VLOOKUP($A2521,'Marks Entry'!$C$9:$FA$108,8,0))</f>
        <v>0.0</v>
      </c>
      <c r="J2531" s="1273"/>
      <c r="K2531" s="1273"/>
      <c r="L2531" s="1273"/>
      <c r="M2531" s="1274"/>
      <c r="N2531" s="508"/>
    </row>
    <row r="2532" spans="8:8" s="24" ht="17.25" customFormat="1" customHeight="1">
      <c r="A2532" s="1236"/>
      <c r="B2532" s="1262" t="s">
        <v>167</v>
      </c>
      <c r="C2532" s="1269" t="s">
        <v>53</v>
      </c>
      <c r="D2532" s="1270"/>
      <c r="E2532" s="1270"/>
      <c r="F2532" s="1270"/>
      <c r="G2532" s="1271"/>
      <c r="H2532" s="1272" t="s">
        <v>153</v>
      </c>
      <c r="I2532" s="1275" t="str">
        <f>IF(K2524="","",CONCATENATE('Marks Entry'!$G$4,'Marks Entry'!$J$4))</f>
        <v>9(A)</v>
      </c>
      <c r="J2532" s="1273"/>
      <c r="K2532" s="1273"/>
      <c r="L2532" s="1273"/>
      <c r="M2532" s="1274"/>
      <c r="N2532" s="508"/>
    </row>
    <row r="2533" spans="8:8" s="24" ht="17.25" customFormat="1" customHeight="1">
      <c r="A2533" s="1236"/>
      <c r="B2533" s="1262" t="s">
        <v>167</v>
      </c>
      <c r="C2533" s="1276" t="s">
        <v>26</v>
      </c>
      <c r="D2533" s="1277"/>
      <c r="E2533" s="1277"/>
      <c r="F2533" s="1277"/>
      <c r="G2533" s="1278"/>
      <c r="H2533" s="1279" t="s">
        <v>153</v>
      </c>
      <c r="I2533" s="1280">
        <f>IF(K2524="","",VLOOKUP($A2521,'Marks Entry'!$C$9:$FA$108,9,0))</f>
        <v>0.0</v>
      </c>
      <c r="J2533" s="1280"/>
      <c r="K2533" s="1280"/>
      <c r="L2533" s="1280"/>
      <c r="M2533" s="1281"/>
      <c r="N2533" s="508"/>
    </row>
    <row r="2534" spans="8:8" s="1235" ht="17.25" customFormat="1" customHeight="1">
      <c r="A2534" s="1236"/>
      <c r="B2534" s="1282" t="s">
        <v>167</v>
      </c>
      <c r="C2534" s="1283" t="s">
        <v>54</v>
      </c>
      <c r="D2534" s="1284"/>
      <c r="E2534" s="1285" t="s">
        <v>69</v>
      </c>
      <c r="F2534" s="1286" t="s">
        <v>70</v>
      </c>
      <c r="G2534" s="1285" t="s">
        <v>200</v>
      </c>
      <c r="H2534" s="1287" t="s">
        <v>30</v>
      </c>
      <c r="I2534" s="1288" t="s">
        <v>55</v>
      </c>
      <c r="J2534" s="1289" t="s">
        <v>223</v>
      </c>
      <c r="K2534" s="1290" t="s">
        <v>83</v>
      </c>
      <c r="L2534" s="1291" t="s">
        <v>76</v>
      </c>
      <c r="M2534" s="1292" t="s">
        <v>102</v>
      </c>
      <c r="N2534" s="508"/>
    </row>
    <row r="2535" spans="8:8" s="1235" ht="17.25" customFormat="1" customHeight="1">
      <c r="A2535" s="1236"/>
      <c r="B2535" s="1282" t="s">
        <v>167</v>
      </c>
      <c r="C2535" s="1293"/>
      <c r="D2535" s="1294"/>
      <c r="E2535" s="1295"/>
      <c r="F2535" s="1296"/>
      <c r="G2535" s="1295"/>
      <c r="H2535" s="1297"/>
      <c r="I2535" s="1298"/>
      <c r="J2535" s="1299"/>
      <c r="K2535" s="1300"/>
      <c r="L2535" s="1301"/>
      <c r="M2535" s="1302"/>
      <c r="N2535" s="508"/>
    </row>
    <row r="2536" spans="8:8" s="1235" ht="17.25" customFormat="1" customHeight="1">
      <c r="A2536" s="1236"/>
      <c r="B2536" s="1282" t="s">
        <v>167</v>
      </c>
      <c r="C2536" s="1303" t="s">
        <v>56</v>
      </c>
      <c r="D2536" s="1304"/>
      <c r="E2536" s="1305">
        <f>'Marks Entry'!$L$7</f>
        <v>5.0</v>
      </c>
      <c r="F2536" s="1305">
        <f>'Marks Entry'!$M$7</f>
        <v>5.0</v>
      </c>
      <c r="G2536" s="1305">
        <f>'Marks Entry'!$M$7</f>
        <v>5.0</v>
      </c>
      <c r="H2536" s="1306">
        <f>SUM(E2536:G2536)</f>
        <v>15.0</v>
      </c>
      <c r="I2536" s="1305">
        <f>'Marks Entry'!$P$7</f>
        <v>35.0</v>
      </c>
      <c r="J2536" s="1306">
        <f>SUM(H2536,I2536)</f>
        <v>50.0</v>
      </c>
      <c r="K2536" s="1305">
        <f>'Marks Entry'!$R$7</f>
        <v>50.0</v>
      </c>
      <c r="L2536" s="1307">
        <f>SUM(J2536,K2536)</f>
        <v>100.0</v>
      </c>
      <c r="M2536" s="1308"/>
      <c r="N2536" s="508"/>
    </row>
    <row r="2537" spans="8:8" s="1235" ht="17.25" customFormat="1" customHeight="1">
      <c r="A2537" s="1236"/>
      <c r="B2537" s="1282" t="s">
        <v>167</v>
      </c>
      <c r="C2537" s="1309" t="str">
        <f>'Marks Entry'!$L$3</f>
        <v>HINDI</v>
      </c>
      <c r="D2537" s="1310"/>
      <c r="E2537" s="1311">
        <f>IF(K2524="","",VLOOKUP($A2521,'Marks Entry'!$C$1:$GQ$109,10,0))</f>
        <v>0.0</v>
      </c>
      <c r="F2537" s="1311">
        <f>IF(K2524="","",VLOOKUP($A2521,'Marks Entry'!$C$1:$GQ$109,11,0))</f>
        <v>0.0</v>
      </c>
      <c r="G2537" s="1312">
        <f>IF(K2524="","",VLOOKUP($A2521,'Marks Entry'!$C$1:$GQ$109,12,0))</f>
        <v>0.0</v>
      </c>
      <c r="H2537" s="1313">
        <f>SUM(E2537:G2537)</f>
        <v>0.0</v>
      </c>
      <c r="I2537" s="1311">
        <f>IF(K2524="","",VLOOKUP($A2521,'Marks Entry'!$C$1:$GQ$109,14,0))</f>
        <v>0.0</v>
      </c>
      <c r="J2537" s="1313">
        <f t="shared" si="189" ref="J2537:J2544">SUM(H2537,I2537)</f>
        <v>0.0</v>
      </c>
      <c r="K2537" s="1311">
        <f>IF(K2524="","",VLOOKUP($A2521,'Marks Entry'!$C$1:$GQ$109,16,0))</f>
        <v>0.0</v>
      </c>
      <c r="L2537" s="1314">
        <f t="shared" si="190" ref="L2537:L2544">SUM(J2537,K2537)</f>
        <v>0.0</v>
      </c>
      <c r="M2537" s="1315" t="str">
        <f>IF(K2524="","",VLOOKUP($A2521,'Marks Entry'!$C$1:$GQ$109,21,0))</f>
        <v/>
      </c>
      <c r="N2537" s="508"/>
    </row>
    <row r="2538" spans="8:8" s="1235" ht="17.25" customFormat="1" customHeight="1">
      <c r="A2538" s="1236"/>
      <c r="B2538" s="1282" t="s">
        <v>167</v>
      </c>
      <c r="C2538" s="1316" t="str">
        <f>'Marks Entry'!$X$3</f>
        <v>ENGLISH</v>
      </c>
      <c r="D2538" s="1317"/>
      <c r="E2538" s="1318">
        <f>IF(K2524="","",VLOOKUP($A2521,'Marks Entry'!$C$1:$GQ$109,22,0))</f>
        <v>0.0</v>
      </c>
      <c r="F2538" s="1318">
        <f>IF(K2524="","",VLOOKUP($A2521,'Marks Entry'!$C$1:$GQ$109,23,0))</f>
        <v>0.0</v>
      </c>
      <c r="G2538" s="1319">
        <f>IF(K2524="","",VLOOKUP($A2521,'Marks Entry'!$C$1:$GQ$109,24,0))</f>
        <v>0.0</v>
      </c>
      <c r="H2538" s="1320">
        <f t="shared" si="191" ref="H2538:H2544">SUM(E2538:G2538)</f>
        <v>0.0</v>
      </c>
      <c r="I2538" s="1321">
        <f>IF(K2524="","",VLOOKUP($A2521,'Marks Entry'!$C$1:$GQ$109,26,0))</f>
        <v>0.0</v>
      </c>
      <c r="J2538" s="1320">
        <f t="shared" si="189"/>
        <v>0.0</v>
      </c>
      <c r="K2538" s="1318">
        <f>IF(K2524="","",VLOOKUP($A2521,'Marks Entry'!$C$1:$GQ$109,28,0))</f>
        <v>0.0</v>
      </c>
      <c r="L2538" s="1322">
        <f t="shared" si="190"/>
        <v>0.0</v>
      </c>
      <c r="M2538" s="1323" t="str">
        <f>IF(K2524="","",VLOOKUP($A2521,'Marks Entry'!$C$1:$GQ$109,33,0))</f>
        <v/>
      </c>
      <c r="N2538" s="508"/>
    </row>
    <row r="2539" spans="8:8" s="1235" ht="17.25" customFormat="1" customHeight="1">
      <c r="A2539" s="1236"/>
      <c r="B2539" s="1282" t="s">
        <v>167</v>
      </c>
      <c r="C2539" s="1324" t="s">
        <v>56</v>
      </c>
      <c r="D2539" s="1325"/>
      <c r="E2539" s="1326">
        <f>'Marks Entry'!$AJ$7</f>
        <v>10.0</v>
      </c>
      <c r="F2539" s="1326">
        <f>'Marks Entry'!$AK$7</f>
        <v>10.0</v>
      </c>
      <c r="G2539" s="1326">
        <f>'Marks Entry'!$AK$7</f>
        <v>10.0</v>
      </c>
      <c r="H2539" s="1327">
        <f t="shared" si="191"/>
        <v>30.0</v>
      </c>
      <c r="I2539" s="1326">
        <f>'Marks Entry'!$AN$7</f>
        <v>70.0</v>
      </c>
      <c r="J2539" s="1327">
        <f t="shared" si="189"/>
        <v>100.0</v>
      </c>
      <c r="K2539" s="1326">
        <f>'Marks Entry'!$AP$7</f>
        <v>100.0</v>
      </c>
      <c r="L2539" s="1328">
        <f t="shared" si="190"/>
        <v>200.0</v>
      </c>
      <c r="M2539" s="1329" t="s">
        <v>168</v>
      </c>
      <c r="N2539" s="508"/>
    </row>
    <row r="2540" spans="8:8" s="1235" ht="17.25" customFormat="1" customHeight="1">
      <c r="A2540" s="1236"/>
      <c r="B2540" s="1282" t="s">
        <v>167</v>
      </c>
      <c r="C2540" s="1330" t="str">
        <f>'Marks Entry'!$AJ$3</f>
        <v>SANSKRIT-I</v>
      </c>
      <c r="D2540" s="1331"/>
      <c r="E2540" s="1311">
        <f>IF(K2524="","",VLOOKUP($A2521,'Marks Entry'!$C$1:$GQ$109,34,0))</f>
        <v>0.0</v>
      </c>
      <c r="F2540" s="1311">
        <f>IF(K2524="","",VLOOKUP($A2521,'Marks Entry'!$C$1:$GQ$109,35,0))</f>
        <v>0.0</v>
      </c>
      <c r="G2540" s="1312">
        <f>IF(K2524="","",VLOOKUP($A2521,'Marks Entry'!$C$1:$GQ$109,36,0))</f>
        <v>0.0</v>
      </c>
      <c r="H2540" s="1332">
        <f t="shared" si="191"/>
        <v>0.0</v>
      </c>
      <c r="I2540" s="1333">
        <f>IF(K2524="","",VLOOKUP($A2521,'Marks Entry'!$C$1:$GQ$109,38,0))</f>
        <v>0.0</v>
      </c>
      <c r="J2540" s="1332">
        <f t="shared" si="189"/>
        <v>0.0</v>
      </c>
      <c r="K2540" s="1311">
        <f>IF(K2524="","",VLOOKUP($A2521,'Marks Entry'!$C$1:$GQ$109,40,0))</f>
        <v>0.0</v>
      </c>
      <c r="L2540" s="1314">
        <f t="shared" si="190"/>
        <v>0.0</v>
      </c>
      <c r="M2540" s="1315" t="str">
        <f>IF(K2524="","",VLOOKUP($A2521,'Marks Entry'!$C$1:$GQ$109,45,0))</f>
        <v/>
      </c>
      <c r="N2540" s="508"/>
    </row>
    <row r="2541" spans="8:8" s="1235" ht="17.25" customFormat="1" customHeight="1">
      <c r="A2541" s="1236"/>
      <c r="B2541" s="1282" t="s">
        <v>167</v>
      </c>
      <c r="C2541" s="1334" t="str">
        <f>'Marks Entry'!$AV$3</f>
        <v>SANSKRIT-II</v>
      </c>
      <c r="D2541" s="1335"/>
      <c r="E2541" s="1311">
        <f>IF(K2524="","",VLOOKUP($A2521,'Marks Entry'!$C$1:$GQ$109,46,0))</f>
        <v>0.0</v>
      </c>
      <c r="F2541" s="1311">
        <f>IF(K2524="","",VLOOKUP($A2521,'Marks Entry'!$C$1:$GQ$109,47,0))</f>
        <v>0.0</v>
      </c>
      <c r="G2541" s="1312">
        <f>IF(K2524="","",VLOOKUP($A2521,'Marks Entry'!$C$1:$GQ$109,48,0))</f>
        <v>0.0</v>
      </c>
      <c r="H2541" s="1336">
        <f t="shared" si="191"/>
        <v>0.0</v>
      </c>
      <c r="I2541" s="1337">
        <f>IF(K2524="","",VLOOKUP($A2521,'Marks Entry'!$C$1:$GQ$109,50,0))</f>
        <v>0.0</v>
      </c>
      <c r="J2541" s="1336">
        <f t="shared" si="189"/>
        <v>0.0</v>
      </c>
      <c r="K2541" s="1311">
        <f>IF(K2524="","",VLOOKUP($A2521,'Marks Entry'!$C$1:$GQ$109,52,0))</f>
        <v>0.0</v>
      </c>
      <c r="L2541" s="1314">
        <f t="shared" si="190"/>
        <v>0.0</v>
      </c>
      <c r="M2541" s="1315" t="str">
        <f>IF(K2524="","",VLOOKUP($A2521,'Marks Entry'!$C$1:$GQ$109,57,0))</f>
        <v/>
      </c>
      <c r="N2541" s="508"/>
    </row>
    <row r="2542" spans="8:8" s="1235" ht="17.25" customFormat="1" customHeight="1">
      <c r="A2542" s="1236"/>
      <c r="B2542" s="1282" t="s">
        <v>167</v>
      </c>
      <c r="C2542" s="1334" t="str">
        <f>'Marks Entry'!$BH$3</f>
        <v>SCIENCE</v>
      </c>
      <c r="D2542" s="1335"/>
      <c r="E2542" s="1311">
        <f>IF(K2524="","",VLOOKUP($A2521,'Marks Entry'!$C$1:$GQ$109,58,0))</f>
        <v>0.0</v>
      </c>
      <c r="F2542" s="1311">
        <f>IF(K2524="","",VLOOKUP($A2521,'Marks Entry'!$C$1:$GQ$109,59,0))</f>
        <v>0.0</v>
      </c>
      <c r="G2542" s="1312">
        <f>IF(K2524="","",VLOOKUP($A2521,'Marks Entry'!$C$1:$GQ$109,60,0))</f>
        <v>0.0</v>
      </c>
      <c r="H2542" s="1336">
        <f t="shared" si="191"/>
        <v>0.0</v>
      </c>
      <c r="I2542" s="1337">
        <f>IF(K2524="","",VLOOKUP($A2521,'Marks Entry'!$C$1:$GQ$109,62,0))</f>
        <v>0.0</v>
      </c>
      <c r="J2542" s="1336">
        <f t="shared" si="189"/>
        <v>0.0</v>
      </c>
      <c r="K2542" s="1311">
        <f>IF(K2524="","",VLOOKUP($A2521,'Marks Entry'!$C$1:$GQ$109,64,0))</f>
        <v>0.0</v>
      </c>
      <c r="L2542" s="1314">
        <f t="shared" si="190"/>
        <v>0.0</v>
      </c>
      <c r="M2542" s="1315" t="str">
        <f>IF(K2524="","",VLOOKUP($A2521,'Marks Entry'!$C$1:$GQ$109,69,0))</f>
        <v/>
      </c>
      <c r="N2542" s="508"/>
    </row>
    <row r="2543" spans="8:8" s="1235" ht="17.25" customFormat="1" customHeight="1">
      <c r="A2543" s="1236"/>
      <c r="B2543" s="1282" t="s">
        <v>167</v>
      </c>
      <c r="C2543" s="1338" t="str">
        <f>'Marks Entry'!$BT$3</f>
        <v>MATHEMATICS</v>
      </c>
      <c r="D2543" s="1339"/>
      <c r="E2543" s="1340">
        <f>IF(K2524="","",VLOOKUP($A2521,'Marks Entry'!$C$1:$GQ$109,70,0))</f>
        <v>0.0</v>
      </c>
      <c r="F2543" s="1340">
        <f>IF(K2524="","",VLOOKUP($A2521,'Marks Entry'!$C$1:$GQ$109,71,0))</f>
        <v>0.0</v>
      </c>
      <c r="G2543" s="1341">
        <f>IF(K2524="","",VLOOKUP($A2521,'Marks Entry'!$C$1:$GQ$109,72,0))</f>
        <v>0.0</v>
      </c>
      <c r="H2543" s="1342">
        <f t="shared" si="191"/>
        <v>0.0</v>
      </c>
      <c r="I2543" s="1343">
        <f>IF(K2524="","",VLOOKUP($A2521,'Marks Entry'!$C$1:$GQ$109,74,0))</f>
        <v>0.0</v>
      </c>
      <c r="J2543" s="1342">
        <f t="shared" si="189"/>
        <v>0.0</v>
      </c>
      <c r="K2543" s="1340">
        <f>IF(K2524="","",VLOOKUP($A2521,'Marks Entry'!$C$1:$GQ$109,76,0))</f>
        <v>0.0</v>
      </c>
      <c r="L2543" s="1344">
        <f t="shared" si="190"/>
        <v>0.0</v>
      </c>
      <c r="M2543" s="1345" t="str">
        <f>IF(K2524="","",VLOOKUP($A2521,'Marks Entry'!$C$1:$GQ$109,81,0))</f>
        <v/>
      </c>
      <c r="N2543" s="508"/>
    </row>
    <row r="2544" spans="8:8" s="1235" ht="17.25" customFormat="1" customHeight="1">
      <c r="A2544" s="1236"/>
      <c r="B2544" s="1282" t="s">
        <v>167</v>
      </c>
      <c r="C2544" s="1338" t="str">
        <f>'Marks Entry'!$CF$3</f>
        <v>SOCIAL SCIENCE</v>
      </c>
      <c r="D2544" s="1339"/>
      <c r="E2544" s="1340">
        <f>IF(K2524="","",VLOOKUP($A2521,'Marks Entry'!$C$1:$GQ$109,82,0))</f>
        <v>0.0</v>
      </c>
      <c r="F2544" s="1340">
        <f>IF(K2524="","",VLOOKUP($A2521,'Marks Entry'!$C$1:$GQ$109,83,0))</f>
        <v>0.0</v>
      </c>
      <c r="G2544" s="1341">
        <f>IF(K2524="","",VLOOKUP($A2521,'Marks Entry'!$C$1:$GQ$109,84,0))</f>
        <v>0.0</v>
      </c>
      <c r="H2544" s="1342">
        <f t="shared" si="191"/>
        <v>0.0</v>
      </c>
      <c r="I2544" s="1343">
        <f>IF(K2524="","",VLOOKUP($A2521,'Marks Entry'!$C$1:$GQ$109,86,0))</f>
        <v>0.0</v>
      </c>
      <c r="J2544" s="1342">
        <f t="shared" si="189"/>
        <v>0.0</v>
      </c>
      <c r="K2544" s="1340">
        <f>IF(K2524="","",VLOOKUP($A2521,'Marks Entry'!$C$1:$GQ$109,88,0))</f>
        <v>0.0</v>
      </c>
      <c r="L2544" s="1344">
        <f t="shared" si="190"/>
        <v>0.0</v>
      </c>
      <c r="M2544" s="1345" t="str">
        <f>IF(K2524="","",VLOOKUP($A2521,'Marks Entry'!$C$1:$GQ$109,93,0))</f>
        <v/>
      </c>
      <c r="N2544" s="508"/>
    </row>
    <row r="2545" spans="8:8" s="24" ht="17.25" customFormat="1" customHeight="1">
      <c r="A2545" s="1236"/>
      <c r="B2545" s="1262" t="s">
        <v>167</v>
      </c>
      <c r="C2545" s="1346" t="s">
        <v>77</v>
      </c>
      <c r="D2545" s="1347"/>
      <c r="E2545" s="1348"/>
      <c r="F2545" s="1349" t="s">
        <v>78</v>
      </c>
      <c r="G2545" s="1350"/>
      <c r="H2545" s="1351" t="s">
        <v>79</v>
      </c>
      <c r="I2545" s="1352"/>
      <c r="J2545" s="1353" t="s">
        <v>43</v>
      </c>
      <c r="K2545" s="1354" t="s">
        <v>95</v>
      </c>
      <c r="L2545" s="1355" t="s">
        <v>41</v>
      </c>
      <c r="M2545" s="1356" t="s">
        <v>45</v>
      </c>
      <c r="N2545" s="508"/>
    </row>
    <row r="2546" spans="8:8" s="24" ht="20.25" customFormat="1" customHeight="1">
      <c r="A2546" s="1236"/>
      <c r="B2546" s="1262" t="s">
        <v>167</v>
      </c>
      <c r="C2546" s="1357"/>
      <c r="D2546" s="1358"/>
      <c r="E2546" s="1359"/>
      <c r="F2546" s="1360" t="str">
        <f>IF(K2524="","",VLOOKUP($A2521,'Marks Entry'!$C$1:$GQ$109,155,0))</f>
        <v/>
      </c>
      <c r="G2546" s="1361"/>
      <c r="H2546" s="1362" t="str">
        <f>IF(K2524="","",VLOOKUP($A2521,'Marks Entry'!$C$1:$GQ$109,156,0))</f>
        <v/>
      </c>
      <c r="I2546" s="1361"/>
      <c r="J2546" s="1363" t="str">
        <f>IF(K2524="","",VLOOKUP($A2521,'Marks Entry'!$C$1:$GQ$109,157,0))</f>
        <v/>
      </c>
      <c r="K2546" s="1364" t="str">
        <f>IF(K2524="","",VLOOKUP($A2521,'Marks Entry'!$C$1:$GQ$109,158,0))</f>
        <v/>
      </c>
      <c r="L2546" s="1365" t="str">
        <f>IF(K2524="","",VLOOKUP($A2521,'Marks Entry'!$C$1:$GQ$109,159,0))</f>
        <v/>
      </c>
      <c r="M2546" s="1366" t="str">
        <f>IF(K2524="","",VLOOKUP($A2521,'Marks Entry'!$C$1:$GQ$109,161,0))</f>
        <v/>
      </c>
      <c r="N2546" s="508"/>
    </row>
    <row r="2547" spans="8:8" s="24" ht="17.25" customFormat="1" customHeight="1">
      <c r="A2547" s="1236"/>
      <c r="B2547" s="1262" t="s">
        <v>167</v>
      </c>
      <c r="C2547" s="1367" t="s">
        <v>58</v>
      </c>
      <c r="D2547" s="1368"/>
      <c r="E2547" s="1368"/>
      <c r="F2547" s="1368"/>
      <c r="G2547" s="1368"/>
      <c r="H2547" s="1368"/>
      <c r="I2547" s="1369"/>
      <c r="J2547" s="1370" t="s">
        <v>59</v>
      </c>
      <c r="K2547" s="1371">
        <f>IF(K2524="","",VLOOKUP($A2521,'Marks Entry'!$C$1:$GQ$109,152,0))</f>
        <v>0.0</v>
      </c>
      <c r="L2547" s="1372" t="s">
        <v>104</v>
      </c>
      <c r="M2547" s="1373"/>
      <c r="N2547" s="508"/>
    </row>
    <row r="2548" spans="8:8" s="24" ht="17.25" customFormat="1" customHeight="1">
      <c r="A2548" s="1236"/>
      <c r="B2548" s="1262" t="s">
        <v>167</v>
      </c>
      <c r="C2548" s="1374" t="s">
        <v>54</v>
      </c>
      <c r="D2548" s="1375"/>
      <c r="E2548" s="1375"/>
      <c r="F2548" s="1376" t="s">
        <v>162</v>
      </c>
      <c r="G2548" s="1376"/>
      <c r="H2548" s="1376"/>
      <c r="I2548" s="1377" t="s">
        <v>49</v>
      </c>
      <c r="J2548" s="1378" t="s">
        <v>60</v>
      </c>
      <c r="K2548" s="1379">
        <f>IF(K2524="","",VLOOKUP($A2521,'Marks Entry'!$C$1:$GQ$109,153,0))</f>
        <v>0.0</v>
      </c>
      <c r="L2548" s="1380" t="str">
        <f>IF(K2524="","",VLOOKUP($A2521,'Marks Entry'!$C$1:$GQ$109,154,0))</f>
        <v/>
      </c>
      <c r="M2548" s="1381"/>
      <c r="N2548" s="508"/>
    </row>
    <row r="2549" spans="8:8" s="24" ht="17.25" customFormat="1" customHeight="1">
      <c r="A2549" s="1236"/>
      <c r="B2549" s="1262" t="s">
        <v>167</v>
      </c>
      <c r="C2549" s="1374"/>
      <c r="D2549" s="1375"/>
      <c r="E2549" s="1375"/>
      <c r="F2549" s="1376"/>
      <c r="G2549" s="1376"/>
      <c r="H2549" s="1376"/>
      <c r="I2549" s="1382" t="s">
        <v>103</v>
      </c>
      <c r="J2549" s="1383" t="s">
        <v>61</v>
      </c>
      <c r="K2549" s="1383"/>
      <c r="L2549" s="1384" t="str">
        <f>IF(K2524="","",VLOOKUP($A2521,'Marks Entry'!$C$1:$GQ$109,162,0))</f>
        <v/>
      </c>
      <c r="M2549" s="1385"/>
      <c r="N2549" s="508"/>
    </row>
    <row r="2550" spans="8:8" s="24" ht="17.25" customFormat="1" customHeight="1">
      <c r="A2550" s="1236"/>
      <c r="B2550" s="1262" t="s">
        <v>167</v>
      </c>
      <c r="C2550" s="1386" t="str">
        <f>'Marks Entry'!$CR$3</f>
        <v>Fou. Of Info. Tech.</v>
      </c>
      <c r="D2550" s="1387"/>
      <c r="E2550" s="1388"/>
      <c r="F2550" s="1389" t="str">
        <f>IF(K2524="","",VLOOKUP($A2521,'Marks Entry'!$C$1:$GQ$109,180,0))</f>
        <v>0/200</v>
      </c>
      <c r="G2550" s="1389"/>
      <c r="H2550" s="1389"/>
      <c r="I2550" s="1390" t="str">
        <f>IF(OR(K2524="",F2550=0/200),"",VLOOKUP($A2521,'Marks Entry'!$C$1:$GQ$109,106,0))</f>
        <v/>
      </c>
      <c r="J2550" s="1391" t="s">
        <v>68</v>
      </c>
      <c r="K2550" s="1391"/>
      <c r="L2550" s="1392">
        <f>Master!$E$20</f>
        <v>45048.0</v>
      </c>
      <c r="M2550" s="1393"/>
      <c r="N2550" s="508"/>
    </row>
    <row r="2551" spans="8:8" s="24" ht="17.25" customFormat="1" customHeight="1">
      <c r="A2551" s="1236"/>
      <c r="B2551" s="1262" t="s">
        <v>167</v>
      </c>
      <c r="C2551" s="1394" t="str">
        <f>'Marks Entry'!$DE$3</f>
        <v>Health &amp; Phy. Edu.</v>
      </c>
      <c r="D2551" s="1395"/>
      <c r="E2551" s="1395"/>
      <c r="F2551" s="1396" t="str">
        <f>IF(K2524="","",VLOOKUP($A2521,'Marks Entry'!$C$1:$GQ$109,184,0))</f>
        <v>0/230</v>
      </c>
      <c r="G2551" s="1397"/>
      <c r="H2551" s="1398"/>
      <c r="I2551" s="1390" t="str">
        <f>IF(OR(K2524="",F2551=0/200),"",VLOOKUP($A2521,'Marks Entry'!$C$1:$GQ$109,129,0))</f>
        <v/>
      </c>
      <c r="J2551" s="1399"/>
      <c r="K2551" s="1399"/>
      <c r="L2551" s="1399"/>
      <c r="M2551" s="1400"/>
      <c r="N2551" s="508"/>
    </row>
    <row r="2552" spans="8:8" s="24" ht="17.25" customFormat="1" customHeight="1">
      <c r="A2552" s="1236"/>
      <c r="B2552" s="1262" t="s">
        <v>167</v>
      </c>
      <c r="C2552" s="1394" t="str">
        <f>'Marks Entry'!$EB$3</f>
        <v>S.U.P.W.</v>
      </c>
      <c r="D2552" s="1395"/>
      <c r="E2552" s="1395"/>
      <c r="F2552" s="1396" t="str">
        <f>IF(K2524="","",VLOOKUP($A2521,'Marks Entry'!$C$1:$GQ$109,188,0))</f>
        <v>0/100</v>
      </c>
      <c r="G2552" s="1397"/>
      <c r="H2552" s="1398"/>
      <c r="I2552" s="1390" t="str">
        <f>IF(OR(K2524="",F2552=0/100),"",VLOOKUP($A2521,'Marks Entry'!$C$1:$GQ$109,135,0))</f>
        <v/>
      </c>
      <c r="J2552" s="1401"/>
      <c r="K2552" s="1401"/>
      <c r="L2552" s="1401"/>
      <c r="M2552" s="1402"/>
      <c r="N2552" s="508"/>
    </row>
    <row r="2553" spans="8:8" s="24" ht="17.25" customFormat="1" customHeight="1">
      <c r="A2553" s="1236"/>
      <c r="B2553" s="1262" t="s">
        <v>167</v>
      </c>
      <c r="C2553" s="1394" t="str">
        <f>'Marks Entry'!$EH$3</f>
        <v>Art Education</v>
      </c>
      <c r="D2553" s="1395"/>
      <c r="E2553" s="1395"/>
      <c r="F2553" s="1396" t="str">
        <f>IF(K2524="","",VLOOKUP($A2521,'Marks Entry'!$C$1:$GQ$109,192,0))</f>
        <v>0/100</v>
      </c>
      <c r="G2553" s="1397"/>
      <c r="H2553" s="1398"/>
      <c r="I2553" s="1390" t="str">
        <f>IF(OR(K2524="",F2553=0/100),"",VLOOKUP($A2521,'Marks Entry'!$C$1:$GQ$109,141,0))</f>
        <v/>
      </c>
      <c r="J2553" s="1403" t="s">
        <v>228</v>
      </c>
      <c r="K2553" s="1403"/>
      <c r="L2553" s="1403"/>
      <c r="M2553" s="1404"/>
      <c r="N2553" s="508"/>
    </row>
    <row r="2554" spans="8:8" s="24" ht="17.25" customFormat="1" customHeight="1">
      <c r="A2554" s="1236"/>
      <c r="B2554" s="1262" t="s">
        <v>167</v>
      </c>
      <c r="C2554" s="1394" t="str">
        <f>'Marks Entry'!$EN$3</f>
        <v>H &amp; C RAJ</v>
      </c>
      <c r="D2554" s="1395"/>
      <c r="E2554" s="1395"/>
      <c r="F2554" s="1405" t="str">
        <f>IF(K2524="","",VLOOKUP($A2521,'Marks Entry'!$C$1:$GQ$109,196,0))</f>
        <v>0/200</v>
      </c>
      <c r="G2554" s="1406"/>
      <c r="H2554" s="1407"/>
      <c r="I2554" s="1408" t="str">
        <f>IF(OR(K2524="",F2554=0/200),"",VLOOKUP($A2521,'Marks Entry'!$C$1:$GQ$109,151,0))</f>
        <v/>
      </c>
      <c r="J2554" s="1403" t="s">
        <v>229</v>
      </c>
      <c r="K2554" s="1403"/>
      <c r="L2554" s="1403"/>
      <c r="M2554" s="1404"/>
      <c r="N2554" s="508"/>
    </row>
    <row r="2555" spans="8:8" s="24" ht="17.25" customFormat="1" customHeight="1">
      <c r="A2555" s="1236"/>
      <c r="B2555" s="1262" t="s">
        <v>167</v>
      </c>
      <c r="C2555" s="1409" t="s">
        <v>171</v>
      </c>
      <c r="D2555" s="1410"/>
      <c r="E2555" s="1411"/>
      <c r="F2555" s="1412" t="s">
        <v>172</v>
      </c>
      <c r="G2555" s="1413"/>
      <c r="H2555" s="1414"/>
      <c r="I2555" s="1415" t="s">
        <v>31</v>
      </c>
      <c r="J2555" s="1403" t="s">
        <v>230</v>
      </c>
      <c r="K2555" s="1403"/>
      <c r="L2555" s="1403"/>
      <c r="M2555" s="1404"/>
      <c r="N2555" s="508"/>
    </row>
    <row r="2556" spans="8:8" s="24" ht="17.25" customFormat="1" customHeight="1">
      <c r="A2556" s="1236"/>
      <c r="B2556" s="1262" t="s">
        <v>167</v>
      </c>
      <c r="C2556" s="1416"/>
      <c r="D2556" s="1417"/>
      <c r="E2556" s="1418"/>
      <c r="F2556" s="1419" t="s">
        <v>224</v>
      </c>
      <c r="G2556" s="1420"/>
      <c r="H2556" s="1421"/>
      <c r="I2556" s="1422" t="s">
        <v>62</v>
      </c>
      <c r="J2556" s="1423" t="s">
        <v>232</v>
      </c>
      <c r="K2556" s="1424"/>
      <c r="L2556" s="1424"/>
      <c r="M2556" s="1425"/>
      <c r="N2556" s="508"/>
    </row>
    <row r="2557" spans="8:8" s="24" ht="17.25" customFormat="1" customHeight="1">
      <c r="A2557" s="1236"/>
      <c r="B2557" s="1262" t="s">
        <v>167</v>
      </c>
      <c r="C2557" s="1416"/>
      <c r="D2557" s="1417"/>
      <c r="E2557" s="1418"/>
      <c r="F2557" s="1419" t="s">
        <v>225</v>
      </c>
      <c r="G2557" s="1420"/>
      <c r="H2557" s="1421"/>
      <c r="I2557" s="1422" t="s">
        <v>63</v>
      </c>
      <c r="J2557" s="1426"/>
      <c r="K2557" s="1427"/>
      <c r="L2557" s="1427"/>
      <c r="M2557" s="1428"/>
      <c r="N2557" s="508"/>
    </row>
    <row r="2558" spans="8:8" s="24" ht="17.25" customFormat="1" customHeight="1">
      <c r="A2558" s="1236"/>
      <c r="B2558" s="1262" t="s">
        <v>167</v>
      </c>
      <c r="C2558" s="1416"/>
      <c r="D2558" s="1417"/>
      <c r="E2558" s="1418"/>
      <c r="F2558" s="1419" t="s">
        <v>226</v>
      </c>
      <c r="G2558" s="1420"/>
      <c r="H2558" s="1421"/>
      <c r="I2558" s="1422" t="s">
        <v>65</v>
      </c>
      <c r="J2558" s="1426"/>
      <c r="K2558" s="1427"/>
      <c r="L2558" s="1427"/>
      <c r="M2558" s="1428"/>
      <c r="N2558" s="508"/>
    </row>
    <row r="2559" spans="8:8" s="24" ht="17.25" customFormat="1" customHeight="1">
      <c r="A2559" s="1236"/>
      <c r="B2559" s="1429" t="s">
        <v>167</v>
      </c>
      <c r="C2559" s="1430"/>
      <c r="D2559" s="1431"/>
      <c r="E2559" s="1432"/>
      <c r="F2559" s="1433" t="s">
        <v>227</v>
      </c>
      <c r="G2559" s="1434"/>
      <c r="H2559" s="1435"/>
      <c r="I2559" s="1436" t="s">
        <v>64</v>
      </c>
      <c r="J2559" s="1437" t="s">
        <v>231</v>
      </c>
      <c r="K2559" s="1438"/>
      <c r="L2559" s="1438"/>
      <c r="M2559" s="1439"/>
      <c r="N2559" s="508"/>
    </row>
    <row r="2560" spans="8:8" s="24" ht="27.75" customFormat="1" customHeight="1">
      <c r="A2560" s="1440" t="s">
        <v>161</v>
      </c>
      <c r="B2560" s="1440"/>
      <c r="C2560" s="1440"/>
      <c r="D2560" s="1440"/>
      <c r="E2560" s="1440"/>
      <c r="F2560" s="1440"/>
      <c r="G2560" s="1440"/>
      <c r="H2560" s="1440"/>
      <c r="I2560" s="1440"/>
      <c r="J2560" s="1440"/>
      <c r="K2560" s="1440"/>
      <c r="L2560" s="1440"/>
      <c r="M2560" s="1440"/>
      <c r="N2560" s="1440"/>
    </row>
    <row r="2561" spans="8:8" s="24" ht="19.5" customFormat="1" customHeight="1">
      <c r="A2561" s="1223">
        <f>A2521+1</f>
        <v>65.0</v>
      </c>
      <c r="B2561" s="1441" t="str">
        <f>$B$1</f>
        <v>Department Of Sanskrit Education, Rajasthan</v>
      </c>
      <c r="C2561" s="1441"/>
      <c r="D2561" s="1441"/>
      <c r="E2561" s="1441"/>
      <c r="F2561" s="1441"/>
      <c r="G2561" s="1441"/>
      <c r="H2561" s="1441"/>
      <c r="I2561" s="1441"/>
      <c r="J2561" s="1441"/>
      <c r="K2561" s="1441"/>
      <c r="L2561" s="1441"/>
      <c r="M2561" s="1441"/>
      <c r="N2561" s="508" t="s">
        <v>161</v>
      </c>
    </row>
    <row r="2562" spans="8:8" s="707" ht="36.0" customFormat="1" customHeight="1">
      <c r="A2562" s="1225"/>
      <c r="B2562" s="1226"/>
      <c r="C2562" s="1227"/>
      <c r="D2562" s="1228" t="str">
        <f>Master!$E$8</f>
        <v>GOVT VARISHTHA UPADHYAY SANSKRIT SCHOOL</v>
      </c>
      <c r="E2562" s="1229"/>
      <c r="F2562" s="1229"/>
      <c r="G2562" s="1229"/>
      <c r="H2562" s="1229"/>
      <c r="I2562" s="1229"/>
      <c r="J2562" s="1229"/>
      <c r="K2562" s="1229"/>
      <c r="L2562" s="1229"/>
      <c r="M2562" s="1230"/>
      <c r="N2562" s="508"/>
    </row>
    <row r="2563" spans="8:8" s="24" ht="19.5" customFormat="1" customHeight="1">
      <c r="A2563" s="1225"/>
      <c r="B2563" s="1231"/>
      <c r="C2563" s="1232"/>
      <c r="D2563" s="1233">
        <f>Master!$E$11</f>
        <v>0.0</v>
      </c>
      <c r="E2563" s="1233"/>
      <c r="F2563" s="1233"/>
      <c r="G2563" s="1233"/>
      <c r="H2563" s="1233"/>
      <c r="I2563" s="1233"/>
      <c r="J2563" s="1233"/>
      <c r="K2563" s="1233"/>
      <c r="L2563" s="1233"/>
      <c r="M2563" s="1234"/>
      <c r="N2563" s="508"/>
    </row>
    <row r="2564" spans="8:8" s="1235" ht="18.75" customFormat="1" customHeight="1">
      <c r="A2564" s="1236"/>
      <c r="B2564" s="1237"/>
      <c r="C2564" s="1238" t="s">
        <v>154</v>
      </c>
      <c r="D2564" s="1239"/>
      <c r="E2564" s="1239"/>
      <c r="F2564" s="1239"/>
      <c r="G2564" s="1239"/>
      <c r="H2564" s="1240"/>
      <c r="I2564" s="1241" t="s">
        <v>135</v>
      </c>
      <c r="J2564" s="1242"/>
      <c r="K2564" s="1243">
        <f>VLOOKUP($A2561,'Marks Entry'!$C$9:$K$108,5)</f>
        <v>0.0</v>
      </c>
      <c r="L2564" s="1244" t="s">
        <v>221</v>
      </c>
      <c r="M2564" s="1245"/>
      <c r="N2564" s="508"/>
    </row>
    <row r="2565" spans="8:8" s="1235" ht="18.75" customFormat="1" customHeight="1">
      <c r="A2565" s="1236"/>
      <c r="B2565" s="1237"/>
      <c r="C2565" s="1246"/>
      <c r="D2565" s="1247"/>
      <c r="E2565" s="1247"/>
      <c r="F2565" s="1247"/>
      <c r="G2565" s="1247"/>
      <c r="H2565" s="1248"/>
      <c r="I2565" s="1241"/>
      <c r="J2565" s="1242"/>
      <c r="K2565" s="1243"/>
      <c r="L2565" s="1249">
        <f>Master!$E$14</f>
        <v>8170.0</v>
      </c>
      <c r="M2565" s="1250"/>
      <c r="N2565" s="508"/>
    </row>
    <row r="2566" spans="8:8" s="24" ht="15.75" customFormat="1" customHeight="1">
      <c r="A2566" s="1236"/>
      <c r="B2566" s="1251"/>
      <c r="C2566" s="1246"/>
      <c r="D2566" s="1247"/>
      <c r="E2566" s="1247"/>
      <c r="F2566" s="1247"/>
      <c r="G2566" s="1247"/>
      <c r="H2566" s="1248"/>
      <c r="I2566" s="1241"/>
      <c r="J2566" s="1242"/>
      <c r="K2566" s="1243"/>
      <c r="L2566" s="1252" t="s">
        <v>222</v>
      </c>
      <c r="M2566" s="1253"/>
      <c r="N2566" s="508"/>
    </row>
    <row r="2567" spans="8:8" s="24" ht="18.0" customFormat="1" customHeight="1">
      <c r="A2567" s="1236"/>
      <c r="B2567" s="1251"/>
      <c r="C2567" s="1254"/>
      <c r="D2567" s="1255"/>
      <c r="E2567" s="1255"/>
      <c r="F2567" s="1255"/>
      <c r="G2567" s="1255"/>
      <c r="H2567" s="1256"/>
      <c r="I2567" s="1257"/>
      <c r="J2567" s="1258"/>
      <c r="K2567" s="1259"/>
      <c r="L2567" s="1260" t="str">
        <f>Master!$E$6</f>
        <v>2022-23</v>
      </c>
      <c r="M2567" s="1261"/>
      <c r="N2567" s="508"/>
    </row>
    <row r="2568" spans="8:8" s="24" ht="17.25" customFormat="1" customHeight="1">
      <c r="A2568" s="1236"/>
      <c r="B2568" s="1262" t="s">
        <v>167</v>
      </c>
      <c r="C2568" s="1263" t="s">
        <v>21</v>
      </c>
      <c r="D2568" s="1264"/>
      <c r="E2568" s="1264"/>
      <c r="F2568" s="1264"/>
      <c r="G2568" s="1265"/>
      <c r="H2568" s="1266" t="s">
        <v>153</v>
      </c>
      <c r="I2568" s="1267">
        <f>IF(K2564="","",VLOOKUP($A2561,'Marks Entry'!$C$9:$FA$108,3,0))</f>
        <v>0.0</v>
      </c>
      <c r="J2568" s="1267"/>
      <c r="K2568" s="1267"/>
      <c r="L2568" s="1267"/>
      <c r="M2568" s="1268"/>
      <c r="N2568" s="508"/>
    </row>
    <row r="2569" spans="8:8" s="24" ht="17.25" customFormat="1" customHeight="1">
      <c r="A2569" s="1236"/>
      <c r="B2569" s="1262" t="s">
        <v>167</v>
      </c>
      <c r="C2569" s="1269" t="s">
        <v>23</v>
      </c>
      <c r="D2569" s="1270"/>
      <c r="E2569" s="1270"/>
      <c r="F2569" s="1270"/>
      <c r="G2569" s="1271"/>
      <c r="H2569" s="1272" t="s">
        <v>153</v>
      </c>
      <c r="I2569" s="1273">
        <f>IF(K2564="","",VLOOKUP($A2561,'Marks Entry'!$C$9:$FA$108,6,0))</f>
        <v>0.0</v>
      </c>
      <c r="J2569" s="1273"/>
      <c r="K2569" s="1273"/>
      <c r="L2569" s="1273"/>
      <c r="M2569" s="1274"/>
      <c r="N2569" s="508"/>
    </row>
    <row r="2570" spans="8:8" s="24" ht="17.25" customFormat="1" customHeight="1">
      <c r="A2570" s="1236"/>
      <c r="B2570" s="1262" t="s">
        <v>167</v>
      </c>
      <c r="C2570" s="1269" t="s">
        <v>24</v>
      </c>
      <c r="D2570" s="1270"/>
      <c r="E2570" s="1270"/>
      <c r="F2570" s="1270"/>
      <c r="G2570" s="1271"/>
      <c r="H2570" s="1272" t="s">
        <v>153</v>
      </c>
      <c r="I2570" s="1273">
        <f>IF(K2564="","",VLOOKUP($A2561,'Marks Entry'!$C$9:$FA$108,7,0))</f>
        <v>0.0</v>
      </c>
      <c r="J2570" s="1273"/>
      <c r="K2570" s="1273"/>
      <c r="L2570" s="1273"/>
      <c r="M2570" s="1274"/>
      <c r="N2570" s="508"/>
    </row>
    <row r="2571" spans="8:8" s="24" ht="17.25" customFormat="1" customHeight="1">
      <c r="A2571" s="1236"/>
      <c r="B2571" s="1262" t="s">
        <v>167</v>
      </c>
      <c r="C2571" s="1269" t="s">
        <v>52</v>
      </c>
      <c r="D2571" s="1270"/>
      <c r="E2571" s="1270"/>
      <c r="F2571" s="1270"/>
      <c r="G2571" s="1271"/>
      <c r="H2571" s="1272" t="s">
        <v>153</v>
      </c>
      <c r="I2571" s="1273">
        <f>IF(K2564="","",VLOOKUP($A2561,'Marks Entry'!$C$9:$FA$108,8,0))</f>
        <v>0.0</v>
      </c>
      <c r="J2571" s="1273"/>
      <c r="K2571" s="1273"/>
      <c r="L2571" s="1273"/>
      <c r="M2571" s="1274"/>
      <c r="N2571" s="508"/>
    </row>
    <row r="2572" spans="8:8" s="24" ht="17.25" customFormat="1" customHeight="1">
      <c r="A2572" s="1236"/>
      <c r="B2572" s="1262" t="s">
        <v>167</v>
      </c>
      <c r="C2572" s="1269" t="s">
        <v>53</v>
      </c>
      <c r="D2572" s="1270"/>
      <c r="E2572" s="1270"/>
      <c r="F2572" s="1270"/>
      <c r="G2572" s="1271"/>
      <c r="H2572" s="1272" t="s">
        <v>153</v>
      </c>
      <c r="I2572" s="1275" t="str">
        <f>IF(K2564="","",CONCATENATE('Marks Entry'!$G$4,'Marks Entry'!$J$4))</f>
        <v>9(A)</v>
      </c>
      <c r="J2572" s="1273"/>
      <c r="K2572" s="1273"/>
      <c r="L2572" s="1273"/>
      <c r="M2572" s="1274"/>
      <c r="N2572" s="508"/>
    </row>
    <row r="2573" spans="8:8" s="24" ht="17.25" customFormat="1" customHeight="1">
      <c r="A2573" s="1236"/>
      <c r="B2573" s="1262" t="s">
        <v>167</v>
      </c>
      <c r="C2573" s="1276" t="s">
        <v>26</v>
      </c>
      <c r="D2573" s="1277"/>
      <c r="E2573" s="1277"/>
      <c r="F2573" s="1277"/>
      <c r="G2573" s="1278"/>
      <c r="H2573" s="1279" t="s">
        <v>153</v>
      </c>
      <c r="I2573" s="1280">
        <f>IF(K2564="","",VLOOKUP($A2561,'Marks Entry'!$C$9:$FA$108,9,0))</f>
        <v>0.0</v>
      </c>
      <c r="J2573" s="1280"/>
      <c r="K2573" s="1280"/>
      <c r="L2573" s="1280"/>
      <c r="M2573" s="1281"/>
      <c r="N2573" s="508"/>
    </row>
    <row r="2574" spans="8:8" s="1235" ht="17.25" customFormat="1" customHeight="1">
      <c r="A2574" s="1236"/>
      <c r="B2574" s="1282" t="s">
        <v>167</v>
      </c>
      <c r="C2574" s="1283" t="s">
        <v>54</v>
      </c>
      <c r="D2574" s="1284"/>
      <c r="E2574" s="1285" t="s">
        <v>69</v>
      </c>
      <c r="F2574" s="1286" t="s">
        <v>70</v>
      </c>
      <c r="G2574" s="1285" t="s">
        <v>200</v>
      </c>
      <c r="H2574" s="1287" t="s">
        <v>30</v>
      </c>
      <c r="I2574" s="1288" t="s">
        <v>55</v>
      </c>
      <c r="J2574" s="1289" t="s">
        <v>223</v>
      </c>
      <c r="K2574" s="1290" t="s">
        <v>83</v>
      </c>
      <c r="L2574" s="1291" t="s">
        <v>76</v>
      </c>
      <c r="M2574" s="1292" t="s">
        <v>102</v>
      </c>
      <c r="N2574" s="508"/>
    </row>
    <row r="2575" spans="8:8" s="1235" ht="17.25" customFormat="1" customHeight="1">
      <c r="A2575" s="1236"/>
      <c r="B2575" s="1282" t="s">
        <v>167</v>
      </c>
      <c r="C2575" s="1293"/>
      <c r="D2575" s="1294"/>
      <c r="E2575" s="1295"/>
      <c r="F2575" s="1296"/>
      <c r="G2575" s="1295"/>
      <c r="H2575" s="1297"/>
      <c r="I2575" s="1298"/>
      <c r="J2575" s="1299"/>
      <c r="K2575" s="1300"/>
      <c r="L2575" s="1301"/>
      <c r="M2575" s="1302"/>
      <c r="N2575" s="508"/>
    </row>
    <row r="2576" spans="8:8" s="1235" ht="17.25" customFormat="1" customHeight="1">
      <c r="A2576" s="1236"/>
      <c r="B2576" s="1282" t="s">
        <v>167</v>
      </c>
      <c r="C2576" s="1303" t="s">
        <v>56</v>
      </c>
      <c r="D2576" s="1304"/>
      <c r="E2576" s="1305">
        <f>'Marks Entry'!$L$7</f>
        <v>5.0</v>
      </c>
      <c r="F2576" s="1305">
        <f>'Marks Entry'!$M$7</f>
        <v>5.0</v>
      </c>
      <c r="G2576" s="1305">
        <f>'Marks Entry'!$M$7</f>
        <v>5.0</v>
      </c>
      <c r="H2576" s="1306">
        <f>SUM(E2576:G2576)</f>
        <v>15.0</v>
      </c>
      <c r="I2576" s="1305">
        <f>'Marks Entry'!$P$7</f>
        <v>35.0</v>
      </c>
      <c r="J2576" s="1306">
        <f>SUM(H2576,I2576)</f>
        <v>50.0</v>
      </c>
      <c r="K2576" s="1305">
        <f>'Marks Entry'!$R$7</f>
        <v>50.0</v>
      </c>
      <c r="L2576" s="1307">
        <f>SUM(J2576,K2576)</f>
        <v>100.0</v>
      </c>
      <c r="M2576" s="1308"/>
      <c r="N2576" s="508"/>
    </row>
    <row r="2577" spans="8:8" s="1235" ht="17.25" customFormat="1" customHeight="1">
      <c r="A2577" s="1236"/>
      <c r="B2577" s="1282" t="s">
        <v>167</v>
      </c>
      <c r="C2577" s="1309" t="str">
        <f>'Marks Entry'!$L$3</f>
        <v>HINDI</v>
      </c>
      <c r="D2577" s="1310"/>
      <c r="E2577" s="1311">
        <f>IF(K2564="","",VLOOKUP($A2561,'Marks Entry'!$C$1:$GQ$109,10,0))</f>
        <v>0.0</v>
      </c>
      <c r="F2577" s="1311">
        <f>IF(K2564="","",VLOOKUP($A2561,'Marks Entry'!$C$1:$GQ$109,11,0))</f>
        <v>0.0</v>
      </c>
      <c r="G2577" s="1312">
        <f>IF(K2564="","",VLOOKUP($A2561,'Marks Entry'!$C$1:$GQ$109,12,0))</f>
        <v>0.0</v>
      </c>
      <c r="H2577" s="1313">
        <f>SUM(E2577:G2577)</f>
        <v>0.0</v>
      </c>
      <c r="I2577" s="1311">
        <f>IF(K2564="","",VLOOKUP($A2561,'Marks Entry'!$C$1:$GQ$109,14,0))</f>
        <v>0.0</v>
      </c>
      <c r="J2577" s="1313">
        <f t="shared" si="192" ref="J2577:J2584">SUM(H2577,I2577)</f>
        <v>0.0</v>
      </c>
      <c r="K2577" s="1311">
        <f>IF(K2564="","",VLOOKUP($A2561,'Marks Entry'!$C$1:$GQ$109,16,0))</f>
        <v>0.0</v>
      </c>
      <c r="L2577" s="1314">
        <f t="shared" si="193" ref="L2577:L2584">SUM(J2577,K2577)</f>
        <v>0.0</v>
      </c>
      <c r="M2577" s="1315" t="str">
        <f>IF(K2564="","",VLOOKUP($A2561,'Marks Entry'!$C$1:$GQ$109,21,0))</f>
        <v/>
      </c>
      <c r="N2577" s="508"/>
    </row>
    <row r="2578" spans="8:8" s="1235" ht="17.25" customFormat="1" customHeight="1">
      <c r="A2578" s="1236"/>
      <c r="B2578" s="1282" t="s">
        <v>167</v>
      </c>
      <c r="C2578" s="1316" t="str">
        <f>'Marks Entry'!$X$3</f>
        <v>ENGLISH</v>
      </c>
      <c r="D2578" s="1317"/>
      <c r="E2578" s="1318">
        <f>IF(K2564="","",VLOOKUP($A2561,'Marks Entry'!$C$1:$GQ$109,22,0))</f>
        <v>0.0</v>
      </c>
      <c r="F2578" s="1318">
        <f>IF(K2564="","",VLOOKUP($A2561,'Marks Entry'!$C$1:$GQ$109,23,0))</f>
        <v>0.0</v>
      </c>
      <c r="G2578" s="1319">
        <f>IF(K2564="","",VLOOKUP($A2561,'Marks Entry'!$C$1:$GQ$109,24,0))</f>
        <v>0.0</v>
      </c>
      <c r="H2578" s="1320">
        <f t="shared" si="194" ref="H2578:H2584">SUM(E2578:G2578)</f>
        <v>0.0</v>
      </c>
      <c r="I2578" s="1321">
        <f>IF(K2564="","",VLOOKUP($A2561,'Marks Entry'!$C$1:$GQ$109,26,0))</f>
        <v>0.0</v>
      </c>
      <c r="J2578" s="1320">
        <f t="shared" si="192"/>
        <v>0.0</v>
      </c>
      <c r="K2578" s="1318">
        <f>IF(K2564="","",VLOOKUP($A2561,'Marks Entry'!$C$1:$GQ$109,28,0))</f>
        <v>0.0</v>
      </c>
      <c r="L2578" s="1322">
        <f t="shared" si="193"/>
        <v>0.0</v>
      </c>
      <c r="M2578" s="1323" t="str">
        <f>IF(K2564="","",VLOOKUP($A2561,'Marks Entry'!$C$1:$GQ$109,33,0))</f>
        <v/>
      </c>
      <c r="N2578" s="508"/>
    </row>
    <row r="2579" spans="8:8" s="1235" ht="17.25" customFormat="1" customHeight="1">
      <c r="A2579" s="1236"/>
      <c r="B2579" s="1282" t="s">
        <v>167</v>
      </c>
      <c r="C2579" s="1324" t="s">
        <v>56</v>
      </c>
      <c r="D2579" s="1325"/>
      <c r="E2579" s="1326">
        <f>'Marks Entry'!$AJ$7</f>
        <v>10.0</v>
      </c>
      <c r="F2579" s="1326">
        <f>'Marks Entry'!$AK$7</f>
        <v>10.0</v>
      </c>
      <c r="G2579" s="1326">
        <f>'Marks Entry'!$AK$7</f>
        <v>10.0</v>
      </c>
      <c r="H2579" s="1327">
        <f t="shared" si="194"/>
        <v>30.0</v>
      </c>
      <c r="I2579" s="1326">
        <f>'Marks Entry'!$AN$7</f>
        <v>70.0</v>
      </c>
      <c r="J2579" s="1327">
        <f t="shared" si="192"/>
        <v>100.0</v>
      </c>
      <c r="K2579" s="1326">
        <f>'Marks Entry'!$AP$7</f>
        <v>100.0</v>
      </c>
      <c r="L2579" s="1328">
        <f t="shared" si="193"/>
        <v>200.0</v>
      </c>
      <c r="M2579" s="1329" t="s">
        <v>168</v>
      </c>
      <c r="N2579" s="508"/>
    </row>
    <row r="2580" spans="8:8" s="1235" ht="17.25" customFormat="1" customHeight="1">
      <c r="A2580" s="1236"/>
      <c r="B2580" s="1282" t="s">
        <v>167</v>
      </c>
      <c r="C2580" s="1330" t="str">
        <f>'Marks Entry'!$AJ$3</f>
        <v>SANSKRIT-I</v>
      </c>
      <c r="D2580" s="1331"/>
      <c r="E2580" s="1311">
        <f>IF(K2564="","",VLOOKUP($A2561,'Marks Entry'!$C$1:$GQ$109,34,0))</f>
        <v>0.0</v>
      </c>
      <c r="F2580" s="1311">
        <f>IF(K2564="","",VLOOKUP($A2561,'Marks Entry'!$C$1:$GQ$109,35,0))</f>
        <v>0.0</v>
      </c>
      <c r="G2580" s="1312">
        <f>IF(K2564="","",VLOOKUP($A2561,'Marks Entry'!$C$1:$GQ$109,36,0))</f>
        <v>0.0</v>
      </c>
      <c r="H2580" s="1332">
        <f t="shared" si="194"/>
        <v>0.0</v>
      </c>
      <c r="I2580" s="1333">
        <f>IF(K2564="","",VLOOKUP($A2561,'Marks Entry'!$C$1:$GQ$109,38,0))</f>
        <v>0.0</v>
      </c>
      <c r="J2580" s="1332">
        <f t="shared" si="192"/>
        <v>0.0</v>
      </c>
      <c r="K2580" s="1311">
        <f>IF(K2564="","",VLOOKUP($A2561,'Marks Entry'!$C$1:$GQ$109,40,0))</f>
        <v>0.0</v>
      </c>
      <c r="L2580" s="1314">
        <f t="shared" si="193"/>
        <v>0.0</v>
      </c>
      <c r="M2580" s="1315" t="str">
        <f>IF(K2564="","",VLOOKUP($A2561,'Marks Entry'!$C$1:$GQ$109,45,0))</f>
        <v/>
      </c>
      <c r="N2580" s="508"/>
    </row>
    <row r="2581" spans="8:8" s="1235" ht="17.25" customFormat="1" customHeight="1">
      <c r="A2581" s="1236"/>
      <c r="B2581" s="1282" t="s">
        <v>167</v>
      </c>
      <c r="C2581" s="1334" t="str">
        <f>'Marks Entry'!$AV$3</f>
        <v>SANSKRIT-II</v>
      </c>
      <c r="D2581" s="1335"/>
      <c r="E2581" s="1311">
        <f>IF(K2564="","",VLOOKUP($A2561,'Marks Entry'!$C$1:$GQ$109,46,0))</f>
        <v>0.0</v>
      </c>
      <c r="F2581" s="1311">
        <f>IF(K2564="","",VLOOKUP($A2561,'Marks Entry'!$C$1:$GQ$109,47,0))</f>
        <v>0.0</v>
      </c>
      <c r="G2581" s="1312">
        <f>IF(K2564="","",VLOOKUP($A2561,'Marks Entry'!$C$1:$GQ$109,48,0))</f>
        <v>0.0</v>
      </c>
      <c r="H2581" s="1336">
        <f t="shared" si="194"/>
        <v>0.0</v>
      </c>
      <c r="I2581" s="1337">
        <f>IF(K2564="","",VLOOKUP($A2561,'Marks Entry'!$C$1:$GQ$109,50,0))</f>
        <v>0.0</v>
      </c>
      <c r="J2581" s="1336">
        <f t="shared" si="192"/>
        <v>0.0</v>
      </c>
      <c r="K2581" s="1311">
        <f>IF(K2564="","",VLOOKUP($A2561,'Marks Entry'!$C$1:$GQ$109,52,0))</f>
        <v>0.0</v>
      </c>
      <c r="L2581" s="1314">
        <f t="shared" si="193"/>
        <v>0.0</v>
      </c>
      <c r="M2581" s="1315" t="str">
        <f>IF(K2564="","",VLOOKUP($A2561,'Marks Entry'!$C$1:$GQ$109,57,0))</f>
        <v/>
      </c>
      <c r="N2581" s="508"/>
    </row>
    <row r="2582" spans="8:8" s="1235" ht="17.25" customFormat="1" customHeight="1">
      <c r="A2582" s="1236"/>
      <c r="B2582" s="1282" t="s">
        <v>167</v>
      </c>
      <c r="C2582" s="1334" t="str">
        <f>'Marks Entry'!$BH$3</f>
        <v>SCIENCE</v>
      </c>
      <c r="D2582" s="1335"/>
      <c r="E2582" s="1311">
        <f>IF(K2564="","",VLOOKUP($A2561,'Marks Entry'!$C$1:$GQ$109,58,0))</f>
        <v>0.0</v>
      </c>
      <c r="F2582" s="1311">
        <f>IF(K2564="","",VLOOKUP($A2561,'Marks Entry'!$C$1:$GQ$109,59,0))</f>
        <v>0.0</v>
      </c>
      <c r="G2582" s="1312">
        <f>IF(K2564="","",VLOOKUP($A2561,'Marks Entry'!$C$1:$GQ$109,60,0))</f>
        <v>0.0</v>
      </c>
      <c r="H2582" s="1336">
        <f t="shared" si="194"/>
        <v>0.0</v>
      </c>
      <c r="I2582" s="1337">
        <f>IF(K2564="","",VLOOKUP($A2561,'Marks Entry'!$C$1:$GQ$109,62,0))</f>
        <v>0.0</v>
      </c>
      <c r="J2582" s="1336">
        <f t="shared" si="192"/>
        <v>0.0</v>
      </c>
      <c r="K2582" s="1311">
        <f>IF(K2564="","",VLOOKUP($A2561,'Marks Entry'!$C$1:$GQ$109,64,0))</f>
        <v>0.0</v>
      </c>
      <c r="L2582" s="1314">
        <f t="shared" si="193"/>
        <v>0.0</v>
      </c>
      <c r="M2582" s="1315" t="str">
        <f>IF(K2564="","",VLOOKUP($A2561,'Marks Entry'!$C$1:$GQ$109,69,0))</f>
        <v/>
      </c>
      <c r="N2582" s="508"/>
    </row>
    <row r="2583" spans="8:8" s="1235" ht="17.25" customFormat="1" customHeight="1">
      <c r="A2583" s="1236"/>
      <c r="B2583" s="1282" t="s">
        <v>167</v>
      </c>
      <c r="C2583" s="1338" t="str">
        <f>'Marks Entry'!$BT$3</f>
        <v>MATHEMATICS</v>
      </c>
      <c r="D2583" s="1339"/>
      <c r="E2583" s="1340">
        <f>IF(K2564="","",VLOOKUP($A2561,'Marks Entry'!$C$1:$GQ$109,70,0))</f>
        <v>0.0</v>
      </c>
      <c r="F2583" s="1340">
        <f>IF(K2564="","",VLOOKUP($A2561,'Marks Entry'!$C$1:$GQ$109,71,0))</f>
        <v>0.0</v>
      </c>
      <c r="G2583" s="1341">
        <f>IF(K2564="","",VLOOKUP($A2561,'Marks Entry'!$C$1:$GQ$109,72,0))</f>
        <v>0.0</v>
      </c>
      <c r="H2583" s="1342">
        <f t="shared" si="194"/>
        <v>0.0</v>
      </c>
      <c r="I2583" s="1343">
        <f>IF(K2564="","",VLOOKUP($A2561,'Marks Entry'!$C$1:$GQ$109,74,0))</f>
        <v>0.0</v>
      </c>
      <c r="J2583" s="1342">
        <f t="shared" si="192"/>
        <v>0.0</v>
      </c>
      <c r="K2583" s="1340">
        <f>IF(K2564="","",VLOOKUP($A2561,'Marks Entry'!$C$1:$GQ$109,76,0))</f>
        <v>0.0</v>
      </c>
      <c r="L2583" s="1344">
        <f t="shared" si="193"/>
        <v>0.0</v>
      </c>
      <c r="M2583" s="1345" t="str">
        <f>IF(K2564="","",VLOOKUP($A2561,'Marks Entry'!$C$1:$GQ$109,81,0))</f>
        <v/>
      </c>
      <c r="N2583" s="508"/>
    </row>
    <row r="2584" spans="8:8" s="1235" ht="17.25" customFormat="1" customHeight="1">
      <c r="A2584" s="1236"/>
      <c r="B2584" s="1282" t="s">
        <v>167</v>
      </c>
      <c r="C2584" s="1338" t="str">
        <f>'Marks Entry'!$CF$3</f>
        <v>SOCIAL SCIENCE</v>
      </c>
      <c r="D2584" s="1339"/>
      <c r="E2584" s="1340">
        <f>IF(K2564="","",VLOOKUP($A2561,'Marks Entry'!$C$1:$GQ$109,82,0))</f>
        <v>0.0</v>
      </c>
      <c r="F2584" s="1340">
        <f>IF(K2564="","",VLOOKUP($A2561,'Marks Entry'!$C$1:$GQ$109,83,0))</f>
        <v>0.0</v>
      </c>
      <c r="G2584" s="1341">
        <f>IF(K2564="","",VLOOKUP($A2561,'Marks Entry'!$C$1:$GQ$109,84,0))</f>
        <v>0.0</v>
      </c>
      <c r="H2584" s="1342">
        <f t="shared" si="194"/>
        <v>0.0</v>
      </c>
      <c r="I2584" s="1343">
        <f>IF(K2564="","",VLOOKUP($A2561,'Marks Entry'!$C$1:$GQ$109,86,0))</f>
        <v>0.0</v>
      </c>
      <c r="J2584" s="1342">
        <f t="shared" si="192"/>
        <v>0.0</v>
      </c>
      <c r="K2584" s="1340">
        <f>IF(K2564="","",VLOOKUP($A2561,'Marks Entry'!$C$1:$GQ$109,88,0))</f>
        <v>0.0</v>
      </c>
      <c r="L2584" s="1344">
        <f t="shared" si="193"/>
        <v>0.0</v>
      </c>
      <c r="M2584" s="1345" t="str">
        <f>IF(K2564="","",VLOOKUP($A2561,'Marks Entry'!$C$1:$GQ$109,93,0))</f>
        <v/>
      </c>
      <c r="N2584" s="508"/>
    </row>
    <row r="2585" spans="8:8" s="24" ht="17.25" customFormat="1" customHeight="1">
      <c r="A2585" s="1236"/>
      <c r="B2585" s="1262" t="s">
        <v>167</v>
      </c>
      <c r="C2585" s="1346" t="s">
        <v>77</v>
      </c>
      <c r="D2585" s="1347"/>
      <c r="E2585" s="1348"/>
      <c r="F2585" s="1349" t="s">
        <v>78</v>
      </c>
      <c r="G2585" s="1350"/>
      <c r="H2585" s="1351" t="s">
        <v>79</v>
      </c>
      <c r="I2585" s="1352"/>
      <c r="J2585" s="1353" t="s">
        <v>43</v>
      </c>
      <c r="K2585" s="1354" t="s">
        <v>95</v>
      </c>
      <c r="L2585" s="1355" t="s">
        <v>41</v>
      </c>
      <c r="M2585" s="1356" t="s">
        <v>45</v>
      </c>
      <c r="N2585" s="508"/>
    </row>
    <row r="2586" spans="8:8" s="24" ht="20.25" customFormat="1" customHeight="1">
      <c r="A2586" s="1236"/>
      <c r="B2586" s="1262" t="s">
        <v>167</v>
      </c>
      <c r="C2586" s="1357"/>
      <c r="D2586" s="1358"/>
      <c r="E2586" s="1359"/>
      <c r="F2586" s="1360" t="str">
        <f>IF(K2564="","",VLOOKUP($A2561,'Marks Entry'!$C$1:$GQ$109,155,0))</f>
        <v/>
      </c>
      <c r="G2586" s="1361"/>
      <c r="H2586" s="1362" t="str">
        <f>IF(K2564="","",VLOOKUP($A2561,'Marks Entry'!$C$1:$GQ$109,156,0))</f>
        <v/>
      </c>
      <c r="I2586" s="1361"/>
      <c r="J2586" s="1363" t="str">
        <f>IF(K2564="","",VLOOKUP($A2561,'Marks Entry'!$C$1:$GQ$109,157,0))</f>
        <v/>
      </c>
      <c r="K2586" s="1364" t="str">
        <f>IF(K2564="","",VLOOKUP($A2561,'Marks Entry'!$C$1:$GQ$109,158,0))</f>
        <v/>
      </c>
      <c r="L2586" s="1365" t="str">
        <f>IF(K2564="","",VLOOKUP($A2561,'Marks Entry'!$C$1:$GQ$109,159,0))</f>
        <v/>
      </c>
      <c r="M2586" s="1366" t="str">
        <f>IF(K2564="","",VLOOKUP($A2561,'Marks Entry'!$C$1:$GQ$109,161,0))</f>
        <v/>
      </c>
      <c r="N2586" s="508"/>
    </row>
    <row r="2587" spans="8:8" s="24" ht="17.25" customFormat="1" customHeight="1">
      <c r="A2587" s="1236"/>
      <c r="B2587" s="1262" t="s">
        <v>167</v>
      </c>
      <c r="C2587" s="1367" t="s">
        <v>58</v>
      </c>
      <c r="D2587" s="1368"/>
      <c r="E2587" s="1368"/>
      <c r="F2587" s="1368"/>
      <c r="G2587" s="1368"/>
      <c r="H2587" s="1368"/>
      <c r="I2587" s="1369"/>
      <c r="J2587" s="1370" t="s">
        <v>59</v>
      </c>
      <c r="K2587" s="1371">
        <f>IF(K2564="","",VLOOKUP($A2561,'Marks Entry'!$C$1:$GQ$109,152,0))</f>
        <v>0.0</v>
      </c>
      <c r="L2587" s="1372" t="s">
        <v>104</v>
      </c>
      <c r="M2587" s="1373"/>
      <c r="N2587" s="508"/>
    </row>
    <row r="2588" spans="8:8" s="24" ht="17.25" customFormat="1" customHeight="1">
      <c r="A2588" s="1236"/>
      <c r="B2588" s="1262" t="s">
        <v>167</v>
      </c>
      <c r="C2588" s="1374" t="s">
        <v>54</v>
      </c>
      <c r="D2588" s="1375"/>
      <c r="E2588" s="1375"/>
      <c r="F2588" s="1376" t="s">
        <v>162</v>
      </c>
      <c r="G2588" s="1376"/>
      <c r="H2588" s="1376"/>
      <c r="I2588" s="1377" t="s">
        <v>49</v>
      </c>
      <c r="J2588" s="1378" t="s">
        <v>60</v>
      </c>
      <c r="K2588" s="1379">
        <f>IF(K2564="","",VLOOKUP($A2561,'Marks Entry'!$C$1:$GQ$109,153,0))</f>
        <v>0.0</v>
      </c>
      <c r="L2588" s="1380" t="str">
        <f>IF(K2564="","",VLOOKUP($A2561,'Marks Entry'!$C$1:$GQ$109,154,0))</f>
        <v/>
      </c>
      <c r="M2588" s="1381"/>
      <c r="N2588" s="508"/>
    </row>
    <row r="2589" spans="8:8" s="24" ht="17.25" customFormat="1" customHeight="1">
      <c r="A2589" s="1236"/>
      <c r="B2589" s="1262" t="s">
        <v>167</v>
      </c>
      <c r="C2589" s="1374"/>
      <c r="D2589" s="1375"/>
      <c r="E2589" s="1375"/>
      <c r="F2589" s="1376"/>
      <c r="G2589" s="1376"/>
      <c r="H2589" s="1376"/>
      <c r="I2589" s="1382" t="s">
        <v>103</v>
      </c>
      <c r="J2589" s="1383" t="s">
        <v>61</v>
      </c>
      <c r="K2589" s="1383"/>
      <c r="L2589" s="1384" t="str">
        <f>IF(K2564="","",VLOOKUP($A2561,'Marks Entry'!$C$1:$GQ$109,162,0))</f>
        <v/>
      </c>
      <c r="M2589" s="1385"/>
      <c r="N2589" s="508"/>
    </row>
    <row r="2590" spans="8:8" s="24" ht="17.25" customFormat="1" customHeight="1">
      <c r="A2590" s="1236"/>
      <c r="B2590" s="1262" t="s">
        <v>167</v>
      </c>
      <c r="C2590" s="1386" t="str">
        <f>'Marks Entry'!$CR$3</f>
        <v>Fou. Of Info. Tech.</v>
      </c>
      <c r="D2590" s="1387"/>
      <c r="E2590" s="1388"/>
      <c r="F2590" s="1389" t="str">
        <f>IF(K2564="","",VLOOKUP($A2561,'Marks Entry'!$C$1:$GQ$109,180,0))</f>
        <v>0/200</v>
      </c>
      <c r="G2590" s="1389"/>
      <c r="H2590" s="1389"/>
      <c r="I2590" s="1390" t="str">
        <f>IF(OR(K2564="",F2590=0/200),"",VLOOKUP($A2561,'Marks Entry'!$C$1:$GQ$109,106,0))</f>
        <v/>
      </c>
      <c r="J2590" s="1391" t="s">
        <v>68</v>
      </c>
      <c r="K2590" s="1391"/>
      <c r="L2590" s="1392">
        <f>Master!$E$20</f>
        <v>45048.0</v>
      </c>
      <c r="M2590" s="1393"/>
      <c r="N2590" s="508"/>
    </row>
    <row r="2591" spans="8:8" s="24" ht="17.25" customFormat="1" customHeight="1">
      <c r="A2591" s="1236"/>
      <c r="B2591" s="1262" t="s">
        <v>167</v>
      </c>
      <c r="C2591" s="1394" t="str">
        <f>'Marks Entry'!$DE$3</f>
        <v>Health &amp; Phy. Edu.</v>
      </c>
      <c r="D2591" s="1395"/>
      <c r="E2591" s="1395"/>
      <c r="F2591" s="1396" t="str">
        <f>IF(K2564="","",VLOOKUP($A2561,'Marks Entry'!$C$1:$GQ$109,184,0))</f>
        <v>0/230</v>
      </c>
      <c r="G2591" s="1397"/>
      <c r="H2591" s="1398"/>
      <c r="I2591" s="1390" t="str">
        <f>IF(OR(K2564="",F2591=0/200),"",VLOOKUP($A2561,'Marks Entry'!$C$1:$GQ$109,129,0))</f>
        <v/>
      </c>
      <c r="J2591" s="1399"/>
      <c r="K2591" s="1399"/>
      <c r="L2591" s="1399"/>
      <c r="M2591" s="1400"/>
      <c r="N2591" s="508"/>
    </row>
    <row r="2592" spans="8:8" s="24" ht="17.25" customFormat="1" customHeight="1">
      <c r="A2592" s="1236"/>
      <c r="B2592" s="1262" t="s">
        <v>167</v>
      </c>
      <c r="C2592" s="1394" t="str">
        <f>'Marks Entry'!$EB$3</f>
        <v>S.U.P.W.</v>
      </c>
      <c r="D2592" s="1395"/>
      <c r="E2592" s="1395"/>
      <c r="F2592" s="1396" t="str">
        <f>IF(K2564="","",VLOOKUP($A2561,'Marks Entry'!$C$1:$GQ$109,188,0))</f>
        <v>0/100</v>
      </c>
      <c r="G2592" s="1397"/>
      <c r="H2592" s="1398"/>
      <c r="I2592" s="1390" t="str">
        <f>IF(OR(K2564="",F2592=0/100),"",VLOOKUP($A2561,'Marks Entry'!$C$1:$GQ$109,135,0))</f>
        <v/>
      </c>
      <c r="J2592" s="1401"/>
      <c r="K2592" s="1401"/>
      <c r="L2592" s="1401"/>
      <c r="M2592" s="1402"/>
      <c r="N2592" s="508"/>
    </row>
    <row r="2593" spans="8:8" s="24" ht="17.25" customFormat="1" customHeight="1">
      <c r="A2593" s="1236"/>
      <c r="B2593" s="1262" t="s">
        <v>167</v>
      </c>
      <c r="C2593" s="1394" t="str">
        <f>'Marks Entry'!$EH$3</f>
        <v>Art Education</v>
      </c>
      <c r="D2593" s="1395"/>
      <c r="E2593" s="1395"/>
      <c r="F2593" s="1396" t="str">
        <f>IF(K2564="","",VLOOKUP($A2561,'Marks Entry'!$C$1:$GQ$109,192,0))</f>
        <v>0/100</v>
      </c>
      <c r="G2593" s="1397"/>
      <c r="H2593" s="1398"/>
      <c r="I2593" s="1390" t="str">
        <f>IF(OR(K2564="",F2593=0/100),"",VLOOKUP($A2561,'Marks Entry'!$C$1:$GQ$109,141,0))</f>
        <v/>
      </c>
      <c r="J2593" s="1403" t="s">
        <v>228</v>
      </c>
      <c r="K2593" s="1403"/>
      <c r="L2593" s="1403"/>
      <c r="M2593" s="1404"/>
      <c r="N2593" s="508"/>
    </row>
    <row r="2594" spans="8:8" s="24" ht="17.25" customFormat="1" customHeight="1">
      <c r="A2594" s="1236"/>
      <c r="B2594" s="1262" t="s">
        <v>167</v>
      </c>
      <c r="C2594" s="1394" t="str">
        <f>'Marks Entry'!$EN$3</f>
        <v>H &amp; C RAJ</v>
      </c>
      <c r="D2594" s="1395"/>
      <c r="E2594" s="1395"/>
      <c r="F2594" s="1405" t="str">
        <f>IF(K2564="","",VLOOKUP($A2561,'Marks Entry'!$C$1:$GQ$109,196,0))</f>
        <v>0/200</v>
      </c>
      <c r="G2594" s="1406"/>
      <c r="H2594" s="1407"/>
      <c r="I2594" s="1408" t="str">
        <f>IF(OR(K2564="",F2594=0/200),"",VLOOKUP($A2561,'Marks Entry'!$C$1:$GQ$109,151,0))</f>
        <v/>
      </c>
      <c r="J2594" s="1403" t="s">
        <v>229</v>
      </c>
      <c r="K2594" s="1403"/>
      <c r="L2594" s="1403"/>
      <c r="M2594" s="1404"/>
      <c r="N2594" s="508"/>
    </row>
    <row r="2595" spans="8:8" s="24" ht="17.25" customFormat="1" customHeight="1">
      <c r="A2595" s="1236"/>
      <c r="B2595" s="1262" t="s">
        <v>167</v>
      </c>
      <c r="C2595" s="1409" t="s">
        <v>171</v>
      </c>
      <c r="D2595" s="1410"/>
      <c r="E2595" s="1411"/>
      <c r="F2595" s="1412" t="s">
        <v>172</v>
      </c>
      <c r="G2595" s="1413"/>
      <c r="H2595" s="1414"/>
      <c r="I2595" s="1415" t="s">
        <v>31</v>
      </c>
      <c r="J2595" s="1403" t="s">
        <v>230</v>
      </c>
      <c r="K2595" s="1403"/>
      <c r="L2595" s="1403"/>
      <c r="M2595" s="1404"/>
      <c r="N2595" s="508"/>
    </row>
    <row r="2596" spans="8:8" s="24" ht="17.25" customFormat="1" customHeight="1">
      <c r="A2596" s="1236"/>
      <c r="B2596" s="1262" t="s">
        <v>167</v>
      </c>
      <c r="C2596" s="1416"/>
      <c r="D2596" s="1417"/>
      <c r="E2596" s="1418"/>
      <c r="F2596" s="1419" t="s">
        <v>224</v>
      </c>
      <c r="G2596" s="1420"/>
      <c r="H2596" s="1421"/>
      <c r="I2596" s="1422" t="s">
        <v>62</v>
      </c>
      <c r="J2596" s="1423" t="s">
        <v>232</v>
      </c>
      <c r="K2596" s="1424"/>
      <c r="L2596" s="1424"/>
      <c r="M2596" s="1425"/>
      <c r="N2596" s="508"/>
    </row>
    <row r="2597" spans="8:8" s="24" ht="17.25" customFormat="1" customHeight="1">
      <c r="A2597" s="1236"/>
      <c r="B2597" s="1262" t="s">
        <v>167</v>
      </c>
      <c r="C2597" s="1416"/>
      <c r="D2597" s="1417"/>
      <c r="E2597" s="1418"/>
      <c r="F2597" s="1419" t="s">
        <v>225</v>
      </c>
      <c r="G2597" s="1420"/>
      <c r="H2597" s="1421"/>
      <c r="I2597" s="1422" t="s">
        <v>63</v>
      </c>
      <c r="J2597" s="1426"/>
      <c r="K2597" s="1427"/>
      <c r="L2597" s="1427"/>
      <c r="M2597" s="1428"/>
      <c r="N2597" s="508"/>
    </row>
    <row r="2598" spans="8:8" s="24" ht="17.25" customFormat="1" customHeight="1">
      <c r="A2598" s="1236"/>
      <c r="B2598" s="1262" t="s">
        <v>167</v>
      </c>
      <c r="C2598" s="1416"/>
      <c r="D2598" s="1417"/>
      <c r="E2598" s="1418"/>
      <c r="F2598" s="1419" t="s">
        <v>226</v>
      </c>
      <c r="G2598" s="1420"/>
      <c r="H2598" s="1421"/>
      <c r="I2598" s="1422" t="s">
        <v>65</v>
      </c>
      <c r="J2598" s="1426"/>
      <c r="K2598" s="1427"/>
      <c r="L2598" s="1427"/>
      <c r="M2598" s="1428"/>
      <c r="N2598" s="508"/>
    </row>
    <row r="2599" spans="8:8" s="24" ht="17.25" customFormat="1" customHeight="1">
      <c r="A2599" s="1236"/>
      <c r="B2599" s="1429" t="s">
        <v>167</v>
      </c>
      <c r="C2599" s="1430"/>
      <c r="D2599" s="1431"/>
      <c r="E2599" s="1432"/>
      <c r="F2599" s="1433" t="s">
        <v>227</v>
      </c>
      <c r="G2599" s="1434"/>
      <c r="H2599" s="1435"/>
      <c r="I2599" s="1436" t="s">
        <v>64</v>
      </c>
      <c r="J2599" s="1437" t="s">
        <v>231</v>
      </c>
      <c r="K2599" s="1438"/>
      <c r="L2599" s="1438"/>
      <c r="M2599" s="1439"/>
      <c r="N2599" s="508"/>
    </row>
    <row r="2600" spans="8:8" s="24" ht="27.75" customFormat="1" customHeight="1">
      <c r="A2600" s="1440" t="s">
        <v>161</v>
      </c>
      <c r="B2600" s="1440"/>
      <c r="C2600" s="1440"/>
      <c r="D2600" s="1440"/>
      <c r="E2600" s="1440"/>
      <c r="F2600" s="1440"/>
      <c r="G2600" s="1440"/>
      <c r="H2600" s="1440"/>
      <c r="I2600" s="1440"/>
      <c r="J2600" s="1440"/>
      <c r="K2600" s="1440"/>
      <c r="L2600" s="1440"/>
      <c r="M2600" s="1440"/>
      <c r="N2600" s="1440"/>
    </row>
    <row r="2601" spans="8:8" s="24" ht="19.5" customFormat="1" customHeight="1">
      <c r="A2601" s="1223">
        <f>A2561+1</f>
        <v>66.0</v>
      </c>
      <c r="B2601" s="1441" t="str">
        <f>$B$1</f>
        <v>Department Of Sanskrit Education, Rajasthan</v>
      </c>
      <c r="C2601" s="1441"/>
      <c r="D2601" s="1441"/>
      <c r="E2601" s="1441"/>
      <c r="F2601" s="1441"/>
      <c r="G2601" s="1441"/>
      <c r="H2601" s="1441"/>
      <c r="I2601" s="1441"/>
      <c r="J2601" s="1441"/>
      <c r="K2601" s="1441"/>
      <c r="L2601" s="1441"/>
      <c r="M2601" s="1441"/>
      <c r="N2601" s="508" t="s">
        <v>161</v>
      </c>
    </row>
    <row r="2602" spans="8:8" s="707" ht="36.0" customFormat="1" customHeight="1">
      <c r="A2602" s="1225"/>
      <c r="B2602" s="1226"/>
      <c r="C2602" s="1227"/>
      <c r="D2602" s="1228" t="str">
        <f>Master!$E$8</f>
        <v>GOVT VARISHTHA UPADHYAY SANSKRIT SCHOOL</v>
      </c>
      <c r="E2602" s="1229"/>
      <c r="F2602" s="1229"/>
      <c r="G2602" s="1229"/>
      <c r="H2602" s="1229"/>
      <c r="I2602" s="1229"/>
      <c r="J2602" s="1229"/>
      <c r="K2602" s="1229"/>
      <c r="L2602" s="1229"/>
      <c r="M2602" s="1230"/>
      <c r="N2602" s="508"/>
    </row>
    <row r="2603" spans="8:8" s="24" ht="19.5" customFormat="1" customHeight="1">
      <c r="A2603" s="1225"/>
      <c r="B2603" s="1231"/>
      <c r="C2603" s="1232"/>
      <c r="D2603" s="1233">
        <f>Master!$E$11</f>
        <v>0.0</v>
      </c>
      <c r="E2603" s="1233"/>
      <c r="F2603" s="1233"/>
      <c r="G2603" s="1233"/>
      <c r="H2603" s="1233"/>
      <c r="I2603" s="1233"/>
      <c r="J2603" s="1233"/>
      <c r="K2603" s="1233"/>
      <c r="L2603" s="1233"/>
      <c r="M2603" s="1234"/>
      <c r="N2603" s="508"/>
    </row>
    <row r="2604" spans="8:8" s="1235" ht="18.75" customFormat="1" customHeight="1">
      <c r="A2604" s="1236"/>
      <c r="B2604" s="1237"/>
      <c r="C2604" s="1238" t="s">
        <v>154</v>
      </c>
      <c r="D2604" s="1239"/>
      <c r="E2604" s="1239"/>
      <c r="F2604" s="1239"/>
      <c r="G2604" s="1239"/>
      <c r="H2604" s="1240"/>
      <c r="I2604" s="1241" t="s">
        <v>135</v>
      </c>
      <c r="J2604" s="1242"/>
      <c r="K2604" s="1243">
        <f>VLOOKUP($A2601,'Marks Entry'!$C$9:$K$108,5)</f>
        <v>0.0</v>
      </c>
      <c r="L2604" s="1244" t="s">
        <v>221</v>
      </c>
      <c r="M2604" s="1245"/>
      <c r="N2604" s="508"/>
    </row>
    <row r="2605" spans="8:8" s="1235" ht="18.75" customFormat="1" customHeight="1">
      <c r="A2605" s="1236"/>
      <c r="B2605" s="1237"/>
      <c r="C2605" s="1246"/>
      <c r="D2605" s="1247"/>
      <c r="E2605" s="1247"/>
      <c r="F2605" s="1247"/>
      <c r="G2605" s="1247"/>
      <c r="H2605" s="1248"/>
      <c r="I2605" s="1241"/>
      <c r="J2605" s="1242"/>
      <c r="K2605" s="1243"/>
      <c r="L2605" s="1249">
        <f>Master!$E$14</f>
        <v>8170.0</v>
      </c>
      <c r="M2605" s="1250"/>
      <c r="N2605" s="508"/>
    </row>
    <row r="2606" spans="8:8" s="24" ht="15.75" customFormat="1" customHeight="1">
      <c r="A2606" s="1236"/>
      <c r="B2606" s="1251"/>
      <c r="C2606" s="1246"/>
      <c r="D2606" s="1247"/>
      <c r="E2606" s="1247"/>
      <c r="F2606" s="1247"/>
      <c r="G2606" s="1247"/>
      <c r="H2606" s="1248"/>
      <c r="I2606" s="1241"/>
      <c r="J2606" s="1242"/>
      <c r="K2606" s="1243"/>
      <c r="L2606" s="1252" t="s">
        <v>222</v>
      </c>
      <c r="M2606" s="1253"/>
      <c r="N2606" s="508"/>
    </row>
    <row r="2607" spans="8:8" s="24" ht="18.0" customFormat="1" customHeight="1">
      <c r="A2607" s="1236"/>
      <c r="B2607" s="1251"/>
      <c r="C2607" s="1254"/>
      <c r="D2607" s="1255"/>
      <c r="E2607" s="1255"/>
      <c r="F2607" s="1255"/>
      <c r="G2607" s="1255"/>
      <c r="H2607" s="1256"/>
      <c r="I2607" s="1257"/>
      <c r="J2607" s="1258"/>
      <c r="K2607" s="1259"/>
      <c r="L2607" s="1260" t="str">
        <f>Master!$E$6</f>
        <v>2022-23</v>
      </c>
      <c r="M2607" s="1261"/>
      <c r="N2607" s="508"/>
    </row>
    <row r="2608" spans="8:8" s="24" ht="17.25" customFormat="1" customHeight="1">
      <c r="A2608" s="1236"/>
      <c r="B2608" s="1262" t="s">
        <v>167</v>
      </c>
      <c r="C2608" s="1263" t="s">
        <v>21</v>
      </c>
      <c r="D2608" s="1264"/>
      <c r="E2608" s="1264"/>
      <c r="F2608" s="1264"/>
      <c r="G2608" s="1265"/>
      <c r="H2608" s="1266" t="s">
        <v>153</v>
      </c>
      <c r="I2608" s="1267">
        <f>IF(K2604="","",VLOOKUP($A2601,'Marks Entry'!$C$9:$FA$108,3,0))</f>
        <v>0.0</v>
      </c>
      <c r="J2608" s="1267"/>
      <c r="K2608" s="1267"/>
      <c r="L2608" s="1267"/>
      <c r="M2608" s="1268"/>
      <c r="N2608" s="508"/>
    </row>
    <row r="2609" spans="8:8" s="24" ht="17.25" customFormat="1" customHeight="1">
      <c r="A2609" s="1236"/>
      <c r="B2609" s="1262" t="s">
        <v>167</v>
      </c>
      <c r="C2609" s="1269" t="s">
        <v>23</v>
      </c>
      <c r="D2609" s="1270"/>
      <c r="E2609" s="1270"/>
      <c r="F2609" s="1270"/>
      <c r="G2609" s="1271"/>
      <c r="H2609" s="1272" t="s">
        <v>153</v>
      </c>
      <c r="I2609" s="1273">
        <f>IF(K2604="","",VLOOKUP($A2601,'Marks Entry'!$C$9:$FA$108,6,0))</f>
        <v>0.0</v>
      </c>
      <c r="J2609" s="1273"/>
      <c r="K2609" s="1273"/>
      <c r="L2609" s="1273"/>
      <c r="M2609" s="1274"/>
      <c r="N2609" s="508"/>
    </row>
    <row r="2610" spans="8:8" s="24" ht="17.25" customFormat="1" customHeight="1">
      <c r="A2610" s="1236"/>
      <c r="B2610" s="1262" t="s">
        <v>167</v>
      </c>
      <c r="C2610" s="1269" t="s">
        <v>24</v>
      </c>
      <c r="D2610" s="1270"/>
      <c r="E2610" s="1270"/>
      <c r="F2610" s="1270"/>
      <c r="G2610" s="1271"/>
      <c r="H2610" s="1272" t="s">
        <v>153</v>
      </c>
      <c r="I2610" s="1273">
        <f>IF(K2604="","",VLOOKUP($A2601,'Marks Entry'!$C$9:$FA$108,7,0))</f>
        <v>0.0</v>
      </c>
      <c r="J2610" s="1273"/>
      <c r="K2610" s="1273"/>
      <c r="L2610" s="1273"/>
      <c r="M2610" s="1274"/>
      <c r="N2610" s="508"/>
    </row>
    <row r="2611" spans="8:8" s="24" ht="17.25" customFormat="1" customHeight="1">
      <c r="A2611" s="1236"/>
      <c r="B2611" s="1262" t="s">
        <v>167</v>
      </c>
      <c r="C2611" s="1269" t="s">
        <v>52</v>
      </c>
      <c r="D2611" s="1270"/>
      <c r="E2611" s="1270"/>
      <c r="F2611" s="1270"/>
      <c r="G2611" s="1271"/>
      <c r="H2611" s="1272" t="s">
        <v>153</v>
      </c>
      <c r="I2611" s="1273">
        <f>IF(K2604="","",VLOOKUP($A2601,'Marks Entry'!$C$9:$FA$108,8,0))</f>
        <v>0.0</v>
      </c>
      <c r="J2611" s="1273"/>
      <c r="K2611" s="1273"/>
      <c r="L2611" s="1273"/>
      <c r="M2611" s="1274"/>
      <c r="N2611" s="508"/>
    </row>
    <row r="2612" spans="8:8" s="24" ht="17.25" customFormat="1" customHeight="1">
      <c r="A2612" s="1236"/>
      <c r="B2612" s="1262" t="s">
        <v>167</v>
      </c>
      <c r="C2612" s="1269" t="s">
        <v>53</v>
      </c>
      <c r="D2612" s="1270"/>
      <c r="E2612" s="1270"/>
      <c r="F2612" s="1270"/>
      <c r="G2612" s="1271"/>
      <c r="H2612" s="1272" t="s">
        <v>153</v>
      </c>
      <c r="I2612" s="1275" t="str">
        <f>IF(K2604="","",CONCATENATE('Marks Entry'!$G$4,'Marks Entry'!$J$4))</f>
        <v>9(A)</v>
      </c>
      <c r="J2612" s="1273"/>
      <c r="K2612" s="1273"/>
      <c r="L2612" s="1273"/>
      <c r="M2612" s="1274"/>
      <c r="N2612" s="508"/>
    </row>
    <row r="2613" spans="8:8" s="24" ht="17.25" customFormat="1" customHeight="1">
      <c r="A2613" s="1236"/>
      <c r="B2613" s="1262" t="s">
        <v>167</v>
      </c>
      <c r="C2613" s="1276" t="s">
        <v>26</v>
      </c>
      <c r="D2613" s="1277"/>
      <c r="E2613" s="1277"/>
      <c r="F2613" s="1277"/>
      <c r="G2613" s="1278"/>
      <c r="H2613" s="1279" t="s">
        <v>153</v>
      </c>
      <c r="I2613" s="1280">
        <f>IF(K2604="","",VLOOKUP($A2601,'Marks Entry'!$C$9:$FA$108,9,0))</f>
        <v>0.0</v>
      </c>
      <c r="J2613" s="1280"/>
      <c r="K2613" s="1280"/>
      <c r="L2613" s="1280"/>
      <c r="M2613" s="1281"/>
      <c r="N2613" s="508"/>
    </row>
    <row r="2614" spans="8:8" s="1235" ht="17.25" customFormat="1" customHeight="1">
      <c r="A2614" s="1236"/>
      <c r="B2614" s="1282" t="s">
        <v>167</v>
      </c>
      <c r="C2614" s="1283" t="s">
        <v>54</v>
      </c>
      <c r="D2614" s="1284"/>
      <c r="E2614" s="1285" t="s">
        <v>69</v>
      </c>
      <c r="F2614" s="1286" t="s">
        <v>70</v>
      </c>
      <c r="G2614" s="1285" t="s">
        <v>200</v>
      </c>
      <c r="H2614" s="1287" t="s">
        <v>30</v>
      </c>
      <c r="I2614" s="1288" t="s">
        <v>55</v>
      </c>
      <c r="J2614" s="1289" t="s">
        <v>223</v>
      </c>
      <c r="K2614" s="1290" t="s">
        <v>83</v>
      </c>
      <c r="L2614" s="1291" t="s">
        <v>76</v>
      </c>
      <c r="M2614" s="1292" t="s">
        <v>102</v>
      </c>
      <c r="N2614" s="508"/>
    </row>
    <row r="2615" spans="8:8" s="1235" ht="17.25" customFormat="1" customHeight="1">
      <c r="A2615" s="1236"/>
      <c r="B2615" s="1282" t="s">
        <v>167</v>
      </c>
      <c r="C2615" s="1293"/>
      <c r="D2615" s="1294"/>
      <c r="E2615" s="1295"/>
      <c r="F2615" s="1296"/>
      <c r="G2615" s="1295"/>
      <c r="H2615" s="1297"/>
      <c r="I2615" s="1298"/>
      <c r="J2615" s="1299"/>
      <c r="K2615" s="1300"/>
      <c r="L2615" s="1301"/>
      <c r="M2615" s="1302"/>
      <c r="N2615" s="508"/>
    </row>
    <row r="2616" spans="8:8" s="1235" ht="17.25" customFormat="1" customHeight="1">
      <c r="A2616" s="1236"/>
      <c r="B2616" s="1282" t="s">
        <v>167</v>
      </c>
      <c r="C2616" s="1303" t="s">
        <v>56</v>
      </c>
      <c r="D2616" s="1304"/>
      <c r="E2616" s="1305">
        <f>'Marks Entry'!$L$7</f>
        <v>5.0</v>
      </c>
      <c r="F2616" s="1305">
        <f>'Marks Entry'!$M$7</f>
        <v>5.0</v>
      </c>
      <c r="G2616" s="1305">
        <f>'Marks Entry'!$M$7</f>
        <v>5.0</v>
      </c>
      <c r="H2616" s="1306">
        <f>SUM(E2616:G2616)</f>
        <v>15.0</v>
      </c>
      <c r="I2616" s="1305">
        <f>'Marks Entry'!$P$7</f>
        <v>35.0</v>
      </c>
      <c r="J2616" s="1306">
        <f>SUM(H2616,I2616)</f>
        <v>50.0</v>
      </c>
      <c r="K2616" s="1305">
        <f>'Marks Entry'!$R$7</f>
        <v>50.0</v>
      </c>
      <c r="L2616" s="1307">
        <f>SUM(J2616,K2616)</f>
        <v>100.0</v>
      </c>
      <c r="M2616" s="1308"/>
      <c r="N2616" s="508"/>
    </row>
    <row r="2617" spans="8:8" s="1235" ht="17.25" customFormat="1" customHeight="1">
      <c r="A2617" s="1236"/>
      <c r="B2617" s="1282" t="s">
        <v>167</v>
      </c>
      <c r="C2617" s="1309" t="str">
        <f>'Marks Entry'!$L$3</f>
        <v>HINDI</v>
      </c>
      <c r="D2617" s="1310"/>
      <c r="E2617" s="1311">
        <f>IF(K2604="","",VLOOKUP($A2601,'Marks Entry'!$C$1:$GQ$109,10,0))</f>
        <v>0.0</v>
      </c>
      <c r="F2617" s="1311">
        <f>IF(K2604="","",VLOOKUP($A2601,'Marks Entry'!$C$1:$GQ$109,11,0))</f>
        <v>0.0</v>
      </c>
      <c r="G2617" s="1312">
        <f>IF(K2604="","",VLOOKUP($A2601,'Marks Entry'!$C$1:$GQ$109,12,0))</f>
        <v>0.0</v>
      </c>
      <c r="H2617" s="1313">
        <f>SUM(E2617:G2617)</f>
        <v>0.0</v>
      </c>
      <c r="I2617" s="1311">
        <f>IF(K2604="","",VLOOKUP($A2601,'Marks Entry'!$C$1:$GQ$109,14,0))</f>
        <v>0.0</v>
      </c>
      <c r="J2617" s="1313">
        <f t="shared" si="195" ref="J2617:J2624">SUM(H2617,I2617)</f>
        <v>0.0</v>
      </c>
      <c r="K2617" s="1311">
        <f>IF(K2604="","",VLOOKUP($A2601,'Marks Entry'!$C$1:$GQ$109,16,0))</f>
        <v>0.0</v>
      </c>
      <c r="L2617" s="1314">
        <f t="shared" si="196" ref="L2617:L2624">SUM(J2617,K2617)</f>
        <v>0.0</v>
      </c>
      <c r="M2617" s="1315" t="str">
        <f>IF(K2604="","",VLOOKUP($A2601,'Marks Entry'!$C$1:$GQ$109,21,0))</f>
        <v/>
      </c>
      <c r="N2617" s="508"/>
    </row>
    <row r="2618" spans="8:8" s="1235" ht="17.25" customFormat="1" customHeight="1">
      <c r="A2618" s="1236"/>
      <c r="B2618" s="1282" t="s">
        <v>167</v>
      </c>
      <c r="C2618" s="1316" t="str">
        <f>'Marks Entry'!$X$3</f>
        <v>ENGLISH</v>
      </c>
      <c r="D2618" s="1317"/>
      <c r="E2618" s="1318">
        <f>IF(K2604="","",VLOOKUP($A2601,'Marks Entry'!$C$1:$GQ$109,22,0))</f>
        <v>0.0</v>
      </c>
      <c r="F2618" s="1318">
        <f>IF(K2604="","",VLOOKUP($A2601,'Marks Entry'!$C$1:$GQ$109,23,0))</f>
        <v>0.0</v>
      </c>
      <c r="G2618" s="1319">
        <f>IF(K2604="","",VLOOKUP($A2601,'Marks Entry'!$C$1:$GQ$109,24,0))</f>
        <v>0.0</v>
      </c>
      <c r="H2618" s="1320">
        <f t="shared" si="197" ref="H2618:H2624">SUM(E2618:G2618)</f>
        <v>0.0</v>
      </c>
      <c r="I2618" s="1321">
        <f>IF(K2604="","",VLOOKUP($A2601,'Marks Entry'!$C$1:$GQ$109,26,0))</f>
        <v>0.0</v>
      </c>
      <c r="J2618" s="1320">
        <f t="shared" si="195"/>
        <v>0.0</v>
      </c>
      <c r="K2618" s="1318">
        <f>IF(K2604="","",VLOOKUP($A2601,'Marks Entry'!$C$1:$GQ$109,28,0))</f>
        <v>0.0</v>
      </c>
      <c r="L2618" s="1322">
        <f t="shared" si="196"/>
        <v>0.0</v>
      </c>
      <c r="M2618" s="1323" t="str">
        <f>IF(K2604="","",VLOOKUP($A2601,'Marks Entry'!$C$1:$GQ$109,33,0))</f>
        <v/>
      </c>
      <c r="N2618" s="508"/>
    </row>
    <row r="2619" spans="8:8" s="1235" ht="17.25" customFormat="1" customHeight="1">
      <c r="A2619" s="1236"/>
      <c r="B2619" s="1282" t="s">
        <v>167</v>
      </c>
      <c r="C2619" s="1324" t="s">
        <v>56</v>
      </c>
      <c r="D2619" s="1325"/>
      <c r="E2619" s="1326">
        <f>'Marks Entry'!$AJ$7</f>
        <v>10.0</v>
      </c>
      <c r="F2619" s="1326">
        <f>'Marks Entry'!$AK$7</f>
        <v>10.0</v>
      </c>
      <c r="G2619" s="1326">
        <f>'Marks Entry'!$AK$7</f>
        <v>10.0</v>
      </c>
      <c r="H2619" s="1327">
        <f t="shared" si="197"/>
        <v>30.0</v>
      </c>
      <c r="I2619" s="1326">
        <f>'Marks Entry'!$AN$7</f>
        <v>70.0</v>
      </c>
      <c r="J2619" s="1327">
        <f t="shared" si="195"/>
        <v>100.0</v>
      </c>
      <c r="K2619" s="1326">
        <f>'Marks Entry'!$AP$7</f>
        <v>100.0</v>
      </c>
      <c r="L2619" s="1328">
        <f t="shared" si="196"/>
        <v>200.0</v>
      </c>
      <c r="M2619" s="1329" t="s">
        <v>168</v>
      </c>
      <c r="N2619" s="508"/>
    </row>
    <row r="2620" spans="8:8" s="1235" ht="17.25" customFormat="1" customHeight="1">
      <c r="A2620" s="1236"/>
      <c r="B2620" s="1282" t="s">
        <v>167</v>
      </c>
      <c r="C2620" s="1330" t="str">
        <f>'Marks Entry'!$AJ$3</f>
        <v>SANSKRIT-I</v>
      </c>
      <c r="D2620" s="1331"/>
      <c r="E2620" s="1311">
        <f>IF(K2604="","",VLOOKUP($A2601,'Marks Entry'!$C$1:$GQ$109,34,0))</f>
        <v>0.0</v>
      </c>
      <c r="F2620" s="1311">
        <f>IF(K2604="","",VLOOKUP($A2601,'Marks Entry'!$C$1:$GQ$109,35,0))</f>
        <v>0.0</v>
      </c>
      <c r="G2620" s="1312">
        <f>IF(K2604="","",VLOOKUP($A2601,'Marks Entry'!$C$1:$GQ$109,36,0))</f>
        <v>0.0</v>
      </c>
      <c r="H2620" s="1332">
        <f t="shared" si="197"/>
        <v>0.0</v>
      </c>
      <c r="I2620" s="1333">
        <f>IF(K2604="","",VLOOKUP($A2601,'Marks Entry'!$C$1:$GQ$109,38,0))</f>
        <v>0.0</v>
      </c>
      <c r="J2620" s="1332">
        <f t="shared" si="195"/>
        <v>0.0</v>
      </c>
      <c r="K2620" s="1311">
        <f>IF(K2604="","",VLOOKUP($A2601,'Marks Entry'!$C$1:$GQ$109,40,0))</f>
        <v>0.0</v>
      </c>
      <c r="L2620" s="1314">
        <f t="shared" si="196"/>
        <v>0.0</v>
      </c>
      <c r="M2620" s="1315" t="str">
        <f>IF(K2604="","",VLOOKUP($A2601,'Marks Entry'!$C$1:$GQ$109,45,0))</f>
        <v/>
      </c>
      <c r="N2620" s="508"/>
    </row>
    <row r="2621" spans="8:8" s="1235" ht="17.25" customFormat="1" customHeight="1">
      <c r="A2621" s="1236"/>
      <c r="B2621" s="1282" t="s">
        <v>167</v>
      </c>
      <c r="C2621" s="1334" t="str">
        <f>'Marks Entry'!$AV$3</f>
        <v>SANSKRIT-II</v>
      </c>
      <c r="D2621" s="1335"/>
      <c r="E2621" s="1311">
        <f>IF(K2604="","",VLOOKUP($A2601,'Marks Entry'!$C$1:$GQ$109,46,0))</f>
        <v>0.0</v>
      </c>
      <c r="F2621" s="1311">
        <f>IF(K2604="","",VLOOKUP($A2601,'Marks Entry'!$C$1:$GQ$109,47,0))</f>
        <v>0.0</v>
      </c>
      <c r="G2621" s="1312">
        <f>IF(K2604="","",VLOOKUP($A2601,'Marks Entry'!$C$1:$GQ$109,48,0))</f>
        <v>0.0</v>
      </c>
      <c r="H2621" s="1336">
        <f t="shared" si="197"/>
        <v>0.0</v>
      </c>
      <c r="I2621" s="1337">
        <f>IF(K2604="","",VLOOKUP($A2601,'Marks Entry'!$C$1:$GQ$109,50,0))</f>
        <v>0.0</v>
      </c>
      <c r="J2621" s="1336">
        <f t="shared" si="195"/>
        <v>0.0</v>
      </c>
      <c r="K2621" s="1311">
        <f>IF(K2604="","",VLOOKUP($A2601,'Marks Entry'!$C$1:$GQ$109,52,0))</f>
        <v>0.0</v>
      </c>
      <c r="L2621" s="1314">
        <f t="shared" si="196"/>
        <v>0.0</v>
      </c>
      <c r="M2621" s="1315" t="str">
        <f>IF(K2604="","",VLOOKUP($A2601,'Marks Entry'!$C$1:$GQ$109,57,0))</f>
        <v/>
      </c>
      <c r="N2621" s="508"/>
    </row>
    <row r="2622" spans="8:8" s="1235" ht="17.25" customFormat="1" customHeight="1">
      <c r="A2622" s="1236"/>
      <c r="B2622" s="1282" t="s">
        <v>167</v>
      </c>
      <c r="C2622" s="1334" t="str">
        <f>'Marks Entry'!$BH$3</f>
        <v>SCIENCE</v>
      </c>
      <c r="D2622" s="1335"/>
      <c r="E2622" s="1311">
        <f>IF(K2604="","",VLOOKUP($A2601,'Marks Entry'!$C$1:$GQ$109,58,0))</f>
        <v>0.0</v>
      </c>
      <c r="F2622" s="1311">
        <f>IF(K2604="","",VLOOKUP($A2601,'Marks Entry'!$C$1:$GQ$109,59,0))</f>
        <v>0.0</v>
      </c>
      <c r="G2622" s="1312">
        <f>IF(K2604="","",VLOOKUP($A2601,'Marks Entry'!$C$1:$GQ$109,60,0))</f>
        <v>0.0</v>
      </c>
      <c r="H2622" s="1336">
        <f t="shared" si="197"/>
        <v>0.0</v>
      </c>
      <c r="I2622" s="1337">
        <f>IF(K2604="","",VLOOKUP($A2601,'Marks Entry'!$C$1:$GQ$109,62,0))</f>
        <v>0.0</v>
      </c>
      <c r="J2622" s="1336">
        <f t="shared" si="195"/>
        <v>0.0</v>
      </c>
      <c r="K2622" s="1311">
        <f>IF(K2604="","",VLOOKUP($A2601,'Marks Entry'!$C$1:$GQ$109,64,0))</f>
        <v>0.0</v>
      </c>
      <c r="L2622" s="1314">
        <f t="shared" si="196"/>
        <v>0.0</v>
      </c>
      <c r="M2622" s="1315" t="str">
        <f>IF(K2604="","",VLOOKUP($A2601,'Marks Entry'!$C$1:$GQ$109,69,0))</f>
        <v/>
      </c>
      <c r="N2622" s="508"/>
    </row>
    <row r="2623" spans="8:8" s="1235" ht="17.25" customFormat="1" customHeight="1">
      <c r="A2623" s="1236"/>
      <c r="B2623" s="1282" t="s">
        <v>167</v>
      </c>
      <c r="C2623" s="1338" t="str">
        <f>'Marks Entry'!$BT$3</f>
        <v>MATHEMATICS</v>
      </c>
      <c r="D2623" s="1339"/>
      <c r="E2623" s="1340">
        <f>IF(K2604="","",VLOOKUP($A2601,'Marks Entry'!$C$1:$GQ$109,70,0))</f>
        <v>0.0</v>
      </c>
      <c r="F2623" s="1340">
        <f>IF(K2604="","",VLOOKUP($A2601,'Marks Entry'!$C$1:$GQ$109,71,0))</f>
        <v>0.0</v>
      </c>
      <c r="G2623" s="1341">
        <f>IF(K2604="","",VLOOKUP($A2601,'Marks Entry'!$C$1:$GQ$109,72,0))</f>
        <v>0.0</v>
      </c>
      <c r="H2623" s="1342">
        <f t="shared" si="197"/>
        <v>0.0</v>
      </c>
      <c r="I2623" s="1343">
        <f>IF(K2604="","",VLOOKUP($A2601,'Marks Entry'!$C$1:$GQ$109,74,0))</f>
        <v>0.0</v>
      </c>
      <c r="J2623" s="1342">
        <f t="shared" si="195"/>
        <v>0.0</v>
      </c>
      <c r="K2623" s="1340">
        <f>IF(K2604="","",VLOOKUP($A2601,'Marks Entry'!$C$1:$GQ$109,76,0))</f>
        <v>0.0</v>
      </c>
      <c r="L2623" s="1344">
        <f t="shared" si="196"/>
        <v>0.0</v>
      </c>
      <c r="M2623" s="1345" t="str">
        <f>IF(K2604="","",VLOOKUP($A2601,'Marks Entry'!$C$1:$GQ$109,81,0))</f>
        <v/>
      </c>
      <c r="N2623" s="508"/>
    </row>
    <row r="2624" spans="8:8" s="1235" ht="17.25" customFormat="1" customHeight="1">
      <c r="A2624" s="1236"/>
      <c r="B2624" s="1282" t="s">
        <v>167</v>
      </c>
      <c r="C2624" s="1338" t="str">
        <f>'Marks Entry'!$CF$3</f>
        <v>SOCIAL SCIENCE</v>
      </c>
      <c r="D2624" s="1339"/>
      <c r="E2624" s="1340">
        <f>IF(K2604="","",VLOOKUP($A2601,'Marks Entry'!$C$1:$GQ$109,82,0))</f>
        <v>0.0</v>
      </c>
      <c r="F2624" s="1340">
        <f>IF(K2604="","",VLOOKUP($A2601,'Marks Entry'!$C$1:$GQ$109,83,0))</f>
        <v>0.0</v>
      </c>
      <c r="G2624" s="1341">
        <f>IF(K2604="","",VLOOKUP($A2601,'Marks Entry'!$C$1:$GQ$109,84,0))</f>
        <v>0.0</v>
      </c>
      <c r="H2624" s="1342">
        <f t="shared" si="197"/>
        <v>0.0</v>
      </c>
      <c r="I2624" s="1343">
        <f>IF(K2604="","",VLOOKUP($A2601,'Marks Entry'!$C$1:$GQ$109,86,0))</f>
        <v>0.0</v>
      </c>
      <c r="J2624" s="1342">
        <f t="shared" si="195"/>
        <v>0.0</v>
      </c>
      <c r="K2624" s="1340">
        <f>IF(K2604="","",VLOOKUP($A2601,'Marks Entry'!$C$1:$GQ$109,88,0))</f>
        <v>0.0</v>
      </c>
      <c r="L2624" s="1344">
        <f t="shared" si="196"/>
        <v>0.0</v>
      </c>
      <c r="M2624" s="1345" t="str">
        <f>IF(K2604="","",VLOOKUP($A2601,'Marks Entry'!$C$1:$GQ$109,93,0))</f>
        <v/>
      </c>
      <c r="N2624" s="508"/>
    </row>
    <row r="2625" spans="8:8" s="24" ht="17.25" customFormat="1" customHeight="1">
      <c r="A2625" s="1236"/>
      <c r="B2625" s="1262" t="s">
        <v>167</v>
      </c>
      <c r="C2625" s="1346" t="s">
        <v>77</v>
      </c>
      <c r="D2625" s="1347"/>
      <c r="E2625" s="1348"/>
      <c r="F2625" s="1349" t="s">
        <v>78</v>
      </c>
      <c r="G2625" s="1350"/>
      <c r="H2625" s="1351" t="s">
        <v>79</v>
      </c>
      <c r="I2625" s="1352"/>
      <c r="J2625" s="1353" t="s">
        <v>43</v>
      </c>
      <c r="K2625" s="1354" t="s">
        <v>95</v>
      </c>
      <c r="L2625" s="1355" t="s">
        <v>41</v>
      </c>
      <c r="M2625" s="1356" t="s">
        <v>45</v>
      </c>
      <c r="N2625" s="508"/>
    </row>
    <row r="2626" spans="8:8" s="24" ht="20.25" customFormat="1" customHeight="1">
      <c r="A2626" s="1236"/>
      <c r="B2626" s="1262" t="s">
        <v>167</v>
      </c>
      <c r="C2626" s="1357"/>
      <c r="D2626" s="1358"/>
      <c r="E2626" s="1359"/>
      <c r="F2626" s="1360" t="str">
        <f>IF(K2604="","",VLOOKUP($A2601,'Marks Entry'!$C$1:$GQ$109,155,0))</f>
        <v/>
      </c>
      <c r="G2626" s="1361"/>
      <c r="H2626" s="1362" t="str">
        <f>IF(K2604="","",VLOOKUP($A2601,'Marks Entry'!$C$1:$GQ$109,156,0))</f>
        <v/>
      </c>
      <c r="I2626" s="1361"/>
      <c r="J2626" s="1363" t="str">
        <f>IF(K2604="","",VLOOKUP($A2601,'Marks Entry'!$C$1:$GQ$109,157,0))</f>
        <v/>
      </c>
      <c r="K2626" s="1364" t="str">
        <f>IF(K2604="","",VLOOKUP($A2601,'Marks Entry'!$C$1:$GQ$109,158,0))</f>
        <v/>
      </c>
      <c r="L2626" s="1365" t="str">
        <f>IF(K2604="","",VLOOKUP($A2601,'Marks Entry'!$C$1:$GQ$109,159,0))</f>
        <v/>
      </c>
      <c r="M2626" s="1366" t="str">
        <f>IF(K2604="","",VLOOKUP($A2601,'Marks Entry'!$C$1:$GQ$109,161,0))</f>
        <v/>
      </c>
      <c r="N2626" s="508"/>
    </row>
    <row r="2627" spans="8:8" s="24" ht="17.25" customFormat="1" customHeight="1">
      <c r="A2627" s="1236"/>
      <c r="B2627" s="1262" t="s">
        <v>167</v>
      </c>
      <c r="C2627" s="1367" t="s">
        <v>58</v>
      </c>
      <c r="D2627" s="1368"/>
      <c r="E2627" s="1368"/>
      <c r="F2627" s="1368"/>
      <c r="G2627" s="1368"/>
      <c r="H2627" s="1368"/>
      <c r="I2627" s="1369"/>
      <c r="J2627" s="1370" t="s">
        <v>59</v>
      </c>
      <c r="K2627" s="1371">
        <f>IF(K2604="","",VLOOKUP($A2601,'Marks Entry'!$C$1:$GQ$109,152,0))</f>
        <v>0.0</v>
      </c>
      <c r="L2627" s="1372" t="s">
        <v>104</v>
      </c>
      <c r="M2627" s="1373"/>
      <c r="N2627" s="508"/>
    </row>
    <row r="2628" spans="8:8" s="24" ht="17.25" customFormat="1" customHeight="1">
      <c r="A2628" s="1236"/>
      <c r="B2628" s="1262" t="s">
        <v>167</v>
      </c>
      <c r="C2628" s="1374" t="s">
        <v>54</v>
      </c>
      <c r="D2628" s="1375"/>
      <c r="E2628" s="1375"/>
      <c r="F2628" s="1376" t="s">
        <v>162</v>
      </c>
      <c r="G2628" s="1376"/>
      <c r="H2628" s="1376"/>
      <c r="I2628" s="1377" t="s">
        <v>49</v>
      </c>
      <c r="J2628" s="1378" t="s">
        <v>60</v>
      </c>
      <c r="K2628" s="1379">
        <f>IF(K2604="","",VLOOKUP($A2601,'Marks Entry'!$C$1:$GQ$109,153,0))</f>
        <v>0.0</v>
      </c>
      <c r="L2628" s="1380" t="str">
        <f>IF(K2604="","",VLOOKUP($A2601,'Marks Entry'!$C$1:$GQ$109,154,0))</f>
        <v/>
      </c>
      <c r="M2628" s="1381"/>
      <c r="N2628" s="508"/>
    </row>
    <row r="2629" spans="8:8" s="24" ht="17.25" customFormat="1" customHeight="1">
      <c r="A2629" s="1236"/>
      <c r="B2629" s="1262" t="s">
        <v>167</v>
      </c>
      <c r="C2629" s="1374"/>
      <c r="D2629" s="1375"/>
      <c r="E2629" s="1375"/>
      <c r="F2629" s="1376"/>
      <c r="G2629" s="1376"/>
      <c r="H2629" s="1376"/>
      <c r="I2629" s="1382" t="s">
        <v>103</v>
      </c>
      <c r="J2629" s="1383" t="s">
        <v>61</v>
      </c>
      <c r="K2629" s="1383"/>
      <c r="L2629" s="1384" t="str">
        <f>IF(K2604="","",VLOOKUP($A2601,'Marks Entry'!$C$1:$GQ$109,162,0))</f>
        <v/>
      </c>
      <c r="M2629" s="1385"/>
      <c r="N2629" s="508"/>
    </row>
    <row r="2630" spans="8:8" s="24" ht="17.25" customFormat="1" customHeight="1">
      <c r="A2630" s="1236"/>
      <c r="B2630" s="1262" t="s">
        <v>167</v>
      </c>
      <c r="C2630" s="1386" t="str">
        <f>'Marks Entry'!$CR$3</f>
        <v>Fou. Of Info. Tech.</v>
      </c>
      <c r="D2630" s="1387"/>
      <c r="E2630" s="1388"/>
      <c r="F2630" s="1389" t="str">
        <f>IF(K2604="","",VLOOKUP($A2601,'Marks Entry'!$C$1:$GQ$109,180,0))</f>
        <v>0/200</v>
      </c>
      <c r="G2630" s="1389"/>
      <c r="H2630" s="1389"/>
      <c r="I2630" s="1390" t="str">
        <f>IF(OR(K2604="",F2630=0/200),"",VLOOKUP($A2601,'Marks Entry'!$C$1:$GQ$109,106,0))</f>
        <v/>
      </c>
      <c r="J2630" s="1391" t="s">
        <v>68</v>
      </c>
      <c r="K2630" s="1391"/>
      <c r="L2630" s="1392">
        <f>Master!$E$20</f>
        <v>45048.0</v>
      </c>
      <c r="M2630" s="1393"/>
      <c r="N2630" s="508"/>
    </row>
    <row r="2631" spans="8:8" s="24" ht="17.25" customFormat="1" customHeight="1">
      <c r="A2631" s="1236"/>
      <c r="B2631" s="1262" t="s">
        <v>167</v>
      </c>
      <c r="C2631" s="1394" t="str">
        <f>'Marks Entry'!$DE$3</f>
        <v>Health &amp; Phy. Edu.</v>
      </c>
      <c r="D2631" s="1395"/>
      <c r="E2631" s="1395"/>
      <c r="F2631" s="1396" t="str">
        <f>IF(K2604="","",VLOOKUP($A2601,'Marks Entry'!$C$1:$GQ$109,184,0))</f>
        <v>0/230</v>
      </c>
      <c r="G2631" s="1397"/>
      <c r="H2631" s="1398"/>
      <c r="I2631" s="1390" t="str">
        <f>IF(OR(K2604="",F2631=0/200),"",VLOOKUP($A2601,'Marks Entry'!$C$1:$GQ$109,129,0))</f>
        <v/>
      </c>
      <c r="J2631" s="1399"/>
      <c r="K2631" s="1399"/>
      <c r="L2631" s="1399"/>
      <c r="M2631" s="1400"/>
      <c r="N2631" s="508"/>
    </row>
    <row r="2632" spans="8:8" s="24" ht="17.25" customFormat="1" customHeight="1">
      <c r="A2632" s="1236"/>
      <c r="B2632" s="1262" t="s">
        <v>167</v>
      </c>
      <c r="C2632" s="1394" t="str">
        <f>'Marks Entry'!$EB$3</f>
        <v>S.U.P.W.</v>
      </c>
      <c r="D2632" s="1395"/>
      <c r="E2632" s="1395"/>
      <c r="F2632" s="1396" t="str">
        <f>IF(K2604="","",VLOOKUP($A2601,'Marks Entry'!$C$1:$GQ$109,188,0))</f>
        <v>0/100</v>
      </c>
      <c r="G2632" s="1397"/>
      <c r="H2632" s="1398"/>
      <c r="I2632" s="1390" t="str">
        <f>IF(OR(K2604="",F2632=0/100),"",VLOOKUP($A2601,'Marks Entry'!$C$1:$GQ$109,135,0))</f>
        <v/>
      </c>
      <c r="J2632" s="1401"/>
      <c r="K2632" s="1401"/>
      <c r="L2632" s="1401"/>
      <c r="M2632" s="1402"/>
      <c r="N2632" s="508"/>
    </row>
    <row r="2633" spans="8:8" s="24" ht="17.25" customFormat="1" customHeight="1">
      <c r="A2633" s="1236"/>
      <c r="B2633" s="1262" t="s">
        <v>167</v>
      </c>
      <c r="C2633" s="1394" t="str">
        <f>'Marks Entry'!$EH$3</f>
        <v>Art Education</v>
      </c>
      <c r="D2633" s="1395"/>
      <c r="E2633" s="1395"/>
      <c r="F2633" s="1396" t="str">
        <f>IF(K2604="","",VLOOKUP($A2601,'Marks Entry'!$C$1:$GQ$109,192,0))</f>
        <v>0/100</v>
      </c>
      <c r="G2633" s="1397"/>
      <c r="H2633" s="1398"/>
      <c r="I2633" s="1390" t="str">
        <f>IF(OR(K2604="",F2633=0/100),"",VLOOKUP($A2601,'Marks Entry'!$C$1:$GQ$109,141,0))</f>
        <v/>
      </c>
      <c r="J2633" s="1403" t="s">
        <v>228</v>
      </c>
      <c r="K2633" s="1403"/>
      <c r="L2633" s="1403"/>
      <c r="M2633" s="1404"/>
      <c r="N2633" s="508"/>
    </row>
    <row r="2634" spans="8:8" s="24" ht="17.25" customFormat="1" customHeight="1">
      <c r="A2634" s="1236"/>
      <c r="B2634" s="1262" t="s">
        <v>167</v>
      </c>
      <c r="C2634" s="1394" t="str">
        <f>'Marks Entry'!$EN$3</f>
        <v>H &amp; C RAJ</v>
      </c>
      <c r="D2634" s="1395"/>
      <c r="E2634" s="1395"/>
      <c r="F2634" s="1405" t="str">
        <f>IF(K2604="","",VLOOKUP($A2601,'Marks Entry'!$C$1:$GQ$109,196,0))</f>
        <v>0/200</v>
      </c>
      <c r="G2634" s="1406"/>
      <c r="H2634" s="1407"/>
      <c r="I2634" s="1408" t="str">
        <f>IF(OR(K2604="",F2634=0/200),"",VLOOKUP($A2601,'Marks Entry'!$C$1:$GQ$109,151,0))</f>
        <v/>
      </c>
      <c r="J2634" s="1403" t="s">
        <v>229</v>
      </c>
      <c r="K2634" s="1403"/>
      <c r="L2634" s="1403"/>
      <c r="M2634" s="1404"/>
      <c r="N2634" s="508"/>
    </row>
    <row r="2635" spans="8:8" s="24" ht="17.25" customFormat="1" customHeight="1">
      <c r="A2635" s="1236"/>
      <c r="B2635" s="1262" t="s">
        <v>167</v>
      </c>
      <c r="C2635" s="1409" t="s">
        <v>171</v>
      </c>
      <c r="D2635" s="1410"/>
      <c r="E2635" s="1411"/>
      <c r="F2635" s="1412" t="s">
        <v>172</v>
      </c>
      <c r="G2635" s="1413"/>
      <c r="H2635" s="1414"/>
      <c r="I2635" s="1415" t="s">
        <v>31</v>
      </c>
      <c r="J2635" s="1403" t="s">
        <v>230</v>
      </c>
      <c r="K2635" s="1403"/>
      <c r="L2635" s="1403"/>
      <c r="M2635" s="1404"/>
      <c r="N2635" s="508"/>
    </row>
    <row r="2636" spans="8:8" s="24" ht="17.25" customFormat="1" customHeight="1">
      <c r="A2636" s="1236"/>
      <c r="B2636" s="1262" t="s">
        <v>167</v>
      </c>
      <c r="C2636" s="1416"/>
      <c r="D2636" s="1417"/>
      <c r="E2636" s="1418"/>
      <c r="F2636" s="1419" t="s">
        <v>224</v>
      </c>
      <c r="G2636" s="1420"/>
      <c r="H2636" s="1421"/>
      <c r="I2636" s="1422" t="s">
        <v>62</v>
      </c>
      <c r="J2636" s="1423" t="s">
        <v>232</v>
      </c>
      <c r="K2636" s="1424"/>
      <c r="L2636" s="1424"/>
      <c r="M2636" s="1425"/>
      <c r="N2636" s="508"/>
    </row>
    <row r="2637" spans="8:8" s="24" ht="17.25" customFormat="1" customHeight="1">
      <c r="A2637" s="1236"/>
      <c r="B2637" s="1262" t="s">
        <v>167</v>
      </c>
      <c r="C2637" s="1416"/>
      <c r="D2637" s="1417"/>
      <c r="E2637" s="1418"/>
      <c r="F2637" s="1419" t="s">
        <v>225</v>
      </c>
      <c r="G2637" s="1420"/>
      <c r="H2637" s="1421"/>
      <c r="I2637" s="1422" t="s">
        <v>63</v>
      </c>
      <c r="J2637" s="1426"/>
      <c r="K2637" s="1427"/>
      <c r="L2637" s="1427"/>
      <c r="M2637" s="1428"/>
      <c r="N2637" s="508"/>
    </row>
    <row r="2638" spans="8:8" s="24" ht="17.25" customFormat="1" customHeight="1">
      <c r="A2638" s="1236"/>
      <c r="B2638" s="1262" t="s">
        <v>167</v>
      </c>
      <c r="C2638" s="1416"/>
      <c r="D2638" s="1417"/>
      <c r="E2638" s="1418"/>
      <c r="F2638" s="1419" t="s">
        <v>226</v>
      </c>
      <c r="G2638" s="1420"/>
      <c r="H2638" s="1421"/>
      <c r="I2638" s="1422" t="s">
        <v>65</v>
      </c>
      <c r="J2638" s="1426"/>
      <c r="K2638" s="1427"/>
      <c r="L2638" s="1427"/>
      <c r="M2638" s="1428"/>
      <c r="N2638" s="508"/>
    </row>
    <row r="2639" spans="8:8" s="24" ht="17.25" customFormat="1" customHeight="1">
      <c r="A2639" s="1236"/>
      <c r="B2639" s="1429" t="s">
        <v>167</v>
      </c>
      <c r="C2639" s="1430"/>
      <c r="D2639" s="1431"/>
      <c r="E2639" s="1432"/>
      <c r="F2639" s="1433" t="s">
        <v>227</v>
      </c>
      <c r="G2639" s="1434"/>
      <c r="H2639" s="1435"/>
      <c r="I2639" s="1436" t="s">
        <v>64</v>
      </c>
      <c r="J2639" s="1437" t="s">
        <v>231</v>
      </c>
      <c r="K2639" s="1438"/>
      <c r="L2639" s="1438"/>
      <c r="M2639" s="1439"/>
      <c r="N2639" s="508"/>
    </row>
    <row r="2640" spans="8:8" s="24" ht="27.75" customFormat="1" customHeight="1">
      <c r="A2640" s="1440" t="s">
        <v>161</v>
      </c>
      <c r="B2640" s="1440"/>
      <c r="C2640" s="1440"/>
      <c r="D2640" s="1440"/>
      <c r="E2640" s="1440"/>
      <c r="F2640" s="1440"/>
      <c r="G2640" s="1440"/>
      <c r="H2640" s="1440"/>
      <c r="I2640" s="1440"/>
      <c r="J2640" s="1440"/>
      <c r="K2640" s="1440"/>
      <c r="L2640" s="1440"/>
      <c r="M2640" s="1440"/>
      <c r="N2640" s="1440"/>
    </row>
    <row r="2641" spans="8:8" s="24" ht="19.5" customFormat="1" customHeight="1">
      <c r="A2641" s="1223">
        <f>A2601+1</f>
        <v>67.0</v>
      </c>
      <c r="B2641" s="1441" t="str">
        <f>$B$1</f>
        <v>Department Of Sanskrit Education, Rajasthan</v>
      </c>
      <c r="C2641" s="1441"/>
      <c r="D2641" s="1441"/>
      <c r="E2641" s="1441"/>
      <c r="F2641" s="1441"/>
      <c r="G2641" s="1441"/>
      <c r="H2641" s="1441"/>
      <c r="I2641" s="1441"/>
      <c r="J2641" s="1441"/>
      <c r="K2641" s="1441"/>
      <c r="L2641" s="1441"/>
      <c r="M2641" s="1441"/>
      <c r="N2641" s="508" t="s">
        <v>161</v>
      </c>
    </row>
    <row r="2642" spans="8:8" s="707" ht="36.0" customFormat="1" customHeight="1">
      <c r="A2642" s="1225"/>
      <c r="B2642" s="1226"/>
      <c r="C2642" s="1227"/>
      <c r="D2642" s="1228" t="str">
        <f>Master!$E$8</f>
        <v>GOVT VARISHTHA UPADHYAY SANSKRIT SCHOOL</v>
      </c>
      <c r="E2642" s="1229"/>
      <c r="F2642" s="1229"/>
      <c r="G2642" s="1229"/>
      <c r="H2642" s="1229"/>
      <c r="I2642" s="1229"/>
      <c r="J2642" s="1229"/>
      <c r="K2642" s="1229"/>
      <c r="L2642" s="1229"/>
      <c r="M2642" s="1230"/>
      <c r="N2642" s="508"/>
    </row>
    <row r="2643" spans="8:8" s="24" ht="19.5" customFormat="1" customHeight="1">
      <c r="A2643" s="1225"/>
      <c r="B2643" s="1231"/>
      <c r="C2643" s="1232"/>
      <c r="D2643" s="1233">
        <f>Master!$E$11</f>
        <v>0.0</v>
      </c>
      <c r="E2643" s="1233"/>
      <c r="F2643" s="1233"/>
      <c r="G2643" s="1233"/>
      <c r="H2643" s="1233"/>
      <c r="I2643" s="1233"/>
      <c r="J2643" s="1233"/>
      <c r="K2643" s="1233"/>
      <c r="L2643" s="1233"/>
      <c r="M2643" s="1234"/>
      <c r="N2643" s="508"/>
    </row>
    <row r="2644" spans="8:8" s="1235" ht="18.75" customFormat="1" customHeight="1">
      <c r="A2644" s="1236"/>
      <c r="B2644" s="1237"/>
      <c r="C2644" s="1238" t="s">
        <v>154</v>
      </c>
      <c r="D2644" s="1239"/>
      <c r="E2644" s="1239"/>
      <c r="F2644" s="1239"/>
      <c r="G2644" s="1239"/>
      <c r="H2644" s="1240"/>
      <c r="I2644" s="1241" t="s">
        <v>135</v>
      </c>
      <c r="J2644" s="1242"/>
      <c r="K2644" s="1243">
        <f>VLOOKUP($A2641,'Marks Entry'!$C$9:$K$108,5)</f>
        <v>0.0</v>
      </c>
      <c r="L2644" s="1244" t="s">
        <v>221</v>
      </c>
      <c r="M2644" s="1245"/>
      <c r="N2644" s="508"/>
    </row>
    <row r="2645" spans="8:8" s="1235" ht="18.75" customFormat="1" customHeight="1">
      <c r="A2645" s="1236"/>
      <c r="B2645" s="1237"/>
      <c r="C2645" s="1246"/>
      <c r="D2645" s="1247"/>
      <c r="E2645" s="1247"/>
      <c r="F2645" s="1247"/>
      <c r="G2645" s="1247"/>
      <c r="H2645" s="1248"/>
      <c r="I2645" s="1241"/>
      <c r="J2645" s="1242"/>
      <c r="K2645" s="1243"/>
      <c r="L2645" s="1249">
        <f>Master!$E$14</f>
        <v>8170.0</v>
      </c>
      <c r="M2645" s="1250"/>
      <c r="N2645" s="508"/>
    </row>
    <row r="2646" spans="8:8" s="24" ht="15.75" customFormat="1" customHeight="1">
      <c r="A2646" s="1236"/>
      <c r="B2646" s="1251"/>
      <c r="C2646" s="1246"/>
      <c r="D2646" s="1247"/>
      <c r="E2646" s="1247"/>
      <c r="F2646" s="1247"/>
      <c r="G2646" s="1247"/>
      <c r="H2646" s="1248"/>
      <c r="I2646" s="1241"/>
      <c r="J2646" s="1242"/>
      <c r="K2646" s="1243"/>
      <c r="L2646" s="1252" t="s">
        <v>222</v>
      </c>
      <c r="M2646" s="1253"/>
      <c r="N2646" s="508"/>
    </row>
    <row r="2647" spans="8:8" s="24" ht="18.0" customFormat="1" customHeight="1">
      <c r="A2647" s="1236"/>
      <c r="B2647" s="1251"/>
      <c r="C2647" s="1254"/>
      <c r="D2647" s="1255"/>
      <c r="E2647" s="1255"/>
      <c r="F2647" s="1255"/>
      <c r="G2647" s="1255"/>
      <c r="H2647" s="1256"/>
      <c r="I2647" s="1257"/>
      <c r="J2647" s="1258"/>
      <c r="K2647" s="1259"/>
      <c r="L2647" s="1260" t="str">
        <f>Master!$E$6</f>
        <v>2022-23</v>
      </c>
      <c r="M2647" s="1261"/>
      <c r="N2647" s="508"/>
    </row>
    <row r="2648" spans="8:8" s="24" ht="17.25" customFormat="1" customHeight="1">
      <c r="A2648" s="1236"/>
      <c r="B2648" s="1262" t="s">
        <v>167</v>
      </c>
      <c r="C2648" s="1263" t="s">
        <v>21</v>
      </c>
      <c r="D2648" s="1264"/>
      <c r="E2648" s="1264"/>
      <c r="F2648" s="1264"/>
      <c r="G2648" s="1265"/>
      <c r="H2648" s="1266" t="s">
        <v>153</v>
      </c>
      <c r="I2648" s="1267">
        <f>IF(K2644="","",VLOOKUP($A2641,'Marks Entry'!$C$9:$FA$108,3,0))</f>
        <v>0.0</v>
      </c>
      <c r="J2648" s="1267"/>
      <c r="K2648" s="1267"/>
      <c r="L2648" s="1267"/>
      <c r="M2648" s="1268"/>
      <c r="N2648" s="508"/>
    </row>
    <row r="2649" spans="8:8" s="24" ht="17.25" customFormat="1" customHeight="1">
      <c r="A2649" s="1236"/>
      <c r="B2649" s="1262" t="s">
        <v>167</v>
      </c>
      <c r="C2649" s="1269" t="s">
        <v>23</v>
      </c>
      <c r="D2649" s="1270"/>
      <c r="E2649" s="1270"/>
      <c r="F2649" s="1270"/>
      <c r="G2649" s="1271"/>
      <c r="H2649" s="1272" t="s">
        <v>153</v>
      </c>
      <c r="I2649" s="1273">
        <f>IF(K2644="","",VLOOKUP($A2641,'Marks Entry'!$C$9:$FA$108,6,0))</f>
        <v>0.0</v>
      </c>
      <c r="J2649" s="1273"/>
      <c r="K2649" s="1273"/>
      <c r="L2649" s="1273"/>
      <c r="M2649" s="1274"/>
      <c r="N2649" s="508"/>
    </row>
    <row r="2650" spans="8:8" s="24" ht="17.25" customFormat="1" customHeight="1">
      <c r="A2650" s="1236"/>
      <c r="B2650" s="1262" t="s">
        <v>167</v>
      </c>
      <c r="C2650" s="1269" t="s">
        <v>24</v>
      </c>
      <c r="D2650" s="1270"/>
      <c r="E2650" s="1270"/>
      <c r="F2650" s="1270"/>
      <c r="G2650" s="1271"/>
      <c r="H2650" s="1272" t="s">
        <v>153</v>
      </c>
      <c r="I2650" s="1273">
        <f>IF(K2644="","",VLOOKUP($A2641,'Marks Entry'!$C$9:$FA$108,7,0))</f>
        <v>0.0</v>
      </c>
      <c r="J2650" s="1273"/>
      <c r="K2650" s="1273"/>
      <c r="L2650" s="1273"/>
      <c r="M2650" s="1274"/>
      <c r="N2650" s="508"/>
    </row>
    <row r="2651" spans="8:8" s="24" ht="17.25" customFormat="1" customHeight="1">
      <c r="A2651" s="1236"/>
      <c r="B2651" s="1262" t="s">
        <v>167</v>
      </c>
      <c r="C2651" s="1269" t="s">
        <v>52</v>
      </c>
      <c r="D2651" s="1270"/>
      <c r="E2651" s="1270"/>
      <c r="F2651" s="1270"/>
      <c r="G2651" s="1271"/>
      <c r="H2651" s="1272" t="s">
        <v>153</v>
      </c>
      <c r="I2651" s="1273">
        <f>IF(K2644="","",VLOOKUP($A2641,'Marks Entry'!$C$9:$FA$108,8,0))</f>
        <v>0.0</v>
      </c>
      <c r="J2651" s="1273"/>
      <c r="K2651" s="1273"/>
      <c r="L2651" s="1273"/>
      <c r="M2651" s="1274"/>
      <c r="N2651" s="508"/>
    </row>
    <row r="2652" spans="8:8" s="24" ht="17.25" customFormat="1" customHeight="1">
      <c r="A2652" s="1236"/>
      <c r="B2652" s="1262" t="s">
        <v>167</v>
      </c>
      <c r="C2652" s="1269" t="s">
        <v>53</v>
      </c>
      <c r="D2652" s="1270"/>
      <c r="E2652" s="1270"/>
      <c r="F2652" s="1270"/>
      <c r="G2652" s="1271"/>
      <c r="H2652" s="1272" t="s">
        <v>153</v>
      </c>
      <c r="I2652" s="1275" t="str">
        <f>IF(K2644="","",CONCATENATE('Marks Entry'!$G$4,'Marks Entry'!$J$4))</f>
        <v>9(A)</v>
      </c>
      <c r="J2652" s="1273"/>
      <c r="K2652" s="1273"/>
      <c r="L2652" s="1273"/>
      <c r="M2652" s="1274"/>
      <c r="N2652" s="508"/>
    </row>
    <row r="2653" spans="8:8" s="24" ht="17.25" customFormat="1" customHeight="1">
      <c r="A2653" s="1236"/>
      <c r="B2653" s="1262" t="s">
        <v>167</v>
      </c>
      <c r="C2653" s="1276" t="s">
        <v>26</v>
      </c>
      <c r="D2653" s="1277"/>
      <c r="E2653" s="1277"/>
      <c r="F2653" s="1277"/>
      <c r="G2653" s="1278"/>
      <c r="H2653" s="1279" t="s">
        <v>153</v>
      </c>
      <c r="I2653" s="1280">
        <f>IF(K2644="","",VLOOKUP($A2641,'Marks Entry'!$C$9:$FA$108,9,0))</f>
        <v>0.0</v>
      </c>
      <c r="J2653" s="1280"/>
      <c r="K2653" s="1280"/>
      <c r="L2653" s="1280"/>
      <c r="M2653" s="1281"/>
      <c r="N2653" s="508"/>
    </row>
    <row r="2654" spans="8:8" s="1235" ht="17.25" customFormat="1" customHeight="1">
      <c r="A2654" s="1236"/>
      <c r="B2654" s="1282" t="s">
        <v>167</v>
      </c>
      <c r="C2654" s="1283" t="s">
        <v>54</v>
      </c>
      <c r="D2654" s="1284"/>
      <c r="E2654" s="1285" t="s">
        <v>69</v>
      </c>
      <c r="F2654" s="1286" t="s">
        <v>70</v>
      </c>
      <c r="G2654" s="1285" t="s">
        <v>200</v>
      </c>
      <c r="H2654" s="1287" t="s">
        <v>30</v>
      </c>
      <c r="I2654" s="1288" t="s">
        <v>55</v>
      </c>
      <c r="J2654" s="1289" t="s">
        <v>223</v>
      </c>
      <c r="K2654" s="1290" t="s">
        <v>83</v>
      </c>
      <c r="L2654" s="1291" t="s">
        <v>76</v>
      </c>
      <c r="M2654" s="1292" t="s">
        <v>102</v>
      </c>
      <c r="N2654" s="508"/>
    </row>
    <row r="2655" spans="8:8" s="1235" ht="17.25" customFormat="1" customHeight="1">
      <c r="A2655" s="1236"/>
      <c r="B2655" s="1282" t="s">
        <v>167</v>
      </c>
      <c r="C2655" s="1293"/>
      <c r="D2655" s="1294"/>
      <c r="E2655" s="1295"/>
      <c r="F2655" s="1296"/>
      <c r="G2655" s="1295"/>
      <c r="H2655" s="1297"/>
      <c r="I2655" s="1298"/>
      <c r="J2655" s="1299"/>
      <c r="K2655" s="1300"/>
      <c r="L2655" s="1301"/>
      <c r="M2655" s="1302"/>
      <c r="N2655" s="508"/>
    </row>
    <row r="2656" spans="8:8" s="1235" ht="17.25" customFormat="1" customHeight="1">
      <c r="A2656" s="1236"/>
      <c r="B2656" s="1282" t="s">
        <v>167</v>
      </c>
      <c r="C2656" s="1303" t="s">
        <v>56</v>
      </c>
      <c r="D2656" s="1304"/>
      <c r="E2656" s="1305">
        <f>'Marks Entry'!$L$7</f>
        <v>5.0</v>
      </c>
      <c r="F2656" s="1305">
        <f>'Marks Entry'!$M$7</f>
        <v>5.0</v>
      </c>
      <c r="G2656" s="1305">
        <f>'Marks Entry'!$M$7</f>
        <v>5.0</v>
      </c>
      <c r="H2656" s="1306">
        <f>SUM(E2656:G2656)</f>
        <v>15.0</v>
      </c>
      <c r="I2656" s="1305">
        <f>'Marks Entry'!$P$7</f>
        <v>35.0</v>
      </c>
      <c r="J2656" s="1306">
        <f>SUM(H2656,I2656)</f>
        <v>50.0</v>
      </c>
      <c r="K2656" s="1305">
        <f>'Marks Entry'!$R$7</f>
        <v>50.0</v>
      </c>
      <c r="L2656" s="1307">
        <f>SUM(J2656,K2656)</f>
        <v>100.0</v>
      </c>
      <c r="M2656" s="1308"/>
      <c r="N2656" s="508"/>
    </row>
    <row r="2657" spans="8:8" s="1235" ht="17.25" customFormat="1" customHeight="1">
      <c r="A2657" s="1236"/>
      <c r="B2657" s="1282" t="s">
        <v>167</v>
      </c>
      <c r="C2657" s="1309" t="str">
        <f>'Marks Entry'!$L$3</f>
        <v>HINDI</v>
      </c>
      <c r="D2657" s="1310"/>
      <c r="E2657" s="1311">
        <f>IF(K2644="","",VLOOKUP($A2641,'Marks Entry'!$C$1:$GQ$109,10,0))</f>
        <v>0.0</v>
      </c>
      <c r="F2657" s="1311">
        <f>IF(K2644="","",VLOOKUP($A2641,'Marks Entry'!$C$1:$GQ$109,11,0))</f>
        <v>0.0</v>
      </c>
      <c r="G2657" s="1312">
        <f>IF(K2644="","",VLOOKUP($A2641,'Marks Entry'!$C$1:$GQ$109,12,0))</f>
        <v>0.0</v>
      </c>
      <c r="H2657" s="1313">
        <f>SUM(E2657:G2657)</f>
        <v>0.0</v>
      </c>
      <c r="I2657" s="1311">
        <f>IF(K2644="","",VLOOKUP($A2641,'Marks Entry'!$C$1:$GQ$109,14,0))</f>
        <v>0.0</v>
      </c>
      <c r="J2657" s="1313">
        <f t="shared" si="198" ref="J2657:J2664">SUM(H2657,I2657)</f>
        <v>0.0</v>
      </c>
      <c r="K2657" s="1311">
        <f>IF(K2644="","",VLOOKUP($A2641,'Marks Entry'!$C$1:$GQ$109,16,0))</f>
        <v>0.0</v>
      </c>
      <c r="L2657" s="1314">
        <f t="shared" si="199" ref="L2657:L2664">SUM(J2657,K2657)</f>
        <v>0.0</v>
      </c>
      <c r="M2657" s="1315" t="str">
        <f>IF(K2644="","",VLOOKUP($A2641,'Marks Entry'!$C$1:$GQ$109,21,0))</f>
        <v/>
      </c>
      <c r="N2657" s="508"/>
    </row>
    <row r="2658" spans="8:8" s="1235" ht="17.25" customFormat="1" customHeight="1">
      <c r="A2658" s="1236"/>
      <c r="B2658" s="1282" t="s">
        <v>167</v>
      </c>
      <c r="C2658" s="1316" t="str">
        <f>'Marks Entry'!$X$3</f>
        <v>ENGLISH</v>
      </c>
      <c r="D2658" s="1317"/>
      <c r="E2658" s="1318">
        <f>IF(K2644="","",VLOOKUP($A2641,'Marks Entry'!$C$1:$GQ$109,22,0))</f>
        <v>0.0</v>
      </c>
      <c r="F2658" s="1318">
        <f>IF(K2644="","",VLOOKUP($A2641,'Marks Entry'!$C$1:$GQ$109,23,0))</f>
        <v>0.0</v>
      </c>
      <c r="G2658" s="1319">
        <f>IF(K2644="","",VLOOKUP($A2641,'Marks Entry'!$C$1:$GQ$109,24,0))</f>
        <v>0.0</v>
      </c>
      <c r="H2658" s="1320">
        <f t="shared" si="200" ref="H2658:H2664">SUM(E2658:G2658)</f>
        <v>0.0</v>
      </c>
      <c r="I2658" s="1321">
        <f>IF(K2644="","",VLOOKUP($A2641,'Marks Entry'!$C$1:$GQ$109,26,0))</f>
        <v>0.0</v>
      </c>
      <c r="J2658" s="1320">
        <f t="shared" si="198"/>
        <v>0.0</v>
      </c>
      <c r="K2658" s="1318">
        <f>IF(K2644="","",VLOOKUP($A2641,'Marks Entry'!$C$1:$GQ$109,28,0))</f>
        <v>0.0</v>
      </c>
      <c r="L2658" s="1322">
        <f t="shared" si="199"/>
        <v>0.0</v>
      </c>
      <c r="M2658" s="1323" t="str">
        <f>IF(K2644="","",VLOOKUP($A2641,'Marks Entry'!$C$1:$GQ$109,33,0))</f>
        <v/>
      </c>
      <c r="N2658" s="508"/>
    </row>
    <row r="2659" spans="8:8" s="1235" ht="17.25" customFormat="1" customHeight="1">
      <c r="A2659" s="1236"/>
      <c r="B2659" s="1282" t="s">
        <v>167</v>
      </c>
      <c r="C2659" s="1324" t="s">
        <v>56</v>
      </c>
      <c r="D2659" s="1325"/>
      <c r="E2659" s="1326">
        <f>'Marks Entry'!$AJ$7</f>
        <v>10.0</v>
      </c>
      <c r="F2659" s="1326">
        <f>'Marks Entry'!$AK$7</f>
        <v>10.0</v>
      </c>
      <c r="G2659" s="1326">
        <f>'Marks Entry'!$AK$7</f>
        <v>10.0</v>
      </c>
      <c r="H2659" s="1327">
        <f t="shared" si="200"/>
        <v>30.0</v>
      </c>
      <c r="I2659" s="1326">
        <f>'Marks Entry'!$AN$7</f>
        <v>70.0</v>
      </c>
      <c r="J2659" s="1327">
        <f t="shared" si="198"/>
        <v>100.0</v>
      </c>
      <c r="K2659" s="1326">
        <f>'Marks Entry'!$AP$7</f>
        <v>100.0</v>
      </c>
      <c r="L2659" s="1328">
        <f t="shared" si="199"/>
        <v>200.0</v>
      </c>
      <c r="M2659" s="1329" t="s">
        <v>168</v>
      </c>
      <c r="N2659" s="508"/>
    </row>
    <row r="2660" spans="8:8" s="1235" ht="17.25" customFormat="1" customHeight="1">
      <c r="A2660" s="1236"/>
      <c r="B2660" s="1282" t="s">
        <v>167</v>
      </c>
      <c r="C2660" s="1330" t="str">
        <f>'Marks Entry'!$AJ$3</f>
        <v>SANSKRIT-I</v>
      </c>
      <c r="D2660" s="1331"/>
      <c r="E2660" s="1311">
        <f>IF(K2644="","",VLOOKUP($A2641,'Marks Entry'!$C$1:$GQ$109,34,0))</f>
        <v>0.0</v>
      </c>
      <c r="F2660" s="1311">
        <f>IF(K2644="","",VLOOKUP($A2641,'Marks Entry'!$C$1:$GQ$109,35,0))</f>
        <v>0.0</v>
      </c>
      <c r="G2660" s="1312">
        <f>IF(K2644="","",VLOOKUP($A2641,'Marks Entry'!$C$1:$GQ$109,36,0))</f>
        <v>0.0</v>
      </c>
      <c r="H2660" s="1332">
        <f t="shared" si="200"/>
        <v>0.0</v>
      </c>
      <c r="I2660" s="1333">
        <f>IF(K2644="","",VLOOKUP($A2641,'Marks Entry'!$C$1:$GQ$109,38,0))</f>
        <v>0.0</v>
      </c>
      <c r="J2660" s="1332">
        <f t="shared" si="198"/>
        <v>0.0</v>
      </c>
      <c r="K2660" s="1311">
        <f>IF(K2644="","",VLOOKUP($A2641,'Marks Entry'!$C$1:$GQ$109,40,0))</f>
        <v>0.0</v>
      </c>
      <c r="L2660" s="1314">
        <f t="shared" si="199"/>
        <v>0.0</v>
      </c>
      <c r="M2660" s="1315" t="str">
        <f>IF(K2644="","",VLOOKUP($A2641,'Marks Entry'!$C$1:$GQ$109,45,0))</f>
        <v/>
      </c>
      <c r="N2660" s="508"/>
    </row>
    <row r="2661" spans="8:8" s="1235" ht="17.25" customFormat="1" customHeight="1">
      <c r="A2661" s="1236"/>
      <c r="B2661" s="1282" t="s">
        <v>167</v>
      </c>
      <c r="C2661" s="1334" t="str">
        <f>'Marks Entry'!$AV$3</f>
        <v>SANSKRIT-II</v>
      </c>
      <c r="D2661" s="1335"/>
      <c r="E2661" s="1311">
        <f>IF(K2644="","",VLOOKUP($A2641,'Marks Entry'!$C$1:$GQ$109,46,0))</f>
        <v>0.0</v>
      </c>
      <c r="F2661" s="1311">
        <f>IF(K2644="","",VLOOKUP($A2641,'Marks Entry'!$C$1:$GQ$109,47,0))</f>
        <v>0.0</v>
      </c>
      <c r="G2661" s="1312">
        <f>IF(K2644="","",VLOOKUP($A2641,'Marks Entry'!$C$1:$GQ$109,48,0))</f>
        <v>0.0</v>
      </c>
      <c r="H2661" s="1336">
        <f t="shared" si="200"/>
        <v>0.0</v>
      </c>
      <c r="I2661" s="1337">
        <f>IF(K2644="","",VLOOKUP($A2641,'Marks Entry'!$C$1:$GQ$109,50,0))</f>
        <v>0.0</v>
      </c>
      <c r="J2661" s="1336">
        <f t="shared" si="198"/>
        <v>0.0</v>
      </c>
      <c r="K2661" s="1311">
        <f>IF(K2644="","",VLOOKUP($A2641,'Marks Entry'!$C$1:$GQ$109,52,0))</f>
        <v>0.0</v>
      </c>
      <c r="L2661" s="1314">
        <f t="shared" si="199"/>
        <v>0.0</v>
      </c>
      <c r="M2661" s="1315" t="str">
        <f>IF(K2644="","",VLOOKUP($A2641,'Marks Entry'!$C$1:$GQ$109,57,0))</f>
        <v/>
      </c>
      <c r="N2661" s="508"/>
    </row>
    <row r="2662" spans="8:8" s="1235" ht="17.25" customFormat="1" customHeight="1">
      <c r="A2662" s="1236"/>
      <c r="B2662" s="1282" t="s">
        <v>167</v>
      </c>
      <c r="C2662" s="1334" t="str">
        <f>'Marks Entry'!$BH$3</f>
        <v>SCIENCE</v>
      </c>
      <c r="D2662" s="1335"/>
      <c r="E2662" s="1311">
        <f>IF(K2644="","",VLOOKUP($A2641,'Marks Entry'!$C$1:$GQ$109,58,0))</f>
        <v>0.0</v>
      </c>
      <c r="F2662" s="1311">
        <f>IF(K2644="","",VLOOKUP($A2641,'Marks Entry'!$C$1:$GQ$109,59,0))</f>
        <v>0.0</v>
      </c>
      <c r="G2662" s="1312">
        <f>IF(K2644="","",VLOOKUP($A2641,'Marks Entry'!$C$1:$GQ$109,60,0))</f>
        <v>0.0</v>
      </c>
      <c r="H2662" s="1336">
        <f t="shared" si="200"/>
        <v>0.0</v>
      </c>
      <c r="I2662" s="1337">
        <f>IF(K2644="","",VLOOKUP($A2641,'Marks Entry'!$C$1:$GQ$109,62,0))</f>
        <v>0.0</v>
      </c>
      <c r="J2662" s="1336">
        <f t="shared" si="198"/>
        <v>0.0</v>
      </c>
      <c r="K2662" s="1311">
        <f>IF(K2644="","",VLOOKUP($A2641,'Marks Entry'!$C$1:$GQ$109,64,0))</f>
        <v>0.0</v>
      </c>
      <c r="L2662" s="1314">
        <f t="shared" si="199"/>
        <v>0.0</v>
      </c>
      <c r="M2662" s="1315" t="str">
        <f>IF(K2644="","",VLOOKUP($A2641,'Marks Entry'!$C$1:$GQ$109,69,0))</f>
        <v/>
      </c>
      <c r="N2662" s="508"/>
    </row>
    <row r="2663" spans="8:8" s="1235" ht="17.25" customFormat="1" customHeight="1">
      <c r="A2663" s="1236"/>
      <c r="B2663" s="1282" t="s">
        <v>167</v>
      </c>
      <c r="C2663" s="1338" t="str">
        <f>'Marks Entry'!$BT$3</f>
        <v>MATHEMATICS</v>
      </c>
      <c r="D2663" s="1339"/>
      <c r="E2663" s="1340">
        <f>IF(K2644="","",VLOOKUP($A2641,'Marks Entry'!$C$1:$GQ$109,70,0))</f>
        <v>0.0</v>
      </c>
      <c r="F2663" s="1340">
        <f>IF(K2644="","",VLOOKUP($A2641,'Marks Entry'!$C$1:$GQ$109,71,0))</f>
        <v>0.0</v>
      </c>
      <c r="G2663" s="1341">
        <f>IF(K2644="","",VLOOKUP($A2641,'Marks Entry'!$C$1:$GQ$109,72,0))</f>
        <v>0.0</v>
      </c>
      <c r="H2663" s="1342">
        <f t="shared" si="200"/>
        <v>0.0</v>
      </c>
      <c r="I2663" s="1343">
        <f>IF(K2644="","",VLOOKUP($A2641,'Marks Entry'!$C$1:$GQ$109,74,0))</f>
        <v>0.0</v>
      </c>
      <c r="J2663" s="1342">
        <f t="shared" si="198"/>
        <v>0.0</v>
      </c>
      <c r="K2663" s="1340">
        <f>IF(K2644="","",VLOOKUP($A2641,'Marks Entry'!$C$1:$GQ$109,76,0))</f>
        <v>0.0</v>
      </c>
      <c r="L2663" s="1344">
        <f t="shared" si="199"/>
        <v>0.0</v>
      </c>
      <c r="M2663" s="1345" t="str">
        <f>IF(K2644="","",VLOOKUP($A2641,'Marks Entry'!$C$1:$GQ$109,81,0))</f>
        <v/>
      </c>
      <c r="N2663" s="508"/>
    </row>
    <row r="2664" spans="8:8" s="1235" ht="17.25" customFormat="1" customHeight="1">
      <c r="A2664" s="1236"/>
      <c r="B2664" s="1282" t="s">
        <v>167</v>
      </c>
      <c r="C2664" s="1338" t="str">
        <f>'Marks Entry'!$CF$3</f>
        <v>SOCIAL SCIENCE</v>
      </c>
      <c r="D2664" s="1339"/>
      <c r="E2664" s="1340">
        <f>IF(K2644="","",VLOOKUP($A2641,'Marks Entry'!$C$1:$GQ$109,82,0))</f>
        <v>0.0</v>
      </c>
      <c r="F2664" s="1340">
        <f>IF(K2644="","",VLOOKUP($A2641,'Marks Entry'!$C$1:$GQ$109,83,0))</f>
        <v>0.0</v>
      </c>
      <c r="G2664" s="1341">
        <f>IF(K2644="","",VLOOKUP($A2641,'Marks Entry'!$C$1:$GQ$109,84,0))</f>
        <v>0.0</v>
      </c>
      <c r="H2664" s="1342">
        <f t="shared" si="200"/>
        <v>0.0</v>
      </c>
      <c r="I2664" s="1343">
        <f>IF(K2644="","",VLOOKUP($A2641,'Marks Entry'!$C$1:$GQ$109,86,0))</f>
        <v>0.0</v>
      </c>
      <c r="J2664" s="1342">
        <f t="shared" si="198"/>
        <v>0.0</v>
      </c>
      <c r="K2664" s="1340">
        <f>IF(K2644="","",VLOOKUP($A2641,'Marks Entry'!$C$1:$GQ$109,88,0))</f>
        <v>0.0</v>
      </c>
      <c r="L2664" s="1344">
        <f t="shared" si="199"/>
        <v>0.0</v>
      </c>
      <c r="M2664" s="1345" t="str">
        <f>IF(K2644="","",VLOOKUP($A2641,'Marks Entry'!$C$1:$GQ$109,93,0))</f>
        <v/>
      </c>
      <c r="N2664" s="508"/>
    </row>
    <row r="2665" spans="8:8" s="24" ht="17.25" customFormat="1" customHeight="1">
      <c r="A2665" s="1236"/>
      <c r="B2665" s="1262" t="s">
        <v>167</v>
      </c>
      <c r="C2665" s="1346" t="s">
        <v>77</v>
      </c>
      <c r="D2665" s="1347"/>
      <c r="E2665" s="1348"/>
      <c r="F2665" s="1349" t="s">
        <v>78</v>
      </c>
      <c r="G2665" s="1350"/>
      <c r="H2665" s="1351" t="s">
        <v>79</v>
      </c>
      <c r="I2665" s="1352"/>
      <c r="J2665" s="1353" t="s">
        <v>43</v>
      </c>
      <c r="K2665" s="1354" t="s">
        <v>95</v>
      </c>
      <c r="L2665" s="1355" t="s">
        <v>41</v>
      </c>
      <c r="M2665" s="1356" t="s">
        <v>45</v>
      </c>
      <c r="N2665" s="508"/>
    </row>
    <row r="2666" spans="8:8" s="24" ht="20.25" customFormat="1" customHeight="1">
      <c r="A2666" s="1236"/>
      <c r="B2666" s="1262" t="s">
        <v>167</v>
      </c>
      <c r="C2666" s="1357"/>
      <c r="D2666" s="1358"/>
      <c r="E2666" s="1359"/>
      <c r="F2666" s="1360" t="str">
        <f>IF(K2644="","",VLOOKUP($A2641,'Marks Entry'!$C$1:$GQ$109,155,0))</f>
        <v/>
      </c>
      <c r="G2666" s="1361"/>
      <c r="H2666" s="1362" t="str">
        <f>IF(K2644="","",VLOOKUP($A2641,'Marks Entry'!$C$1:$GQ$109,156,0))</f>
        <v/>
      </c>
      <c r="I2666" s="1361"/>
      <c r="J2666" s="1363" t="str">
        <f>IF(K2644="","",VLOOKUP($A2641,'Marks Entry'!$C$1:$GQ$109,157,0))</f>
        <v/>
      </c>
      <c r="K2666" s="1364" t="str">
        <f>IF(K2644="","",VLOOKUP($A2641,'Marks Entry'!$C$1:$GQ$109,158,0))</f>
        <v/>
      </c>
      <c r="L2666" s="1365" t="str">
        <f>IF(K2644="","",VLOOKUP($A2641,'Marks Entry'!$C$1:$GQ$109,159,0))</f>
        <v/>
      </c>
      <c r="M2666" s="1366" t="str">
        <f>IF(K2644="","",VLOOKUP($A2641,'Marks Entry'!$C$1:$GQ$109,161,0))</f>
        <v/>
      </c>
      <c r="N2666" s="508"/>
    </row>
    <row r="2667" spans="8:8" s="24" ht="17.25" customFormat="1" customHeight="1">
      <c r="A2667" s="1236"/>
      <c r="B2667" s="1262" t="s">
        <v>167</v>
      </c>
      <c r="C2667" s="1367" t="s">
        <v>58</v>
      </c>
      <c r="D2667" s="1368"/>
      <c r="E2667" s="1368"/>
      <c r="F2667" s="1368"/>
      <c r="G2667" s="1368"/>
      <c r="H2667" s="1368"/>
      <c r="I2667" s="1369"/>
      <c r="J2667" s="1370" t="s">
        <v>59</v>
      </c>
      <c r="K2667" s="1371">
        <f>IF(K2644="","",VLOOKUP($A2641,'Marks Entry'!$C$1:$GQ$109,152,0))</f>
        <v>0.0</v>
      </c>
      <c r="L2667" s="1372" t="s">
        <v>104</v>
      </c>
      <c r="M2667" s="1373"/>
      <c r="N2667" s="508"/>
    </row>
    <row r="2668" spans="8:8" s="24" ht="17.25" customFormat="1" customHeight="1">
      <c r="A2668" s="1236"/>
      <c r="B2668" s="1262" t="s">
        <v>167</v>
      </c>
      <c r="C2668" s="1374" t="s">
        <v>54</v>
      </c>
      <c r="D2668" s="1375"/>
      <c r="E2668" s="1375"/>
      <c r="F2668" s="1376" t="s">
        <v>162</v>
      </c>
      <c r="G2668" s="1376"/>
      <c r="H2668" s="1376"/>
      <c r="I2668" s="1377" t="s">
        <v>49</v>
      </c>
      <c r="J2668" s="1378" t="s">
        <v>60</v>
      </c>
      <c r="K2668" s="1379">
        <f>IF(K2644="","",VLOOKUP($A2641,'Marks Entry'!$C$1:$GQ$109,153,0))</f>
        <v>0.0</v>
      </c>
      <c r="L2668" s="1380" t="str">
        <f>IF(K2644="","",VLOOKUP($A2641,'Marks Entry'!$C$1:$GQ$109,154,0))</f>
        <v/>
      </c>
      <c r="M2668" s="1381"/>
      <c r="N2668" s="508"/>
    </row>
    <row r="2669" spans="8:8" s="24" ht="17.25" customFormat="1" customHeight="1">
      <c r="A2669" s="1236"/>
      <c r="B2669" s="1262" t="s">
        <v>167</v>
      </c>
      <c r="C2669" s="1374"/>
      <c r="D2669" s="1375"/>
      <c r="E2669" s="1375"/>
      <c r="F2669" s="1376"/>
      <c r="G2669" s="1376"/>
      <c r="H2669" s="1376"/>
      <c r="I2669" s="1382" t="s">
        <v>103</v>
      </c>
      <c r="J2669" s="1383" t="s">
        <v>61</v>
      </c>
      <c r="K2669" s="1383"/>
      <c r="L2669" s="1384" t="str">
        <f>IF(K2644="","",VLOOKUP($A2641,'Marks Entry'!$C$1:$GQ$109,162,0))</f>
        <v/>
      </c>
      <c r="M2669" s="1385"/>
      <c r="N2669" s="508"/>
    </row>
    <row r="2670" spans="8:8" s="24" ht="17.25" customFormat="1" customHeight="1">
      <c r="A2670" s="1236"/>
      <c r="B2670" s="1262" t="s">
        <v>167</v>
      </c>
      <c r="C2670" s="1386" t="str">
        <f>'Marks Entry'!$CR$3</f>
        <v>Fou. Of Info. Tech.</v>
      </c>
      <c r="D2670" s="1387"/>
      <c r="E2670" s="1388"/>
      <c r="F2670" s="1389" t="str">
        <f>IF(K2644="","",VLOOKUP($A2641,'Marks Entry'!$C$1:$GQ$109,180,0))</f>
        <v>0/200</v>
      </c>
      <c r="G2670" s="1389"/>
      <c r="H2670" s="1389"/>
      <c r="I2670" s="1390" t="str">
        <f>IF(OR(K2644="",F2670=0/200),"",VLOOKUP($A2641,'Marks Entry'!$C$1:$GQ$109,106,0))</f>
        <v/>
      </c>
      <c r="J2670" s="1391" t="s">
        <v>68</v>
      </c>
      <c r="K2670" s="1391"/>
      <c r="L2670" s="1392">
        <f>Master!$E$20</f>
        <v>45048.0</v>
      </c>
      <c r="M2670" s="1393"/>
      <c r="N2670" s="508"/>
    </row>
    <row r="2671" spans="8:8" s="24" ht="17.25" customFormat="1" customHeight="1">
      <c r="A2671" s="1236"/>
      <c r="B2671" s="1262" t="s">
        <v>167</v>
      </c>
      <c r="C2671" s="1394" t="str">
        <f>'Marks Entry'!$DE$3</f>
        <v>Health &amp; Phy. Edu.</v>
      </c>
      <c r="D2671" s="1395"/>
      <c r="E2671" s="1395"/>
      <c r="F2671" s="1396" t="str">
        <f>IF(K2644="","",VLOOKUP($A2641,'Marks Entry'!$C$1:$GQ$109,184,0))</f>
        <v>0/230</v>
      </c>
      <c r="G2671" s="1397"/>
      <c r="H2671" s="1398"/>
      <c r="I2671" s="1390" t="str">
        <f>IF(OR(K2644="",F2671=0/200),"",VLOOKUP($A2641,'Marks Entry'!$C$1:$GQ$109,129,0))</f>
        <v/>
      </c>
      <c r="J2671" s="1399"/>
      <c r="K2671" s="1399"/>
      <c r="L2671" s="1399"/>
      <c r="M2671" s="1400"/>
      <c r="N2671" s="508"/>
    </row>
    <row r="2672" spans="8:8" s="24" ht="17.25" customFormat="1" customHeight="1">
      <c r="A2672" s="1236"/>
      <c r="B2672" s="1262" t="s">
        <v>167</v>
      </c>
      <c r="C2672" s="1394" t="str">
        <f>'Marks Entry'!$EB$3</f>
        <v>S.U.P.W.</v>
      </c>
      <c r="D2672" s="1395"/>
      <c r="E2672" s="1395"/>
      <c r="F2672" s="1396" t="str">
        <f>IF(K2644="","",VLOOKUP($A2641,'Marks Entry'!$C$1:$GQ$109,188,0))</f>
        <v>0/100</v>
      </c>
      <c r="G2672" s="1397"/>
      <c r="H2672" s="1398"/>
      <c r="I2672" s="1390" t="str">
        <f>IF(OR(K2644="",F2672=0/100),"",VLOOKUP($A2641,'Marks Entry'!$C$1:$GQ$109,135,0))</f>
        <v/>
      </c>
      <c r="J2672" s="1401"/>
      <c r="K2672" s="1401"/>
      <c r="L2672" s="1401"/>
      <c r="M2672" s="1402"/>
      <c r="N2672" s="508"/>
    </row>
    <row r="2673" spans="8:8" s="24" ht="17.25" customFormat="1" customHeight="1">
      <c r="A2673" s="1236"/>
      <c r="B2673" s="1262" t="s">
        <v>167</v>
      </c>
      <c r="C2673" s="1394" t="str">
        <f>'Marks Entry'!$EH$3</f>
        <v>Art Education</v>
      </c>
      <c r="D2673" s="1395"/>
      <c r="E2673" s="1395"/>
      <c r="F2673" s="1396" t="str">
        <f>IF(K2644="","",VLOOKUP($A2641,'Marks Entry'!$C$1:$GQ$109,192,0))</f>
        <v>0/100</v>
      </c>
      <c r="G2673" s="1397"/>
      <c r="H2673" s="1398"/>
      <c r="I2673" s="1390" t="str">
        <f>IF(OR(K2644="",F2673=0/100),"",VLOOKUP($A2641,'Marks Entry'!$C$1:$GQ$109,141,0))</f>
        <v/>
      </c>
      <c r="J2673" s="1403" t="s">
        <v>228</v>
      </c>
      <c r="K2673" s="1403"/>
      <c r="L2673" s="1403"/>
      <c r="M2673" s="1404"/>
      <c r="N2673" s="508"/>
    </row>
    <row r="2674" spans="8:8" s="24" ht="17.25" customFormat="1" customHeight="1">
      <c r="A2674" s="1236"/>
      <c r="B2674" s="1262" t="s">
        <v>167</v>
      </c>
      <c r="C2674" s="1394" t="str">
        <f>'Marks Entry'!$EN$3</f>
        <v>H &amp; C RAJ</v>
      </c>
      <c r="D2674" s="1395"/>
      <c r="E2674" s="1395"/>
      <c r="F2674" s="1405" t="str">
        <f>IF(K2644="","",VLOOKUP($A2641,'Marks Entry'!$C$1:$GQ$109,196,0))</f>
        <v>0/200</v>
      </c>
      <c r="G2674" s="1406"/>
      <c r="H2674" s="1407"/>
      <c r="I2674" s="1408" t="str">
        <f>IF(OR(K2644="",F2674=0/200),"",VLOOKUP($A2641,'Marks Entry'!$C$1:$GQ$109,151,0))</f>
        <v/>
      </c>
      <c r="J2674" s="1403" t="s">
        <v>229</v>
      </c>
      <c r="K2674" s="1403"/>
      <c r="L2674" s="1403"/>
      <c r="M2674" s="1404"/>
      <c r="N2674" s="508"/>
    </row>
    <row r="2675" spans="8:8" s="24" ht="17.25" customFormat="1" customHeight="1">
      <c r="A2675" s="1236"/>
      <c r="B2675" s="1262" t="s">
        <v>167</v>
      </c>
      <c r="C2675" s="1409" t="s">
        <v>171</v>
      </c>
      <c r="D2675" s="1410"/>
      <c r="E2675" s="1411"/>
      <c r="F2675" s="1412" t="s">
        <v>172</v>
      </c>
      <c r="G2675" s="1413"/>
      <c r="H2675" s="1414"/>
      <c r="I2675" s="1415" t="s">
        <v>31</v>
      </c>
      <c r="J2675" s="1403" t="s">
        <v>230</v>
      </c>
      <c r="K2675" s="1403"/>
      <c r="L2675" s="1403"/>
      <c r="M2675" s="1404"/>
      <c r="N2675" s="508"/>
    </row>
    <row r="2676" spans="8:8" s="24" ht="17.25" customFormat="1" customHeight="1">
      <c r="A2676" s="1236"/>
      <c r="B2676" s="1262" t="s">
        <v>167</v>
      </c>
      <c r="C2676" s="1416"/>
      <c r="D2676" s="1417"/>
      <c r="E2676" s="1418"/>
      <c r="F2676" s="1419" t="s">
        <v>224</v>
      </c>
      <c r="G2676" s="1420"/>
      <c r="H2676" s="1421"/>
      <c r="I2676" s="1422" t="s">
        <v>62</v>
      </c>
      <c r="J2676" s="1423" t="s">
        <v>232</v>
      </c>
      <c r="K2676" s="1424"/>
      <c r="L2676" s="1424"/>
      <c r="M2676" s="1425"/>
      <c r="N2676" s="508"/>
    </row>
    <row r="2677" spans="8:8" s="24" ht="17.25" customFormat="1" customHeight="1">
      <c r="A2677" s="1236"/>
      <c r="B2677" s="1262" t="s">
        <v>167</v>
      </c>
      <c r="C2677" s="1416"/>
      <c r="D2677" s="1417"/>
      <c r="E2677" s="1418"/>
      <c r="F2677" s="1419" t="s">
        <v>225</v>
      </c>
      <c r="G2677" s="1420"/>
      <c r="H2677" s="1421"/>
      <c r="I2677" s="1422" t="s">
        <v>63</v>
      </c>
      <c r="J2677" s="1426"/>
      <c r="K2677" s="1427"/>
      <c r="L2677" s="1427"/>
      <c r="M2677" s="1428"/>
      <c r="N2677" s="508"/>
    </row>
    <row r="2678" spans="8:8" s="24" ht="17.25" customFormat="1" customHeight="1">
      <c r="A2678" s="1236"/>
      <c r="B2678" s="1262" t="s">
        <v>167</v>
      </c>
      <c r="C2678" s="1416"/>
      <c r="D2678" s="1417"/>
      <c r="E2678" s="1418"/>
      <c r="F2678" s="1419" t="s">
        <v>226</v>
      </c>
      <c r="G2678" s="1420"/>
      <c r="H2678" s="1421"/>
      <c r="I2678" s="1422" t="s">
        <v>65</v>
      </c>
      <c r="J2678" s="1426"/>
      <c r="K2678" s="1427"/>
      <c r="L2678" s="1427"/>
      <c r="M2678" s="1428"/>
      <c r="N2678" s="508"/>
    </row>
    <row r="2679" spans="8:8" s="24" ht="17.25" customFormat="1" customHeight="1">
      <c r="A2679" s="1236"/>
      <c r="B2679" s="1429" t="s">
        <v>167</v>
      </c>
      <c r="C2679" s="1430"/>
      <c r="D2679" s="1431"/>
      <c r="E2679" s="1432"/>
      <c r="F2679" s="1433" t="s">
        <v>227</v>
      </c>
      <c r="G2679" s="1434"/>
      <c r="H2679" s="1435"/>
      <c r="I2679" s="1436" t="s">
        <v>64</v>
      </c>
      <c r="J2679" s="1437" t="s">
        <v>231</v>
      </c>
      <c r="K2679" s="1438"/>
      <c r="L2679" s="1438"/>
      <c r="M2679" s="1439"/>
      <c r="N2679" s="508"/>
    </row>
    <row r="2680" spans="8:8" s="24" ht="27.75" customFormat="1" customHeight="1">
      <c r="A2680" s="1440" t="s">
        <v>161</v>
      </c>
      <c r="B2680" s="1440"/>
      <c r="C2680" s="1440"/>
      <c r="D2680" s="1440"/>
      <c r="E2680" s="1440"/>
      <c r="F2680" s="1440"/>
      <c r="G2680" s="1440"/>
      <c r="H2680" s="1440"/>
      <c r="I2680" s="1440"/>
      <c r="J2680" s="1440"/>
      <c r="K2680" s="1440"/>
      <c r="L2680" s="1440"/>
      <c r="M2680" s="1440"/>
      <c r="N2680" s="1440"/>
    </row>
    <row r="2681" spans="8:8" s="24" ht="19.5" customFormat="1" customHeight="1">
      <c r="A2681" s="1223">
        <f>A2641+1</f>
        <v>68.0</v>
      </c>
      <c r="B2681" s="1441" t="str">
        <f>$B$1</f>
        <v>Department Of Sanskrit Education, Rajasthan</v>
      </c>
      <c r="C2681" s="1441"/>
      <c r="D2681" s="1441"/>
      <c r="E2681" s="1441"/>
      <c r="F2681" s="1441"/>
      <c r="G2681" s="1441"/>
      <c r="H2681" s="1441"/>
      <c r="I2681" s="1441"/>
      <c r="J2681" s="1441"/>
      <c r="K2681" s="1441"/>
      <c r="L2681" s="1441"/>
      <c r="M2681" s="1441"/>
      <c r="N2681" s="508" t="s">
        <v>161</v>
      </c>
    </row>
    <row r="2682" spans="8:8" s="707" ht="36.0" customFormat="1" customHeight="1">
      <c r="A2682" s="1225"/>
      <c r="B2682" s="1226"/>
      <c r="C2682" s="1227"/>
      <c r="D2682" s="1228" t="str">
        <f>Master!$E$8</f>
        <v>GOVT VARISHTHA UPADHYAY SANSKRIT SCHOOL</v>
      </c>
      <c r="E2682" s="1229"/>
      <c r="F2682" s="1229"/>
      <c r="G2682" s="1229"/>
      <c r="H2682" s="1229"/>
      <c r="I2682" s="1229"/>
      <c r="J2682" s="1229"/>
      <c r="K2682" s="1229"/>
      <c r="L2682" s="1229"/>
      <c r="M2682" s="1230"/>
      <c r="N2682" s="508"/>
    </row>
    <row r="2683" spans="8:8" s="24" ht="19.5" customFormat="1" customHeight="1">
      <c r="A2683" s="1225"/>
      <c r="B2683" s="1231"/>
      <c r="C2683" s="1232"/>
      <c r="D2683" s="1233">
        <f>Master!$E$11</f>
        <v>0.0</v>
      </c>
      <c r="E2683" s="1233"/>
      <c r="F2683" s="1233"/>
      <c r="G2683" s="1233"/>
      <c r="H2683" s="1233"/>
      <c r="I2683" s="1233"/>
      <c r="J2683" s="1233"/>
      <c r="K2683" s="1233"/>
      <c r="L2683" s="1233"/>
      <c r="M2683" s="1234"/>
      <c r="N2683" s="508"/>
    </row>
    <row r="2684" spans="8:8" s="1235" ht="18.75" customFormat="1" customHeight="1">
      <c r="A2684" s="1236"/>
      <c r="B2684" s="1237"/>
      <c r="C2684" s="1238" t="s">
        <v>154</v>
      </c>
      <c r="D2684" s="1239"/>
      <c r="E2684" s="1239"/>
      <c r="F2684" s="1239"/>
      <c r="G2684" s="1239"/>
      <c r="H2684" s="1240"/>
      <c r="I2684" s="1241" t="s">
        <v>135</v>
      </c>
      <c r="J2684" s="1242"/>
      <c r="K2684" s="1243">
        <f>VLOOKUP($A2681,'Marks Entry'!$C$9:$K$108,5)</f>
        <v>0.0</v>
      </c>
      <c r="L2684" s="1244" t="s">
        <v>221</v>
      </c>
      <c r="M2684" s="1245"/>
      <c r="N2684" s="508"/>
    </row>
    <row r="2685" spans="8:8" s="1235" ht="18.75" customFormat="1" customHeight="1">
      <c r="A2685" s="1236"/>
      <c r="B2685" s="1237"/>
      <c r="C2685" s="1246"/>
      <c r="D2685" s="1247"/>
      <c r="E2685" s="1247"/>
      <c r="F2685" s="1247"/>
      <c r="G2685" s="1247"/>
      <c r="H2685" s="1248"/>
      <c r="I2685" s="1241"/>
      <c r="J2685" s="1242"/>
      <c r="K2685" s="1243"/>
      <c r="L2685" s="1249">
        <f>Master!$E$14</f>
        <v>8170.0</v>
      </c>
      <c r="M2685" s="1250"/>
      <c r="N2685" s="508"/>
    </row>
    <row r="2686" spans="8:8" s="24" ht="15.75" customFormat="1" customHeight="1">
      <c r="A2686" s="1236"/>
      <c r="B2686" s="1251"/>
      <c r="C2686" s="1246"/>
      <c r="D2686" s="1247"/>
      <c r="E2686" s="1247"/>
      <c r="F2686" s="1247"/>
      <c r="G2686" s="1247"/>
      <c r="H2686" s="1248"/>
      <c r="I2686" s="1241"/>
      <c r="J2686" s="1242"/>
      <c r="K2686" s="1243"/>
      <c r="L2686" s="1252" t="s">
        <v>222</v>
      </c>
      <c r="M2686" s="1253"/>
      <c r="N2686" s="508"/>
    </row>
    <row r="2687" spans="8:8" s="24" ht="18.0" customFormat="1" customHeight="1">
      <c r="A2687" s="1236"/>
      <c r="B2687" s="1251"/>
      <c r="C2687" s="1254"/>
      <c r="D2687" s="1255"/>
      <c r="E2687" s="1255"/>
      <c r="F2687" s="1255"/>
      <c r="G2687" s="1255"/>
      <c r="H2687" s="1256"/>
      <c r="I2687" s="1257"/>
      <c r="J2687" s="1258"/>
      <c r="K2687" s="1259"/>
      <c r="L2687" s="1260" t="str">
        <f>Master!$E$6</f>
        <v>2022-23</v>
      </c>
      <c r="M2687" s="1261"/>
      <c r="N2687" s="508"/>
    </row>
    <row r="2688" spans="8:8" s="24" ht="17.25" customFormat="1" customHeight="1">
      <c r="A2688" s="1236"/>
      <c r="B2688" s="1262" t="s">
        <v>167</v>
      </c>
      <c r="C2688" s="1263" t="s">
        <v>21</v>
      </c>
      <c r="D2688" s="1264"/>
      <c r="E2688" s="1264"/>
      <c r="F2688" s="1264"/>
      <c r="G2688" s="1265"/>
      <c r="H2688" s="1266" t="s">
        <v>153</v>
      </c>
      <c r="I2688" s="1267">
        <f>IF(K2684="","",VLOOKUP($A2681,'Marks Entry'!$C$9:$FA$108,3,0))</f>
        <v>0.0</v>
      </c>
      <c r="J2688" s="1267"/>
      <c r="K2688" s="1267"/>
      <c r="L2688" s="1267"/>
      <c r="M2688" s="1268"/>
      <c r="N2688" s="508"/>
    </row>
    <row r="2689" spans="8:8" s="24" ht="17.25" customFormat="1" customHeight="1">
      <c r="A2689" s="1236"/>
      <c r="B2689" s="1262" t="s">
        <v>167</v>
      </c>
      <c r="C2689" s="1269" t="s">
        <v>23</v>
      </c>
      <c r="D2689" s="1270"/>
      <c r="E2689" s="1270"/>
      <c r="F2689" s="1270"/>
      <c r="G2689" s="1271"/>
      <c r="H2689" s="1272" t="s">
        <v>153</v>
      </c>
      <c r="I2689" s="1273">
        <f>IF(K2684="","",VLOOKUP($A2681,'Marks Entry'!$C$9:$FA$108,6,0))</f>
        <v>0.0</v>
      </c>
      <c r="J2689" s="1273"/>
      <c r="K2689" s="1273"/>
      <c r="L2689" s="1273"/>
      <c r="M2689" s="1274"/>
      <c r="N2689" s="508"/>
    </row>
    <row r="2690" spans="8:8" s="24" ht="17.25" customFormat="1" customHeight="1">
      <c r="A2690" s="1236"/>
      <c r="B2690" s="1262" t="s">
        <v>167</v>
      </c>
      <c r="C2690" s="1269" t="s">
        <v>24</v>
      </c>
      <c r="D2690" s="1270"/>
      <c r="E2690" s="1270"/>
      <c r="F2690" s="1270"/>
      <c r="G2690" s="1271"/>
      <c r="H2690" s="1272" t="s">
        <v>153</v>
      </c>
      <c r="I2690" s="1273">
        <f>IF(K2684="","",VLOOKUP($A2681,'Marks Entry'!$C$9:$FA$108,7,0))</f>
        <v>0.0</v>
      </c>
      <c r="J2690" s="1273"/>
      <c r="K2690" s="1273"/>
      <c r="L2690" s="1273"/>
      <c r="M2690" s="1274"/>
      <c r="N2690" s="508"/>
    </row>
    <row r="2691" spans="8:8" s="24" ht="17.25" customFormat="1" customHeight="1">
      <c r="A2691" s="1236"/>
      <c r="B2691" s="1262" t="s">
        <v>167</v>
      </c>
      <c r="C2691" s="1269" t="s">
        <v>52</v>
      </c>
      <c r="D2691" s="1270"/>
      <c r="E2691" s="1270"/>
      <c r="F2691" s="1270"/>
      <c r="G2691" s="1271"/>
      <c r="H2691" s="1272" t="s">
        <v>153</v>
      </c>
      <c r="I2691" s="1273">
        <f>IF(K2684="","",VLOOKUP($A2681,'Marks Entry'!$C$9:$FA$108,8,0))</f>
        <v>0.0</v>
      </c>
      <c r="J2691" s="1273"/>
      <c r="K2691" s="1273"/>
      <c r="L2691" s="1273"/>
      <c r="M2691" s="1274"/>
      <c r="N2691" s="508"/>
    </row>
    <row r="2692" spans="8:8" s="24" ht="17.25" customFormat="1" customHeight="1">
      <c r="A2692" s="1236"/>
      <c r="B2692" s="1262" t="s">
        <v>167</v>
      </c>
      <c r="C2692" s="1269" t="s">
        <v>53</v>
      </c>
      <c r="D2692" s="1270"/>
      <c r="E2692" s="1270"/>
      <c r="F2692" s="1270"/>
      <c r="G2692" s="1271"/>
      <c r="H2692" s="1272" t="s">
        <v>153</v>
      </c>
      <c r="I2692" s="1275" t="str">
        <f>IF(K2684="","",CONCATENATE('Marks Entry'!$G$4,'Marks Entry'!$J$4))</f>
        <v>9(A)</v>
      </c>
      <c r="J2692" s="1273"/>
      <c r="K2692" s="1273"/>
      <c r="L2692" s="1273"/>
      <c r="M2692" s="1274"/>
      <c r="N2692" s="508"/>
    </row>
    <row r="2693" spans="8:8" s="24" ht="17.25" customFormat="1" customHeight="1">
      <c r="A2693" s="1236"/>
      <c r="B2693" s="1262" t="s">
        <v>167</v>
      </c>
      <c r="C2693" s="1276" t="s">
        <v>26</v>
      </c>
      <c r="D2693" s="1277"/>
      <c r="E2693" s="1277"/>
      <c r="F2693" s="1277"/>
      <c r="G2693" s="1278"/>
      <c r="H2693" s="1279" t="s">
        <v>153</v>
      </c>
      <c r="I2693" s="1280">
        <f>IF(K2684="","",VLOOKUP($A2681,'Marks Entry'!$C$9:$FA$108,9,0))</f>
        <v>0.0</v>
      </c>
      <c r="J2693" s="1280"/>
      <c r="K2693" s="1280"/>
      <c r="L2693" s="1280"/>
      <c r="M2693" s="1281"/>
      <c r="N2693" s="508"/>
    </row>
    <row r="2694" spans="8:8" s="1235" ht="17.25" customFormat="1" customHeight="1">
      <c r="A2694" s="1236"/>
      <c r="B2694" s="1282" t="s">
        <v>167</v>
      </c>
      <c r="C2694" s="1283" t="s">
        <v>54</v>
      </c>
      <c r="D2694" s="1284"/>
      <c r="E2694" s="1285" t="s">
        <v>69</v>
      </c>
      <c r="F2694" s="1286" t="s">
        <v>70</v>
      </c>
      <c r="G2694" s="1285" t="s">
        <v>200</v>
      </c>
      <c r="H2694" s="1287" t="s">
        <v>30</v>
      </c>
      <c r="I2694" s="1288" t="s">
        <v>55</v>
      </c>
      <c r="J2694" s="1289" t="s">
        <v>223</v>
      </c>
      <c r="K2694" s="1290" t="s">
        <v>83</v>
      </c>
      <c r="L2694" s="1291" t="s">
        <v>76</v>
      </c>
      <c r="M2694" s="1292" t="s">
        <v>102</v>
      </c>
      <c r="N2694" s="508"/>
    </row>
    <row r="2695" spans="8:8" s="1235" ht="17.25" customFormat="1" customHeight="1">
      <c r="A2695" s="1236"/>
      <c r="B2695" s="1282" t="s">
        <v>167</v>
      </c>
      <c r="C2695" s="1293"/>
      <c r="D2695" s="1294"/>
      <c r="E2695" s="1295"/>
      <c r="F2695" s="1296"/>
      <c r="G2695" s="1295"/>
      <c r="H2695" s="1297"/>
      <c r="I2695" s="1298"/>
      <c r="J2695" s="1299"/>
      <c r="K2695" s="1300"/>
      <c r="L2695" s="1301"/>
      <c r="M2695" s="1302"/>
      <c r="N2695" s="508"/>
    </row>
    <row r="2696" spans="8:8" s="1235" ht="17.25" customFormat="1" customHeight="1">
      <c r="A2696" s="1236"/>
      <c r="B2696" s="1282" t="s">
        <v>167</v>
      </c>
      <c r="C2696" s="1303" t="s">
        <v>56</v>
      </c>
      <c r="D2696" s="1304"/>
      <c r="E2696" s="1305">
        <f>'Marks Entry'!$L$7</f>
        <v>5.0</v>
      </c>
      <c r="F2696" s="1305">
        <f>'Marks Entry'!$M$7</f>
        <v>5.0</v>
      </c>
      <c r="G2696" s="1305">
        <f>'Marks Entry'!$M$7</f>
        <v>5.0</v>
      </c>
      <c r="H2696" s="1306">
        <f>SUM(E2696:G2696)</f>
        <v>15.0</v>
      </c>
      <c r="I2696" s="1305">
        <f>'Marks Entry'!$P$7</f>
        <v>35.0</v>
      </c>
      <c r="J2696" s="1306">
        <f>SUM(H2696,I2696)</f>
        <v>50.0</v>
      </c>
      <c r="K2696" s="1305">
        <f>'Marks Entry'!$R$7</f>
        <v>50.0</v>
      </c>
      <c r="L2696" s="1307">
        <f>SUM(J2696,K2696)</f>
        <v>100.0</v>
      </c>
      <c r="M2696" s="1308"/>
      <c r="N2696" s="508"/>
    </row>
    <row r="2697" spans="8:8" s="1235" ht="17.25" customFormat="1" customHeight="1">
      <c r="A2697" s="1236"/>
      <c r="B2697" s="1282" t="s">
        <v>167</v>
      </c>
      <c r="C2697" s="1309" t="str">
        <f>'Marks Entry'!$L$3</f>
        <v>HINDI</v>
      </c>
      <c r="D2697" s="1310"/>
      <c r="E2697" s="1311">
        <f>IF(K2684="","",VLOOKUP($A2681,'Marks Entry'!$C$1:$GQ$109,10,0))</f>
        <v>0.0</v>
      </c>
      <c r="F2697" s="1311">
        <f>IF(K2684="","",VLOOKUP($A2681,'Marks Entry'!$C$1:$GQ$109,11,0))</f>
        <v>0.0</v>
      </c>
      <c r="G2697" s="1312">
        <f>IF(K2684="","",VLOOKUP($A2681,'Marks Entry'!$C$1:$GQ$109,12,0))</f>
        <v>0.0</v>
      </c>
      <c r="H2697" s="1313">
        <f>SUM(E2697:G2697)</f>
        <v>0.0</v>
      </c>
      <c r="I2697" s="1311">
        <f>IF(K2684="","",VLOOKUP($A2681,'Marks Entry'!$C$1:$GQ$109,14,0))</f>
        <v>0.0</v>
      </c>
      <c r="J2697" s="1313">
        <f t="shared" si="201" ref="J2697:J2704">SUM(H2697,I2697)</f>
        <v>0.0</v>
      </c>
      <c r="K2697" s="1311">
        <f>IF(K2684="","",VLOOKUP($A2681,'Marks Entry'!$C$1:$GQ$109,16,0))</f>
        <v>0.0</v>
      </c>
      <c r="L2697" s="1314">
        <f t="shared" si="202" ref="L2697:L2704">SUM(J2697,K2697)</f>
        <v>0.0</v>
      </c>
      <c r="M2697" s="1315" t="str">
        <f>IF(K2684="","",VLOOKUP($A2681,'Marks Entry'!$C$1:$GQ$109,21,0))</f>
        <v/>
      </c>
      <c r="N2697" s="508"/>
    </row>
    <row r="2698" spans="8:8" s="1235" ht="17.25" customFormat="1" customHeight="1">
      <c r="A2698" s="1236"/>
      <c r="B2698" s="1282" t="s">
        <v>167</v>
      </c>
      <c r="C2698" s="1316" t="str">
        <f>'Marks Entry'!$X$3</f>
        <v>ENGLISH</v>
      </c>
      <c r="D2698" s="1317"/>
      <c r="E2698" s="1318">
        <f>IF(K2684="","",VLOOKUP($A2681,'Marks Entry'!$C$1:$GQ$109,22,0))</f>
        <v>0.0</v>
      </c>
      <c r="F2698" s="1318">
        <f>IF(K2684="","",VLOOKUP($A2681,'Marks Entry'!$C$1:$GQ$109,23,0))</f>
        <v>0.0</v>
      </c>
      <c r="G2698" s="1319">
        <f>IF(K2684="","",VLOOKUP($A2681,'Marks Entry'!$C$1:$GQ$109,24,0))</f>
        <v>0.0</v>
      </c>
      <c r="H2698" s="1320">
        <f t="shared" si="203" ref="H2698:H2704">SUM(E2698:G2698)</f>
        <v>0.0</v>
      </c>
      <c r="I2698" s="1321">
        <f>IF(K2684="","",VLOOKUP($A2681,'Marks Entry'!$C$1:$GQ$109,26,0))</f>
        <v>0.0</v>
      </c>
      <c r="J2698" s="1320">
        <f t="shared" si="201"/>
        <v>0.0</v>
      </c>
      <c r="K2698" s="1318">
        <f>IF(K2684="","",VLOOKUP($A2681,'Marks Entry'!$C$1:$GQ$109,28,0))</f>
        <v>0.0</v>
      </c>
      <c r="L2698" s="1322">
        <f t="shared" si="202"/>
        <v>0.0</v>
      </c>
      <c r="M2698" s="1323" t="str">
        <f>IF(K2684="","",VLOOKUP($A2681,'Marks Entry'!$C$1:$GQ$109,33,0))</f>
        <v/>
      </c>
      <c r="N2698" s="508"/>
    </row>
    <row r="2699" spans="8:8" s="1235" ht="17.25" customFormat="1" customHeight="1">
      <c r="A2699" s="1236"/>
      <c r="B2699" s="1282" t="s">
        <v>167</v>
      </c>
      <c r="C2699" s="1324" t="s">
        <v>56</v>
      </c>
      <c r="D2699" s="1325"/>
      <c r="E2699" s="1326">
        <f>'Marks Entry'!$AJ$7</f>
        <v>10.0</v>
      </c>
      <c r="F2699" s="1326">
        <f>'Marks Entry'!$AK$7</f>
        <v>10.0</v>
      </c>
      <c r="G2699" s="1326">
        <f>'Marks Entry'!$AK$7</f>
        <v>10.0</v>
      </c>
      <c r="H2699" s="1327">
        <f t="shared" si="203"/>
        <v>30.0</v>
      </c>
      <c r="I2699" s="1326">
        <f>'Marks Entry'!$AN$7</f>
        <v>70.0</v>
      </c>
      <c r="J2699" s="1327">
        <f t="shared" si="201"/>
        <v>100.0</v>
      </c>
      <c r="K2699" s="1326">
        <f>'Marks Entry'!$AP$7</f>
        <v>100.0</v>
      </c>
      <c r="L2699" s="1328">
        <f t="shared" si="202"/>
        <v>200.0</v>
      </c>
      <c r="M2699" s="1329" t="s">
        <v>168</v>
      </c>
      <c r="N2699" s="508"/>
    </row>
    <row r="2700" spans="8:8" s="1235" ht="17.25" customFormat="1" customHeight="1">
      <c r="A2700" s="1236"/>
      <c r="B2700" s="1282" t="s">
        <v>167</v>
      </c>
      <c r="C2700" s="1330" t="str">
        <f>'Marks Entry'!$AJ$3</f>
        <v>SANSKRIT-I</v>
      </c>
      <c r="D2700" s="1331"/>
      <c r="E2700" s="1311">
        <f>IF(K2684="","",VLOOKUP($A2681,'Marks Entry'!$C$1:$GQ$109,34,0))</f>
        <v>0.0</v>
      </c>
      <c r="F2700" s="1311">
        <f>IF(K2684="","",VLOOKUP($A2681,'Marks Entry'!$C$1:$GQ$109,35,0))</f>
        <v>0.0</v>
      </c>
      <c r="G2700" s="1312">
        <f>IF(K2684="","",VLOOKUP($A2681,'Marks Entry'!$C$1:$GQ$109,36,0))</f>
        <v>0.0</v>
      </c>
      <c r="H2700" s="1332">
        <f t="shared" si="203"/>
        <v>0.0</v>
      </c>
      <c r="I2700" s="1333">
        <f>IF(K2684="","",VLOOKUP($A2681,'Marks Entry'!$C$1:$GQ$109,38,0))</f>
        <v>0.0</v>
      </c>
      <c r="J2700" s="1332">
        <f t="shared" si="201"/>
        <v>0.0</v>
      </c>
      <c r="K2700" s="1311">
        <f>IF(K2684="","",VLOOKUP($A2681,'Marks Entry'!$C$1:$GQ$109,40,0))</f>
        <v>0.0</v>
      </c>
      <c r="L2700" s="1314">
        <f t="shared" si="202"/>
        <v>0.0</v>
      </c>
      <c r="M2700" s="1315" t="str">
        <f>IF(K2684="","",VLOOKUP($A2681,'Marks Entry'!$C$1:$GQ$109,45,0))</f>
        <v/>
      </c>
      <c r="N2700" s="508"/>
    </row>
    <row r="2701" spans="8:8" s="1235" ht="17.25" customFormat="1" customHeight="1">
      <c r="A2701" s="1236"/>
      <c r="B2701" s="1282" t="s">
        <v>167</v>
      </c>
      <c r="C2701" s="1334" t="str">
        <f>'Marks Entry'!$AV$3</f>
        <v>SANSKRIT-II</v>
      </c>
      <c r="D2701" s="1335"/>
      <c r="E2701" s="1311">
        <f>IF(K2684="","",VLOOKUP($A2681,'Marks Entry'!$C$1:$GQ$109,46,0))</f>
        <v>0.0</v>
      </c>
      <c r="F2701" s="1311">
        <f>IF(K2684="","",VLOOKUP($A2681,'Marks Entry'!$C$1:$GQ$109,47,0))</f>
        <v>0.0</v>
      </c>
      <c r="G2701" s="1312">
        <f>IF(K2684="","",VLOOKUP($A2681,'Marks Entry'!$C$1:$GQ$109,48,0))</f>
        <v>0.0</v>
      </c>
      <c r="H2701" s="1336">
        <f t="shared" si="203"/>
        <v>0.0</v>
      </c>
      <c r="I2701" s="1337">
        <f>IF(K2684="","",VLOOKUP($A2681,'Marks Entry'!$C$1:$GQ$109,50,0))</f>
        <v>0.0</v>
      </c>
      <c r="J2701" s="1336">
        <f t="shared" si="201"/>
        <v>0.0</v>
      </c>
      <c r="K2701" s="1311">
        <f>IF(K2684="","",VLOOKUP($A2681,'Marks Entry'!$C$1:$GQ$109,52,0))</f>
        <v>0.0</v>
      </c>
      <c r="L2701" s="1314">
        <f t="shared" si="202"/>
        <v>0.0</v>
      </c>
      <c r="M2701" s="1315" t="str">
        <f>IF(K2684="","",VLOOKUP($A2681,'Marks Entry'!$C$1:$GQ$109,57,0))</f>
        <v/>
      </c>
      <c r="N2701" s="508"/>
    </row>
    <row r="2702" spans="8:8" s="1235" ht="17.25" customFormat="1" customHeight="1">
      <c r="A2702" s="1236"/>
      <c r="B2702" s="1282" t="s">
        <v>167</v>
      </c>
      <c r="C2702" s="1334" t="str">
        <f>'Marks Entry'!$BH$3</f>
        <v>SCIENCE</v>
      </c>
      <c r="D2702" s="1335"/>
      <c r="E2702" s="1311">
        <f>IF(K2684="","",VLOOKUP($A2681,'Marks Entry'!$C$1:$GQ$109,58,0))</f>
        <v>0.0</v>
      </c>
      <c r="F2702" s="1311">
        <f>IF(K2684="","",VLOOKUP($A2681,'Marks Entry'!$C$1:$GQ$109,59,0))</f>
        <v>0.0</v>
      </c>
      <c r="G2702" s="1312">
        <f>IF(K2684="","",VLOOKUP($A2681,'Marks Entry'!$C$1:$GQ$109,60,0))</f>
        <v>0.0</v>
      </c>
      <c r="H2702" s="1336">
        <f t="shared" si="203"/>
        <v>0.0</v>
      </c>
      <c r="I2702" s="1337">
        <f>IF(K2684="","",VLOOKUP($A2681,'Marks Entry'!$C$1:$GQ$109,62,0))</f>
        <v>0.0</v>
      </c>
      <c r="J2702" s="1336">
        <f t="shared" si="201"/>
        <v>0.0</v>
      </c>
      <c r="K2702" s="1311">
        <f>IF(K2684="","",VLOOKUP($A2681,'Marks Entry'!$C$1:$GQ$109,64,0))</f>
        <v>0.0</v>
      </c>
      <c r="L2702" s="1314">
        <f t="shared" si="202"/>
        <v>0.0</v>
      </c>
      <c r="M2702" s="1315" t="str">
        <f>IF(K2684="","",VLOOKUP($A2681,'Marks Entry'!$C$1:$GQ$109,69,0))</f>
        <v/>
      </c>
      <c r="N2702" s="508"/>
    </row>
    <row r="2703" spans="8:8" s="1235" ht="17.25" customFormat="1" customHeight="1">
      <c r="A2703" s="1236"/>
      <c r="B2703" s="1282" t="s">
        <v>167</v>
      </c>
      <c r="C2703" s="1338" t="str">
        <f>'Marks Entry'!$BT$3</f>
        <v>MATHEMATICS</v>
      </c>
      <c r="D2703" s="1339"/>
      <c r="E2703" s="1340">
        <f>IF(K2684="","",VLOOKUP($A2681,'Marks Entry'!$C$1:$GQ$109,70,0))</f>
        <v>0.0</v>
      </c>
      <c r="F2703" s="1340">
        <f>IF(K2684="","",VLOOKUP($A2681,'Marks Entry'!$C$1:$GQ$109,71,0))</f>
        <v>0.0</v>
      </c>
      <c r="G2703" s="1341">
        <f>IF(K2684="","",VLOOKUP($A2681,'Marks Entry'!$C$1:$GQ$109,72,0))</f>
        <v>0.0</v>
      </c>
      <c r="H2703" s="1342">
        <f t="shared" si="203"/>
        <v>0.0</v>
      </c>
      <c r="I2703" s="1343">
        <f>IF(K2684="","",VLOOKUP($A2681,'Marks Entry'!$C$1:$GQ$109,74,0))</f>
        <v>0.0</v>
      </c>
      <c r="J2703" s="1342">
        <f t="shared" si="201"/>
        <v>0.0</v>
      </c>
      <c r="K2703" s="1340">
        <f>IF(K2684="","",VLOOKUP($A2681,'Marks Entry'!$C$1:$GQ$109,76,0))</f>
        <v>0.0</v>
      </c>
      <c r="L2703" s="1344">
        <f t="shared" si="202"/>
        <v>0.0</v>
      </c>
      <c r="M2703" s="1345" t="str">
        <f>IF(K2684="","",VLOOKUP($A2681,'Marks Entry'!$C$1:$GQ$109,81,0))</f>
        <v/>
      </c>
      <c r="N2703" s="508"/>
    </row>
    <row r="2704" spans="8:8" s="1235" ht="17.25" customFormat="1" customHeight="1">
      <c r="A2704" s="1236"/>
      <c r="B2704" s="1282" t="s">
        <v>167</v>
      </c>
      <c r="C2704" s="1338" t="str">
        <f>'Marks Entry'!$CF$3</f>
        <v>SOCIAL SCIENCE</v>
      </c>
      <c r="D2704" s="1339"/>
      <c r="E2704" s="1340">
        <f>IF(K2684="","",VLOOKUP($A2681,'Marks Entry'!$C$1:$GQ$109,82,0))</f>
        <v>0.0</v>
      </c>
      <c r="F2704" s="1340">
        <f>IF(K2684="","",VLOOKUP($A2681,'Marks Entry'!$C$1:$GQ$109,83,0))</f>
        <v>0.0</v>
      </c>
      <c r="G2704" s="1341">
        <f>IF(K2684="","",VLOOKUP($A2681,'Marks Entry'!$C$1:$GQ$109,84,0))</f>
        <v>0.0</v>
      </c>
      <c r="H2704" s="1342">
        <f t="shared" si="203"/>
        <v>0.0</v>
      </c>
      <c r="I2704" s="1343">
        <f>IF(K2684="","",VLOOKUP($A2681,'Marks Entry'!$C$1:$GQ$109,86,0))</f>
        <v>0.0</v>
      </c>
      <c r="J2704" s="1342">
        <f t="shared" si="201"/>
        <v>0.0</v>
      </c>
      <c r="K2704" s="1340">
        <f>IF(K2684="","",VLOOKUP($A2681,'Marks Entry'!$C$1:$GQ$109,88,0))</f>
        <v>0.0</v>
      </c>
      <c r="L2704" s="1344">
        <f t="shared" si="202"/>
        <v>0.0</v>
      </c>
      <c r="M2704" s="1345" t="str">
        <f>IF(K2684="","",VLOOKUP($A2681,'Marks Entry'!$C$1:$GQ$109,93,0))</f>
        <v/>
      </c>
      <c r="N2704" s="508"/>
    </row>
    <row r="2705" spans="8:8" s="24" ht="17.25" customFormat="1" customHeight="1">
      <c r="A2705" s="1236"/>
      <c r="B2705" s="1262" t="s">
        <v>167</v>
      </c>
      <c r="C2705" s="1346" t="s">
        <v>77</v>
      </c>
      <c r="D2705" s="1347"/>
      <c r="E2705" s="1348"/>
      <c r="F2705" s="1349" t="s">
        <v>78</v>
      </c>
      <c r="G2705" s="1350"/>
      <c r="H2705" s="1351" t="s">
        <v>79</v>
      </c>
      <c r="I2705" s="1352"/>
      <c r="J2705" s="1353" t="s">
        <v>43</v>
      </c>
      <c r="K2705" s="1354" t="s">
        <v>95</v>
      </c>
      <c r="L2705" s="1355" t="s">
        <v>41</v>
      </c>
      <c r="M2705" s="1356" t="s">
        <v>45</v>
      </c>
      <c r="N2705" s="508"/>
    </row>
    <row r="2706" spans="8:8" s="24" ht="20.25" customFormat="1" customHeight="1">
      <c r="A2706" s="1236"/>
      <c r="B2706" s="1262" t="s">
        <v>167</v>
      </c>
      <c r="C2706" s="1357"/>
      <c r="D2706" s="1358"/>
      <c r="E2706" s="1359"/>
      <c r="F2706" s="1360" t="str">
        <f>IF(K2684="","",VLOOKUP($A2681,'Marks Entry'!$C$1:$GQ$109,155,0))</f>
        <v/>
      </c>
      <c r="G2706" s="1361"/>
      <c r="H2706" s="1362" t="str">
        <f>IF(K2684="","",VLOOKUP($A2681,'Marks Entry'!$C$1:$GQ$109,156,0))</f>
        <v/>
      </c>
      <c r="I2706" s="1361"/>
      <c r="J2706" s="1363" t="str">
        <f>IF(K2684="","",VLOOKUP($A2681,'Marks Entry'!$C$1:$GQ$109,157,0))</f>
        <v/>
      </c>
      <c r="K2706" s="1364" t="str">
        <f>IF(K2684="","",VLOOKUP($A2681,'Marks Entry'!$C$1:$GQ$109,158,0))</f>
        <v/>
      </c>
      <c r="L2706" s="1365" t="str">
        <f>IF(K2684="","",VLOOKUP($A2681,'Marks Entry'!$C$1:$GQ$109,159,0))</f>
        <v/>
      </c>
      <c r="M2706" s="1366" t="str">
        <f>IF(K2684="","",VLOOKUP($A2681,'Marks Entry'!$C$1:$GQ$109,161,0))</f>
        <v/>
      </c>
      <c r="N2706" s="508"/>
    </row>
    <row r="2707" spans="8:8" s="24" ht="17.25" customFormat="1" customHeight="1">
      <c r="A2707" s="1236"/>
      <c r="B2707" s="1262" t="s">
        <v>167</v>
      </c>
      <c r="C2707" s="1367" t="s">
        <v>58</v>
      </c>
      <c r="D2707" s="1368"/>
      <c r="E2707" s="1368"/>
      <c r="F2707" s="1368"/>
      <c r="G2707" s="1368"/>
      <c r="H2707" s="1368"/>
      <c r="I2707" s="1369"/>
      <c r="J2707" s="1370" t="s">
        <v>59</v>
      </c>
      <c r="K2707" s="1371">
        <f>IF(K2684="","",VLOOKUP($A2681,'Marks Entry'!$C$1:$GQ$109,152,0))</f>
        <v>0.0</v>
      </c>
      <c r="L2707" s="1372" t="s">
        <v>104</v>
      </c>
      <c r="M2707" s="1373"/>
      <c r="N2707" s="508"/>
    </row>
    <row r="2708" spans="8:8" s="24" ht="17.25" customFormat="1" customHeight="1">
      <c r="A2708" s="1236"/>
      <c r="B2708" s="1262" t="s">
        <v>167</v>
      </c>
      <c r="C2708" s="1374" t="s">
        <v>54</v>
      </c>
      <c r="D2708" s="1375"/>
      <c r="E2708" s="1375"/>
      <c r="F2708" s="1376" t="s">
        <v>162</v>
      </c>
      <c r="G2708" s="1376"/>
      <c r="H2708" s="1376"/>
      <c r="I2708" s="1377" t="s">
        <v>49</v>
      </c>
      <c r="J2708" s="1378" t="s">
        <v>60</v>
      </c>
      <c r="K2708" s="1379">
        <f>IF(K2684="","",VLOOKUP($A2681,'Marks Entry'!$C$1:$GQ$109,153,0))</f>
        <v>0.0</v>
      </c>
      <c r="L2708" s="1380" t="str">
        <f>IF(K2684="","",VLOOKUP($A2681,'Marks Entry'!$C$1:$GQ$109,154,0))</f>
        <v/>
      </c>
      <c r="M2708" s="1381"/>
      <c r="N2708" s="508"/>
    </row>
    <row r="2709" spans="8:8" s="24" ht="17.25" customFormat="1" customHeight="1">
      <c r="A2709" s="1236"/>
      <c r="B2709" s="1262" t="s">
        <v>167</v>
      </c>
      <c r="C2709" s="1374"/>
      <c r="D2709" s="1375"/>
      <c r="E2709" s="1375"/>
      <c r="F2709" s="1376"/>
      <c r="G2709" s="1376"/>
      <c r="H2709" s="1376"/>
      <c r="I2709" s="1382" t="s">
        <v>103</v>
      </c>
      <c r="J2709" s="1383" t="s">
        <v>61</v>
      </c>
      <c r="K2709" s="1383"/>
      <c r="L2709" s="1384" t="str">
        <f>IF(K2684="","",VLOOKUP($A2681,'Marks Entry'!$C$1:$GQ$109,162,0))</f>
        <v/>
      </c>
      <c r="M2709" s="1385"/>
      <c r="N2709" s="508"/>
    </row>
    <row r="2710" spans="8:8" s="24" ht="17.25" customFormat="1" customHeight="1">
      <c r="A2710" s="1236"/>
      <c r="B2710" s="1262" t="s">
        <v>167</v>
      </c>
      <c r="C2710" s="1386" t="str">
        <f>'Marks Entry'!$CR$3</f>
        <v>Fou. Of Info. Tech.</v>
      </c>
      <c r="D2710" s="1387"/>
      <c r="E2710" s="1388"/>
      <c r="F2710" s="1389" t="str">
        <f>IF(K2684="","",VLOOKUP($A2681,'Marks Entry'!$C$1:$GQ$109,180,0))</f>
        <v>0/200</v>
      </c>
      <c r="G2710" s="1389"/>
      <c r="H2710" s="1389"/>
      <c r="I2710" s="1390" t="str">
        <f>IF(OR(K2684="",F2710=0/200),"",VLOOKUP($A2681,'Marks Entry'!$C$1:$GQ$109,106,0))</f>
        <v/>
      </c>
      <c r="J2710" s="1391" t="s">
        <v>68</v>
      </c>
      <c r="K2710" s="1391"/>
      <c r="L2710" s="1392">
        <f>Master!$E$20</f>
        <v>45048.0</v>
      </c>
      <c r="M2710" s="1393"/>
      <c r="N2710" s="508"/>
    </row>
    <row r="2711" spans="8:8" s="24" ht="17.25" customFormat="1" customHeight="1">
      <c r="A2711" s="1236"/>
      <c r="B2711" s="1262" t="s">
        <v>167</v>
      </c>
      <c r="C2711" s="1394" t="str">
        <f>'Marks Entry'!$DE$3</f>
        <v>Health &amp; Phy. Edu.</v>
      </c>
      <c r="D2711" s="1395"/>
      <c r="E2711" s="1395"/>
      <c r="F2711" s="1396" t="str">
        <f>IF(K2684="","",VLOOKUP($A2681,'Marks Entry'!$C$1:$GQ$109,184,0))</f>
        <v>0/230</v>
      </c>
      <c r="G2711" s="1397"/>
      <c r="H2711" s="1398"/>
      <c r="I2711" s="1390" t="str">
        <f>IF(OR(K2684="",F2711=0/200),"",VLOOKUP($A2681,'Marks Entry'!$C$1:$GQ$109,129,0))</f>
        <v/>
      </c>
      <c r="J2711" s="1399"/>
      <c r="K2711" s="1399"/>
      <c r="L2711" s="1399"/>
      <c r="M2711" s="1400"/>
      <c r="N2711" s="508"/>
    </row>
    <row r="2712" spans="8:8" s="24" ht="17.25" customFormat="1" customHeight="1">
      <c r="A2712" s="1236"/>
      <c r="B2712" s="1262" t="s">
        <v>167</v>
      </c>
      <c r="C2712" s="1394" t="str">
        <f>'Marks Entry'!$EB$3</f>
        <v>S.U.P.W.</v>
      </c>
      <c r="D2712" s="1395"/>
      <c r="E2712" s="1395"/>
      <c r="F2712" s="1396" t="str">
        <f>IF(K2684="","",VLOOKUP($A2681,'Marks Entry'!$C$1:$GQ$109,188,0))</f>
        <v>0/100</v>
      </c>
      <c r="G2712" s="1397"/>
      <c r="H2712" s="1398"/>
      <c r="I2712" s="1390" t="str">
        <f>IF(OR(K2684="",F2712=0/100),"",VLOOKUP($A2681,'Marks Entry'!$C$1:$GQ$109,135,0))</f>
        <v/>
      </c>
      <c r="J2712" s="1401"/>
      <c r="K2712" s="1401"/>
      <c r="L2712" s="1401"/>
      <c r="M2712" s="1402"/>
      <c r="N2712" s="508"/>
    </row>
    <row r="2713" spans="8:8" s="24" ht="17.25" customFormat="1" customHeight="1">
      <c r="A2713" s="1236"/>
      <c r="B2713" s="1262" t="s">
        <v>167</v>
      </c>
      <c r="C2713" s="1394" t="str">
        <f>'Marks Entry'!$EH$3</f>
        <v>Art Education</v>
      </c>
      <c r="D2713" s="1395"/>
      <c r="E2713" s="1395"/>
      <c r="F2713" s="1396" t="str">
        <f>IF(K2684="","",VLOOKUP($A2681,'Marks Entry'!$C$1:$GQ$109,192,0))</f>
        <v>0/100</v>
      </c>
      <c r="G2713" s="1397"/>
      <c r="H2713" s="1398"/>
      <c r="I2713" s="1390" t="str">
        <f>IF(OR(K2684="",F2713=0/100),"",VLOOKUP($A2681,'Marks Entry'!$C$1:$GQ$109,141,0))</f>
        <v/>
      </c>
      <c r="J2713" s="1403" t="s">
        <v>228</v>
      </c>
      <c r="K2713" s="1403"/>
      <c r="L2713" s="1403"/>
      <c r="M2713" s="1404"/>
      <c r="N2713" s="508"/>
    </row>
    <row r="2714" spans="8:8" s="24" ht="17.25" customFormat="1" customHeight="1">
      <c r="A2714" s="1236"/>
      <c r="B2714" s="1262" t="s">
        <v>167</v>
      </c>
      <c r="C2714" s="1394" t="str">
        <f>'Marks Entry'!$EN$3</f>
        <v>H &amp; C RAJ</v>
      </c>
      <c r="D2714" s="1395"/>
      <c r="E2714" s="1395"/>
      <c r="F2714" s="1405" t="str">
        <f>IF(K2684="","",VLOOKUP($A2681,'Marks Entry'!$C$1:$GQ$109,196,0))</f>
        <v>0/200</v>
      </c>
      <c r="G2714" s="1406"/>
      <c r="H2714" s="1407"/>
      <c r="I2714" s="1408" t="str">
        <f>IF(OR(K2684="",F2714=0/200),"",VLOOKUP($A2681,'Marks Entry'!$C$1:$GQ$109,151,0))</f>
        <v/>
      </c>
      <c r="J2714" s="1403" t="s">
        <v>229</v>
      </c>
      <c r="K2714" s="1403"/>
      <c r="L2714" s="1403"/>
      <c r="M2714" s="1404"/>
      <c r="N2714" s="508"/>
    </row>
    <row r="2715" spans="8:8" s="24" ht="17.25" customFormat="1" customHeight="1">
      <c r="A2715" s="1236"/>
      <c r="B2715" s="1262" t="s">
        <v>167</v>
      </c>
      <c r="C2715" s="1409" t="s">
        <v>171</v>
      </c>
      <c r="D2715" s="1410"/>
      <c r="E2715" s="1411"/>
      <c r="F2715" s="1412" t="s">
        <v>172</v>
      </c>
      <c r="G2715" s="1413"/>
      <c r="H2715" s="1414"/>
      <c r="I2715" s="1415" t="s">
        <v>31</v>
      </c>
      <c r="J2715" s="1403" t="s">
        <v>230</v>
      </c>
      <c r="K2715" s="1403"/>
      <c r="L2715" s="1403"/>
      <c r="M2715" s="1404"/>
      <c r="N2715" s="508"/>
    </row>
    <row r="2716" spans="8:8" s="24" ht="17.25" customFormat="1" customHeight="1">
      <c r="A2716" s="1236"/>
      <c r="B2716" s="1262" t="s">
        <v>167</v>
      </c>
      <c r="C2716" s="1416"/>
      <c r="D2716" s="1417"/>
      <c r="E2716" s="1418"/>
      <c r="F2716" s="1419" t="s">
        <v>224</v>
      </c>
      <c r="G2716" s="1420"/>
      <c r="H2716" s="1421"/>
      <c r="I2716" s="1422" t="s">
        <v>62</v>
      </c>
      <c r="J2716" s="1423" t="s">
        <v>232</v>
      </c>
      <c r="K2716" s="1424"/>
      <c r="L2716" s="1424"/>
      <c r="M2716" s="1425"/>
      <c r="N2716" s="508"/>
    </row>
    <row r="2717" spans="8:8" s="24" ht="17.25" customFormat="1" customHeight="1">
      <c r="A2717" s="1236"/>
      <c r="B2717" s="1262" t="s">
        <v>167</v>
      </c>
      <c r="C2717" s="1416"/>
      <c r="D2717" s="1417"/>
      <c r="E2717" s="1418"/>
      <c r="F2717" s="1419" t="s">
        <v>225</v>
      </c>
      <c r="G2717" s="1420"/>
      <c r="H2717" s="1421"/>
      <c r="I2717" s="1422" t="s">
        <v>63</v>
      </c>
      <c r="J2717" s="1426"/>
      <c r="K2717" s="1427"/>
      <c r="L2717" s="1427"/>
      <c r="M2717" s="1428"/>
      <c r="N2717" s="508"/>
    </row>
    <row r="2718" spans="8:8" s="24" ht="17.25" customFormat="1" customHeight="1">
      <c r="A2718" s="1236"/>
      <c r="B2718" s="1262" t="s">
        <v>167</v>
      </c>
      <c r="C2718" s="1416"/>
      <c r="D2718" s="1417"/>
      <c r="E2718" s="1418"/>
      <c r="F2718" s="1419" t="s">
        <v>226</v>
      </c>
      <c r="G2718" s="1420"/>
      <c r="H2718" s="1421"/>
      <c r="I2718" s="1422" t="s">
        <v>65</v>
      </c>
      <c r="J2718" s="1426"/>
      <c r="K2718" s="1427"/>
      <c r="L2718" s="1427"/>
      <c r="M2718" s="1428"/>
      <c r="N2718" s="508"/>
    </row>
    <row r="2719" spans="8:8" s="24" ht="17.25" customFormat="1" customHeight="1">
      <c r="A2719" s="1236"/>
      <c r="B2719" s="1429" t="s">
        <v>167</v>
      </c>
      <c r="C2719" s="1430"/>
      <c r="D2719" s="1431"/>
      <c r="E2719" s="1432"/>
      <c r="F2719" s="1433" t="s">
        <v>227</v>
      </c>
      <c r="G2719" s="1434"/>
      <c r="H2719" s="1435"/>
      <c r="I2719" s="1436" t="s">
        <v>64</v>
      </c>
      <c r="J2719" s="1437" t="s">
        <v>231</v>
      </c>
      <c r="K2719" s="1438"/>
      <c r="L2719" s="1438"/>
      <c r="M2719" s="1439"/>
      <c r="N2719" s="508"/>
    </row>
    <row r="2720" spans="8:8" s="24" ht="27.75" customFormat="1" customHeight="1">
      <c r="A2720" s="1440" t="s">
        <v>161</v>
      </c>
      <c r="B2720" s="1440"/>
      <c r="C2720" s="1440"/>
      <c r="D2720" s="1440"/>
      <c r="E2720" s="1440"/>
      <c r="F2720" s="1440"/>
      <c r="G2720" s="1440"/>
      <c r="H2720" s="1440"/>
      <c r="I2720" s="1440"/>
      <c r="J2720" s="1440"/>
      <c r="K2720" s="1440"/>
      <c r="L2720" s="1440"/>
      <c r="M2720" s="1440"/>
      <c r="N2720" s="1440"/>
    </row>
    <row r="2721" spans="8:8" s="24" ht="19.5" customFormat="1" customHeight="1">
      <c r="A2721" s="1223">
        <f>A2681+1</f>
        <v>69.0</v>
      </c>
      <c r="B2721" s="1441" t="str">
        <f>$B$1</f>
        <v>Department Of Sanskrit Education, Rajasthan</v>
      </c>
      <c r="C2721" s="1441"/>
      <c r="D2721" s="1441"/>
      <c r="E2721" s="1441"/>
      <c r="F2721" s="1441"/>
      <c r="G2721" s="1441"/>
      <c r="H2721" s="1441"/>
      <c r="I2721" s="1441"/>
      <c r="J2721" s="1441"/>
      <c r="K2721" s="1441"/>
      <c r="L2721" s="1441"/>
      <c r="M2721" s="1441"/>
      <c r="N2721" s="508" t="s">
        <v>161</v>
      </c>
    </row>
    <row r="2722" spans="8:8" s="707" ht="36.0" customFormat="1" customHeight="1">
      <c r="A2722" s="1225"/>
      <c r="B2722" s="1226"/>
      <c r="C2722" s="1227"/>
      <c r="D2722" s="1228" t="str">
        <f>Master!$E$8</f>
        <v>GOVT VARISHTHA UPADHYAY SANSKRIT SCHOOL</v>
      </c>
      <c r="E2722" s="1229"/>
      <c r="F2722" s="1229"/>
      <c r="G2722" s="1229"/>
      <c r="H2722" s="1229"/>
      <c r="I2722" s="1229"/>
      <c r="J2722" s="1229"/>
      <c r="K2722" s="1229"/>
      <c r="L2722" s="1229"/>
      <c r="M2722" s="1230"/>
      <c r="N2722" s="508"/>
    </row>
    <row r="2723" spans="8:8" s="24" ht="19.5" customFormat="1" customHeight="1">
      <c r="A2723" s="1225"/>
      <c r="B2723" s="1231"/>
      <c r="C2723" s="1232"/>
      <c r="D2723" s="1233">
        <f>Master!$E$11</f>
        <v>0.0</v>
      </c>
      <c r="E2723" s="1233"/>
      <c r="F2723" s="1233"/>
      <c r="G2723" s="1233"/>
      <c r="H2723" s="1233"/>
      <c r="I2723" s="1233"/>
      <c r="J2723" s="1233"/>
      <c r="K2723" s="1233"/>
      <c r="L2723" s="1233"/>
      <c r="M2723" s="1234"/>
      <c r="N2723" s="508"/>
    </row>
    <row r="2724" spans="8:8" s="1235" ht="18.75" customFormat="1" customHeight="1">
      <c r="A2724" s="1236"/>
      <c r="B2724" s="1237"/>
      <c r="C2724" s="1238" t="s">
        <v>154</v>
      </c>
      <c r="D2724" s="1239"/>
      <c r="E2724" s="1239"/>
      <c r="F2724" s="1239"/>
      <c r="G2724" s="1239"/>
      <c r="H2724" s="1240"/>
      <c r="I2724" s="1241" t="s">
        <v>135</v>
      </c>
      <c r="J2724" s="1242"/>
      <c r="K2724" s="1243">
        <f>VLOOKUP($A2721,'Marks Entry'!$C$9:$K$108,5)</f>
        <v>0.0</v>
      </c>
      <c r="L2724" s="1244" t="s">
        <v>221</v>
      </c>
      <c r="M2724" s="1245"/>
      <c r="N2724" s="508"/>
    </row>
    <row r="2725" spans="8:8" s="1235" ht="18.75" customFormat="1" customHeight="1">
      <c r="A2725" s="1236"/>
      <c r="B2725" s="1237"/>
      <c r="C2725" s="1246"/>
      <c r="D2725" s="1247"/>
      <c r="E2725" s="1247"/>
      <c r="F2725" s="1247"/>
      <c r="G2725" s="1247"/>
      <c r="H2725" s="1248"/>
      <c r="I2725" s="1241"/>
      <c r="J2725" s="1242"/>
      <c r="K2725" s="1243"/>
      <c r="L2725" s="1249">
        <f>Master!$E$14</f>
        <v>8170.0</v>
      </c>
      <c r="M2725" s="1250"/>
      <c r="N2725" s="508"/>
    </row>
    <row r="2726" spans="8:8" s="24" ht="15.75" customFormat="1" customHeight="1">
      <c r="A2726" s="1236"/>
      <c r="B2726" s="1251"/>
      <c r="C2726" s="1246"/>
      <c r="D2726" s="1247"/>
      <c r="E2726" s="1247"/>
      <c r="F2726" s="1247"/>
      <c r="G2726" s="1247"/>
      <c r="H2726" s="1248"/>
      <c r="I2726" s="1241"/>
      <c r="J2726" s="1242"/>
      <c r="K2726" s="1243"/>
      <c r="L2726" s="1252" t="s">
        <v>222</v>
      </c>
      <c r="M2726" s="1253"/>
      <c r="N2726" s="508"/>
    </row>
    <row r="2727" spans="8:8" s="24" ht="18.0" customFormat="1" customHeight="1">
      <c r="A2727" s="1236"/>
      <c r="B2727" s="1251"/>
      <c r="C2727" s="1254"/>
      <c r="D2727" s="1255"/>
      <c r="E2727" s="1255"/>
      <c r="F2727" s="1255"/>
      <c r="G2727" s="1255"/>
      <c r="H2727" s="1256"/>
      <c r="I2727" s="1257"/>
      <c r="J2727" s="1258"/>
      <c r="K2727" s="1259"/>
      <c r="L2727" s="1260" t="str">
        <f>Master!$E$6</f>
        <v>2022-23</v>
      </c>
      <c r="M2727" s="1261"/>
      <c r="N2727" s="508"/>
    </row>
    <row r="2728" spans="8:8" s="24" ht="17.25" customFormat="1" customHeight="1">
      <c r="A2728" s="1236"/>
      <c r="B2728" s="1262" t="s">
        <v>167</v>
      </c>
      <c r="C2728" s="1263" t="s">
        <v>21</v>
      </c>
      <c r="D2728" s="1264"/>
      <c r="E2728" s="1264"/>
      <c r="F2728" s="1264"/>
      <c r="G2728" s="1265"/>
      <c r="H2728" s="1266" t="s">
        <v>153</v>
      </c>
      <c r="I2728" s="1267">
        <f>IF(K2724="","",VLOOKUP($A2721,'Marks Entry'!$C$9:$FA$108,3,0))</f>
        <v>0.0</v>
      </c>
      <c r="J2728" s="1267"/>
      <c r="K2728" s="1267"/>
      <c r="L2728" s="1267"/>
      <c r="M2728" s="1268"/>
      <c r="N2728" s="508"/>
    </row>
    <row r="2729" spans="8:8" s="24" ht="17.25" customFormat="1" customHeight="1">
      <c r="A2729" s="1236"/>
      <c r="B2729" s="1262" t="s">
        <v>167</v>
      </c>
      <c r="C2729" s="1269" t="s">
        <v>23</v>
      </c>
      <c r="D2729" s="1270"/>
      <c r="E2729" s="1270"/>
      <c r="F2729" s="1270"/>
      <c r="G2729" s="1271"/>
      <c r="H2729" s="1272" t="s">
        <v>153</v>
      </c>
      <c r="I2729" s="1273">
        <f>IF(K2724="","",VLOOKUP($A2721,'Marks Entry'!$C$9:$FA$108,6,0))</f>
        <v>0.0</v>
      </c>
      <c r="J2729" s="1273"/>
      <c r="K2729" s="1273"/>
      <c r="L2729" s="1273"/>
      <c r="M2729" s="1274"/>
      <c r="N2729" s="508"/>
    </row>
    <row r="2730" spans="8:8" s="24" ht="17.25" customFormat="1" customHeight="1">
      <c r="A2730" s="1236"/>
      <c r="B2730" s="1262" t="s">
        <v>167</v>
      </c>
      <c r="C2730" s="1269" t="s">
        <v>24</v>
      </c>
      <c r="D2730" s="1270"/>
      <c r="E2730" s="1270"/>
      <c r="F2730" s="1270"/>
      <c r="G2730" s="1271"/>
      <c r="H2730" s="1272" t="s">
        <v>153</v>
      </c>
      <c r="I2730" s="1273">
        <f>IF(K2724="","",VLOOKUP($A2721,'Marks Entry'!$C$9:$FA$108,7,0))</f>
        <v>0.0</v>
      </c>
      <c r="J2730" s="1273"/>
      <c r="K2730" s="1273"/>
      <c r="L2730" s="1273"/>
      <c r="M2730" s="1274"/>
      <c r="N2730" s="508"/>
    </row>
    <row r="2731" spans="8:8" s="24" ht="17.25" customFormat="1" customHeight="1">
      <c r="A2731" s="1236"/>
      <c r="B2731" s="1262" t="s">
        <v>167</v>
      </c>
      <c r="C2731" s="1269" t="s">
        <v>52</v>
      </c>
      <c r="D2731" s="1270"/>
      <c r="E2731" s="1270"/>
      <c r="F2731" s="1270"/>
      <c r="G2731" s="1271"/>
      <c r="H2731" s="1272" t="s">
        <v>153</v>
      </c>
      <c r="I2731" s="1273">
        <f>IF(K2724="","",VLOOKUP($A2721,'Marks Entry'!$C$9:$FA$108,8,0))</f>
        <v>0.0</v>
      </c>
      <c r="J2731" s="1273"/>
      <c r="K2731" s="1273"/>
      <c r="L2731" s="1273"/>
      <c r="M2731" s="1274"/>
      <c r="N2731" s="508"/>
    </row>
    <row r="2732" spans="8:8" s="24" ht="17.25" customFormat="1" customHeight="1">
      <c r="A2732" s="1236"/>
      <c r="B2732" s="1262" t="s">
        <v>167</v>
      </c>
      <c r="C2732" s="1269" t="s">
        <v>53</v>
      </c>
      <c r="D2732" s="1270"/>
      <c r="E2732" s="1270"/>
      <c r="F2732" s="1270"/>
      <c r="G2732" s="1271"/>
      <c r="H2732" s="1272" t="s">
        <v>153</v>
      </c>
      <c r="I2732" s="1275" t="str">
        <f>IF(K2724="","",CONCATENATE('Marks Entry'!$G$4,'Marks Entry'!$J$4))</f>
        <v>9(A)</v>
      </c>
      <c r="J2732" s="1273"/>
      <c r="K2732" s="1273"/>
      <c r="L2732" s="1273"/>
      <c r="M2732" s="1274"/>
      <c r="N2732" s="508"/>
    </row>
    <row r="2733" spans="8:8" s="24" ht="17.25" customFormat="1" customHeight="1">
      <c r="A2733" s="1236"/>
      <c r="B2733" s="1262" t="s">
        <v>167</v>
      </c>
      <c r="C2733" s="1276" t="s">
        <v>26</v>
      </c>
      <c r="D2733" s="1277"/>
      <c r="E2733" s="1277"/>
      <c r="F2733" s="1277"/>
      <c r="G2733" s="1278"/>
      <c r="H2733" s="1279" t="s">
        <v>153</v>
      </c>
      <c r="I2733" s="1280">
        <f>IF(K2724="","",VLOOKUP($A2721,'Marks Entry'!$C$9:$FA$108,9,0))</f>
        <v>0.0</v>
      </c>
      <c r="J2733" s="1280"/>
      <c r="K2733" s="1280"/>
      <c r="L2733" s="1280"/>
      <c r="M2733" s="1281"/>
      <c r="N2733" s="508"/>
    </row>
    <row r="2734" spans="8:8" s="1235" ht="17.25" customFormat="1" customHeight="1">
      <c r="A2734" s="1236"/>
      <c r="B2734" s="1282" t="s">
        <v>167</v>
      </c>
      <c r="C2734" s="1283" t="s">
        <v>54</v>
      </c>
      <c r="D2734" s="1284"/>
      <c r="E2734" s="1285" t="s">
        <v>69</v>
      </c>
      <c r="F2734" s="1286" t="s">
        <v>70</v>
      </c>
      <c r="G2734" s="1285" t="s">
        <v>200</v>
      </c>
      <c r="H2734" s="1287" t="s">
        <v>30</v>
      </c>
      <c r="I2734" s="1288" t="s">
        <v>55</v>
      </c>
      <c r="J2734" s="1289" t="s">
        <v>223</v>
      </c>
      <c r="K2734" s="1290" t="s">
        <v>83</v>
      </c>
      <c r="L2734" s="1291" t="s">
        <v>76</v>
      </c>
      <c r="M2734" s="1292" t="s">
        <v>102</v>
      </c>
      <c r="N2734" s="508"/>
    </row>
    <row r="2735" spans="8:8" s="1235" ht="17.25" customFormat="1" customHeight="1">
      <c r="A2735" s="1236"/>
      <c r="B2735" s="1282" t="s">
        <v>167</v>
      </c>
      <c r="C2735" s="1293"/>
      <c r="D2735" s="1294"/>
      <c r="E2735" s="1295"/>
      <c r="F2735" s="1296"/>
      <c r="G2735" s="1295"/>
      <c r="H2735" s="1297"/>
      <c r="I2735" s="1298"/>
      <c r="J2735" s="1299"/>
      <c r="K2735" s="1300"/>
      <c r="L2735" s="1301"/>
      <c r="M2735" s="1302"/>
      <c r="N2735" s="508"/>
    </row>
    <row r="2736" spans="8:8" s="1235" ht="17.25" customFormat="1" customHeight="1">
      <c r="A2736" s="1236"/>
      <c r="B2736" s="1282" t="s">
        <v>167</v>
      </c>
      <c r="C2736" s="1303" t="s">
        <v>56</v>
      </c>
      <c r="D2736" s="1304"/>
      <c r="E2736" s="1305">
        <f>'Marks Entry'!$L$7</f>
        <v>5.0</v>
      </c>
      <c r="F2736" s="1305">
        <f>'Marks Entry'!$M$7</f>
        <v>5.0</v>
      </c>
      <c r="G2736" s="1305">
        <f>'Marks Entry'!$M$7</f>
        <v>5.0</v>
      </c>
      <c r="H2736" s="1306">
        <f>SUM(E2736:G2736)</f>
        <v>15.0</v>
      </c>
      <c r="I2736" s="1305">
        <f>'Marks Entry'!$P$7</f>
        <v>35.0</v>
      </c>
      <c r="J2736" s="1306">
        <f>SUM(H2736,I2736)</f>
        <v>50.0</v>
      </c>
      <c r="K2736" s="1305">
        <f>'Marks Entry'!$R$7</f>
        <v>50.0</v>
      </c>
      <c r="L2736" s="1307">
        <f>SUM(J2736,K2736)</f>
        <v>100.0</v>
      </c>
      <c r="M2736" s="1308"/>
      <c r="N2736" s="508"/>
    </row>
    <row r="2737" spans="8:8" s="1235" ht="17.25" customFormat="1" customHeight="1">
      <c r="A2737" s="1236"/>
      <c r="B2737" s="1282" t="s">
        <v>167</v>
      </c>
      <c r="C2737" s="1309" t="str">
        <f>'Marks Entry'!$L$3</f>
        <v>HINDI</v>
      </c>
      <c r="D2737" s="1310"/>
      <c r="E2737" s="1311">
        <f>IF(K2724="","",VLOOKUP($A2721,'Marks Entry'!$C$1:$GQ$109,10,0))</f>
        <v>0.0</v>
      </c>
      <c r="F2737" s="1311">
        <f>IF(K2724="","",VLOOKUP($A2721,'Marks Entry'!$C$1:$GQ$109,11,0))</f>
        <v>0.0</v>
      </c>
      <c r="G2737" s="1312">
        <f>IF(K2724="","",VLOOKUP($A2721,'Marks Entry'!$C$1:$GQ$109,12,0))</f>
        <v>0.0</v>
      </c>
      <c r="H2737" s="1313">
        <f>SUM(E2737:G2737)</f>
        <v>0.0</v>
      </c>
      <c r="I2737" s="1311">
        <f>IF(K2724="","",VLOOKUP($A2721,'Marks Entry'!$C$1:$GQ$109,14,0))</f>
        <v>0.0</v>
      </c>
      <c r="J2737" s="1313">
        <f t="shared" si="204" ref="J2737:J2744">SUM(H2737,I2737)</f>
        <v>0.0</v>
      </c>
      <c r="K2737" s="1311">
        <f>IF(K2724="","",VLOOKUP($A2721,'Marks Entry'!$C$1:$GQ$109,16,0))</f>
        <v>0.0</v>
      </c>
      <c r="L2737" s="1314">
        <f t="shared" si="205" ref="L2737:L2744">SUM(J2737,K2737)</f>
        <v>0.0</v>
      </c>
      <c r="M2737" s="1315" t="str">
        <f>IF(K2724="","",VLOOKUP($A2721,'Marks Entry'!$C$1:$GQ$109,21,0))</f>
        <v/>
      </c>
      <c r="N2737" s="508"/>
    </row>
    <row r="2738" spans="8:8" s="1235" ht="17.25" customFormat="1" customHeight="1">
      <c r="A2738" s="1236"/>
      <c r="B2738" s="1282" t="s">
        <v>167</v>
      </c>
      <c r="C2738" s="1316" t="str">
        <f>'Marks Entry'!$X$3</f>
        <v>ENGLISH</v>
      </c>
      <c r="D2738" s="1317"/>
      <c r="E2738" s="1318">
        <f>IF(K2724="","",VLOOKUP($A2721,'Marks Entry'!$C$1:$GQ$109,22,0))</f>
        <v>0.0</v>
      </c>
      <c r="F2738" s="1318">
        <f>IF(K2724="","",VLOOKUP($A2721,'Marks Entry'!$C$1:$GQ$109,23,0))</f>
        <v>0.0</v>
      </c>
      <c r="G2738" s="1319">
        <f>IF(K2724="","",VLOOKUP($A2721,'Marks Entry'!$C$1:$GQ$109,24,0))</f>
        <v>0.0</v>
      </c>
      <c r="H2738" s="1320">
        <f t="shared" si="206" ref="H2738:H2744">SUM(E2738:G2738)</f>
        <v>0.0</v>
      </c>
      <c r="I2738" s="1321">
        <f>IF(K2724="","",VLOOKUP($A2721,'Marks Entry'!$C$1:$GQ$109,26,0))</f>
        <v>0.0</v>
      </c>
      <c r="J2738" s="1320">
        <f t="shared" si="204"/>
        <v>0.0</v>
      </c>
      <c r="K2738" s="1318">
        <f>IF(K2724="","",VLOOKUP($A2721,'Marks Entry'!$C$1:$GQ$109,28,0))</f>
        <v>0.0</v>
      </c>
      <c r="L2738" s="1322">
        <f t="shared" si="205"/>
        <v>0.0</v>
      </c>
      <c r="M2738" s="1323" t="str">
        <f>IF(K2724="","",VLOOKUP($A2721,'Marks Entry'!$C$1:$GQ$109,33,0))</f>
        <v/>
      </c>
      <c r="N2738" s="508"/>
    </row>
    <row r="2739" spans="8:8" s="1235" ht="17.25" customFormat="1" customHeight="1">
      <c r="A2739" s="1236"/>
      <c r="B2739" s="1282" t="s">
        <v>167</v>
      </c>
      <c r="C2739" s="1324" t="s">
        <v>56</v>
      </c>
      <c r="D2739" s="1325"/>
      <c r="E2739" s="1326">
        <f>'Marks Entry'!$AJ$7</f>
        <v>10.0</v>
      </c>
      <c r="F2739" s="1326">
        <f>'Marks Entry'!$AK$7</f>
        <v>10.0</v>
      </c>
      <c r="G2739" s="1326">
        <f>'Marks Entry'!$AK$7</f>
        <v>10.0</v>
      </c>
      <c r="H2739" s="1327">
        <f t="shared" si="206"/>
        <v>30.0</v>
      </c>
      <c r="I2739" s="1326">
        <f>'Marks Entry'!$AN$7</f>
        <v>70.0</v>
      </c>
      <c r="J2739" s="1327">
        <f t="shared" si="204"/>
        <v>100.0</v>
      </c>
      <c r="K2739" s="1326">
        <f>'Marks Entry'!$AP$7</f>
        <v>100.0</v>
      </c>
      <c r="L2739" s="1328">
        <f t="shared" si="205"/>
        <v>200.0</v>
      </c>
      <c r="M2739" s="1329" t="s">
        <v>168</v>
      </c>
      <c r="N2739" s="508"/>
    </row>
    <row r="2740" spans="8:8" s="1235" ht="17.25" customFormat="1" customHeight="1">
      <c r="A2740" s="1236"/>
      <c r="B2740" s="1282" t="s">
        <v>167</v>
      </c>
      <c r="C2740" s="1330" t="str">
        <f>'Marks Entry'!$AJ$3</f>
        <v>SANSKRIT-I</v>
      </c>
      <c r="D2740" s="1331"/>
      <c r="E2740" s="1311">
        <f>IF(K2724="","",VLOOKUP($A2721,'Marks Entry'!$C$1:$GQ$109,34,0))</f>
        <v>0.0</v>
      </c>
      <c r="F2740" s="1311">
        <f>IF(K2724="","",VLOOKUP($A2721,'Marks Entry'!$C$1:$GQ$109,35,0))</f>
        <v>0.0</v>
      </c>
      <c r="G2740" s="1312">
        <f>IF(K2724="","",VLOOKUP($A2721,'Marks Entry'!$C$1:$GQ$109,36,0))</f>
        <v>0.0</v>
      </c>
      <c r="H2740" s="1332">
        <f t="shared" si="206"/>
        <v>0.0</v>
      </c>
      <c r="I2740" s="1333">
        <f>IF(K2724="","",VLOOKUP($A2721,'Marks Entry'!$C$1:$GQ$109,38,0))</f>
        <v>0.0</v>
      </c>
      <c r="J2740" s="1332">
        <f t="shared" si="204"/>
        <v>0.0</v>
      </c>
      <c r="K2740" s="1311">
        <f>IF(K2724="","",VLOOKUP($A2721,'Marks Entry'!$C$1:$GQ$109,40,0))</f>
        <v>0.0</v>
      </c>
      <c r="L2740" s="1314">
        <f t="shared" si="205"/>
        <v>0.0</v>
      </c>
      <c r="M2740" s="1315" t="str">
        <f>IF(K2724="","",VLOOKUP($A2721,'Marks Entry'!$C$1:$GQ$109,45,0))</f>
        <v/>
      </c>
      <c r="N2740" s="508"/>
    </row>
    <row r="2741" spans="8:8" s="1235" ht="17.25" customFormat="1" customHeight="1">
      <c r="A2741" s="1236"/>
      <c r="B2741" s="1282" t="s">
        <v>167</v>
      </c>
      <c r="C2741" s="1334" t="str">
        <f>'Marks Entry'!$AV$3</f>
        <v>SANSKRIT-II</v>
      </c>
      <c r="D2741" s="1335"/>
      <c r="E2741" s="1311">
        <f>IF(K2724="","",VLOOKUP($A2721,'Marks Entry'!$C$1:$GQ$109,46,0))</f>
        <v>0.0</v>
      </c>
      <c r="F2741" s="1311">
        <f>IF(K2724="","",VLOOKUP($A2721,'Marks Entry'!$C$1:$GQ$109,47,0))</f>
        <v>0.0</v>
      </c>
      <c r="G2741" s="1312">
        <f>IF(K2724="","",VLOOKUP($A2721,'Marks Entry'!$C$1:$GQ$109,48,0))</f>
        <v>0.0</v>
      </c>
      <c r="H2741" s="1336">
        <f t="shared" si="206"/>
        <v>0.0</v>
      </c>
      <c r="I2741" s="1337">
        <f>IF(K2724="","",VLOOKUP($A2721,'Marks Entry'!$C$1:$GQ$109,50,0))</f>
        <v>0.0</v>
      </c>
      <c r="J2741" s="1336">
        <f t="shared" si="204"/>
        <v>0.0</v>
      </c>
      <c r="K2741" s="1311">
        <f>IF(K2724="","",VLOOKUP($A2721,'Marks Entry'!$C$1:$GQ$109,52,0))</f>
        <v>0.0</v>
      </c>
      <c r="L2741" s="1314">
        <f t="shared" si="205"/>
        <v>0.0</v>
      </c>
      <c r="M2741" s="1315" t="str">
        <f>IF(K2724="","",VLOOKUP($A2721,'Marks Entry'!$C$1:$GQ$109,57,0))</f>
        <v/>
      </c>
      <c r="N2741" s="508"/>
    </row>
    <row r="2742" spans="8:8" s="1235" ht="17.25" customFormat="1" customHeight="1">
      <c r="A2742" s="1236"/>
      <c r="B2742" s="1282" t="s">
        <v>167</v>
      </c>
      <c r="C2742" s="1334" t="str">
        <f>'Marks Entry'!$BH$3</f>
        <v>SCIENCE</v>
      </c>
      <c r="D2742" s="1335"/>
      <c r="E2742" s="1311">
        <f>IF(K2724="","",VLOOKUP($A2721,'Marks Entry'!$C$1:$GQ$109,58,0))</f>
        <v>0.0</v>
      </c>
      <c r="F2742" s="1311">
        <f>IF(K2724="","",VLOOKUP($A2721,'Marks Entry'!$C$1:$GQ$109,59,0))</f>
        <v>0.0</v>
      </c>
      <c r="G2742" s="1312">
        <f>IF(K2724="","",VLOOKUP($A2721,'Marks Entry'!$C$1:$GQ$109,60,0))</f>
        <v>0.0</v>
      </c>
      <c r="H2742" s="1336">
        <f t="shared" si="206"/>
        <v>0.0</v>
      </c>
      <c r="I2742" s="1337">
        <f>IF(K2724="","",VLOOKUP($A2721,'Marks Entry'!$C$1:$GQ$109,62,0))</f>
        <v>0.0</v>
      </c>
      <c r="J2742" s="1336">
        <f t="shared" si="204"/>
        <v>0.0</v>
      </c>
      <c r="K2742" s="1311">
        <f>IF(K2724="","",VLOOKUP($A2721,'Marks Entry'!$C$1:$GQ$109,64,0))</f>
        <v>0.0</v>
      </c>
      <c r="L2742" s="1314">
        <f t="shared" si="205"/>
        <v>0.0</v>
      </c>
      <c r="M2742" s="1315" t="str">
        <f>IF(K2724="","",VLOOKUP($A2721,'Marks Entry'!$C$1:$GQ$109,69,0))</f>
        <v/>
      </c>
      <c r="N2742" s="508"/>
    </row>
    <row r="2743" spans="8:8" s="1235" ht="17.25" customFormat="1" customHeight="1">
      <c r="A2743" s="1236"/>
      <c r="B2743" s="1282" t="s">
        <v>167</v>
      </c>
      <c r="C2743" s="1338" t="str">
        <f>'Marks Entry'!$BT$3</f>
        <v>MATHEMATICS</v>
      </c>
      <c r="D2743" s="1339"/>
      <c r="E2743" s="1340">
        <f>IF(K2724="","",VLOOKUP($A2721,'Marks Entry'!$C$1:$GQ$109,70,0))</f>
        <v>0.0</v>
      </c>
      <c r="F2743" s="1340">
        <f>IF(K2724="","",VLOOKUP($A2721,'Marks Entry'!$C$1:$GQ$109,71,0))</f>
        <v>0.0</v>
      </c>
      <c r="G2743" s="1341">
        <f>IF(K2724="","",VLOOKUP($A2721,'Marks Entry'!$C$1:$GQ$109,72,0))</f>
        <v>0.0</v>
      </c>
      <c r="H2743" s="1342">
        <f t="shared" si="206"/>
        <v>0.0</v>
      </c>
      <c r="I2743" s="1343">
        <f>IF(K2724="","",VLOOKUP($A2721,'Marks Entry'!$C$1:$GQ$109,74,0))</f>
        <v>0.0</v>
      </c>
      <c r="J2743" s="1342">
        <f t="shared" si="204"/>
        <v>0.0</v>
      </c>
      <c r="K2743" s="1340">
        <f>IF(K2724="","",VLOOKUP($A2721,'Marks Entry'!$C$1:$GQ$109,76,0))</f>
        <v>0.0</v>
      </c>
      <c r="L2743" s="1344">
        <f t="shared" si="205"/>
        <v>0.0</v>
      </c>
      <c r="M2743" s="1345" t="str">
        <f>IF(K2724="","",VLOOKUP($A2721,'Marks Entry'!$C$1:$GQ$109,81,0))</f>
        <v/>
      </c>
      <c r="N2743" s="508"/>
    </row>
    <row r="2744" spans="8:8" s="1235" ht="17.25" customFormat="1" customHeight="1">
      <c r="A2744" s="1236"/>
      <c r="B2744" s="1282" t="s">
        <v>167</v>
      </c>
      <c r="C2744" s="1338" t="str">
        <f>'Marks Entry'!$CF$3</f>
        <v>SOCIAL SCIENCE</v>
      </c>
      <c r="D2744" s="1339"/>
      <c r="E2744" s="1340">
        <f>IF(K2724="","",VLOOKUP($A2721,'Marks Entry'!$C$1:$GQ$109,82,0))</f>
        <v>0.0</v>
      </c>
      <c r="F2744" s="1340">
        <f>IF(K2724="","",VLOOKUP($A2721,'Marks Entry'!$C$1:$GQ$109,83,0))</f>
        <v>0.0</v>
      </c>
      <c r="G2744" s="1341">
        <f>IF(K2724="","",VLOOKUP($A2721,'Marks Entry'!$C$1:$GQ$109,84,0))</f>
        <v>0.0</v>
      </c>
      <c r="H2744" s="1342">
        <f t="shared" si="206"/>
        <v>0.0</v>
      </c>
      <c r="I2744" s="1343">
        <f>IF(K2724="","",VLOOKUP($A2721,'Marks Entry'!$C$1:$GQ$109,86,0))</f>
        <v>0.0</v>
      </c>
      <c r="J2744" s="1342">
        <f t="shared" si="204"/>
        <v>0.0</v>
      </c>
      <c r="K2744" s="1340">
        <f>IF(K2724="","",VLOOKUP($A2721,'Marks Entry'!$C$1:$GQ$109,88,0))</f>
        <v>0.0</v>
      </c>
      <c r="L2744" s="1344">
        <f t="shared" si="205"/>
        <v>0.0</v>
      </c>
      <c r="M2744" s="1345" t="str">
        <f>IF(K2724="","",VLOOKUP($A2721,'Marks Entry'!$C$1:$GQ$109,93,0))</f>
        <v/>
      </c>
      <c r="N2744" s="508"/>
    </row>
    <row r="2745" spans="8:8" s="24" ht="17.25" customFormat="1" customHeight="1">
      <c r="A2745" s="1236"/>
      <c r="B2745" s="1262" t="s">
        <v>167</v>
      </c>
      <c r="C2745" s="1346" t="s">
        <v>77</v>
      </c>
      <c r="D2745" s="1347"/>
      <c r="E2745" s="1348"/>
      <c r="F2745" s="1349" t="s">
        <v>78</v>
      </c>
      <c r="G2745" s="1350"/>
      <c r="H2745" s="1351" t="s">
        <v>79</v>
      </c>
      <c r="I2745" s="1352"/>
      <c r="J2745" s="1353" t="s">
        <v>43</v>
      </c>
      <c r="K2745" s="1354" t="s">
        <v>95</v>
      </c>
      <c r="L2745" s="1355" t="s">
        <v>41</v>
      </c>
      <c r="M2745" s="1356" t="s">
        <v>45</v>
      </c>
      <c r="N2745" s="508"/>
    </row>
    <row r="2746" spans="8:8" s="24" ht="20.25" customFormat="1" customHeight="1">
      <c r="A2746" s="1236"/>
      <c r="B2746" s="1262" t="s">
        <v>167</v>
      </c>
      <c r="C2746" s="1357"/>
      <c r="D2746" s="1358"/>
      <c r="E2746" s="1359"/>
      <c r="F2746" s="1360" t="str">
        <f>IF(K2724="","",VLOOKUP($A2721,'Marks Entry'!$C$1:$GQ$109,155,0))</f>
        <v/>
      </c>
      <c r="G2746" s="1361"/>
      <c r="H2746" s="1362" t="str">
        <f>IF(K2724="","",VLOOKUP($A2721,'Marks Entry'!$C$1:$GQ$109,156,0))</f>
        <v/>
      </c>
      <c r="I2746" s="1361"/>
      <c r="J2746" s="1363" t="str">
        <f>IF(K2724="","",VLOOKUP($A2721,'Marks Entry'!$C$1:$GQ$109,157,0))</f>
        <v/>
      </c>
      <c r="K2746" s="1364" t="str">
        <f>IF(K2724="","",VLOOKUP($A2721,'Marks Entry'!$C$1:$GQ$109,158,0))</f>
        <v/>
      </c>
      <c r="L2746" s="1365" t="str">
        <f>IF(K2724="","",VLOOKUP($A2721,'Marks Entry'!$C$1:$GQ$109,159,0))</f>
        <v/>
      </c>
      <c r="M2746" s="1366" t="str">
        <f>IF(K2724="","",VLOOKUP($A2721,'Marks Entry'!$C$1:$GQ$109,161,0))</f>
        <v/>
      </c>
      <c r="N2746" s="508"/>
    </row>
    <row r="2747" spans="8:8" s="24" ht="17.25" customFormat="1" customHeight="1">
      <c r="A2747" s="1236"/>
      <c r="B2747" s="1262" t="s">
        <v>167</v>
      </c>
      <c r="C2747" s="1367" t="s">
        <v>58</v>
      </c>
      <c r="D2747" s="1368"/>
      <c r="E2747" s="1368"/>
      <c r="F2747" s="1368"/>
      <c r="G2747" s="1368"/>
      <c r="H2747" s="1368"/>
      <c r="I2747" s="1369"/>
      <c r="J2747" s="1370" t="s">
        <v>59</v>
      </c>
      <c r="K2747" s="1371">
        <f>IF(K2724="","",VLOOKUP($A2721,'Marks Entry'!$C$1:$GQ$109,152,0))</f>
        <v>0.0</v>
      </c>
      <c r="L2747" s="1372" t="s">
        <v>104</v>
      </c>
      <c r="M2747" s="1373"/>
      <c r="N2747" s="508"/>
    </row>
    <row r="2748" spans="8:8" s="24" ht="17.25" customFormat="1" customHeight="1">
      <c r="A2748" s="1236"/>
      <c r="B2748" s="1262" t="s">
        <v>167</v>
      </c>
      <c r="C2748" s="1374" t="s">
        <v>54</v>
      </c>
      <c r="D2748" s="1375"/>
      <c r="E2748" s="1375"/>
      <c r="F2748" s="1376" t="s">
        <v>162</v>
      </c>
      <c r="G2748" s="1376"/>
      <c r="H2748" s="1376"/>
      <c r="I2748" s="1377" t="s">
        <v>49</v>
      </c>
      <c r="J2748" s="1378" t="s">
        <v>60</v>
      </c>
      <c r="K2748" s="1379">
        <f>IF(K2724="","",VLOOKUP($A2721,'Marks Entry'!$C$1:$GQ$109,153,0))</f>
        <v>0.0</v>
      </c>
      <c r="L2748" s="1380" t="str">
        <f>IF(K2724="","",VLOOKUP($A2721,'Marks Entry'!$C$1:$GQ$109,154,0))</f>
        <v/>
      </c>
      <c r="M2748" s="1381"/>
      <c r="N2748" s="508"/>
    </row>
    <row r="2749" spans="8:8" s="24" ht="17.25" customFormat="1" customHeight="1">
      <c r="A2749" s="1236"/>
      <c r="B2749" s="1262" t="s">
        <v>167</v>
      </c>
      <c r="C2749" s="1374"/>
      <c r="D2749" s="1375"/>
      <c r="E2749" s="1375"/>
      <c r="F2749" s="1376"/>
      <c r="G2749" s="1376"/>
      <c r="H2749" s="1376"/>
      <c r="I2749" s="1382" t="s">
        <v>103</v>
      </c>
      <c r="J2749" s="1383" t="s">
        <v>61</v>
      </c>
      <c r="K2749" s="1383"/>
      <c r="L2749" s="1384" t="str">
        <f>IF(K2724="","",VLOOKUP($A2721,'Marks Entry'!$C$1:$GQ$109,162,0))</f>
        <v/>
      </c>
      <c r="M2749" s="1385"/>
      <c r="N2749" s="508"/>
    </row>
    <row r="2750" spans="8:8" s="24" ht="17.25" customFormat="1" customHeight="1">
      <c r="A2750" s="1236"/>
      <c r="B2750" s="1262" t="s">
        <v>167</v>
      </c>
      <c r="C2750" s="1386" t="str">
        <f>'Marks Entry'!$CR$3</f>
        <v>Fou. Of Info. Tech.</v>
      </c>
      <c r="D2750" s="1387"/>
      <c r="E2750" s="1388"/>
      <c r="F2750" s="1389" t="str">
        <f>IF(K2724="","",VLOOKUP($A2721,'Marks Entry'!$C$1:$GQ$109,180,0))</f>
        <v>0/200</v>
      </c>
      <c r="G2750" s="1389"/>
      <c r="H2750" s="1389"/>
      <c r="I2750" s="1390" t="str">
        <f>IF(OR(K2724="",F2750=0/200),"",VLOOKUP($A2721,'Marks Entry'!$C$1:$GQ$109,106,0))</f>
        <v/>
      </c>
      <c r="J2750" s="1391" t="s">
        <v>68</v>
      </c>
      <c r="K2750" s="1391"/>
      <c r="L2750" s="1392">
        <f>Master!$E$20</f>
        <v>45048.0</v>
      </c>
      <c r="M2750" s="1393"/>
      <c r="N2750" s="508"/>
    </row>
    <row r="2751" spans="8:8" s="24" ht="17.25" customFormat="1" customHeight="1">
      <c r="A2751" s="1236"/>
      <c r="B2751" s="1262" t="s">
        <v>167</v>
      </c>
      <c r="C2751" s="1394" t="str">
        <f>'Marks Entry'!$DE$3</f>
        <v>Health &amp; Phy. Edu.</v>
      </c>
      <c r="D2751" s="1395"/>
      <c r="E2751" s="1395"/>
      <c r="F2751" s="1396" t="str">
        <f>IF(K2724="","",VLOOKUP($A2721,'Marks Entry'!$C$1:$GQ$109,184,0))</f>
        <v>0/230</v>
      </c>
      <c r="G2751" s="1397"/>
      <c r="H2751" s="1398"/>
      <c r="I2751" s="1390" t="str">
        <f>IF(OR(K2724="",F2751=0/200),"",VLOOKUP($A2721,'Marks Entry'!$C$1:$GQ$109,129,0))</f>
        <v/>
      </c>
      <c r="J2751" s="1399"/>
      <c r="K2751" s="1399"/>
      <c r="L2751" s="1399"/>
      <c r="M2751" s="1400"/>
      <c r="N2751" s="508"/>
    </row>
    <row r="2752" spans="8:8" s="24" ht="17.25" customFormat="1" customHeight="1">
      <c r="A2752" s="1236"/>
      <c r="B2752" s="1262" t="s">
        <v>167</v>
      </c>
      <c r="C2752" s="1394" t="str">
        <f>'Marks Entry'!$EB$3</f>
        <v>S.U.P.W.</v>
      </c>
      <c r="D2752" s="1395"/>
      <c r="E2752" s="1395"/>
      <c r="F2752" s="1396" t="str">
        <f>IF(K2724="","",VLOOKUP($A2721,'Marks Entry'!$C$1:$GQ$109,188,0))</f>
        <v>0/100</v>
      </c>
      <c r="G2752" s="1397"/>
      <c r="H2752" s="1398"/>
      <c r="I2752" s="1390" t="str">
        <f>IF(OR(K2724="",F2752=0/100),"",VLOOKUP($A2721,'Marks Entry'!$C$1:$GQ$109,135,0))</f>
        <v/>
      </c>
      <c r="J2752" s="1401"/>
      <c r="K2752" s="1401"/>
      <c r="L2752" s="1401"/>
      <c r="M2752" s="1402"/>
      <c r="N2752" s="508"/>
    </row>
    <row r="2753" spans="8:8" s="24" ht="17.25" customFormat="1" customHeight="1">
      <c r="A2753" s="1236"/>
      <c r="B2753" s="1262" t="s">
        <v>167</v>
      </c>
      <c r="C2753" s="1394" t="str">
        <f>'Marks Entry'!$EH$3</f>
        <v>Art Education</v>
      </c>
      <c r="D2753" s="1395"/>
      <c r="E2753" s="1395"/>
      <c r="F2753" s="1396" t="str">
        <f>IF(K2724="","",VLOOKUP($A2721,'Marks Entry'!$C$1:$GQ$109,192,0))</f>
        <v>0/100</v>
      </c>
      <c r="G2753" s="1397"/>
      <c r="H2753" s="1398"/>
      <c r="I2753" s="1390" t="str">
        <f>IF(OR(K2724="",F2753=0/100),"",VLOOKUP($A2721,'Marks Entry'!$C$1:$GQ$109,141,0))</f>
        <v/>
      </c>
      <c r="J2753" s="1403" t="s">
        <v>228</v>
      </c>
      <c r="K2753" s="1403"/>
      <c r="L2753" s="1403"/>
      <c r="M2753" s="1404"/>
      <c r="N2753" s="508"/>
    </row>
    <row r="2754" spans="8:8" s="24" ht="17.25" customFormat="1" customHeight="1">
      <c r="A2754" s="1236"/>
      <c r="B2754" s="1262" t="s">
        <v>167</v>
      </c>
      <c r="C2754" s="1394" t="str">
        <f>'Marks Entry'!$EN$3</f>
        <v>H &amp; C RAJ</v>
      </c>
      <c r="D2754" s="1395"/>
      <c r="E2754" s="1395"/>
      <c r="F2754" s="1405" t="str">
        <f>IF(K2724="","",VLOOKUP($A2721,'Marks Entry'!$C$1:$GQ$109,196,0))</f>
        <v>0/200</v>
      </c>
      <c r="G2754" s="1406"/>
      <c r="H2754" s="1407"/>
      <c r="I2754" s="1408" t="str">
        <f>IF(OR(K2724="",F2754=0/200),"",VLOOKUP($A2721,'Marks Entry'!$C$1:$GQ$109,151,0))</f>
        <v/>
      </c>
      <c r="J2754" s="1403" t="s">
        <v>229</v>
      </c>
      <c r="K2754" s="1403"/>
      <c r="L2754" s="1403"/>
      <c r="M2754" s="1404"/>
      <c r="N2754" s="508"/>
    </row>
    <row r="2755" spans="8:8" s="24" ht="17.25" customFormat="1" customHeight="1">
      <c r="A2755" s="1236"/>
      <c r="B2755" s="1262" t="s">
        <v>167</v>
      </c>
      <c r="C2755" s="1409" t="s">
        <v>171</v>
      </c>
      <c r="D2755" s="1410"/>
      <c r="E2755" s="1411"/>
      <c r="F2755" s="1412" t="s">
        <v>172</v>
      </c>
      <c r="G2755" s="1413"/>
      <c r="H2755" s="1414"/>
      <c r="I2755" s="1415" t="s">
        <v>31</v>
      </c>
      <c r="J2755" s="1403" t="s">
        <v>230</v>
      </c>
      <c r="K2755" s="1403"/>
      <c r="L2755" s="1403"/>
      <c r="M2755" s="1404"/>
      <c r="N2755" s="508"/>
    </row>
    <row r="2756" spans="8:8" s="24" ht="17.25" customFormat="1" customHeight="1">
      <c r="A2756" s="1236"/>
      <c r="B2756" s="1262" t="s">
        <v>167</v>
      </c>
      <c r="C2756" s="1416"/>
      <c r="D2756" s="1417"/>
      <c r="E2756" s="1418"/>
      <c r="F2756" s="1419" t="s">
        <v>224</v>
      </c>
      <c r="G2756" s="1420"/>
      <c r="H2756" s="1421"/>
      <c r="I2756" s="1422" t="s">
        <v>62</v>
      </c>
      <c r="J2756" s="1423" t="s">
        <v>232</v>
      </c>
      <c r="K2756" s="1424"/>
      <c r="L2756" s="1424"/>
      <c r="M2756" s="1425"/>
      <c r="N2756" s="508"/>
    </row>
    <row r="2757" spans="8:8" s="24" ht="17.25" customFormat="1" customHeight="1">
      <c r="A2757" s="1236"/>
      <c r="B2757" s="1262" t="s">
        <v>167</v>
      </c>
      <c r="C2757" s="1416"/>
      <c r="D2757" s="1417"/>
      <c r="E2757" s="1418"/>
      <c r="F2757" s="1419" t="s">
        <v>225</v>
      </c>
      <c r="G2757" s="1420"/>
      <c r="H2757" s="1421"/>
      <c r="I2757" s="1422" t="s">
        <v>63</v>
      </c>
      <c r="J2757" s="1426"/>
      <c r="K2757" s="1427"/>
      <c r="L2757" s="1427"/>
      <c r="M2757" s="1428"/>
      <c r="N2757" s="508"/>
    </row>
    <row r="2758" spans="8:8" s="24" ht="17.25" customFormat="1" customHeight="1">
      <c r="A2758" s="1236"/>
      <c r="B2758" s="1262" t="s">
        <v>167</v>
      </c>
      <c r="C2758" s="1416"/>
      <c r="D2758" s="1417"/>
      <c r="E2758" s="1418"/>
      <c r="F2758" s="1419" t="s">
        <v>226</v>
      </c>
      <c r="G2758" s="1420"/>
      <c r="H2758" s="1421"/>
      <c r="I2758" s="1422" t="s">
        <v>65</v>
      </c>
      <c r="J2758" s="1426"/>
      <c r="K2758" s="1427"/>
      <c r="L2758" s="1427"/>
      <c r="M2758" s="1428"/>
      <c r="N2758" s="508"/>
    </row>
    <row r="2759" spans="8:8" s="24" ht="17.25" customFormat="1" customHeight="1">
      <c r="A2759" s="1236"/>
      <c r="B2759" s="1429" t="s">
        <v>167</v>
      </c>
      <c r="C2759" s="1430"/>
      <c r="D2759" s="1431"/>
      <c r="E2759" s="1432"/>
      <c r="F2759" s="1433" t="s">
        <v>227</v>
      </c>
      <c r="G2759" s="1434"/>
      <c r="H2759" s="1435"/>
      <c r="I2759" s="1436" t="s">
        <v>64</v>
      </c>
      <c r="J2759" s="1437" t="s">
        <v>231</v>
      </c>
      <c r="K2759" s="1438"/>
      <c r="L2759" s="1438"/>
      <c r="M2759" s="1439"/>
      <c r="N2759" s="508"/>
    </row>
    <row r="2760" spans="8:8" s="24" ht="27.75" customFormat="1" customHeight="1">
      <c r="A2760" s="1440" t="s">
        <v>161</v>
      </c>
      <c r="B2760" s="1440"/>
      <c r="C2760" s="1440"/>
      <c r="D2760" s="1440"/>
      <c r="E2760" s="1440"/>
      <c r="F2760" s="1440"/>
      <c r="G2760" s="1440"/>
      <c r="H2760" s="1440"/>
      <c r="I2760" s="1440"/>
      <c r="J2760" s="1440"/>
      <c r="K2760" s="1440"/>
      <c r="L2760" s="1440"/>
      <c r="M2760" s="1440"/>
      <c r="N2760" s="1440"/>
    </row>
    <row r="2761" spans="8:8" s="24" ht="19.5" customFormat="1" customHeight="1">
      <c r="A2761" s="1223">
        <f>A2721+1</f>
        <v>70.0</v>
      </c>
      <c r="B2761" s="1441" t="str">
        <f>$B$1</f>
        <v>Department Of Sanskrit Education, Rajasthan</v>
      </c>
      <c r="C2761" s="1441"/>
      <c r="D2761" s="1441"/>
      <c r="E2761" s="1441"/>
      <c r="F2761" s="1441"/>
      <c r="G2761" s="1441"/>
      <c r="H2761" s="1441"/>
      <c r="I2761" s="1441"/>
      <c r="J2761" s="1441"/>
      <c r="K2761" s="1441"/>
      <c r="L2761" s="1441"/>
      <c r="M2761" s="1441"/>
      <c r="N2761" s="508" t="s">
        <v>161</v>
      </c>
    </row>
    <row r="2762" spans="8:8" s="707" ht="36.0" customFormat="1" customHeight="1">
      <c r="A2762" s="1225"/>
      <c r="B2762" s="1226"/>
      <c r="C2762" s="1227"/>
      <c r="D2762" s="1228" t="str">
        <f>Master!$E$8</f>
        <v>GOVT VARISHTHA UPADHYAY SANSKRIT SCHOOL</v>
      </c>
      <c r="E2762" s="1229"/>
      <c r="F2762" s="1229"/>
      <c r="G2762" s="1229"/>
      <c r="H2762" s="1229"/>
      <c r="I2762" s="1229"/>
      <c r="J2762" s="1229"/>
      <c r="K2762" s="1229"/>
      <c r="L2762" s="1229"/>
      <c r="M2762" s="1230"/>
      <c r="N2762" s="508"/>
    </row>
    <row r="2763" spans="8:8" s="24" ht="19.5" customFormat="1" customHeight="1">
      <c r="A2763" s="1225"/>
      <c r="B2763" s="1231"/>
      <c r="C2763" s="1232"/>
      <c r="D2763" s="1233">
        <f>Master!$E$11</f>
        <v>0.0</v>
      </c>
      <c r="E2763" s="1233"/>
      <c r="F2763" s="1233"/>
      <c r="G2763" s="1233"/>
      <c r="H2763" s="1233"/>
      <c r="I2763" s="1233"/>
      <c r="J2763" s="1233"/>
      <c r="K2763" s="1233"/>
      <c r="L2763" s="1233"/>
      <c r="M2763" s="1234"/>
      <c r="N2763" s="508"/>
    </row>
    <row r="2764" spans="8:8" s="1235" ht="18.75" customFormat="1" customHeight="1">
      <c r="A2764" s="1236"/>
      <c r="B2764" s="1237"/>
      <c r="C2764" s="1238" t="s">
        <v>154</v>
      </c>
      <c r="D2764" s="1239"/>
      <c r="E2764" s="1239"/>
      <c r="F2764" s="1239"/>
      <c r="G2764" s="1239"/>
      <c r="H2764" s="1240"/>
      <c r="I2764" s="1241" t="s">
        <v>135</v>
      </c>
      <c r="J2764" s="1242"/>
      <c r="K2764" s="1243">
        <f>VLOOKUP($A2761,'Marks Entry'!$C$9:$K$108,5)</f>
        <v>0.0</v>
      </c>
      <c r="L2764" s="1244" t="s">
        <v>221</v>
      </c>
      <c r="M2764" s="1245"/>
      <c r="N2764" s="508"/>
    </row>
    <row r="2765" spans="8:8" s="1235" ht="18.75" customFormat="1" customHeight="1">
      <c r="A2765" s="1236"/>
      <c r="B2765" s="1237"/>
      <c r="C2765" s="1246"/>
      <c r="D2765" s="1247"/>
      <c r="E2765" s="1247"/>
      <c r="F2765" s="1247"/>
      <c r="G2765" s="1247"/>
      <c r="H2765" s="1248"/>
      <c r="I2765" s="1241"/>
      <c r="J2765" s="1242"/>
      <c r="K2765" s="1243"/>
      <c r="L2765" s="1249">
        <f>Master!$E$14</f>
        <v>8170.0</v>
      </c>
      <c r="M2765" s="1250"/>
      <c r="N2765" s="508"/>
    </row>
    <row r="2766" spans="8:8" s="24" ht="15.75" customFormat="1" customHeight="1">
      <c r="A2766" s="1236"/>
      <c r="B2766" s="1251"/>
      <c r="C2766" s="1246"/>
      <c r="D2766" s="1247"/>
      <c r="E2766" s="1247"/>
      <c r="F2766" s="1247"/>
      <c r="G2766" s="1247"/>
      <c r="H2766" s="1248"/>
      <c r="I2766" s="1241"/>
      <c r="J2766" s="1242"/>
      <c r="K2766" s="1243"/>
      <c r="L2766" s="1252" t="s">
        <v>222</v>
      </c>
      <c r="M2766" s="1253"/>
      <c r="N2766" s="508"/>
    </row>
    <row r="2767" spans="8:8" s="24" ht="18.0" customFormat="1" customHeight="1">
      <c r="A2767" s="1236"/>
      <c r="B2767" s="1251"/>
      <c r="C2767" s="1254"/>
      <c r="D2767" s="1255"/>
      <c r="E2767" s="1255"/>
      <c r="F2767" s="1255"/>
      <c r="G2767" s="1255"/>
      <c r="H2767" s="1256"/>
      <c r="I2767" s="1257"/>
      <c r="J2767" s="1258"/>
      <c r="K2767" s="1259"/>
      <c r="L2767" s="1260" t="str">
        <f>Master!$E$6</f>
        <v>2022-23</v>
      </c>
      <c r="M2767" s="1261"/>
      <c r="N2767" s="508"/>
    </row>
    <row r="2768" spans="8:8" s="24" ht="17.25" customFormat="1" customHeight="1">
      <c r="A2768" s="1236"/>
      <c r="B2768" s="1262" t="s">
        <v>167</v>
      </c>
      <c r="C2768" s="1263" t="s">
        <v>21</v>
      </c>
      <c r="D2768" s="1264"/>
      <c r="E2768" s="1264"/>
      <c r="F2768" s="1264"/>
      <c r="G2768" s="1265"/>
      <c r="H2768" s="1266" t="s">
        <v>153</v>
      </c>
      <c r="I2768" s="1267">
        <f>IF(K2764="","",VLOOKUP($A2761,'Marks Entry'!$C$9:$FA$108,3,0))</f>
        <v>0.0</v>
      </c>
      <c r="J2768" s="1267"/>
      <c r="K2768" s="1267"/>
      <c r="L2768" s="1267"/>
      <c r="M2768" s="1268"/>
      <c r="N2768" s="508"/>
    </row>
    <row r="2769" spans="8:8" s="24" ht="17.25" customFormat="1" customHeight="1">
      <c r="A2769" s="1236"/>
      <c r="B2769" s="1262" t="s">
        <v>167</v>
      </c>
      <c r="C2769" s="1269" t="s">
        <v>23</v>
      </c>
      <c r="D2769" s="1270"/>
      <c r="E2769" s="1270"/>
      <c r="F2769" s="1270"/>
      <c r="G2769" s="1271"/>
      <c r="H2769" s="1272" t="s">
        <v>153</v>
      </c>
      <c r="I2769" s="1273">
        <f>IF(K2764="","",VLOOKUP($A2761,'Marks Entry'!$C$9:$FA$108,6,0))</f>
        <v>0.0</v>
      </c>
      <c r="J2769" s="1273"/>
      <c r="K2769" s="1273"/>
      <c r="L2769" s="1273"/>
      <c r="M2769" s="1274"/>
      <c r="N2769" s="508"/>
    </row>
    <row r="2770" spans="8:8" s="24" ht="17.25" customFormat="1" customHeight="1">
      <c r="A2770" s="1236"/>
      <c r="B2770" s="1262" t="s">
        <v>167</v>
      </c>
      <c r="C2770" s="1269" t="s">
        <v>24</v>
      </c>
      <c r="D2770" s="1270"/>
      <c r="E2770" s="1270"/>
      <c r="F2770" s="1270"/>
      <c r="G2770" s="1271"/>
      <c r="H2770" s="1272" t="s">
        <v>153</v>
      </c>
      <c r="I2770" s="1273">
        <f>IF(K2764="","",VLOOKUP($A2761,'Marks Entry'!$C$9:$FA$108,7,0))</f>
        <v>0.0</v>
      </c>
      <c r="J2770" s="1273"/>
      <c r="K2770" s="1273"/>
      <c r="L2770" s="1273"/>
      <c r="M2770" s="1274"/>
      <c r="N2770" s="508"/>
    </row>
    <row r="2771" spans="8:8" s="24" ht="17.25" customFormat="1" customHeight="1">
      <c r="A2771" s="1236"/>
      <c r="B2771" s="1262" t="s">
        <v>167</v>
      </c>
      <c r="C2771" s="1269" t="s">
        <v>52</v>
      </c>
      <c r="D2771" s="1270"/>
      <c r="E2771" s="1270"/>
      <c r="F2771" s="1270"/>
      <c r="G2771" s="1271"/>
      <c r="H2771" s="1272" t="s">
        <v>153</v>
      </c>
      <c r="I2771" s="1273">
        <f>IF(K2764="","",VLOOKUP($A2761,'Marks Entry'!$C$9:$FA$108,8,0))</f>
        <v>0.0</v>
      </c>
      <c r="J2771" s="1273"/>
      <c r="K2771" s="1273"/>
      <c r="L2771" s="1273"/>
      <c r="M2771" s="1274"/>
      <c r="N2771" s="508"/>
    </row>
    <row r="2772" spans="8:8" s="24" ht="17.25" customFormat="1" customHeight="1">
      <c r="A2772" s="1236"/>
      <c r="B2772" s="1262" t="s">
        <v>167</v>
      </c>
      <c r="C2772" s="1269" t="s">
        <v>53</v>
      </c>
      <c r="D2772" s="1270"/>
      <c r="E2772" s="1270"/>
      <c r="F2772" s="1270"/>
      <c r="G2772" s="1271"/>
      <c r="H2772" s="1272" t="s">
        <v>153</v>
      </c>
      <c r="I2772" s="1275" t="str">
        <f>IF(K2764="","",CONCATENATE('Marks Entry'!$G$4,'Marks Entry'!$J$4))</f>
        <v>9(A)</v>
      </c>
      <c r="J2772" s="1273"/>
      <c r="K2772" s="1273"/>
      <c r="L2772" s="1273"/>
      <c r="M2772" s="1274"/>
      <c r="N2772" s="508"/>
    </row>
    <row r="2773" spans="8:8" s="24" ht="17.25" customFormat="1" customHeight="1">
      <c r="A2773" s="1236"/>
      <c r="B2773" s="1262" t="s">
        <v>167</v>
      </c>
      <c r="C2773" s="1276" t="s">
        <v>26</v>
      </c>
      <c r="D2773" s="1277"/>
      <c r="E2773" s="1277"/>
      <c r="F2773" s="1277"/>
      <c r="G2773" s="1278"/>
      <c r="H2773" s="1279" t="s">
        <v>153</v>
      </c>
      <c r="I2773" s="1280">
        <f>IF(K2764="","",VLOOKUP($A2761,'Marks Entry'!$C$9:$FA$108,9,0))</f>
        <v>0.0</v>
      </c>
      <c r="J2773" s="1280"/>
      <c r="K2773" s="1280"/>
      <c r="L2773" s="1280"/>
      <c r="M2773" s="1281"/>
      <c r="N2773" s="508"/>
    </row>
    <row r="2774" spans="8:8" s="1235" ht="17.25" customFormat="1" customHeight="1">
      <c r="A2774" s="1236"/>
      <c r="B2774" s="1282" t="s">
        <v>167</v>
      </c>
      <c r="C2774" s="1283" t="s">
        <v>54</v>
      </c>
      <c r="D2774" s="1284"/>
      <c r="E2774" s="1285" t="s">
        <v>69</v>
      </c>
      <c r="F2774" s="1286" t="s">
        <v>70</v>
      </c>
      <c r="G2774" s="1285" t="s">
        <v>200</v>
      </c>
      <c r="H2774" s="1287" t="s">
        <v>30</v>
      </c>
      <c r="I2774" s="1288" t="s">
        <v>55</v>
      </c>
      <c r="J2774" s="1289" t="s">
        <v>223</v>
      </c>
      <c r="K2774" s="1290" t="s">
        <v>83</v>
      </c>
      <c r="L2774" s="1291" t="s">
        <v>76</v>
      </c>
      <c r="M2774" s="1292" t="s">
        <v>102</v>
      </c>
      <c r="N2774" s="508"/>
    </row>
    <row r="2775" spans="8:8" s="1235" ht="17.25" customFormat="1" customHeight="1">
      <c r="A2775" s="1236"/>
      <c r="B2775" s="1282" t="s">
        <v>167</v>
      </c>
      <c r="C2775" s="1293"/>
      <c r="D2775" s="1294"/>
      <c r="E2775" s="1295"/>
      <c r="F2775" s="1296"/>
      <c r="G2775" s="1295"/>
      <c r="H2775" s="1297"/>
      <c r="I2775" s="1298"/>
      <c r="J2775" s="1299"/>
      <c r="K2775" s="1300"/>
      <c r="L2775" s="1301"/>
      <c r="M2775" s="1302"/>
      <c r="N2775" s="508"/>
    </row>
    <row r="2776" spans="8:8" s="1235" ht="17.25" customFormat="1" customHeight="1">
      <c r="A2776" s="1236"/>
      <c r="B2776" s="1282" t="s">
        <v>167</v>
      </c>
      <c r="C2776" s="1303" t="s">
        <v>56</v>
      </c>
      <c r="D2776" s="1304"/>
      <c r="E2776" s="1305">
        <f>'Marks Entry'!$L$7</f>
        <v>5.0</v>
      </c>
      <c r="F2776" s="1305">
        <f>'Marks Entry'!$M$7</f>
        <v>5.0</v>
      </c>
      <c r="G2776" s="1305">
        <f>'Marks Entry'!$M$7</f>
        <v>5.0</v>
      </c>
      <c r="H2776" s="1306">
        <f>SUM(E2776:G2776)</f>
        <v>15.0</v>
      </c>
      <c r="I2776" s="1305">
        <f>'Marks Entry'!$P$7</f>
        <v>35.0</v>
      </c>
      <c r="J2776" s="1306">
        <f>SUM(H2776,I2776)</f>
        <v>50.0</v>
      </c>
      <c r="K2776" s="1305">
        <f>'Marks Entry'!$R$7</f>
        <v>50.0</v>
      </c>
      <c r="L2776" s="1307">
        <f>SUM(J2776,K2776)</f>
        <v>100.0</v>
      </c>
      <c r="M2776" s="1308"/>
      <c r="N2776" s="508"/>
    </row>
    <row r="2777" spans="8:8" s="1235" ht="17.25" customFormat="1" customHeight="1">
      <c r="A2777" s="1236"/>
      <c r="B2777" s="1282" t="s">
        <v>167</v>
      </c>
      <c r="C2777" s="1309" t="str">
        <f>'Marks Entry'!$L$3</f>
        <v>HINDI</v>
      </c>
      <c r="D2777" s="1310"/>
      <c r="E2777" s="1311">
        <f>IF(K2764="","",VLOOKUP($A2761,'Marks Entry'!$C$1:$GQ$109,10,0))</f>
        <v>0.0</v>
      </c>
      <c r="F2777" s="1311">
        <f>IF(K2764="","",VLOOKUP($A2761,'Marks Entry'!$C$1:$GQ$109,11,0))</f>
        <v>0.0</v>
      </c>
      <c r="G2777" s="1312">
        <f>IF(K2764="","",VLOOKUP($A2761,'Marks Entry'!$C$1:$GQ$109,12,0))</f>
        <v>0.0</v>
      </c>
      <c r="H2777" s="1313">
        <f>SUM(E2777:G2777)</f>
        <v>0.0</v>
      </c>
      <c r="I2777" s="1311">
        <f>IF(K2764="","",VLOOKUP($A2761,'Marks Entry'!$C$1:$GQ$109,14,0))</f>
        <v>0.0</v>
      </c>
      <c r="J2777" s="1313">
        <f t="shared" si="207" ref="J2777:J2784">SUM(H2777,I2777)</f>
        <v>0.0</v>
      </c>
      <c r="K2777" s="1311">
        <f>IF(K2764="","",VLOOKUP($A2761,'Marks Entry'!$C$1:$GQ$109,16,0))</f>
        <v>0.0</v>
      </c>
      <c r="L2777" s="1314">
        <f t="shared" si="208" ref="L2777:L2784">SUM(J2777,K2777)</f>
        <v>0.0</v>
      </c>
      <c r="M2777" s="1315" t="str">
        <f>IF(K2764="","",VLOOKUP($A2761,'Marks Entry'!$C$1:$GQ$109,21,0))</f>
        <v/>
      </c>
      <c r="N2777" s="508"/>
    </row>
    <row r="2778" spans="8:8" s="1235" ht="17.25" customFormat="1" customHeight="1">
      <c r="A2778" s="1236"/>
      <c r="B2778" s="1282" t="s">
        <v>167</v>
      </c>
      <c r="C2778" s="1316" t="str">
        <f>'Marks Entry'!$X$3</f>
        <v>ENGLISH</v>
      </c>
      <c r="D2778" s="1317"/>
      <c r="E2778" s="1318">
        <f>IF(K2764="","",VLOOKUP($A2761,'Marks Entry'!$C$1:$GQ$109,22,0))</f>
        <v>0.0</v>
      </c>
      <c r="F2778" s="1318">
        <f>IF(K2764="","",VLOOKUP($A2761,'Marks Entry'!$C$1:$GQ$109,23,0))</f>
        <v>0.0</v>
      </c>
      <c r="G2778" s="1319">
        <f>IF(K2764="","",VLOOKUP($A2761,'Marks Entry'!$C$1:$GQ$109,24,0))</f>
        <v>0.0</v>
      </c>
      <c r="H2778" s="1320">
        <f t="shared" si="209" ref="H2778:H2784">SUM(E2778:G2778)</f>
        <v>0.0</v>
      </c>
      <c r="I2778" s="1321">
        <f>IF(K2764="","",VLOOKUP($A2761,'Marks Entry'!$C$1:$GQ$109,26,0))</f>
        <v>0.0</v>
      </c>
      <c r="J2778" s="1320">
        <f t="shared" si="207"/>
        <v>0.0</v>
      </c>
      <c r="K2778" s="1318">
        <f>IF(K2764="","",VLOOKUP($A2761,'Marks Entry'!$C$1:$GQ$109,28,0))</f>
        <v>0.0</v>
      </c>
      <c r="L2778" s="1322">
        <f t="shared" si="208"/>
        <v>0.0</v>
      </c>
      <c r="M2778" s="1323" t="str">
        <f>IF(K2764="","",VLOOKUP($A2761,'Marks Entry'!$C$1:$GQ$109,33,0))</f>
        <v/>
      </c>
      <c r="N2778" s="508"/>
    </row>
    <row r="2779" spans="8:8" s="1235" ht="17.25" customFormat="1" customHeight="1">
      <c r="A2779" s="1236"/>
      <c r="B2779" s="1282" t="s">
        <v>167</v>
      </c>
      <c r="C2779" s="1324" t="s">
        <v>56</v>
      </c>
      <c r="D2779" s="1325"/>
      <c r="E2779" s="1326">
        <f>'Marks Entry'!$AJ$7</f>
        <v>10.0</v>
      </c>
      <c r="F2779" s="1326">
        <f>'Marks Entry'!$AK$7</f>
        <v>10.0</v>
      </c>
      <c r="G2779" s="1326">
        <f>'Marks Entry'!$AK$7</f>
        <v>10.0</v>
      </c>
      <c r="H2779" s="1327">
        <f t="shared" si="209"/>
        <v>30.0</v>
      </c>
      <c r="I2779" s="1326">
        <f>'Marks Entry'!$AN$7</f>
        <v>70.0</v>
      </c>
      <c r="J2779" s="1327">
        <f t="shared" si="207"/>
        <v>100.0</v>
      </c>
      <c r="K2779" s="1326">
        <f>'Marks Entry'!$AP$7</f>
        <v>100.0</v>
      </c>
      <c r="L2779" s="1328">
        <f t="shared" si="208"/>
        <v>200.0</v>
      </c>
      <c r="M2779" s="1329" t="s">
        <v>168</v>
      </c>
      <c r="N2779" s="508"/>
    </row>
    <row r="2780" spans="8:8" s="1235" ht="17.25" customFormat="1" customHeight="1">
      <c r="A2780" s="1236"/>
      <c r="B2780" s="1282" t="s">
        <v>167</v>
      </c>
      <c r="C2780" s="1330" t="str">
        <f>'Marks Entry'!$AJ$3</f>
        <v>SANSKRIT-I</v>
      </c>
      <c r="D2780" s="1331"/>
      <c r="E2780" s="1311">
        <f>IF(K2764="","",VLOOKUP($A2761,'Marks Entry'!$C$1:$GQ$109,34,0))</f>
        <v>0.0</v>
      </c>
      <c r="F2780" s="1311">
        <f>IF(K2764="","",VLOOKUP($A2761,'Marks Entry'!$C$1:$GQ$109,35,0))</f>
        <v>0.0</v>
      </c>
      <c r="G2780" s="1312">
        <f>IF(K2764="","",VLOOKUP($A2761,'Marks Entry'!$C$1:$GQ$109,36,0))</f>
        <v>0.0</v>
      </c>
      <c r="H2780" s="1332">
        <f t="shared" si="209"/>
        <v>0.0</v>
      </c>
      <c r="I2780" s="1333">
        <f>IF(K2764="","",VLOOKUP($A2761,'Marks Entry'!$C$1:$GQ$109,38,0))</f>
        <v>0.0</v>
      </c>
      <c r="J2780" s="1332">
        <f t="shared" si="207"/>
        <v>0.0</v>
      </c>
      <c r="K2780" s="1311">
        <f>IF(K2764="","",VLOOKUP($A2761,'Marks Entry'!$C$1:$GQ$109,40,0))</f>
        <v>0.0</v>
      </c>
      <c r="L2780" s="1314">
        <f t="shared" si="208"/>
        <v>0.0</v>
      </c>
      <c r="M2780" s="1315" t="str">
        <f>IF(K2764="","",VLOOKUP($A2761,'Marks Entry'!$C$1:$GQ$109,45,0))</f>
        <v/>
      </c>
      <c r="N2780" s="508"/>
    </row>
    <row r="2781" spans="8:8" s="1235" ht="17.25" customFormat="1" customHeight="1">
      <c r="A2781" s="1236"/>
      <c r="B2781" s="1282" t="s">
        <v>167</v>
      </c>
      <c r="C2781" s="1334" t="str">
        <f>'Marks Entry'!$AV$3</f>
        <v>SANSKRIT-II</v>
      </c>
      <c r="D2781" s="1335"/>
      <c r="E2781" s="1311">
        <f>IF(K2764="","",VLOOKUP($A2761,'Marks Entry'!$C$1:$GQ$109,46,0))</f>
        <v>0.0</v>
      </c>
      <c r="F2781" s="1311">
        <f>IF(K2764="","",VLOOKUP($A2761,'Marks Entry'!$C$1:$GQ$109,47,0))</f>
        <v>0.0</v>
      </c>
      <c r="G2781" s="1312">
        <f>IF(K2764="","",VLOOKUP($A2761,'Marks Entry'!$C$1:$GQ$109,48,0))</f>
        <v>0.0</v>
      </c>
      <c r="H2781" s="1336">
        <f t="shared" si="209"/>
        <v>0.0</v>
      </c>
      <c r="I2781" s="1337">
        <f>IF(K2764="","",VLOOKUP($A2761,'Marks Entry'!$C$1:$GQ$109,50,0))</f>
        <v>0.0</v>
      </c>
      <c r="J2781" s="1336">
        <f t="shared" si="207"/>
        <v>0.0</v>
      </c>
      <c r="K2781" s="1311">
        <f>IF(K2764="","",VLOOKUP($A2761,'Marks Entry'!$C$1:$GQ$109,52,0))</f>
        <v>0.0</v>
      </c>
      <c r="L2781" s="1314">
        <f t="shared" si="208"/>
        <v>0.0</v>
      </c>
      <c r="M2781" s="1315" t="str">
        <f>IF(K2764="","",VLOOKUP($A2761,'Marks Entry'!$C$1:$GQ$109,57,0))</f>
        <v/>
      </c>
      <c r="N2781" s="508"/>
    </row>
    <row r="2782" spans="8:8" s="1235" ht="17.25" customFormat="1" customHeight="1">
      <c r="A2782" s="1236"/>
      <c r="B2782" s="1282" t="s">
        <v>167</v>
      </c>
      <c r="C2782" s="1334" t="str">
        <f>'Marks Entry'!$BH$3</f>
        <v>SCIENCE</v>
      </c>
      <c r="D2782" s="1335"/>
      <c r="E2782" s="1311">
        <f>IF(K2764="","",VLOOKUP($A2761,'Marks Entry'!$C$1:$GQ$109,58,0))</f>
        <v>0.0</v>
      </c>
      <c r="F2782" s="1311">
        <f>IF(K2764="","",VLOOKUP($A2761,'Marks Entry'!$C$1:$GQ$109,59,0))</f>
        <v>0.0</v>
      </c>
      <c r="G2782" s="1312">
        <f>IF(K2764="","",VLOOKUP($A2761,'Marks Entry'!$C$1:$GQ$109,60,0))</f>
        <v>0.0</v>
      </c>
      <c r="H2782" s="1336">
        <f t="shared" si="209"/>
        <v>0.0</v>
      </c>
      <c r="I2782" s="1337">
        <f>IF(K2764="","",VLOOKUP($A2761,'Marks Entry'!$C$1:$GQ$109,62,0))</f>
        <v>0.0</v>
      </c>
      <c r="J2782" s="1336">
        <f t="shared" si="207"/>
        <v>0.0</v>
      </c>
      <c r="K2782" s="1311">
        <f>IF(K2764="","",VLOOKUP($A2761,'Marks Entry'!$C$1:$GQ$109,64,0))</f>
        <v>0.0</v>
      </c>
      <c r="L2782" s="1314">
        <f t="shared" si="208"/>
        <v>0.0</v>
      </c>
      <c r="M2782" s="1315" t="str">
        <f>IF(K2764="","",VLOOKUP($A2761,'Marks Entry'!$C$1:$GQ$109,69,0))</f>
        <v/>
      </c>
      <c r="N2782" s="508"/>
    </row>
    <row r="2783" spans="8:8" s="1235" ht="17.25" customFormat="1" customHeight="1">
      <c r="A2783" s="1236"/>
      <c r="B2783" s="1282" t="s">
        <v>167</v>
      </c>
      <c r="C2783" s="1338" t="str">
        <f>'Marks Entry'!$BT$3</f>
        <v>MATHEMATICS</v>
      </c>
      <c r="D2783" s="1339"/>
      <c r="E2783" s="1340">
        <f>IF(K2764="","",VLOOKUP($A2761,'Marks Entry'!$C$1:$GQ$109,70,0))</f>
        <v>0.0</v>
      </c>
      <c r="F2783" s="1340">
        <f>IF(K2764="","",VLOOKUP($A2761,'Marks Entry'!$C$1:$GQ$109,71,0))</f>
        <v>0.0</v>
      </c>
      <c r="G2783" s="1341">
        <f>IF(K2764="","",VLOOKUP($A2761,'Marks Entry'!$C$1:$GQ$109,72,0))</f>
        <v>0.0</v>
      </c>
      <c r="H2783" s="1342">
        <f t="shared" si="209"/>
        <v>0.0</v>
      </c>
      <c r="I2783" s="1343">
        <f>IF(K2764="","",VLOOKUP($A2761,'Marks Entry'!$C$1:$GQ$109,74,0))</f>
        <v>0.0</v>
      </c>
      <c r="J2783" s="1342">
        <f t="shared" si="207"/>
        <v>0.0</v>
      </c>
      <c r="K2783" s="1340">
        <f>IF(K2764="","",VLOOKUP($A2761,'Marks Entry'!$C$1:$GQ$109,76,0))</f>
        <v>0.0</v>
      </c>
      <c r="L2783" s="1344">
        <f t="shared" si="208"/>
        <v>0.0</v>
      </c>
      <c r="M2783" s="1345" t="str">
        <f>IF(K2764="","",VLOOKUP($A2761,'Marks Entry'!$C$1:$GQ$109,81,0))</f>
        <v/>
      </c>
      <c r="N2783" s="508"/>
    </row>
    <row r="2784" spans="8:8" s="1235" ht="17.25" customFormat="1" customHeight="1">
      <c r="A2784" s="1236"/>
      <c r="B2784" s="1282" t="s">
        <v>167</v>
      </c>
      <c r="C2784" s="1338" t="str">
        <f>'Marks Entry'!$CF$3</f>
        <v>SOCIAL SCIENCE</v>
      </c>
      <c r="D2784" s="1339"/>
      <c r="E2784" s="1340">
        <f>IF(K2764="","",VLOOKUP($A2761,'Marks Entry'!$C$1:$GQ$109,82,0))</f>
        <v>0.0</v>
      </c>
      <c r="F2784" s="1340">
        <f>IF(K2764="","",VLOOKUP($A2761,'Marks Entry'!$C$1:$GQ$109,83,0))</f>
        <v>0.0</v>
      </c>
      <c r="G2784" s="1341">
        <f>IF(K2764="","",VLOOKUP($A2761,'Marks Entry'!$C$1:$GQ$109,84,0))</f>
        <v>0.0</v>
      </c>
      <c r="H2784" s="1342">
        <f t="shared" si="209"/>
        <v>0.0</v>
      </c>
      <c r="I2784" s="1343">
        <f>IF(K2764="","",VLOOKUP($A2761,'Marks Entry'!$C$1:$GQ$109,86,0))</f>
        <v>0.0</v>
      </c>
      <c r="J2784" s="1342">
        <f t="shared" si="207"/>
        <v>0.0</v>
      </c>
      <c r="K2784" s="1340">
        <f>IF(K2764="","",VLOOKUP($A2761,'Marks Entry'!$C$1:$GQ$109,88,0))</f>
        <v>0.0</v>
      </c>
      <c r="L2784" s="1344">
        <f t="shared" si="208"/>
        <v>0.0</v>
      </c>
      <c r="M2784" s="1345" t="str">
        <f>IF(K2764="","",VLOOKUP($A2761,'Marks Entry'!$C$1:$GQ$109,93,0))</f>
        <v/>
      </c>
      <c r="N2784" s="508"/>
    </row>
    <row r="2785" spans="8:8" s="24" ht="17.25" customFormat="1" customHeight="1">
      <c r="A2785" s="1236"/>
      <c r="B2785" s="1262" t="s">
        <v>167</v>
      </c>
      <c r="C2785" s="1346" t="s">
        <v>77</v>
      </c>
      <c r="D2785" s="1347"/>
      <c r="E2785" s="1348"/>
      <c r="F2785" s="1349" t="s">
        <v>78</v>
      </c>
      <c r="G2785" s="1350"/>
      <c r="H2785" s="1351" t="s">
        <v>79</v>
      </c>
      <c r="I2785" s="1352"/>
      <c r="J2785" s="1353" t="s">
        <v>43</v>
      </c>
      <c r="K2785" s="1354" t="s">
        <v>95</v>
      </c>
      <c r="L2785" s="1355" t="s">
        <v>41</v>
      </c>
      <c r="M2785" s="1356" t="s">
        <v>45</v>
      </c>
      <c r="N2785" s="508"/>
    </row>
    <row r="2786" spans="8:8" s="24" ht="20.25" customFormat="1" customHeight="1">
      <c r="A2786" s="1236"/>
      <c r="B2786" s="1262" t="s">
        <v>167</v>
      </c>
      <c r="C2786" s="1357"/>
      <c r="D2786" s="1358"/>
      <c r="E2786" s="1359"/>
      <c r="F2786" s="1360" t="str">
        <f>IF(K2764="","",VLOOKUP($A2761,'Marks Entry'!$C$1:$GQ$109,155,0))</f>
        <v/>
      </c>
      <c r="G2786" s="1361"/>
      <c r="H2786" s="1362" t="str">
        <f>IF(K2764="","",VLOOKUP($A2761,'Marks Entry'!$C$1:$GQ$109,156,0))</f>
        <v/>
      </c>
      <c r="I2786" s="1361"/>
      <c r="J2786" s="1363" t="str">
        <f>IF(K2764="","",VLOOKUP($A2761,'Marks Entry'!$C$1:$GQ$109,157,0))</f>
        <v/>
      </c>
      <c r="K2786" s="1364" t="str">
        <f>IF(K2764="","",VLOOKUP($A2761,'Marks Entry'!$C$1:$GQ$109,158,0))</f>
        <v/>
      </c>
      <c r="L2786" s="1365" t="str">
        <f>IF(K2764="","",VLOOKUP($A2761,'Marks Entry'!$C$1:$GQ$109,159,0))</f>
        <v/>
      </c>
      <c r="M2786" s="1366" t="str">
        <f>IF(K2764="","",VLOOKUP($A2761,'Marks Entry'!$C$1:$GQ$109,161,0))</f>
        <v/>
      </c>
      <c r="N2786" s="508"/>
    </row>
    <row r="2787" spans="8:8" s="24" ht="17.25" customFormat="1" customHeight="1">
      <c r="A2787" s="1236"/>
      <c r="B2787" s="1262" t="s">
        <v>167</v>
      </c>
      <c r="C2787" s="1367" t="s">
        <v>58</v>
      </c>
      <c r="D2787" s="1368"/>
      <c r="E2787" s="1368"/>
      <c r="F2787" s="1368"/>
      <c r="G2787" s="1368"/>
      <c r="H2787" s="1368"/>
      <c r="I2787" s="1369"/>
      <c r="J2787" s="1370" t="s">
        <v>59</v>
      </c>
      <c r="K2787" s="1371">
        <f>IF(K2764="","",VLOOKUP($A2761,'Marks Entry'!$C$1:$GQ$109,152,0))</f>
        <v>0.0</v>
      </c>
      <c r="L2787" s="1372" t="s">
        <v>104</v>
      </c>
      <c r="M2787" s="1373"/>
      <c r="N2787" s="508"/>
    </row>
    <row r="2788" spans="8:8" s="24" ht="17.25" customFormat="1" customHeight="1">
      <c r="A2788" s="1236"/>
      <c r="B2788" s="1262" t="s">
        <v>167</v>
      </c>
      <c r="C2788" s="1374" t="s">
        <v>54</v>
      </c>
      <c r="D2788" s="1375"/>
      <c r="E2788" s="1375"/>
      <c r="F2788" s="1376" t="s">
        <v>162</v>
      </c>
      <c r="G2788" s="1376"/>
      <c r="H2788" s="1376"/>
      <c r="I2788" s="1377" t="s">
        <v>49</v>
      </c>
      <c r="J2788" s="1378" t="s">
        <v>60</v>
      </c>
      <c r="K2788" s="1379">
        <f>IF(K2764="","",VLOOKUP($A2761,'Marks Entry'!$C$1:$GQ$109,153,0))</f>
        <v>0.0</v>
      </c>
      <c r="L2788" s="1380" t="str">
        <f>IF(K2764="","",VLOOKUP($A2761,'Marks Entry'!$C$1:$GQ$109,154,0))</f>
        <v/>
      </c>
      <c r="M2788" s="1381"/>
      <c r="N2788" s="508"/>
    </row>
    <row r="2789" spans="8:8" s="24" ht="17.25" customFormat="1" customHeight="1">
      <c r="A2789" s="1236"/>
      <c r="B2789" s="1262" t="s">
        <v>167</v>
      </c>
      <c r="C2789" s="1374"/>
      <c r="D2789" s="1375"/>
      <c r="E2789" s="1375"/>
      <c r="F2789" s="1376"/>
      <c r="G2789" s="1376"/>
      <c r="H2789" s="1376"/>
      <c r="I2789" s="1382" t="s">
        <v>103</v>
      </c>
      <c r="J2789" s="1383" t="s">
        <v>61</v>
      </c>
      <c r="K2789" s="1383"/>
      <c r="L2789" s="1384" t="str">
        <f>IF(K2764="","",VLOOKUP($A2761,'Marks Entry'!$C$1:$GQ$109,162,0))</f>
        <v/>
      </c>
      <c r="M2789" s="1385"/>
      <c r="N2789" s="508"/>
    </row>
    <row r="2790" spans="8:8" s="24" ht="17.25" customFormat="1" customHeight="1">
      <c r="A2790" s="1236"/>
      <c r="B2790" s="1262" t="s">
        <v>167</v>
      </c>
      <c r="C2790" s="1386" t="str">
        <f>'Marks Entry'!$CR$3</f>
        <v>Fou. Of Info. Tech.</v>
      </c>
      <c r="D2790" s="1387"/>
      <c r="E2790" s="1388"/>
      <c r="F2790" s="1389" t="str">
        <f>IF(K2764="","",VLOOKUP($A2761,'Marks Entry'!$C$1:$GQ$109,180,0))</f>
        <v>0/200</v>
      </c>
      <c r="G2790" s="1389"/>
      <c r="H2790" s="1389"/>
      <c r="I2790" s="1390" t="str">
        <f>IF(OR(K2764="",F2790=0/200),"",VLOOKUP($A2761,'Marks Entry'!$C$1:$GQ$109,106,0))</f>
        <v/>
      </c>
      <c r="J2790" s="1391" t="s">
        <v>68</v>
      </c>
      <c r="K2790" s="1391"/>
      <c r="L2790" s="1392">
        <f>Master!$E$20</f>
        <v>45048.0</v>
      </c>
      <c r="M2790" s="1393"/>
      <c r="N2790" s="508"/>
    </row>
    <row r="2791" spans="8:8" s="24" ht="17.25" customFormat="1" customHeight="1">
      <c r="A2791" s="1236"/>
      <c r="B2791" s="1262" t="s">
        <v>167</v>
      </c>
      <c r="C2791" s="1394" t="str">
        <f>'Marks Entry'!$DE$3</f>
        <v>Health &amp; Phy. Edu.</v>
      </c>
      <c r="D2791" s="1395"/>
      <c r="E2791" s="1395"/>
      <c r="F2791" s="1396" t="str">
        <f>IF(K2764="","",VLOOKUP($A2761,'Marks Entry'!$C$1:$GQ$109,184,0))</f>
        <v>0/230</v>
      </c>
      <c r="G2791" s="1397"/>
      <c r="H2791" s="1398"/>
      <c r="I2791" s="1390" t="str">
        <f>IF(OR(K2764="",F2791=0/200),"",VLOOKUP($A2761,'Marks Entry'!$C$1:$GQ$109,129,0))</f>
        <v/>
      </c>
      <c r="J2791" s="1399"/>
      <c r="K2791" s="1399"/>
      <c r="L2791" s="1399"/>
      <c r="M2791" s="1400"/>
      <c r="N2791" s="508"/>
    </row>
    <row r="2792" spans="8:8" s="24" ht="17.25" customFormat="1" customHeight="1">
      <c r="A2792" s="1236"/>
      <c r="B2792" s="1262" t="s">
        <v>167</v>
      </c>
      <c r="C2792" s="1394" t="str">
        <f>'Marks Entry'!$EB$3</f>
        <v>S.U.P.W.</v>
      </c>
      <c r="D2792" s="1395"/>
      <c r="E2792" s="1395"/>
      <c r="F2792" s="1396" t="str">
        <f>IF(K2764="","",VLOOKUP($A2761,'Marks Entry'!$C$1:$GQ$109,188,0))</f>
        <v>0/100</v>
      </c>
      <c r="G2792" s="1397"/>
      <c r="H2792" s="1398"/>
      <c r="I2792" s="1390" t="str">
        <f>IF(OR(K2764="",F2792=0/100),"",VLOOKUP($A2761,'Marks Entry'!$C$1:$GQ$109,135,0))</f>
        <v/>
      </c>
      <c r="J2792" s="1401"/>
      <c r="K2792" s="1401"/>
      <c r="L2792" s="1401"/>
      <c r="M2792" s="1402"/>
      <c r="N2792" s="508"/>
    </row>
    <row r="2793" spans="8:8" s="24" ht="17.25" customFormat="1" customHeight="1">
      <c r="A2793" s="1236"/>
      <c r="B2793" s="1262" t="s">
        <v>167</v>
      </c>
      <c r="C2793" s="1394" t="str">
        <f>'Marks Entry'!$EH$3</f>
        <v>Art Education</v>
      </c>
      <c r="D2793" s="1395"/>
      <c r="E2793" s="1395"/>
      <c r="F2793" s="1396" t="str">
        <f>IF(K2764="","",VLOOKUP($A2761,'Marks Entry'!$C$1:$GQ$109,192,0))</f>
        <v>0/100</v>
      </c>
      <c r="G2793" s="1397"/>
      <c r="H2793" s="1398"/>
      <c r="I2793" s="1390" t="str">
        <f>IF(OR(K2764="",F2793=0/100),"",VLOOKUP($A2761,'Marks Entry'!$C$1:$GQ$109,141,0))</f>
        <v/>
      </c>
      <c r="J2793" s="1403" t="s">
        <v>228</v>
      </c>
      <c r="K2793" s="1403"/>
      <c r="L2793" s="1403"/>
      <c r="M2793" s="1404"/>
      <c r="N2793" s="508"/>
    </row>
    <row r="2794" spans="8:8" s="24" ht="17.25" customFormat="1" customHeight="1">
      <c r="A2794" s="1236"/>
      <c r="B2794" s="1262" t="s">
        <v>167</v>
      </c>
      <c r="C2794" s="1394" t="str">
        <f>'Marks Entry'!$EN$3</f>
        <v>H &amp; C RAJ</v>
      </c>
      <c r="D2794" s="1395"/>
      <c r="E2794" s="1395"/>
      <c r="F2794" s="1405" t="str">
        <f>IF(K2764="","",VLOOKUP($A2761,'Marks Entry'!$C$1:$GQ$109,196,0))</f>
        <v>0/200</v>
      </c>
      <c r="G2794" s="1406"/>
      <c r="H2794" s="1407"/>
      <c r="I2794" s="1408" t="str">
        <f>IF(OR(K2764="",F2794=0/200),"",VLOOKUP($A2761,'Marks Entry'!$C$1:$GQ$109,151,0))</f>
        <v/>
      </c>
      <c r="J2794" s="1403" t="s">
        <v>229</v>
      </c>
      <c r="K2794" s="1403"/>
      <c r="L2794" s="1403"/>
      <c r="M2794" s="1404"/>
      <c r="N2794" s="508"/>
    </row>
    <row r="2795" spans="8:8" s="24" ht="17.25" customFormat="1" customHeight="1">
      <c r="A2795" s="1236"/>
      <c r="B2795" s="1262" t="s">
        <v>167</v>
      </c>
      <c r="C2795" s="1409" t="s">
        <v>171</v>
      </c>
      <c r="D2795" s="1410"/>
      <c r="E2795" s="1411"/>
      <c r="F2795" s="1412" t="s">
        <v>172</v>
      </c>
      <c r="G2795" s="1413"/>
      <c r="H2795" s="1414"/>
      <c r="I2795" s="1415" t="s">
        <v>31</v>
      </c>
      <c r="J2795" s="1403" t="s">
        <v>230</v>
      </c>
      <c r="K2795" s="1403"/>
      <c r="L2795" s="1403"/>
      <c r="M2795" s="1404"/>
      <c r="N2795" s="508"/>
    </row>
    <row r="2796" spans="8:8" s="24" ht="17.25" customFormat="1" customHeight="1">
      <c r="A2796" s="1236"/>
      <c r="B2796" s="1262" t="s">
        <v>167</v>
      </c>
      <c r="C2796" s="1416"/>
      <c r="D2796" s="1417"/>
      <c r="E2796" s="1418"/>
      <c r="F2796" s="1419" t="s">
        <v>224</v>
      </c>
      <c r="G2796" s="1420"/>
      <c r="H2796" s="1421"/>
      <c r="I2796" s="1422" t="s">
        <v>62</v>
      </c>
      <c r="J2796" s="1423" t="s">
        <v>232</v>
      </c>
      <c r="K2796" s="1424"/>
      <c r="L2796" s="1424"/>
      <c r="M2796" s="1425"/>
      <c r="N2796" s="508"/>
    </row>
    <row r="2797" spans="8:8" s="24" ht="17.25" customFormat="1" customHeight="1">
      <c r="A2797" s="1236"/>
      <c r="B2797" s="1262" t="s">
        <v>167</v>
      </c>
      <c r="C2797" s="1416"/>
      <c r="D2797" s="1417"/>
      <c r="E2797" s="1418"/>
      <c r="F2797" s="1419" t="s">
        <v>225</v>
      </c>
      <c r="G2797" s="1420"/>
      <c r="H2797" s="1421"/>
      <c r="I2797" s="1422" t="s">
        <v>63</v>
      </c>
      <c r="J2797" s="1426"/>
      <c r="K2797" s="1427"/>
      <c r="L2797" s="1427"/>
      <c r="M2797" s="1428"/>
      <c r="N2797" s="508"/>
    </row>
    <row r="2798" spans="8:8" s="24" ht="17.25" customFormat="1" customHeight="1">
      <c r="A2798" s="1236"/>
      <c r="B2798" s="1262" t="s">
        <v>167</v>
      </c>
      <c r="C2798" s="1416"/>
      <c r="D2798" s="1417"/>
      <c r="E2798" s="1418"/>
      <c r="F2798" s="1419" t="s">
        <v>226</v>
      </c>
      <c r="G2798" s="1420"/>
      <c r="H2798" s="1421"/>
      <c r="I2798" s="1422" t="s">
        <v>65</v>
      </c>
      <c r="J2798" s="1426"/>
      <c r="K2798" s="1427"/>
      <c r="L2798" s="1427"/>
      <c r="M2798" s="1428"/>
      <c r="N2798" s="508"/>
    </row>
    <row r="2799" spans="8:8" s="24" ht="17.25" customFormat="1" customHeight="1">
      <c r="A2799" s="1236"/>
      <c r="B2799" s="1429" t="s">
        <v>167</v>
      </c>
      <c r="C2799" s="1430"/>
      <c r="D2799" s="1431"/>
      <c r="E2799" s="1432"/>
      <c r="F2799" s="1433" t="s">
        <v>227</v>
      </c>
      <c r="G2799" s="1434"/>
      <c r="H2799" s="1435"/>
      <c r="I2799" s="1436" t="s">
        <v>64</v>
      </c>
      <c r="J2799" s="1437" t="s">
        <v>231</v>
      </c>
      <c r="K2799" s="1438"/>
      <c r="L2799" s="1438"/>
      <c r="M2799" s="1439"/>
      <c r="N2799" s="508"/>
    </row>
    <row r="2800" spans="8:8" s="24" ht="27.75" customFormat="1" customHeight="1">
      <c r="A2800" s="1440" t="s">
        <v>161</v>
      </c>
      <c r="B2800" s="1440"/>
      <c r="C2800" s="1440"/>
      <c r="D2800" s="1440"/>
      <c r="E2800" s="1440"/>
      <c r="F2800" s="1440"/>
      <c r="G2800" s="1440"/>
      <c r="H2800" s="1440"/>
      <c r="I2800" s="1440"/>
      <c r="J2800" s="1440"/>
      <c r="K2800" s="1440"/>
      <c r="L2800" s="1440"/>
      <c r="M2800" s="1440"/>
      <c r="N2800" s="1440"/>
    </row>
    <row r="2801" spans="8:8" s="24" ht="19.5" customFormat="1" customHeight="1">
      <c r="A2801" s="1223">
        <f>A2761+1</f>
        <v>71.0</v>
      </c>
      <c r="B2801" s="1441" t="str">
        <f>$B$1</f>
        <v>Department Of Sanskrit Education, Rajasthan</v>
      </c>
      <c r="C2801" s="1441"/>
      <c r="D2801" s="1441"/>
      <c r="E2801" s="1441"/>
      <c r="F2801" s="1441"/>
      <c r="G2801" s="1441"/>
      <c r="H2801" s="1441"/>
      <c r="I2801" s="1441"/>
      <c r="J2801" s="1441"/>
      <c r="K2801" s="1441"/>
      <c r="L2801" s="1441"/>
      <c r="M2801" s="1441"/>
      <c r="N2801" s="508" t="s">
        <v>161</v>
      </c>
    </row>
    <row r="2802" spans="8:8" s="707" ht="36.0" customFormat="1" customHeight="1">
      <c r="A2802" s="1225"/>
      <c r="B2802" s="1226"/>
      <c r="C2802" s="1227"/>
      <c r="D2802" s="1228" t="str">
        <f>Master!$E$8</f>
        <v>GOVT VARISHTHA UPADHYAY SANSKRIT SCHOOL</v>
      </c>
      <c r="E2802" s="1229"/>
      <c r="F2802" s="1229"/>
      <c r="G2802" s="1229"/>
      <c r="H2802" s="1229"/>
      <c r="I2802" s="1229"/>
      <c r="J2802" s="1229"/>
      <c r="K2802" s="1229"/>
      <c r="L2802" s="1229"/>
      <c r="M2802" s="1230"/>
      <c r="N2802" s="508"/>
    </row>
    <row r="2803" spans="8:8" s="24" ht="19.5" customFormat="1" customHeight="1">
      <c r="A2803" s="1225"/>
      <c r="B2803" s="1231"/>
      <c r="C2803" s="1232"/>
      <c r="D2803" s="1233">
        <f>Master!$E$11</f>
        <v>0.0</v>
      </c>
      <c r="E2803" s="1233"/>
      <c r="F2803" s="1233"/>
      <c r="G2803" s="1233"/>
      <c r="H2803" s="1233"/>
      <c r="I2803" s="1233"/>
      <c r="J2803" s="1233"/>
      <c r="K2803" s="1233"/>
      <c r="L2803" s="1233"/>
      <c r="M2803" s="1234"/>
      <c r="N2803" s="508"/>
    </row>
    <row r="2804" spans="8:8" s="1235" ht="18.75" customFormat="1" customHeight="1">
      <c r="A2804" s="1236"/>
      <c r="B2804" s="1237"/>
      <c r="C2804" s="1238" t="s">
        <v>154</v>
      </c>
      <c r="D2804" s="1239"/>
      <c r="E2804" s="1239"/>
      <c r="F2804" s="1239"/>
      <c r="G2804" s="1239"/>
      <c r="H2804" s="1240"/>
      <c r="I2804" s="1241" t="s">
        <v>135</v>
      </c>
      <c r="J2804" s="1242"/>
      <c r="K2804" s="1243">
        <f>VLOOKUP($A2801,'Marks Entry'!$C$9:$K$108,5)</f>
        <v>0.0</v>
      </c>
      <c r="L2804" s="1244" t="s">
        <v>221</v>
      </c>
      <c r="M2804" s="1245"/>
      <c r="N2804" s="508"/>
    </row>
    <row r="2805" spans="8:8" s="1235" ht="18.75" customFormat="1" customHeight="1">
      <c r="A2805" s="1236"/>
      <c r="B2805" s="1237"/>
      <c r="C2805" s="1246"/>
      <c r="D2805" s="1247"/>
      <c r="E2805" s="1247"/>
      <c r="F2805" s="1247"/>
      <c r="G2805" s="1247"/>
      <c r="H2805" s="1248"/>
      <c r="I2805" s="1241"/>
      <c r="J2805" s="1242"/>
      <c r="K2805" s="1243"/>
      <c r="L2805" s="1249">
        <f>Master!$E$14</f>
        <v>8170.0</v>
      </c>
      <c r="M2805" s="1250"/>
      <c r="N2805" s="508"/>
    </row>
    <row r="2806" spans="8:8" s="24" ht="15.75" customFormat="1" customHeight="1">
      <c r="A2806" s="1236"/>
      <c r="B2806" s="1251"/>
      <c r="C2806" s="1246"/>
      <c r="D2806" s="1247"/>
      <c r="E2806" s="1247"/>
      <c r="F2806" s="1247"/>
      <c r="G2806" s="1247"/>
      <c r="H2806" s="1248"/>
      <c r="I2806" s="1241"/>
      <c r="J2806" s="1242"/>
      <c r="K2806" s="1243"/>
      <c r="L2806" s="1252" t="s">
        <v>222</v>
      </c>
      <c r="M2806" s="1253"/>
      <c r="N2806" s="508"/>
    </row>
    <row r="2807" spans="8:8" s="24" ht="18.0" customFormat="1" customHeight="1">
      <c r="A2807" s="1236"/>
      <c r="B2807" s="1251"/>
      <c r="C2807" s="1254"/>
      <c r="D2807" s="1255"/>
      <c r="E2807" s="1255"/>
      <c r="F2807" s="1255"/>
      <c r="G2807" s="1255"/>
      <c r="H2807" s="1256"/>
      <c r="I2807" s="1257"/>
      <c r="J2807" s="1258"/>
      <c r="K2807" s="1259"/>
      <c r="L2807" s="1260" t="str">
        <f>Master!$E$6</f>
        <v>2022-23</v>
      </c>
      <c r="M2807" s="1261"/>
      <c r="N2807" s="508"/>
    </row>
    <row r="2808" spans="8:8" s="24" ht="17.25" customFormat="1" customHeight="1">
      <c r="A2808" s="1236"/>
      <c r="B2808" s="1262" t="s">
        <v>167</v>
      </c>
      <c r="C2808" s="1263" t="s">
        <v>21</v>
      </c>
      <c r="D2808" s="1264"/>
      <c r="E2808" s="1264"/>
      <c r="F2808" s="1264"/>
      <c r="G2808" s="1265"/>
      <c r="H2808" s="1266" t="s">
        <v>153</v>
      </c>
      <c r="I2808" s="1267">
        <f>IF(K2804="","",VLOOKUP($A2801,'Marks Entry'!$C$9:$FA$108,3,0))</f>
        <v>0.0</v>
      </c>
      <c r="J2808" s="1267"/>
      <c r="K2808" s="1267"/>
      <c r="L2808" s="1267"/>
      <c r="M2808" s="1268"/>
      <c r="N2808" s="508"/>
    </row>
    <row r="2809" spans="8:8" s="24" ht="17.25" customFormat="1" customHeight="1">
      <c r="A2809" s="1236"/>
      <c r="B2809" s="1262" t="s">
        <v>167</v>
      </c>
      <c r="C2809" s="1269" t="s">
        <v>23</v>
      </c>
      <c r="D2809" s="1270"/>
      <c r="E2809" s="1270"/>
      <c r="F2809" s="1270"/>
      <c r="G2809" s="1271"/>
      <c r="H2809" s="1272" t="s">
        <v>153</v>
      </c>
      <c r="I2809" s="1273">
        <f>IF(K2804="","",VLOOKUP($A2801,'Marks Entry'!$C$9:$FA$108,6,0))</f>
        <v>0.0</v>
      </c>
      <c r="J2809" s="1273"/>
      <c r="K2809" s="1273"/>
      <c r="L2809" s="1273"/>
      <c r="M2809" s="1274"/>
      <c r="N2809" s="508"/>
    </row>
    <row r="2810" spans="8:8" s="24" ht="17.25" customFormat="1" customHeight="1">
      <c r="A2810" s="1236"/>
      <c r="B2810" s="1262" t="s">
        <v>167</v>
      </c>
      <c r="C2810" s="1269" t="s">
        <v>24</v>
      </c>
      <c r="D2810" s="1270"/>
      <c r="E2810" s="1270"/>
      <c r="F2810" s="1270"/>
      <c r="G2810" s="1271"/>
      <c r="H2810" s="1272" t="s">
        <v>153</v>
      </c>
      <c r="I2810" s="1273">
        <f>IF(K2804="","",VLOOKUP($A2801,'Marks Entry'!$C$9:$FA$108,7,0))</f>
        <v>0.0</v>
      </c>
      <c r="J2810" s="1273"/>
      <c r="K2810" s="1273"/>
      <c r="L2810" s="1273"/>
      <c r="M2810" s="1274"/>
      <c r="N2810" s="508"/>
    </row>
    <row r="2811" spans="8:8" s="24" ht="17.25" customFormat="1" customHeight="1">
      <c r="A2811" s="1236"/>
      <c r="B2811" s="1262" t="s">
        <v>167</v>
      </c>
      <c r="C2811" s="1269" t="s">
        <v>52</v>
      </c>
      <c r="D2811" s="1270"/>
      <c r="E2811" s="1270"/>
      <c r="F2811" s="1270"/>
      <c r="G2811" s="1271"/>
      <c r="H2811" s="1272" t="s">
        <v>153</v>
      </c>
      <c r="I2811" s="1273">
        <f>IF(K2804="","",VLOOKUP($A2801,'Marks Entry'!$C$9:$FA$108,8,0))</f>
        <v>0.0</v>
      </c>
      <c r="J2811" s="1273"/>
      <c r="K2811" s="1273"/>
      <c r="L2811" s="1273"/>
      <c r="M2811" s="1274"/>
      <c r="N2811" s="508"/>
    </row>
    <row r="2812" spans="8:8" s="24" ht="17.25" customFormat="1" customHeight="1">
      <c r="A2812" s="1236"/>
      <c r="B2812" s="1262" t="s">
        <v>167</v>
      </c>
      <c r="C2812" s="1269" t="s">
        <v>53</v>
      </c>
      <c r="D2812" s="1270"/>
      <c r="E2812" s="1270"/>
      <c r="F2812" s="1270"/>
      <c r="G2812" s="1271"/>
      <c r="H2812" s="1272" t="s">
        <v>153</v>
      </c>
      <c r="I2812" s="1275" t="str">
        <f>IF(K2804="","",CONCATENATE('Marks Entry'!$G$4,'Marks Entry'!$J$4))</f>
        <v>9(A)</v>
      </c>
      <c r="J2812" s="1273"/>
      <c r="K2812" s="1273"/>
      <c r="L2812" s="1273"/>
      <c r="M2812" s="1274"/>
      <c r="N2812" s="508"/>
    </row>
    <row r="2813" spans="8:8" s="24" ht="17.25" customFormat="1" customHeight="1">
      <c r="A2813" s="1236"/>
      <c r="B2813" s="1262" t="s">
        <v>167</v>
      </c>
      <c r="C2813" s="1276" t="s">
        <v>26</v>
      </c>
      <c r="D2813" s="1277"/>
      <c r="E2813" s="1277"/>
      <c r="F2813" s="1277"/>
      <c r="G2813" s="1278"/>
      <c r="H2813" s="1279" t="s">
        <v>153</v>
      </c>
      <c r="I2813" s="1280">
        <f>IF(K2804="","",VLOOKUP($A2801,'Marks Entry'!$C$9:$FA$108,9,0))</f>
        <v>0.0</v>
      </c>
      <c r="J2813" s="1280"/>
      <c r="K2813" s="1280"/>
      <c r="L2813" s="1280"/>
      <c r="M2813" s="1281"/>
      <c r="N2813" s="508"/>
    </row>
    <row r="2814" spans="8:8" s="1235" ht="17.25" customFormat="1" customHeight="1">
      <c r="A2814" s="1236"/>
      <c r="B2814" s="1282" t="s">
        <v>167</v>
      </c>
      <c r="C2814" s="1283" t="s">
        <v>54</v>
      </c>
      <c r="D2814" s="1284"/>
      <c r="E2814" s="1285" t="s">
        <v>69</v>
      </c>
      <c r="F2814" s="1286" t="s">
        <v>70</v>
      </c>
      <c r="G2814" s="1285" t="s">
        <v>200</v>
      </c>
      <c r="H2814" s="1287" t="s">
        <v>30</v>
      </c>
      <c r="I2814" s="1288" t="s">
        <v>55</v>
      </c>
      <c r="J2814" s="1289" t="s">
        <v>223</v>
      </c>
      <c r="K2814" s="1290" t="s">
        <v>83</v>
      </c>
      <c r="L2814" s="1291" t="s">
        <v>76</v>
      </c>
      <c r="M2814" s="1292" t="s">
        <v>102</v>
      </c>
      <c r="N2814" s="508"/>
    </row>
    <row r="2815" spans="8:8" s="1235" ht="17.25" customFormat="1" customHeight="1">
      <c r="A2815" s="1236"/>
      <c r="B2815" s="1282" t="s">
        <v>167</v>
      </c>
      <c r="C2815" s="1293"/>
      <c r="D2815" s="1294"/>
      <c r="E2815" s="1295"/>
      <c r="F2815" s="1296"/>
      <c r="G2815" s="1295"/>
      <c r="H2815" s="1297"/>
      <c r="I2815" s="1298"/>
      <c r="J2815" s="1299"/>
      <c r="K2815" s="1300"/>
      <c r="L2815" s="1301"/>
      <c r="M2815" s="1302"/>
      <c r="N2815" s="508"/>
    </row>
    <row r="2816" spans="8:8" s="1235" ht="17.25" customFormat="1" customHeight="1">
      <c r="A2816" s="1236"/>
      <c r="B2816" s="1282" t="s">
        <v>167</v>
      </c>
      <c r="C2816" s="1303" t="s">
        <v>56</v>
      </c>
      <c r="D2816" s="1304"/>
      <c r="E2816" s="1305">
        <f>'Marks Entry'!$L$7</f>
        <v>5.0</v>
      </c>
      <c r="F2816" s="1305">
        <f>'Marks Entry'!$M$7</f>
        <v>5.0</v>
      </c>
      <c r="G2816" s="1305">
        <f>'Marks Entry'!$M$7</f>
        <v>5.0</v>
      </c>
      <c r="H2816" s="1306">
        <f>SUM(E2816:G2816)</f>
        <v>15.0</v>
      </c>
      <c r="I2816" s="1305">
        <f>'Marks Entry'!$P$7</f>
        <v>35.0</v>
      </c>
      <c r="J2816" s="1306">
        <f>SUM(H2816,I2816)</f>
        <v>50.0</v>
      </c>
      <c r="K2816" s="1305">
        <f>'Marks Entry'!$R$7</f>
        <v>50.0</v>
      </c>
      <c r="L2816" s="1307">
        <f>SUM(J2816,K2816)</f>
        <v>100.0</v>
      </c>
      <c r="M2816" s="1308"/>
      <c r="N2816" s="508"/>
    </row>
    <row r="2817" spans="8:8" s="1235" ht="17.25" customFormat="1" customHeight="1">
      <c r="A2817" s="1236"/>
      <c r="B2817" s="1282" t="s">
        <v>167</v>
      </c>
      <c r="C2817" s="1309" t="str">
        <f>'Marks Entry'!$L$3</f>
        <v>HINDI</v>
      </c>
      <c r="D2817" s="1310"/>
      <c r="E2817" s="1311">
        <f>IF(K2804="","",VLOOKUP($A2801,'Marks Entry'!$C$1:$GQ$109,10,0))</f>
        <v>0.0</v>
      </c>
      <c r="F2817" s="1311">
        <f>IF(K2804="","",VLOOKUP($A2801,'Marks Entry'!$C$1:$GQ$109,11,0))</f>
        <v>0.0</v>
      </c>
      <c r="G2817" s="1312">
        <f>IF(K2804="","",VLOOKUP($A2801,'Marks Entry'!$C$1:$GQ$109,12,0))</f>
        <v>0.0</v>
      </c>
      <c r="H2817" s="1313">
        <f>SUM(E2817:G2817)</f>
        <v>0.0</v>
      </c>
      <c r="I2817" s="1311">
        <f>IF(K2804="","",VLOOKUP($A2801,'Marks Entry'!$C$1:$GQ$109,14,0))</f>
        <v>0.0</v>
      </c>
      <c r="J2817" s="1313">
        <f t="shared" si="210" ref="J2817:J2824">SUM(H2817,I2817)</f>
        <v>0.0</v>
      </c>
      <c r="K2817" s="1311">
        <f>IF(K2804="","",VLOOKUP($A2801,'Marks Entry'!$C$1:$GQ$109,16,0))</f>
        <v>0.0</v>
      </c>
      <c r="L2817" s="1314">
        <f t="shared" si="211" ref="L2817:L2824">SUM(J2817,K2817)</f>
        <v>0.0</v>
      </c>
      <c r="M2817" s="1315" t="str">
        <f>IF(K2804="","",VLOOKUP($A2801,'Marks Entry'!$C$1:$GQ$109,21,0))</f>
        <v/>
      </c>
      <c r="N2817" s="508"/>
    </row>
    <row r="2818" spans="8:8" s="1235" ht="17.25" customFormat="1" customHeight="1">
      <c r="A2818" s="1236"/>
      <c r="B2818" s="1282" t="s">
        <v>167</v>
      </c>
      <c r="C2818" s="1316" t="str">
        <f>'Marks Entry'!$X$3</f>
        <v>ENGLISH</v>
      </c>
      <c r="D2818" s="1317"/>
      <c r="E2818" s="1318">
        <f>IF(K2804="","",VLOOKUP($A2801,'Marks Entry'!$C$1:$GQ$109,22,0))</f>
        <v>0.0</v>
      </c>
      <c r="F2818" s="1318">
        <f>IF(K2804="","",VLOOKUP($A2801,'Marks Entry'!$C$1:$GQ$109,23,0))</f>
        <v>0.0</v>
      </c>
      <c r="G2818" s="1319">
        <f>IF(K2804="","",VLOOKUP($A2801,'Marks Entry'!$C$1:$GQ$109,24,0))</f>
        <v>0.0</v>
      </c>
      <c r="H2818" s="1320">
        <f t="shared" si="212" ref="H2818:H2824">SUM(E2818:G2818)</f>
        <v>0.0</v>
      </c>
      <c r="I2818" s="1321">
        <f>IF(K2804="","",VLOOKUP($A2801,'Marks Entry'!$C$1:$GQ$109,26,0))</f>
        <v>0.0</v>
      </c>
      <c r="J2818" s="1320">
        <f t="shared" si="210"/>
        <v>0.0</v>
      </c>
      <c r="K2818" s="1318">
        <f>IF(K2804="","",VLOOKUP($A2801,'Marks Entry'!$C$1:$GQ$109,28,0))</f>
        <v>0.0</v>
      </c>
      <c r="L2818" s="1322">
        <f t="shared" si="211"/>
        <v>0.0</v>
      </c>
      <c r="M2818" s="1323" t="str">
        <f>IF(K2804="","",VLOOKUP($A2801,'Marks Entry'!$C$1:$GQ$109,33,0))</f>
        <v/>
      </c>
      <c r="N2818" s="508"/>
    </row>
    <row r="2819" spans="8:8" s="1235" ht="17.25" customFormat="1" customHeight="1">
      <c r="A2819" s="1236"/>
      <c r="B2819" s="1282" t="s">
        <v>167</v>
      </c>
      <c r="C2819" s="1324" t="s">
        <v>56</v>
      </c>
      <c r="D2819" s="1325"/>
      <c r="E2819" s="1326">
        <f>'Marks Entry'!$AJ$7</f>
        <v>10.0</v>
      </c>
      <c r="F2819" s="1326">
        <f>'Marks Entry'!$AK$7</f>
        <v>10.0</v>
      </c>
      <c r="G2819" s="1326">
        <f>'Marks Entry'!$AK$7</f>
        <v>10.0</v>
      </c>
      <c r="H2819" s="1327">
        <f t="shared" si="212"/>
        <v>30.0</v>
      </c>
      <c r="I2819" s="1326">
        <f>'Marks Entry'!$AN$7</f>
        <v>70.0</v>
      </c>
      <c r="J2819" s="1327">
        <f t="shared" si="210"/>
        <v>100.0</v>
      </c>
      <c r="K2819" s="1326">
        <f>'Marks Entry'!$AP$7</f>
        <v>100.0</v>
      </c>
      <c r="L2819" s="1328">
        <f t="shared" si="211"/>
        <v>200.0</v>
      </c>
      <c r="M2819" s="1329" t="s">
        <v>168</v>
      </c>
      <c r="N2819" s="508"/>
    </row>
    <row r="2820" spans="8:8" s="1235" ht="17.25" customFormat="1" customHeight="1">
      <c r="A2820" s="1236"/>
      <c r="B2820" s="1282" t="s">
        <v>167</v>
      </c>
      <c r="C2820" s="1330" t="str">
        <f>'Marks Entry'!$AJ$3</f>
        <v>SANSKRIT-I</v>
      </c>
      <c r="D2820" s="1331"/>
      <c r="E2820" s="1311">
        <f>IF(K2804="","",VLOOKUP($A2801,'Marks Entry'!$C$1:$GQ$109,34,0))</f>
        <v>0.0</v>
      </c>
      <c r="F2820" s="1311">
        <f>IF(K2804="","",VLOOKUP($A2801,'Marks Entry'!$C$1:$GQ$109,35,0))</f>
        <v>0.0</v>
      </c>
      <c r="G2820" s="1312">
        <f>IF(K2804="","",VLOOKUP($A2801,'Marks Entry'!$C$1:$GQ$109,36,0))</f>
        <v>0.0</v>
      </c>
      <c r="H2820" s="1332">
        <f t="shared" si="212"/>
        <v>0.0</v>
      </c>
      <c r="I2820" s="1333">
        <f>IF(K2804="","",VLOOKUP($A2801,'Marks Entry'!$C$1:$GQ$109,38,0))</f>
        <v>0.0</v>
      </c>
      <c r="J2820" s="1332">
        <f t="shared" si="210"/>
        <v>0.0</v>
      </c>
      <c r="K2820" s="1311">
        <f>IF(K2804="","",VLOOKUP($A2801,'Marks Entry'!$C$1:$GQ$109,40,0))</f>
        <v>0.0</v>
      </c>
      <c r="L2820" s="1314">
        <f t="shared" si="211"/>
        <v>0.0</v>
      </c>
      <c r="M2820" s="1315" t="str">
        <f>IF(K2804="","",VLOOKUP($A2801,'Marks Entry'!$C$1:$GQ$109,45,0))</f>
        <v/>
      </c>
      <c r="N2820" s="508"/>
    </row>
    <row r="2821" spans="8:8" s="1235" ht="17.25" customFormat="1" customHeight="1">
      <c r="A2821" s="1236"/>
      <c r="B2821" s="1282" t="s">
        <v>167</v>
      </c>
      <c r="C2821" s="1334" t="str">
        <f>'Marks Entry'!$AV$3</f>
        <v>SANSKRIT-II</v>
      </c>
      <c r="D2821" s="1335"/>
      <c r="E2821" s="1311">
        <f>IF(K2804="","",VLOOKUP($A2801,'Marks Entry'!$C$1:$GQ$109,46,0))</f>
        <v>0.0</v>
      </c>
      <c r="F2821" s="1311">
        <f>IF(K2804="","",VLOOKUP($A2801,'Marks Entry'!$C$1:$GQ$109,47,0))</f>
        <v>0.0</v>
      </c>
      <c r="G2821" s="1312">
        <f>IF(K2804="","",VLOOKUP($A2801,'Marks Entry'!$C$1:$GQ$109,48,0))</f>
        <v>0.0</v>
      </c>
      <c r="H2821" s="1336">
        <f t="shared" si="212"/>
        <v>0.0</v>
      </c>
      <c r="I2821" s="1337">
        <f>IF(K2804="","",VLOOKUP($A2801,'Marks Entry'!$C$1:$GQ$109,50,0))</f>
        <v>0.0</v>
      </c>
      <c r="J2821" s="1336">
        <f t="shared" si="210"/>
        <v>0.0</v>
      </c>
      <c r="K2821" s="1311">
        <f>IF(K2804="","",VLOOKUP($A2801,'Marks Entry'!$C$1:$GQ$109,52,0))</f>
        <v>0.0</v>
      </c>
      <c r="L2821" s="1314">
        <f t="shared" si="211"/>
        <v>0.0</v>
      </c>
      <c r="M2821" s="1315" t="str">
        <f>IF(K2804="","",VLOOKUP($A2801,'Marks Entry'!$C$1:$GQ$109,57,0))</f>
        <v/>
      </c>
      <c r="N2821" s="508"/>
    </row>
    <row r="2822" spans="8:8" s="1235" ht="17.25" customFormat="1" customHeight="1">
      <c r="A2822" s="1236"/>
      <c r="B2822" s="1282" t="s">
        <v>167</v>
      </c>
      <c r="C2822" s="1334" t="str">
        <f>'Marks Entry'!$BH$3</f>
        <v>SCIENCE</v>
      </c>
      <c r="D2822" s="1335"/>
      <c r="E2822" s="1311">
        <f>IF(K2804="","",VLOOKUP($A2801,'Marks Entry'!$C$1:$GQ$109,58,0))</f>
        <v>0.0</v>
      </c>
      <c r="F2822" s="1311">
        <f>IF(K2804="","",VLOOKUP($A2801,'Marks Entry'!$C$1:$GQ$109,59,0))</f>
        <v>0.0</v>
      </c>
      <c r="G2822" s="1312">
        <f>IF(K2804="","",VLOOKUP($A2801,'Marks Entry'!$C$1:$GQ$109,60,0))</f>
        <v>0.0</v>
      </c>
      <c r="H2822" s="1336">
        <f t="shared" si="212"/>
        <v>0.0</v>
      </c>
      <c r="I2822" s="1337">
        <f>IF(K2804="","",VLOOKUP($A2801,'Marks Entry'!$C$1:$GQ$109,62,0))</f>
        <v>0.0</v>
      </c>
      <c r="J2822" s="1336">
        <f t="shared" si="210"/>
        <v>0.0</v>
      </c>
      <c r="K2822" s="1311">
        <f>IF(K2804="","",VLOOKUP($A2801,'Marks Entry'!$C$1:$GQ$109,64,0))</f>
        <v>0.0</v>
      </c>
      <c r="L2822" s="1314">
        <f t="shared" si="211"/>
        <v>0.0</v>
      </c>
      <c r="M2822" s="1315" t="str">
        <f>IF(K2804="","",VLOOKUP($A2801,'Marks Entry'!$C$1:$GQ$109,69,0))</f>
        <v/>
      </c>
      <c r="N2822" s="508"/>
    </row>
    <row r="2823" spans="8:8" s="1235" ht="17.25" customFormat="1" customHeight="1">
      <c r="A2823" s="1236"/>
      <c r="B2823" s="1282" t="s">
        <v>167</v>
      </c>
      <c r="C2823" s="1338" t="str">
        <f>'Marks Entry'!$BT$3</f>
        <v>MATHEMATICS</v>
      </c>
      <c r="D2823" s="1339"/>
      <c r="E2823" s="1340">
        <f>IF(K2804="","",VLOOKUP($A2801,'Marks Entry'!$C$1:$GQ$109,70,0))</f>
        <v>0.0</v>
      </c>
      <c r="F2823" s="1340">
        <f>IF(K2804="","",VLOOKUP($A2801,'Marks Entry'!$C$1:$GQ$109,71,0))</f>
        <v>0.0</v>
      </c>
      <c r="G2823" s="1341">
        <f>IF(K2804="","",VLOOKUP($A2801,'Marks Entry'!$C$1:$GQ$109,72,0))</f>
        <v>0.0</v>
      </c>
      <c r="H2823" s="1342">
        <f t="shared" si="212"/>
        <v>0.0</v>
      </c>
      <c r="I2823" s="1343">
        <f>IF(K2804="","",VLOOKUP($A2801,'Marks Entry'!$C$1:$GQ$109,74,0))</f>
        <v>0.0</v>
      </c>
      <c r="J2823" s="1342">
        <f t="shared" si="210"/>
        <v>0.0</v>
      </c>
      <c r="K2823" s="1340">
        <f>IF(K2804="","",VLOOKUP($A2801,'Marks Entry'!$C$1:$GQ$109,76,0))</f>
        <v>0.0</v>
      </c>
      <c r="L2823" s="1344">
        <f t="shared" si="211"/>
        <v>0.0</v>
      </c>
      <c r="M2823" s="1345" t="str">
        <f>IF(K2804="","",VLOOKUP($A2801,'Marks Entry'!$C$1:$GQ$109,81,0))</f>
        <v/>
      </c>
      <c r="N2823" s="508"/>
    </row>
    <row r="2824" spans="8:8" s="1235" ht="17.25" customFormat="1" customHeight="1">
      <c r="A2824" s="1236"/>
      <c r="B2824" s="1282" t="s">
        <v>167</v>
      </c>
      <c r="C2824" s="1338" t="str">
        <f>'Marks Entry'!$CF$3</f>
        <v>SOCIAL SCIENCE</v>
      </c>
      <c r="D2824" s="1339"/>
      <c r="E2824" s="1340">
        <f>IF(K2804="","",VLOOKUP($A2801,'Marks Entry'!$C$1:$GQ$109,82,0))</f>
        <v>0.0</v>
      </c>
      <c r="F2824" s="1340">
        <f>IF(K2804="","",VLOOKUP($A2801,'Marks Entry'!$C$1:$GQ$109,83,0))</f>
        <v>0.0</v>
      </c>
      <c r="G2824" s="1341">
        <f>IF(K2804="","",VLOOKUP($A2801,'Marks Entry'!$C$1:$GQ$109,84,0))</f>
        <v>0.0</v>
      </c>
      <c r="H2824" s="1342">
        <f t="shared" si="212"/>
        <v>0.0</v>
      </c>
      <c r="I2824" s="1343">
        <f>IF(K2804="","",VLOOKUP($A2801,'Marks Entry'!$C$1:$GQ$109,86,0))</f>
        <v>0.0</v>
      </c>
      <c r="J2824" s="1342">
        <f t="shared" si="210"/>
        <v>0.0</v>
      </c>
      <c r="K2824" s="1340">
        <f>IF(K2804="","",VLOOKUP($A2801,'Marks Entry'!$C$1:$GQ$109,88,0))</f>
        <v>0.0</v>
      </c>
      <c r="L2824" s="1344">
        <f t="shared" si="211"/>
        <v>0.0</v>
      </c>
      <c r="M2824" s="1345" t="str">
        <f>IF(K2804="","",VLOOKUP($A2801,'Marks Entry'!$C$1:$GQ$109,93,0))</f>
        <v/>
      </c>
      <c r="N2824" s="508"/>
    </row>
    <row r="2825" spans="8:8" s="24" ht="17.25" customFormat="1" customHeight="1">
      <c r="A2825" s="1236"/>
      <c r="B2825" s="1262" t="s">
        <v>167</v>
      </c>
      <c r="C2825" s="1346" t="s">
        <v>77</v>
      </c>
      <c r="D2825" s="1347"/>
      <c r="E2825" s="1348"/>
      <c r="F2825" s="1349" t="s">
        <v>78</v>
      </c>
      <c r="G2825" s="1350"/>
      <c r="H2825" s="1351" t="s">
        <v>79</v>
      </c>
      <c r="I2825" s="1352"/>
      <c r="J2825" s="1353" t="s">
        <v>43</v>
      </c>
      <c r="K2825" s="1354" t="s">
        <v>95</v>
      </c>
      <c r="L2825" s="1355" t="s">
        <v>41</v>
      </c>
      <c r="M2825" s="1356" t="s">
        <v>45</v>
      </c>
      <c r="N2825" s="508"/>
    </row>
    <row r="2826" spans="8:8" s="24" ht="20.25" customFormat="1" customHeight="1">
      <c r="A2826" s="1236"/>
      <c r="B2826" s="1262" t="s">
        <v>167</v>
      </c>
      <c r="C2826" s="1357"/>
      <c r="D2826" s="1358"/>
      <c r="E2826" s="1359"/>
      <c r="F2826" s="1360" t="str">
        <f>IF(K2804="","",VLOOKUP($A2801,'Marks Entry'!$C$1:$GQ$109,155,0))</f>
        <v/>
      </c>
      <c r="G2826" s="1361"/>
      <c r="H2826" s="1362" t="str">
        <f>IF(K2804="","",VLOOKUP($A2801,'Marks Entry'!$C$1:$GQ$109,156,0))</f>
        <v/>
      </c>
      <c r="I2826" s="1361"/>
      <c r="J2826" s="1363" t="str">
        <f>IF(K2804="","",VLOOKUP($A2801,'Marks Entry'!$C$1:$GQ$109,157,0))</f>
        <v/>
      </c>
      <c r="K2826" s="1364" t="str">
        <f>IF(K2804="","",VLOOKUP($A2801,'Marks Entry'!$C$1:$GQ$109,158,0))</f>
        <v/>
      </c>
      <c r="L2826" s="1365" t="str">
        <f>IF(K2804="","",VLOOKUP($A2801,'Marks Entry'!$C$1:$GQ$109,159,0))</f>
        <v/>
      </c>
      <c r="M2826" s="1366" t="str">
        <f>IF(K2804="","",VLOOKUP($A2801,'Marks Entry'!$C$1:$GQ$109,161,0))</f>
        <v/>
      </c>
      <c r="N2826" s="508"/>
    </row>
    <row r="2827" spans="8:8" s="24" ht="17.25" customFormat="1" customHeight="1">
      <c r="A2827" s="1236"/>
      <c r="B2827" s="1262" t="s">
        <v>167</v>
      </c>
      <c r="C2827" s="1367" t="s">
        <v>58</v>
      </c>
      <c r="D2827" s="1368"/>
      <c r="E2827" s="1368"/>
      <c r="F2827" s="1368"/>
      <c r="G2827" s="1368"/>
      <c r="H2827" s="1368"/>
      <c r="I2827" s="1369"/>
      <c r="J2827" s="1370" t="s">
        <v>59</v>
      </c>
      <c r="K2827" s="1371">
        <f>IF(K2804="","",VLOOKUP($A2801,'Marks Entry'!$C$1:$GQ$109,152,0))</f>
        <v>0.0</v>
      </c>
      <c r="L2827" s="1372" t="s">
        <v>104</v>
      </c>
      <c r="M2827" s="1373"/>
      <c r="N2827" s="508"/>
    </row>
    <row r="2828" spans="8:8" s="24" ht="17.25" customFormat="1" customHeight="1">
      <c r="A2828" s="1236"/>
      <c r="B2828" s="1262" t="s">
        <v>167</v>
      </c>
      <c r="C2828" s="1374" t="s">
        <v>54</v>
      </c>
      <c r="D2828" s="1375"/>
      <c r="E2828" s="1375"/>
      <c r="F2828" s="1376" t="s">
        <v>162</v>
      </c>
      <c r="G2828" s="1376"/>
      <c r="H2828" s="1376"/>
      <c r="I2828" s="1377" t="s">
        <v>49</v>
      </c>
      <c r="J2828" s="1378" t="s">
        <v>60</v>
      </c>
      <c r="K2828" s="1379">
        <f>IF(K2804="","",VLOOKUP($A2801,'Marks Entry'!$C$1:$GQ$109,153,0))</f>
        <v>0.0</v>
      </c>
      <c r="L2828" s="1380" t="str">
        <f>IF(K2804="","",VLOOKUP($A2801,'Marks Entry'!$C$1:$GQ$109,154,0))</f>
        <v/>
      </c>
      <c r="M2828" s="1381"/>
      <c r="N2828" s="508"/>
    </row>
    <row r="2829" spans="8:8" s="24" ht="17.25" customFormat="1" customHeight="1">
      <c r="A2829" s="1236"/>
      <c r="B2829" s="1262" t="s">
        <v>167</v>
      </c>
      <c r="C2829" s="1374"/>
      <c r="D2829" s="1375"/>
      <c r="E2829" s="1375"/>
      <c r="F2829" s="1376"/>
      <c r="G2829" s="1376"/>
      <c r="H2829" s="1376"/>
      <c r="I2829" s="1382" t="s">
        <v>103</v>
      </c>
      <c r="J2829" s="1383" t="s">
        <v>61</v>
      </c>
      <c r="K2829" s="1383"/>
      <c r="L2829" s="1384" t="str">
        <f>IF(K2804="","",VLOOKUP($A2801,'Marks Entry'!$C$1:$GQ$109,162,0))</f>
        <v/>
      </c>
      <c r="M2829" s="1385"/>
      <c r="N2829" s="508"/>
    </row>
    <row r="2830" spans="8:8" s="24" ht="17.25" customFormat="1" customHeight="1">
      <c r="A2830" s="1236"/>
      <c r="B2830" s="1262" t="s">
        <v>167</v>
      </c>
      <c r="C2830" s="1386" t="str">
        <f>'Marks Entry'!$CR$3</f>
        <v>Fou. Of Info. Tech.</v>
      </c>
      <c r="D2830" s="1387"/>
      <c r="E2830" s="1388"/>
      <c r="F2830" s="1389" t="str">
        <f>IF(K2804="","",VLOOKUP($A2801,'Marks Entry'!$C$1:$GQ$109,180,0))</f>
        <v>0/200</v>
      </c>
      <c r="G2830" s="1389"/>
      <c r="H2830" s="1389"/>
      <c r="I2830" s="1390" t="str">
        <f>IF(OR(K2804="",F2830=0/200),"",VLOOKUP($A2801,'Marks Entry'!$C$1:$GQ$109,106,0))</f>
        <v/>
      </c>
      <c r="J2830" s="1391" t="s">
        <v>68</v>
      </c>
      <c r="K2830" s="1391"/>
      <c r="L2830" s="1392">
        <f>Master!$E$20</f>
        <v>45048.0</v>
      </c>
      <c r="M2830" s="1393"/>
      <c r="N2830" s="508"/>
    </row>
    <row r="2831" spans="8:8" s="24" ht="17.25" customFormat="1" customHeight="1">
      <c r="A2831" s="1236"/>
      <c r="B2831" s="1262" t="s">
        <v>167</v>
      </c>
      <c r="C2831" s="1394" t="str">
        <f>'Marks Entry'!$DE$3</f>
        <v>Health &amp; Phy. Edu.</v>
      </c>
      <c r="D2831" s="1395"/>
      <c r="E2831" s="1395"/>
      <c r="F2831" s="1396" t="str">
        <f>IF(K2804="","",VLOOKUP($A2801,'Marks Entry'!$C$1:$GQ$109,184,0))</f>
        <v>0/230</v>
      </c>
      <c r="G2831" s="1397"/>
      <c r="H2831" s="1398"/>
      <c r="I2831" s="1390" t="str">
        <f>IF(OR(K2804="",F2831=0/200),"",VLOOKUP($A2801,'Marks Entry'!$C$1:$GQ$109,129,0))</f>
        <v/>
      </c>
      <c r="J2831" s="1399"/>
      <c r="K2831" s="1399"/>
      <c r="L2831" s="1399"/>
      <c r="M2831" s="1400"/>
      <c r="N2831" s="508"/>
    </row>
    <row r="2832" spans="8:8" s="24" ht="17.25" customFormat="1" customHeight="1">
      <c r="A2832" s="1236"/>
      <c r="B2832" s="1262" t="s">
        <v>167</v>
      </c>
      <c r="C2832" s="1394" t="str">
        <f>'Marks Entry'!$EB$3</f>
        <v>S.U.P.W.</v>
      </c>
      <c r="D2832" s="1395"/>
      <c r="E2832" s="1395"/>
      <c r="F2832" s="1396" t="str">
        <f>IF(K2804="","",VLOOKUP($A2801,'Marks Entry'!$C$1:$GQ$109,188,0))</f>
        <v>0/100</v>
      </c>
      <c r="G2832" s="1397"/>
      <c r="H2832" s="1398"/>
      <c r="I2832" s="1390" t="str">
        <f>IF(OR(K2804="",F2832=0/100),"",VLOOKUP($A2801,'Marks Entry'!$C$1:$GQ$109,135,0))</f>
        <v/>
      </c>
      <c r="J2832" s="1401"/>
      <c r="K2832" s="1401"/>
      <c r="L2832" s="1401"/>
      <c r="M2832" s="1402"/>
      <c r="N2832" s="508"/>
    </row>
    <row r="2833" spans="8:8" s="24" ht="17.25" customFormat="1" customHeight="1">
      <c r="A2833" s="1236"/>
      <c r="B2833" s="1262" t="s">
        <v>167</v>
      </c>
      <c r="C2833" s="1394" t="str">
        <f>'Marks Entry'!$EH$3</f>
        <v>Art Education</v>
      </c>
      <c r="D2833" s="1395"/>
      <c r="E2833" s="1395"/>
      <c r="F2833" s="1396" t="str">
        <f>IF(K2804="","",VLOOKUP($A2801,'Marks Entry'!$C$1:$GQ$109,192,0))</f>
        <v>0/100</v>
      </c>
      <c r="G2833" s="1397"/>
      <c r="H2833" s="1398"/>
      <c r="I2833" s="1390" t="str">
        <f>IF(OR(K2804="",F2833=0/100),"",VLOOKUP($A2801,'Marks Entry'!$C$1:$GQ$109,141,0))</f>
        <v/>
      </c>
      <c r="J2833" s="1403" t="s">
        <v>228</v>
      </c>
      <c r="K2833" s="1403"/>
      <c r="L2833" s="1403"/>
      <c r="M2833" s="1404"/>
      <c r="N2833" s="508"/>
    </row>
    <row r="2834" spans="8:8" s="24" ht="17.25" customFormat="1" customHeight="1">
      <c r="A2834" s="1236"/>
      <c r="B2834" s="1262" t="s">
        <v>167</v>
      </c>
      <c r="C2834" s="1394" t="str">
        <f>'Marks Entry'!$EN$3</f>
        <v>H &amp; C RAJ</v>
      </c>
      <c r="D2834" s="1395"/>
      <c r="E2834" s="1395"/>
      <c r="F2834" s="1405" t="str">
        <f>IF(K2804="","",VLOOKUP($A2801,'Marks Entry'!$C$1:$GQ$109,196,0))</f>
        <v>0/200</v>
      </c>
      <c r="G2834" s="1406"/>
      <c r="H2834" s="1407"/>
      <c r="I2834" s="1408" t="str">
        <f>IF(OR(K2804="",F2834=0/200),"",VLOOKUP($A2801,'Marks Entry'!$C$1:$GQ$109,151,0))</f>
        <v/>
      </c>
      <c r="J2834" s="1403" t="s">
        <v>229</v>
      </c>
      <c r="K2834" s="1403"/>
      <c r="L2834" s="1403"/>
      <c r="M2834" s="1404"/>
      <c r="N2834" s="508"/>
    </row>
    <row r="2835" spans="8:8" s="24" ht="17.25" customFormat="1" customHeight="1">
      <c r="A2835" s="1236"/>
      <c r="B2835" s="1262" t="s">
        <v>167</v>
      </c>
      <c r="C2835" s="1409" t="s">
        <v>171</v>
      </c>
      <c r="D2835" s="1410"/>
      <c r="E2835" s="1411"/>
      <c r="F2835" s="1412" t="s">
        <v>172</v>
      </c>
      <c r="G2835" s="1413"/>
      <c r="H2835" s="1414"/>
      <c r="I2835" s="1415" t="s">
        <v>31</v>
      </c>
      <c r="J2835" s="1403" t="s">
        <v>230</v>
      </c>
      <c r="K2835" s="1403"/>
      <c r="L2835" s="1403"/>
      <c r="M2835" s="1404"/>
      <c r="N2835" s="508"/>
    </row>
    <row r="2836" spans="8:8" s="24" ht="17.25" customFormat="1" customHeight="1">
      <c r="A2836" s="1236"/>
      <c r="B2836" s="1262" t="s">
        <v>167</v>
      </c>
      <c r="C2836" s="1416"/>
      <c r="D2836" s="1417"/>
      <c r="E2836" s="1418"/>
      <c r="F2836" s="1419" t="s">
        <v>224</v>
      </c>
      <c r="G2836" s="1420"/>
      <c r="H2836" s="1421"/>
      <c r="I2836" s="1422" t="s">
        <v>62</v>
      </c>
      <c r="J2836" s="1423" t="s">
        <v>232</v>
      </c>
      <c r="K2836" s="1424"/>
      <c r="L2836" s="1424"/>
      <c r="M2836" s="1425"/>
      <c r="N2836" s="508"/>
    </row>
    <row r="2837" spans="8:8" s="24" ht="17.25" customFormat="1" customHeight="1">
      <c r="A2837" s="1236"/>
      <c r="B2837" s="1262" t="s">
        <v>167</v>
      </c>
      <c r="C2837" s="1416"/>
      <c r="D2837" s="1417"/>
      <c r="E2837" s="1418"/>
      <c r="F2837" s="1419" t="s">
        <v>225</v>
      </c>
      <c r="G2837" s="1420"/>
      <c r="H2837" s="1421"/>
      <c r="I2837" s="1422" t="s">
        <v>63</v>
      </c>
      <c r="J2837" s="1426"/>
      <c r="K2837" s="1427"/>
      <c r="L2837" s="1427"/>
      <c r="M2837" s="1428"/>
      <c r="N2837" s="508"/>
    </row>
    <row r="2838" spans="8:8" s="24" ht="17.25" customFormat="1" customHeight="1">
      <c r="A2838" s="1236"/>
      <c r="B2838" s="1262" t="s">
        <v>167</v>
      </c>
      <c r="C2838" s="1416"/>
      <c r="D2838" s="1417"/>
      <c r="E2838" s="1418"/>
      <c r="F2838" s="1419" t="s">
        <v>226</v>
      </c>
      <c r="G2838" s="1420"/>
      <c r="H2838" s="1421"/>
      <c r="I2838" s="1422" t="s">
        <v>65</v>
      </c>
      <c r="J2838" s="1426"/>
      <c r="K2838" s="1427"/>
      <c r="L2838" s="1427"/>
      <c r="M2838" s="1428"/>
      <c r="N2838" s="508"/>
    </row>
    <row r="2839" spans="8:8" s="24" ht="17.25" customFormat="1" customHeight="1">
      <c r="A2839" s="1236"/>
      <c r="B2839" s="1429" t="s">
        <v>167</v>
      </c>
      <c r="C2839" s="1430"/>
      <c r="D2839" s="1431"/>
      <c r="E2839" s="1432"/>
      <c r="F2839" s="1433" t="s">
        <v>227</v>
      </c>
      <c r="G2839" s="1434"/>
      <c r="H2839" s="1435"/>
      <c r="I2839" s="1436" t="s">
        <v>64</v>
      </c>
      <c r="J2839" s="1437" t="s">
        <v>231</v>
      </c>
      <c r="K2839" s="1438"/>
      <c r="L2839" s="1438"/>
      <c r="M2839" s="1439"/>
      <c r="N2839" s="508"/>
    </row>
    <row r="2840" spans="8:8" s="24" ht="27.75" customFormat="1" customHeight="1">
      <c r="A2840" s="1440" t="s">
        <v>161</v>
      </c>
      <c r="B2840" s="1440"/>
      <c r="C2840" s="1440"/>
      <c r="D2840" s="1440"/>
      <c r="E2840" s="1440"/>
      <c r="F2840" s="1440"/>
      <c r="G2840" s="1440"/>
      <c r="H2840" s="1440"/>
      <c r="I2840" s="1440"/>
      <c r="J2840" s="1440"/>
      <c r="K2840" s="1440"/>
      <c r="L2840" s="1440"/>
      <c r="M2840" s="1440"/>
      <c r="N2840" s="1440"/>
    </row>
    <row r="2841" spans="8:8" s="24" ht="19.5" customFormat="1" customHeight="1">
      <c r="A2841" s="1223">
        <f>A2801+1</f>
        <v>72.0</v>
      </c>
      <c r="B2841" s="1441" t="str">
        <f>$B$1</f>
        <v>Department Of Sanskrit Education, Rajasthan</v>
      </c>
      <c r="C2841" s="1441"/>
      <c r="D2841" s="1441"/>
      <c r="E2841" s="1441"/>
      <c r="F2841" s="1441"/>
      <c r="G2841" s="1441"/>
      <c r="H2841" s="1441"/>
      <c r="I2841" s="1441"/>
      <c r="J2841" s="1441"/>
      <c r="K2841" s="1441"/>
      <c r="L2841" s="1441"/>
      <c r="M2841" s="1441"/>
      <c r="N2841" s="508" t="s">
        <v>161</v>
      </c>
    </row>
    <row r="2842" spans="8:8" s="707" ht="36.0" customFormat="1" customHeight="1">
      <c r="A2842" s="1225"/>
      <c r="B2842" s="1226"/>
      <c r="C2842" s="1227"/>
      <c r="D2842" s="1228" t="str">
        <f>Master!$E$8</f>
        <v>GOVT VARISHTHA UPADHYAY SANSKRIT SCHOOL</v>
      </c>
      <c r="E2842" s="1229"/>
      <c r="F2842" s="1229"/>
      <c r="G2842" s="1229"/>
      <c r="H2842" s="1229"/>
      <c r="I2842" s="1229"/>
      <c r="J2842" s="1229"/>
      <c r="K2842" s="1229"/>
      <c r="L2842" s="1229"/>
      <c r="M2842" s="1230"/>
      <c r="N2842" s="508"/>
    </row>
    <row r="2843" spans="8:8" s="24" ht="19.5" customFormat="1" customHeight="1">
      <c r="A2843" s="1225"/>
      <c r="B2843" s="1231"/>
      <c r="C2843" s="1232"/>
      <c r="D2843" s="1233">
        <f>Master!$E$11</f>
        <v>0.0</v>
      </c>
      <c r="E2843" s="1233"/>
      <c r="F2843" s="1233"/>
      <c r="G2843" s="1233"/>
      <c r="H2843" s="1233"/>
      <c r="I2843" s="1233"/>
      <c r="J2843" s="1233"/>
      <c r="K2843" s="1233"/>
      <c r="L2843" s="1233"/>
      <c r="M2843" s="1234"/>
      <c r="N2843" s="508"/>
    </row>
    <row r="2844" spans="8:8" s="1235" ht="18.75" customFormat="1" customHeight="1">
      <c r="A2844" s="1236"/>
      <c r="B2844" s="1237"/>
      <c r="C2844" s="1238" t="s">
        <v>154</v>
      </c>
      <c r="D2844" s="1239"/>
      <c r="E2844" s="1239"/>
      <c r="F2844" s="1239"/>
      <c r="G2844" s="1239"/>
      <c r="H2844" s="1240"/>
      <c r="I2844" s="1241" t="s">
        <v>135</v>
      </c>
      <c r="J2844" s="1242"/>
      <c r="K2844" s="1243">
        <f>VLOOKUP($A2841,'Marks Entry'!$C$9:$K$108,5)</f>
        <v>0.0</v>
      </c>
      <c r="L2844" s="1244" t="s">
        <v>221</v>
      </c>
      <c r="M2844" s="1245"/>
      <c r="N2844" s="508"/>
    </row>
    <row r="2845" spans="8:8" s="1235" ht="18.75" customFormat="1" customHeight="1">
      <c r="A2845" s="1236"/>
      <c r="B2845" s="1237"/>
      <c r="C2845" s="1246"/>
      <c r="D2845" s="1247"/>
      <c r="E2845" s="1247"/>
      <c r="F2845" s="1247"/>
      <c r="G2845" s="1247"/>
      <c r="H2845" s="1248"/>
      <c r="I2845" s="1241"/>
      <c r="J2845" s="1242"/>
      <c r="K2845" s="1243"/>
      <c r="L2845" s="1249">
        <f>Master!$E$14</f>
        <v>8170.0</v>
      </c>
      <c r="M2845" s="1250"/>
      <c r="N2845" s="508"/>
    </row>
    <row r="2846" spans="8:8" s="24" ht="15.75" customFormat="1" customHeight="1">
      <c r="A2846" s="1236"/>
      <c r="B2846" s="1251"/>
      <c r="C2846" s="1246"/>
      <c r="D2846" s="1247"/>
      <c r="E2846" s="1247"/>
      <c r="F2846" s="1247"/>
      <c r="G2846" s="1247"/>
      <c r="H2846" s="1248"/>
      <c r="I2846" s="1241"/>
      <c r="J2846" s="1242"/>
      <c r="K2846" s="1243"/>
      <c r="L2846" s="1252" t="s">
        <v>222</v>
      </c>
      <c r="M2846" s="1253"/>
      <c r="N2846" s="508"/>
    </row>
    <row r="2847" spans="8:8" s="24" ht="18.0" customFormat="1" customHeight="1">
      <c r="A2847" s="1236"/>
      <c r="B2847" s="1251"/>
      <c r="C2847" s="1254"/>
      <c r="D2847" s="1255"/>
      <c r="E2847" s="1255"/>
      <c r="F2847" s="1255"/>
      <c r="G2847" s="1255"/>
      <c r="H2847" s="1256"/>
      <c r="I2847" s="1257"/>
      <c r="J2847" s="1258"/>
      <c r="K2847" s="1259"/>
      <c r="L2847" s="1260" t="str">
        <f>Master!$E$6</f>
        <v>2022-23</v>
      </c>
      <c r="M2847" s="1261"/>
      <c r="N2847" s="508"/>
    </row>
    <row r="2848" spans="8:8" s="24" ht="17.25" customFormat="1" customHeight="1">
      <c r="A2848" s="1236"/>
      <c r="B2848" s="1262" t="s">
        <v>167</v>
      </c>
      <c r="C2848" s="1263" t="s">
        <v>21</v>
      </c>
      <c r="D2848" s="1264"/>
      <c r="E2848" s="1264"/>
      <c r="F2848" s="1264"/>
      <c r="G2848" s="1265"/>
      <c r="H2848" s="1266" t="s">
        <v>153</v>
      </c>
      <c r="I2848" s="1267">
        <f>IF(K2844="","",VLOOKUP($A2841,'Marks Entry'!$C$9:$FA$108,3,0))</f>
        <v>0.0</v>
      </c>
      <c r="J2848" s="1267"/>
      <c r="K2848" s="1267"/>
      <c r="L2848" s="1267"/>
      <c r="M2848" s="1268"/>
      <c r="N2848" s="508"/>
    </row>
    <row r="2849" spans="8:8" s="24" ht="17.25" customFormat="1" customHeight="1">
      <c r="A2849" s="1236"/>
      <c r="B2849" s="1262" t="s">
        <v>167</v>
      </c>
      <c r="C2849" s="1269" t="s">
        <v>23</v>
      </c>
      <c r="D2849" s="1270"/>
      <c r="E2849" s="1270"/>
      <c r="F2849" s="1270"/>
      <c r="G2849" s="1271"/>
      <c r="H2849" s="1272" t="s">
        <v>153</v>
      </c>
      <c r="I2849" s="1273">
        <f>IF(K2844="","",VLOOKUP($A2841,'Marks Entry'!$C$9:$FA$108,6,0))</f>
        <v>0.0</v>
      </c>
      <c r="J2849" s="1273"/>
      <c r="K2849" s="1273"/>
      <c r="L2849" s="1273"/>
      <c r="M2849" s="1274"/>
      <c r="N2849" s="508"/>
    </row>
    <row r="2850" spans="8:8" s="24" ht="17.25" customFormat="1" customHeight="1">
      <c r="A2850" s="1236"/>
      <c r="B2850" s="1262" t="s">
        <v>167</v>
      </c>
      <c r="C2850" s="1269" t="s">
        <v>24</v>
      </c>
      <c r="D2850" s="1270"/>
      <c r="E2850" s="1270"/>
      <c r="F2850" s="1270"/>
      <c r="G2850" s="1271"/>
      <c r="H2850" s="1272" t="s">
        <v>153</v>
      </c>
      <c r="I2850" s="1273">
        <f>IF(K2844="","",VLOOKUP($A2841,'Marks Entry'!$C$9:$FA$108,7,0))</f>
        <v>0.0</v>
      </c>
      <c r="J2850" s="1273"/>
      <c r="K2850" s="1273"/>
      <c r="L2850" s="1273"/>
      <c r="M2850" s="1274"/>
      <c r="N2850" s="508"/>
    </row>
    <row r="2851" spans="8:8" s="24" ht="17.25" customFormat="1" customHeight="1">
      <c r="A2851" s="1236"/>
      <c r="B2851" s="1262" t="s">
        <v>167</v>
      </c>
      <c r="C2851" s="1269" t="s">
        <v>52</v>
      </c>
      <c r="D2851" s="1270"/>
      <c r="E2851" s="1270"/>
      <c r="F2851" s="1270"/>
      <c r="G2851" s="1271"/>
      <c r="H2851" s="1272" t="s">
        <v>153</v>
      </c>
      <c r="I2851" s="1273">
        <f>IF(K2844="","",VLOOKUP($A2841,'Marks Entry'!$C$9:$FA$108,8,0))</f>
        <v>0.0</v>
      </c>
      <c r="J2851" s="1273"/>
      <c r="K2851" s="1273"/>
      <c r="L2851" s="1273"/>
      <c r="M2851" s="1274"/>
      <c r="N2851" s="508"/>
    </row>
    <row r="2852" spans="8:8" s="24" ht="17.25" customFormat="1" customHeight="1">
      <c r="A2852" s="1236"/>
      <c r="B2852" s="1262" t="s">
        <v>167</v>
      </c>
      <c r="C2852" s="1269" t="s">
        <v>53</v>
      </c>
      <c r="D2852" s="1270"/>
      <c r="E2852" s="1270"/>
      <c r="F2852" s="1270"/>
      <c r="G2852" s="1271"/>
      <c r="H2852" s="1272" t="s">
        <v>153</v>
      </c>
      <c r="I2852" s="1275" t="str">
        <f>IF(K2844="","",CONCATENATE('Marks Entry'!$G$4,'Marks Entry'!$J$4))</f>
        <v>9(A)</v>
      </c>
      <c r="J2852" s="1273"/>
      <c r="K2852" s="1273"/>
      <c r="L2852" s="1273"/>
      <c r="M2852" s="1274"/>
      <c r="N2852" s="508"/>
    </row>
    <row r="2853" spans="8:8" s="24" ht="17.25" customFormat="1" customHeight="1">
      <c r="A2853" s="1236"/>
      <c r="B2853" s="1262" t="s">
        <v>167</v>
      </c>
      <c r="C2853" s="1276" t="s">
        <v>26</v>
      </c>
      <c r="D2853" s="1277"/>
      <c r="E2853" s="1277"/>
      <c r="F2853" s="1277"/>
      <c r="G2853" s="1278"/>
      <c r="H2853" s="1279" t="s">
        <v>153</v>
      </c>
      <c r="I2853" s="1280">
        <f>IF(K2844="","",VLOOKUP($A2841,'Marks Entry'!$C$9:$FA$108,9,0))</f>
        <v>0.0</v>
      </c>
      <c r="J2853" s="1280"/>
      <c r="K2853" s="1280"/>
      <c r="L2853" s="1280"/>
      <c r="M2853" s="1281"/>
      <c r="N2853" s="508"/>
    </row>
    <row r="2854" spans="8:8" s="1235" ht="17.25" customFormat="1" customHeight="1">
      <c r="A2854" s="1236"/>
      <c r="B2854" s="1282" t="s">
        <v>167</v>
      </c>
      <c r="C2854" s="1283" t="s">
        <v>54</v>
      </c>
      <c r="D2854" s="1284"/>
      <c r="E2854" s="1285" t="s">
        <v>69</v>
      </c>
      <c r="F2854" s="1286" t="s">
        <v>70</v>
      </c>
      <c r="G2854" s="1285" t="s">
        <v>200</v>
      </c>
      <c r="H2854" s="1287" t="s">
        <v>30</v>
      </c>
      <c r="I2854" s="1288" t="s">
        <v>55</v>
      </c>
      <c r="J2854" s="1289" t="s">
        <v>223</v>
      </c>
      <c r="K2854" s="1290" t="s">
        <v>83</v>
      </c>
      <c r="L2854" s="1291" t="s">
        <v>76</v>
      </c>
      <c r="M2854" s="1292" t="s">
        <v>102</v>
      </c>
      <c r="N2854" s="508"/>
    </row>
    <row r="2855" spans="8:8" s="1235" ht="17.25" customFormat="1" customHeight="1">
      <c r="A2855" s="1236"/>
      <c r="B2855" s="1282" t="s">
        <v>167</v>
      </c>
      <c r="C2855" s="1293"/>
      <c r="D2855" s="1294"/>
      <c r="E2855" s="1295"/>
      <c r="F2855" s="1296"/>
      <c r="G2855" s="1295"/>
      <c r="H2855" s="1297"/>
      <c r="I2855" s="1298"/>
      <c r="J2855" s="1299"/>
      <c r="K2855" s="1300"/>
      <c r="L2855" s="1301"/>
      <c r="M2855" s="1302"/>
      <c r="N2855" s="508"/>
    </row>
    <row r="2856" spans="8:8" s="1235" ht="17.25" customFormat="1" customHeight="1">
      <c r="A2856" s="1236"/>
      <c r="B2856" s="1282" t="s">
        <v>167</v>
      </c>
      <c r="C2856" s="1303" t="s">
        <v>56</v>
      </c>
      <c r="D2856" s="1304"/>
      <c r="E2856" s="1305">
        <f>'Marks Entry'!$L$7</f>
        <v>5.0</v>
      </c>
      <c r="F2856" s="1305">
        <f>'Marks Entry'!$M$7</f>
        <v>5.0</v>
      </c>
      <c r="G2856" s="1305">
        <f>'Marks Entry'!$M$7</f>
        <v>5.0</v>
      </c>
      <c r="H2856" s="1306">
        <f>SUM(E2856:G2856)</f>
        <v>15.0</v>
      </c>
      <c r="I2856" s="1305">
        <f>'Marks Entry'!$P$7</f>
        <v>35.0</v>
      </c>
      <c r="J2856" s="1306">
        <f>SUM(H2856,I2856)</f>
        <v>50.0</v>
      </c>
      <c r="K2856" s="1305">
        <f>'Marks Entry'!$R$7</f>
        <v>50.0</v>
      </c>
      <c r="L2856" s="1307">
        <f>SUM(J2856,K2856)</f>
        <v>100.0</v>
      </c>
      <c r="M2856" s="1308"/>
      <c r="N2856" s="508"/>
    </row>
    <row r="2857" spans="8:8" s="1235" ht="17.25" customFormat="1" customHeight="1">
      <c r="A2857" s="1236"/>
      <c r="B2857" s="1282" t="s">
        <v>167</v>
      </c>
      <c r="C2857" s="1309" t="str">
        <f>'Marks Entry'!$L$3</f>
        <v>HINDI</v>
      </c>
      <c r="D2857" s="1310"/>
      <c r="E2857" s="1311">
        <f>IF(K2844="","",VLOOKUP($A2841,'Marks Entry'!$C$1:$GQ$109,10,0))</f>
        <v>0.0</v>
      </c>
      <c r="F2857" s="1311">
        <f>IF(K2844="","",VLOOKUP($A2841,'Marks Entry'!$C$1:$GQ$109,11,0))</f>
        <v>0.0</v>
      </c>
      <c r="G2857" s="1312">
        <f>IF(K2844="","",VLOOKUP($A2841,'Marks Entry'!$C$1:$GQ$109,12,0))</f>
        <v>0.0</v>
      </c>
      <c r="H2857" s="1313">
        <f>SUM(E2857:G2857)</f>
        <v>0.0</v>
      </c>
      <c r="I2857" s="1311">
        <f>IF(K2844="","",VLOOKUP($A2841,'Marks Entry'!$C$1:$GQ$109,14,0))</f>
        <v>0.0</v>
      </c>
      <c r="J2857" s="1313">
        <f t="shared" si="213" ref="J2857:J2864">SUM(H2857,I2857)</f>
        <v>0.0</v>
      </c>
      <c r="K2857" s="1311">
        <f>IF(K2844="","",VLOOKUP($A2841,'Marks Entry'!$C$1:$GQ$109,16,0))</f>
        <v>0.0</v>
      </c>
      <c r="L2857" s="1314">
        <f t="shared" si="214" ref="L2857:L2864">SUM(J2857,K2857)</f>
        <v>0.0</v>
      </c>
      <c r="M2857" s="1315" t="str">
        <f>IF(K2844="","",VLOOKUP($A2841,'Marks Entry'!$C$1:$GQ$109,21,0))</f>
        <v/>
      </c>
      <c r="N2857" s="508"/>
    </row>
    <row r="2858" spans="8:8" s="1235" ht="17.25" customFormat="1" customHeight="1">
      <c r="A2858" s="1236"/>
      <c r="B2858" s="1282" t="s">
        <v>167</v>
      </c>
      <c r="C2858" s="1316" t="str">
        <f>'Marks Entry'!$X$3</f>
        <v>ENGLISH</v>
      </c>
      <c r="D2858" s="1317"/>
      <c r="E2858" s="1318">
        <f>IF(K2844="","",VLOOKUP($A2841,'Marks Entry'!$C$1:$GQ$109,22,0))</f>
        <v>0.0</v>
      </c>
      <c r="F2858" s="1318">
        <f>IF(K2844="","",VLOOKUP($A2841,'Marks Entry'!$C$1:$GQ$109,23,0))</f>
        <v>0.0</v>
      </c>
      <c r="G2858" s="1319">
        <f>IF(K2844="","",VLOOKUP($A2841,'Marks Entry'!$C$1:$GQ$109,24,0))</f>
        <v>0.0</v>
      </c>
      <c r="H2858" s="1320">
        <f t="shared" si="215" ref="H2858:H2864">SUM(E2858:G2858)</f>
        <v>0.0</v>
      </c>
      <c r="I2858" s="1321">
        <f>IF(K2844="","",VLOOKUP($A2841,'Marks Entry'!$C$1:$GQ$109,26,0))</f>
        <v>0.0</v>
      </c>
      <c r="J2858" s="1320">
        <f t="shared" si="213"/>
        <v>0.0</v>
      </c>
      <c r="K2858" s="1318">
        <f>IF(K2844="","",VLOOKUP($A2841,'Marks Entry'!$C$1:$GQ$109,28,0))</f>
        <v>0.0</v>
      </c>
      <c r="L2858" s="1322">
        <f t="shared" si="214"/>
        <v>0.0</v>
      </c>
      <c r="M2858" s="1323" t="str">
        <f>IF(K2844="","",VLOOKUP($A2841,'Marks Entry'!$C$1:$GQ$109,33,0))</f>
        <v/>
      </c>
      <c r="N2858" s="508"/>
    </row>
    <row r="2859" spans="8:8" s="1235" ht="17.25" customFormat="1" customHeight="1">
      <c r="A2859" s="1236"/>
      <c r="B2859" s="1282" t="s">
        <v>167</v>
      </c>
      <c r="C2859" s="1324" t="s">
        <v>56</v>
      </c>
      <c r="D2859" s="1325"/>
      <c r="E2859" s="1326">
        <f>'Marks Entry'!$AJ$7</f>
        <v>10.0</v>
      </c>
      <c r="F2859" s="1326">
        <f>'Marks Entry'!$AK$7</f>
        <v>10.0</v>
      </c>
      <c r="G2859" s="1326">
        <f>'Marks Entry'!$AK$7</f>
        <v>10.0</v>
      </c>
      <c r="H2859" s="1327">
        <f t="shared" si="215"/>
        <v>30.0</v>
      </c>
      <c r="I2859" s="1326">
        <f>'Marks Entry'!$AN$7</f>
        <v>70.0</v>
      </c>
      <c r="J2859" s="1327">
        <f t="shared" si="213"/>
        <v>100.0</v>
      </c>
      <c r="K2859" s="1326">
        <f>'Marks Entry'!$AP$7</f>
        <v>100.0</v>
      </c>
      <c r="L2859" s="1328">
        <f t="shared" si="214"/>
        <v>200.0</v>
      </c>
      <c r="M2859" s="1329" t="s">
        <v>168</v>
      </c>
      <c r="N2859" s="508"/>
    </row>
    <row r="2860" spans="8:8" s="1235" ht="17.25" customFormat="1" customHeight="1">
      <c r="A2860" s="1236"/>
      <c r="B2860" s="1282" t="s">
        <v>167</v>
      </c>
      <c r="C2860" s="1330" t="str">
        <f>'Marks Entry'!$AJ$3</f>
        <v>SANSKRIT-I</v>
      </c>
      <c r="D2860" s="1331"/>
      <c r="E2860" s="1311">
        <f>IF(K2844="","",VLOOKUP($A2841,'Marks Entry'!$C$1:$GQ$109,34,0))</f>
        <v>0.0</v>
      </c>
      <c r="F2860" s="1311">
        <f>IF(K2844="","",VLOOKUP($A2841,'Marks Entry'!$C$1:$GQ$109,35,0))</f>
        <v>0.0</v>
      </c>
      <c r="G2860" s="1312">
        <f>IF(K2844="","",VLOOKUP($A2841,'Marks Entry'!$C$1:$GQ$109,36,0))</f>
        <v>0.0</v>
      </c>
      <c r="H2860" s="1332">
        <f t="shared" si="215"/>
        <v>0.0</v>
      </c>
      <c r="I2860" s="1333">
        <f>IF(K2844="","",VLOOKUP($A2841,'Marks Entry'!$C$1:$GQ$109,38,0))</f>
        <v>0.0</v>
      </c>
      <c r="J2860" s="1332">
        <f t="shared" si="213"/>
        <v>0.0</v>
      </c>
      <c r="K2860" s="1311">
        <f>IF(K2844="","",VLOOKUP($A2841,'Marks Entry'!$C$1:$GQ$109,40,0))</f>
        <v>0.0</v>
      </c>
      <c r="L2860" s="1314">
        <f t="shared" si="214"/>
        <v>0.0</v>
      </c>
      <c r="M2860" s="1315" t="str">
        <f>IF(K2844="","",VLOOKUP($A2841,'Marks Entry'!$C$1:$GQ$109,45,0))</f>
        <v/>
      </c>
      <c r="N2860" s="508"/>
    </row>
    <row r="2861" spans="8:8" s="1235" ht="17.25" customFormat="1" customHeight="1">
      <c r="A2861" s="1236"/>
      <c r="B2861" s="1282" t="s">
        <v>167</v>
      </c>
      <c r="C2861" s="1334" t="str">
        <f>'Marks Entry'!$AV$3</f>
        <v>SANSKRIT-II</v>
      </c>
      <c r="D2861" s="1335"/>
      <c r="E2861" s="1311">
        <f>IF(K2844="","",VLOOKUP($A2841,'Marks Entry'!$C$1:$GQ$109,46,0))</f>
        <v>0.0</v>
      </c>
      <c r="F2861" s="1311">
        <f>IF(K2844="","",VLOOKUP($A2841,'Marks Entry'!$C$1:$GQ$109,47,0))</f>
        <v>0.0</v>
      </c>
      <c r="G2861" s="1312">
        <f>IF(K2844="","",VLOOKUP($A2841,'Marks Entry'!$C$1:$GQ$109,48,0))</f>
        <v>0.0</v>
      </c>
      <c r="H2861" s="1336">
        <f t="shared" si="215"/>
        <v>0.0</v>
      </c>
      <c r="I2861" s="1337">
        <f>IF(K2844="","",VLOOKUP($A2841,'Marks Entry'!$C$1:$GQ$109,50,0))</f>
        <v>0.0</v>
      </c>
      <c r="J2861" s="1336">
        <f t="shared" si="213"/>
        <v>0.0</v>
      </c>
      <c r="K2861" s="1311">
        <f>IF(K2844="","",VLOOKUP($A2841,'Marks Entry'!$C$1:$GQ$109,52,0))</f>
        <v>0.0</v>
      </c>
      <c r="L2861" s="1314">
        <f t="shared" si="214"/>
        <v>0.0</v>
      </c>
      <c r="M2861" s="1315" t="str">
        <f>IF(K2844="","",VLOOKUP($A2841,'Marks Entry'!$C$1:$GQ$109,57,0))</f>
        <v/>
      </c>
      <c r="N2861" s="508"/>
    </row>
    <row r="2862" spans="8:8" s="1235" ht="17.25" customFormat="1" customHeight="1">
      <c r="A2862" s="1236"/>
      <c r="B2862" s="1282" t="s">
        <v>167</v>
      </c>
      <c r="C2862" s="1334" t="str">
        <f>'Marks Entry'!$BH$3</f>
        <v>SCIENCE</v>
      </c>
      <c r="D2862" s="1335"/>
      <c r="E2862" s="1311">
        <f>IF(K2844="","",VLOOKUP($A2841,'Marks Entry'!$C$1:$GQ$109,58,0))</f>
        <v>0.0</v>
      </c>
      <c r="F2862" s="1311">
        <f>IF(K2844="","",VLOOKUP($A2841,'Marks Entry'!$C$1:$GQ$109,59,0))</f>
        <v>0.0</v>
      </c>
      <c r="G2862" s="1312">
        <f>IF(K2844="","",VLOOKUP($A2841,'Marks Entry'!$C$1:$GQ$109,60,0))</f>
        <v>0.0</v>
      </c>
      <c r="H2862" s="1336">
        <f t="shared" si="215"/>
        <v>0.0</v>
      </c>
      <c r="I2862" s="1337">
        <f>IF(K2844="","",VLOOKUP($A2841,'Marks Entry'!$C$1:$GQ$109,62,0))</f>
        <v>0.0</v>
      </c>
      <c r="J2862" s="1336">
        <f t="shared" si="213"/>
        <v>0.0</v>
      </c>
      <c r="K2862" s="1311">
        <f>IF(K2844="","",VLOOKUP($A2841,'Marks Entry'!$C$1:$GQ$109,64,0))</f>
        <v>0.0</v>
      </c>
      <c r="L2862" s="1314">
        <f t="shared" si="214"/>
        <v>0.0</v>
      </c>
      <c r="M2862" s="1315" t="str">
        <f>IF(K2844="","",VLOOKUP($A2841,'Marks Entry'!$C$1:$GQ$109,69,0))</f>
        <v/>
      </c>
      <c r="N2862" s="508"/>
    </row>
    <row r="2863" spans="8:8" s="1235" ht="17.25" customFormat="1" customHeight="1">
      <c r="A2863" s="1236"/>
      <c r="B2863" s="1282" t="s">
        <v>167</v>
      </c>
      <c r="C2863" s="1338" t="str">
        <f>'Marks Entry'!$BT$3</f>
        <v>MATHEMATICS</v>
      </c>
      <c r="D2863" s="1339"/>
      <c r="E2863" s="1340">
        <f>IF(K2844="","",VLOOKUP($A2841,'Marks Entry'!$C$1:$GQ$109,70,0))</f>
        <v>0.0</v>
      </c>
      <c r="F2863" s="1340">
        <f>IF(K2844="","",VLOOKUP($A2841,'Marks Entry'!$C$1:$GQ$109,71,0))</f>
        <v>0.0</v>
      </c>
      <c r="G2863" s="1341">
        <f>IF(K2844="","",VLOOKUP($A2841,'Marks Entry'!$C$1:$GQ$109,72,0))</f>
        <v>0.0</v>
      </c>
      <c r="H2863" s="1342">
        <f t="shared" si="215"/>
        <v>0.0</v>
      </c>
      <c r="I2863" s="1343">
        <f>IF(K2844="","",VLOOKUP($A2841,'Marks Entry'!$C$1:$GQ$109,74,0))</f>
        <v>0.0</v>
      </c>
      <c r="J2863" s="1342">
        <f t="shared" si="213"/>
        <v>0.0</v>
      </c>
      <c r="K2863" s="1340">
        <f>IF(K2844="","",VLOOKUP($A2841,'Marks Entry'!$C$1:$GQ$109,76,0))</f>
        <v>0.0</v>
      </c>
      <c r="L2863" s="1344">
        <f t="shared" si="214"/>
        <v>0.0</v>
      </c>
      <c r="M2863" s="1345" t="str">
        <f>IF(K2844="","",VLOOKUP($A2841,'Marks Entry'!$C$1:$GQ$109,81,0))</f>
        <v/>
      </c>
      <c r="N2863" s="508"/>
    </row>
    <row r="2864" spans="8:8" s="1235" ht="17.25" customFormat="1" customHeight="1">
      <c r="A2864" s="1236"/>
      <c r="B2864" s="1282" t="s">
        <v>167</v>
      </c>
      <c r="C2864" s="1338" t="str">
        <f>'Marks Entry'!$CF$3</f>
        <v>SOCIAL SCIENCE</v>
      </c>
      <c r="D2864" s="1339"/>
      <c r="E2864" s="1340">
        <f>IF(K2844="","",VLOOKUP($A2841,'Marks Entry'!$C$1:$GQ$109,82,0))</f>
        <v>0.0</v>
      </c>
      <c r="F2864" s="1340">
        <f>IF(K2844="","",VLOOKUP($A2841,'Marks Entry'!$C$1:$GQ$109,83,0))</f>
        <v>0.0</v>
      </c>
      <c r="G2864" s="1341">
        <f>IF(K2844="","",VLOOKUP($A2841,'Marks Entry'!$C$1:$GQ$109,84,0))</f>
        <v>0.0</v>
      </c>
      <c r="H2864" s="1342">
        <f t="shared" si="215"/>
        <v>0.0</v>
      </c>
      <c r="I2864" s="1343">
        <f>IF(K2844="","",VLOOKUP($A2841,'Marks Entry'!$C$1:$GQ$109,86,0))</f>
        <v>0.0</v>
      </c>
      <c r="J2864" s="1342">
        <f t="shared" si="213"/>
        <v>0.0</v>
      </c>
      <c r="K2864" s="1340">
        <f>IF(K2844="","",VLOOKUP($A2841,'Marks Entry'!$C$1:$GQ$109,88,0))</f>
        <v>0.0</v>
      </c>
      <c r="L2864" s="1344">
        <f t="shared" si="214"/>
        <v>0.0</v>
      </c>
      <c r="M2864" s="1345" t="str">
        <f>IF(K2844="","",VLOOKUP($A2841,'Marks Entry'!$C$1:$GQ$109,93,0))</f>
        <v/>
      </c>
      <c r="N2864" s="508"/>
    </row>
    <row r="2865" spans="8:8" s="24" ht="17.25" customFormat="1" customHeight="1">
      <c r="A2865" s="1236"/>
      <c r="B2865" s="1262" t="s">
        <v>167</v>
      </c>
      <c r="C2865" s="1346" t="s">
        <v>77</v>
      </c>
      <c r="D2865" s="1347"/>
      <c r="E2865" s="1348"/>
      <c r="F2865" s="1349" t="s">
        <v>78</v>
      </c>
      <c r="G2865" s="1350"/>
      <c r="H2865" s="1351" t="s">
        <v>79</v>
      </c>
      <c r="I2865" s="1352"/>
      <c r="J2865" s="1353" t="s">
        <v>43</v>
      </c>
      <c r="K2865" s="1354" t="s">
        <v>95</v>
      </c>
      <c r="L2865" s="1355" t="s">
        <v>41</v>
      </c>
      <c r="M2865" s="1356" t="s">
        <v>45</v>
      </c>
      <c r="N2865" s="508"/>
    </row>
    <row r="2866" spans="8:8" s="24" ht="20.25" customFormat="1" customHeight="1">
      <c r="A2866" s="1236"/>
      <c r="B2866" s="1262" t="s">
        <v>167</v>
      </c>
      <c r="C2866" s="1357"/>
      <c r="D2866" s="1358"/>
      <c r="E2866" s="1359"/>
      <c r="F2866" s="1360" t="str">
        <f>IF(K2844="","",VLOOKUP($A2841,'Marks Entry'!$C$1:$GQ$109,155,0))</f>
        <v/>
      </c>
      <c r="G2866" s="1361"/>
      <c r="H2866" s="1362" t="str">
        <f>IF(K2844="","",VLOOKUP($A2841,'Marks Entry'!$C$1:$GQ$109,156,0))</f>
        <v/>
      </c>
      <c r="I2866" s="1361"/>
      <c r="J2866" s="1363" t="str">
        <f>IF(K2844="","",VLOOKUP($A2841,'Marks Entry'!$C$1:$GQ$109,157,0))</f>
        <v/>
      </c>
      <c r="K2866" s="1364" t="str">
        <f>IF(K2844="","",VLOOKUP($A2841,'Marks Entry'!$C$1:$GQ$109,158,0))</f>
        <v/>
      </c>
      <c r="L2866" s="1365" t="str">
        <f>IF(K2844="","",VLOOKUP($A2841,'Marks Entry'!$C$1:$GQ$109,159,0))</f>
        <v/>
      </c>
      <c r="M2866" s="1366" t="str">
        <f>IF(K2844="","",VLOOKUP($A2841,'Marks Entry'!$C$1:$GQ$109,161,0))</f>
        <v/>
      </c>
      <c r="N2866" s="508"/>
    </row>
    <row r="2867" spans="8:8" s="24" ht="17.25" customFormat="1" customHeight="1">
      <c r="A2867" s="1236"/>
      <c r="B2867" s="1262" t="s">
        <v>167</v>
      </c>
      <c r="C2867" s="1367" t="s">
        <v>58</v>
      </c>
      <c r="D2867" s="1368"/>
      <c r="E2867" s="1368"/>
      <c r="F2867" s="1368"/>
      <c r="G2867" s="1368"/>
      <c r="H2867" s="1368"/>
      <c r="I2867" s="1369"/>
      <c r="J2867" s="1370" t="s">
        <v>59</v>
      </c>
      <c r="K2867" s="1371">
        <f>IF(K2844="","",VLOOKUP($A2841,'Marks Entry'!$C$1:$GQ$109,152,0))</f>
        <v>0.0</v>
      </c>
      <c r="L2867" s="1372" t="s">
        <v>104</v>
      </c>
      <c r="M2867" s="1373"/>
      <c r="N2867" s="508"/>
    </row>
    <row r="2868" spans="8:8" s="24" ht="17.25" customFormat="1" customHeight="1">
      <c r="A2868" s="1236"/>
      <c r="B2868" s="1262" t="s">
        <v>167</v>
      </c>
      <c r="C2868" s="1374" t="s">
        <v>54</v>
      </c>
      <c r="D2868" s="1375"/>
      <c r="E2868" s="1375"/>
      <c r="F2868" s="1376" t="s">
        <v>162</v>
      </c>
      <c r="G2868" s="1376"/>
      <c r="H2868" s="1376"/>
      <c r="I2868" s="1377" t="s">
        <v>49</v>
      </c>
      <c r="J2868" s="1378" t="s">
        <v>60</v>
      </c>
      <c r="K2868" s="1379">
        <f>IF(K2844="","",VLOOKUP($A2841,'Marks Entry'!$C$1:$GQ$109,153,0))</f>
        <v>0.0</v>
      </c>
      <c r="L2868" s="1380" t="str">
        <f>IF(K2844="","",VLOOKUP($A2841,'Marks Entry'!$C$1:$GQ$109,154,0))</f>
        <v/>
      </c>
      <c r="M2868" s="1381"/>
      <c r="N2868" s="508"/>
    </row>
    <row r="2869" spans="8:8" s="24" ht="17.25" customFormat="1" customHeight="1">
      <c r="A2869" s="1236"/>
      <c r="B2869" s="1262" t="s">
        <v>167</v>
      </c>
      <c r="C2869" s="1374"/>
      <c r="D2869" s="1375"/>
      <c r="E2869" s="1375"/>
      <c r="F2869" s="1376"/>
      <c r="G2869" s="1376"/>
      <c r="H2869" s="1376"/>
      <c r="I2869" s="1382" t="s">
        <v>103</v>
      </c>
      <c r="J2869" s="1383" t="s">
        <v>61</v>
      </c>
      <c r="K2869" s="1383"/>
      <c r="L2869" s="1384" t="str">
        <f>IF(K2844="","",VLOOKUP($A2841,'Marks Entry'!$C$1:$GQ$109,162,0))</f>
        <v/>
      </c>
      <c r="M2869" s="1385"/>
      <c r="N2869" s="508"/>
    </row>
    <row r="2870" spans="8:8" s="24" ht="17.25" customFormat="1" customHeight="1">
      <c r="A2870" s="1236"/>
      <c r="B2870" s="1262" t="s">
        <v>167</v>
      </c>
      <c r="C2870" s="1386" t="str">
        <f>'Marks Entry'!$CR$3</f>
        <v>Fou. Of Info. Tech.</v>
      </c>
      <c r="D2870" s="1387"/>
      <c r="E2870" s="1388"/>
      <c r="F2870" s="1389" t="str">
        <f>IF(K2844="","",VLOOKUP($A2841,'Marks Entry'!$C$1:$GQ$109,180,0))</f>
        <v>0/200</v>
      </c>
      <c r="G2870" s="1389"/>
      <c r="H2870" s="1389"/>
      <c r="I2870" s="1390" t="str">
        <f>IF(OR(K2844="",F2870=0/200),"",VLOOKUP($A2841,'Marks Entry'!$C$1:$GQ$109,106,0))</f>
        <v/>
      </c>
      <c r="J2870" s="1391" t="s">
        <v>68</v>
      </c>
      <c r="K2870" s="1391"/>
      <c r="L2870" s="1392">
        <f>Master!$E$20</f>
        <v>45048.0</v>
      </c>
      <c r="M2870" s="1393"/>
      <c r="N2870" s="508"/>
    </row>
    <row r="2871" spans="8:8" s="24" ht="17.25" customFormat="1" customHeight="1">
      <c r="A2871" s="1236"/>
      <c r="B2871" s="1262" t="s">
        <v>167</v>
      </c>
      <c r="C2871" s="1394" t="str">
        <f>'Marks Entry'!$DE$3</f>
        <v>Health &amp; Phy. Edu.</v>
      </c>
      <c r="D2871" s="1395"/>
      <c r="E2871" s="1395"/>
      <c r="F2871" s="1396" t="str">
        <f>IF(K2844="","",VLOOKUP($A2841,'Marks Entry'!$C$1:$GQ$109,184,0))</f>
        <v>0/230</v>
      </c>
      <c r="G2871" s="1397"/>
      <c r="H2871" s="1398"/>
      <c r="I2871" s="1390" t="str">
        <f>IF(OR(K2844="",F2871=0/200),"",VLOOKUP($A2841,'Marks Entry'!$C$1:$GQ$109,129,0))</f>
        <v/>
      </c>
      <c r="J2871" s="1399"/>
      <c r="K2871" s="1399"/>
      <c r="L2871" s="1399"/>
      <c r="M2871" s="1400"/>
      <c r="N2871" s="508"/>
    </row>
    <row r="2872" spans="8:8" s="24" ht="17.25" customFormat="1" customHeight="1">
      <c r="A2872" s="1236"/>
      <c r="B2872" s="1262" t="s">
        <v>167</v>
      </c>
      <c r="C2872" s="1394" t="str">
        <f>'Marks Entry'!$EB$3</f>
        <v>S.U.P.W.</v>
      </c>
      <c r="D2872" s="1395"/>
      <c r="E2872" s="1395"/>
      <c r="F2872" s="1396" t="str">
        <f>IF(K2844="","",VLOOKUP($A2841,'Marks Entry'!$C$1:$GQ$109,188,0))</f>
        <v>0/100</v>
      </c>
      <c r="G2872" s="1397"/>
      <c r="H2872" s="1398"/>
      <c r="I2872" s="1390" t="str">
        <f>IF(OR(K2844="",F2872=0/100),"",VLOOKUP($A2841,'Marks Entry'!$C$1:$GQ$109,135,0))</f>
        <v/>
      </c>
      <c r="J2872" s="1401"/>
      <c r="K2872" s="1401"/>
      <c r="L2872" s="1401"/>
      <c r="M2872" s="1402"/>
      <c r="N2872" s="508"/>
    </row>
    <row r="2873" spans="8:8" s="24" ht="17.25" customFormat="1" customHeight="1">
      <c r="A2873" s="1236"/>
      <c r="B2873" s="1262" t="s">
        <v>167</v>
      </c>
      <c r="C2873" s="1394" t="str">
        <f>'Marks Entry'!$EH$3</f>
        <v>Art Education</v>
      </c>
      <c r="D2873" s="1395"/>
      <c r="E2873" s="1395"/>
      <c r="F2873" s="1396" t="str">
        <f>IF(K2844="","",VLOOKUP($A2841,'Marks Entry'!$C$1:$GQ$109,192,0))</f>
        <v>0/100</v>
      </c>
      <c r="G2873" s="1397"/>
      <c r="H2873" s="1398"/>
      <c r="I2873" s="1390" t="str">
        <f>IF(OR(K2844="",F2873=0/100),"",VLOOKUP($A2841,'Marks Entry'!$C$1:$GQ$109,141,0))</f>
        <v/>
      </c>
      <c r="J2873" s="1403" t="s">
        <v>228</v>
      </c>
      <c r="K2873" s="1403"/>
      <c r="L2873" s="1403"/>
      <c r="M2873" s="1404"/>
      <c r="N2873" s="508"/>
    </row>
    <row r="2874" spans="8:8" s="24" ht="17.25" customFormat="1" customHeight="1">
      <c r="A2874" s="1236"/>
      <c r="B2874" s="1262" t="s">
        <v>167</v>
      </c>
      <c r="C2874" s="1394" t="str">
        <f>'Marks Entry'!$EN$3</f>
        <v>H &amp; C RAJ</v>
      </c>
      <c r="D2874" s="1395"/>
      <c r="E2874" s="1395"/>
      <c r="F2874" s="1405" t="str">
        <f>IF(K2844="","",VLOOKUP($A2841,'Marks Entry'!$C$1:$GQ$109,196,0))</f>
        <v>0/200</v>
      </c>
      <c r="G2874" s="1406"/>
      <c r="H2874" s="1407"/>
      <c r="I2874" s="1408" t="str">
        <f>IF(OR(K2844="",F2874=0/200),"",VLOOKUP($A2841,'Marks Entry'!$C$1:$GQ$109,151,0))</f>
        <v/>
      </c>
      <c r="J2874" s="1403" t="s">
        <v>229</v>
      </c>
      <c r="K2874" s="1403"/>
      <c r="L2874" s="1403"/>
      <c r="M2874" s="1404"/>
      <c r="N2874" s="508"/>
    </row>
    <row r="2875" spans="8:8" s="24" ht="17.25" customFormat="1" customHeight="1">
      <c r="A2875" s="1236"/>
      <c r="B2875" s="1262" t="s">
        <v>167</v>
      </c>
      <c r="C2875" s="1409" t="s">
        <v>171</v>
      </c>
      <c r="D2875" s="1410"/>
      <c r="E2875" s="1411"/>
      <c r="F2875" s="1412" t="s">
        <v>172</v>
      </c>
      <c r="G2875" s="1413"/>
      <c r="H2875" s="1414"/>
      <c r="I2875" s="1415" t="s">
        <v>31</v>
      </c>
      <c r="J2875" s="1403" t="s">
        <v>230</v>
      </c>
      <c r="K2875" s="1403"/>
      <c r="L2875" s="1403"/>
      <c r="M2875" s="1404"/>
      <c r="N2875" s="508"/>
    </row>
    <row r="2876" spans="8:8" s="24" ht="17.25" customFormat="1" customHeight="1">
      <c r="A2876" s="1236"/>
      <c r="B2876" s="1262" t="s">
        <v>167</v>
      </c>
      <c r="C2876" s="1416"/>
      <c r="D2876" s="1417"/>
      <c r="E2876" s="1418"/>
      <c r="F2876" s="1419" t="s">
        <v>224</v>
      </c>
      <c r="G2876" s="1420"/>
      <c r="H2876" s="1421"/>
      <c r="I2876" s="1422" t="s">
        <v>62</v>
      </c>
      <c r="J2876" s="1423" t="s">
        <v>232</v>
      </c>
      <c r="K2876" s="1424"/>
      <c r="L2876" s="1424"/>
      <c r="M2876" s="1425"/>
      <c r="N2876" s="508"/>
    </row>
    <row r="2877" spans="8:8" s="24" ht="17.25" customFormat="1" customHeight="1">
      <c r="A2877" s="1236"/>
      <c r="B2877" s="1262" t="s">
        <v>167</v>
      </c>
      <c r="C2877" s="1416"/>
      <c r="D2877" s="1417"/>
      <c r="E2877" s="1418"/>
      <c r="F2877" s="1419" t="s">
        <v>225</v>
      </c>
      <c r="G2877" s="1420"/>
      <c r="H2877" s="1421"/>
      <c r="I2877" s="1422" t="s">
        <v>63</v>
      </c>
      <c r="J2877" s="1426"/>
      <c r="K2877" s="1427"/>
      <c r="L2877" s="1427"/>
      <c r="M2877" s="1428"/>
      <c r="N2877" s="508"/>
    </row>
    <row r="2878" spans="8:8" s="24" ht="17.25" customFormat="1" customHeight="1">
      <c r="A2878" s="1236"/>
      <c r="B2878" s="1262" t="s">
        <v>167</v>
      </c>
      <c r="C2878" s="1416"/>
      <c r="D2878" s="1417"/>
      <c r="E2878" s="1418"/>
      <c r="F2878" s="1419" t="s">
        <v>226</v>
      </c>
      <c r="G2878" s="1420"/>
      <c r="H2878" s="1421"/>
      <c r="I2878" s="1422" t="s">
        <v>65</v>
      </c>
      <c r="J2878" s="1426"/>
      <c r="K2878" s="1427"/>
      <c r="L2878" s="1427"/>
      <c r="M2878" s="1428"/>
      <c r="N2878" s="508"/>
    </row>
    <row r="2879" spans="8:8" s="24" ht="17.25" customFormat="1" customHeight="1">
      <c r="A2879" s="1236"/>
      <c r="B2879" s="1429" t="s">
        <v>167</v>
      </c>
      <c r="C2879" s="1430"/>
      <c r="D2879" s="1431"/>
      <c r="E2879" s="1432"/>
      <c r="F2879" s="1433" t="s">
        <v>227</v>
      </c>
      <c r="G2879" s="1434"/>
      <c r="H2879" s="1435"/>
      <c r="I2879" s="1436" t="s">
        <v>64</v>
      </c>
      <c r="J2879" s="1437" t="s">
        <v>231</v>
      </c>
      <c r="K2879" s="1438"/>
      <c r="L2879" s="1438"/>
      <c r="M2879" s="1439"/>
      <c r="N2879" s="508"/>
    </row>
    <row r="2880" spans="8:8" s="24" ht="27.75" customFormat="1" customHeight="1">
      <c r="A2880" s="1440" t="s">
        <v>161</v>
      </c>
      <c r="B2880" s="1440"/>
      <c r="C2880" s="1440"/>
      <c r="D2880" s="1440"/>
      <c r="E2880" s="1440"/>
      <c r="F2880" s="1440"/>
      <c r="G2880" s="1440"/>
      <c r="H2880" s="1440"/>
      <c r="I2880" s="1440"/>
      <c r="J2880" s="1440"/>
      <c r="K2880" s="1440"/>
      <c r="L2880" s="1440"/>
      <c r="M2880" s="1440"/>
      <c r="N2880" s="1440"/>
    </row>
    <row r="2881" spans="8:8" s="24" ht="19.5" customFormat="1" customHeight="1">
      <c r="A2881" s="1223">
        <f>A2841+1</f>
        <v>73.0</v>
      </c>
      <c r="B2881" s="1441" t="str">
        <f>$B$1</f>
        <v>Department Of Sanskrit Education, Rajasthan</v>
      </c>
      <c r="C2881" s="1441"/>
      <c r="D2881" s="1441"/>
      <c r="E2881" s="1441"/>
      <c r="F2881" s="1441"/>
      <c r="G2881" s="1441"/>
      <c r="H2881" s="1441"/>
      <c r="I2881" s="1441"/>
      <c r="J2881" s="1441"/>
      <c r="K2881" s="1441"/>
      <c r="L2881" s="1441"/>
      <c r="M2881" s="1441"/>
      <c r="N2881" s="508" t="s">
        <v>161</v>
      </c>
    </row>
    <row r="2882" spans="8:8" s="707" ht="36.0" customFormat="1" customHeight="1">
      <c r="A2882" s="1225"/>
      <c r="B2882" s="1226"/>
      <c r="C2882" s="1227"/>
      <c r="D2882" s="1228" t="str">
        <f>Master!$E$8</f>
        <v>GOVT VARISHTHA UPADHYAY SANSKRIT SCHOOL</v>
      </c>
      <c r="E2882" s="1229"/>
      <c r="F2882" s="1229"/>
      <c r="G2882" s="1229"/>
      <c r="H2882" s="1229"/>
      <c r="I2882" s="1229"/>
      <c r="J2882" s="1229"/>
      <c r="K2882" s="1229"/>
      <c r="L2882" s="1229"/>
      <c r="M2882" s="1230"/>
      <c r="N2882" s="508"/>
    </row>
    <row r="2883" spans="8:8" s="24" ht="19.5" customFormat="1" customHeight="1">
      <c r="A2883" s="1225"/>
      <c r="B2883" s="1231"/>
      <c r="C2883" s="1232"/>
      <c r="D2883" s="1233">
        <f>Master!$E$11</f>
        <v>0.0</v>
      </c>
      <c r="E2883" s="1233"/>
      <c r="F2883" s="1233"/>
      <c r="G2883" s="1233"/>
      <c r="H2883" s="1233"/>
      <c r="I2883" s="1233"/>
      <c r="J2883" s="1233"/>
      <c r="K2883" s="1233"/>
      <c r="L2883" s="1233"/>
      <c r="M2883" s="1234"/>
      <c r="N2883" s="508"/>
    </row>
    <row r="2884" spans="8:8" s="1235" ht="18.75" customFormat="1" customHeight="1">
      <c r="A2884" s="1236"/>
      <c r="B2884" s="1237"/>
      <c r="C2884" s="1238" t="s">
        <v>154</v>
      </c>
      <c r="D2884" s="1239"/>
      <c r="E2884" s="1239"/>
      <c r="F2884" s="1239"/>
      <c r="G2884" s="1239"/>
      <c r="H2884" s="1240"/>
      <c r="I2884" s="1241" t="s">
        <v>135</v>
      </c>
      <c r="J2884" s="1242"/>
      <c r="K2884" s="1243">
        <f>VLOOKUP($A2881,'Marks Entry'!$C$9:$K$108,5)</f>
        <v>0.0</v>
      </c>
      <c r="L2884" s="1244" t="s">
        <v>221</v>
      </c>
      <c r="M2884" s="1245"/>
      <c r="N2884" s="508"/>
    </row>
    <row r="2885" spans="8:8" s="1235" ht="18.75" customFormat="1" customHeight="1">
      <c r="A2885" s="1236"/>
      <c r="B2885" s="1237"/>
      <c r="C2885" s="1246"/>
      <c r="D2885" s="1247"/>
      <c r="E2885" s="1247"/>
      <c r="F2885" s="1247"/>
      <c r="G2885" s="1247"/>
      <c r="H2885" s="1248"/>
      <c r="I2885" s="1241"/>
      <c r="J2885" s="1242"/>
      <c r="K2885" s="1243"/>
      <c r="L2885" s="1249">
        <f>Master!$E$14</f>
        <v>8170.0</v>
      </c>
      <c r="M2885" s="1250"/>
      <c r="N2885" s="508"/>
    </row>
    <row r="2886" spans="8:8" s="24" ht="15.75" customFormat="1" customHeight="1">
      <c r="A2886" s="1236"/>
      <c r="B2886" s="1251"/>
      <c r="C2886" s="1246"/>
      <c r="D2886" s="1247"/>
      <c r="E2886" s="1247"/>
      <c r="F2886" s="1247"/>
      <c r="G2886" s="1247"/>
      <c r="H2886" s="1248"/>
      <c r="I2886" s="1241"/>
      <c r="J2886" s="1242"/>
      <c r="K2886" s="1243"/>
      <c r="L2886" s="1252" t="s">
        <v>222</v>
      </c>
      <c r="M2886" s="1253"/>
      <c r="N2886" s="508"/>
    </row>
    <row r="2887" spans="8:8" s="24" ht="18.0" customFormat="1" customHeight="1">
      <c r="A2887" s="1236"/>
      <c r="B2887" s="1251"/>
      <c r="C2887" s="1254"/>
      <c r="D2887" s="1255"/>
      <c r="E2887" s="1255"/>
      <c r="F2887" s="1255"/>
      <c r="G2887" s="1255"/>
      <c r="H2887" s="1256"/>
      <c r="I2887" s="1257"/>
      <c r="J2887" s="1258"/>
      <c r="K2887" s="1259"/>
      <c r="L2887" s="1260" t="str">
        <f>Master!$E$6</f>
        <v>2022-23</v>
      </c>
      <c r="M2887" s="1261"/>
      <c r="N2887" s="508"/>
    </row>
    <row r="2888" spans="8:8" s="24" ht="17.25" customFormat="1" customHeight="1">
      <c r="A2888" s="1236"/>
      <c r="B2888" s="1262" t="s">
        <v>167</v>
      </c>
      <c r="C2888" s="1263" t="s">
        <v>21</v>
      </c>
      <c r="D2888" s="1264"/>
      <c r="E2888" s="1264"/>
      <c r="F2888" s="1264"/>
      <c r="G2888" s="1265"/>
      <c r="H2888" s="1266" t="s">
        <v>153</v>
      </c>
      <c r="I2888" s="1267">
        <f>IF(K2884="","",VLOOKUP($A2881,'Marks Entry'!$C$9:$FA$108,3,0))</f>
        <v>0.0</v>
      </c>
      <c r="J2888" s="1267"/>
      <c r="K2888" s="1267"/>
      <c r="L2888" s="1267"/>
      <c r="M2888" s="1268"/>
      <c r="N2888" s="508"/>
    </row>
    <row r="2889" spans="8:8" s="24" ht="17.25" customFormat="1" customHeight="1">
      <c r="A2889" s="1236"/>
      <c r="B2889" s="1262" t="s">
        <v>167</v>
      </c>
      <c r="C2889" s="1269" t="s">
        <v>23</v>
      </c>
      <c r="D2889" s="1270"/>
      <c r="E2889" s="1270"/>
      <c r="F2889" s="1270"/>
      <c r="G2889" s="1271"/>
      <c r="H2889" s="1272" t="s">
        <v>153</v>
      </c>
      <c r="I2889" s="1273">
        <f>IF(K2884="","",VLOOKUP($A2881,'Marks Entry'!$C$9:$FA$108,6,0))</f>
        <v>0.0</v>
      </c>
      <c r="J2889" s="1273"/>
      <c r="K2889" s="1273"/>
      <c r="L2889" s="1273"/>
      <c r="M2889" s="1274"/>
      <c r="N2889" s="508"/>
    </row>
    <row r="2890" spans="8:8" s="24" ht="17.25" customFormat="1" customHeight="1">
      <c r="A2890" s="1236"/>
      <c r="B2890" s="1262" t="s">
        <v>167</v>
      </c>
      <c r="C2890" s="1269" t="s">
        <v>24</v>
      </c>
      <c r="D2890" s="1270"/>
      <c r="E2890" s="1270"/>
      <c r="F2890" s="1270"/>
      <c r="G2890" s="1271"/>
      <c r="H2890" s="1272" t="s">
        <v>153</v>
      </c>
      <c r="I2890" s="1273">
        <f>IF(K2884="","",VLOOKUP($A2881,'Marks Entry'!$C$9:$FA$108,7,0))</f>
        <v>0.0</v>
      </c>
      <c r="J2890" s="1273"/>
      <c r="K2890" s="1273"/>
      <c r="L2890" s="1273"/>
      <c r="M2890" s="1274"/>
      <c r="N2890" s="508"/>
    </row>
    <row r="2891" spans="8:8" s="24" ht="17.25" customFormat="1" customHeight="1">
      <c r="A2891" s="1236"/>
      <c r="B2891" s="1262" t="s">
        <v>167</v>
      </c>
      <c r="C2891" s="1269" t="s">
        <v>52</v>
      </c>
      <c r="D2891" s="1270"/>
      <c r="E2891" s="1270"/>
      <c r="F2891" s="1270"/>
      <c r="G2891" s="1271"/>
      <c r="H2891" s="1272" t="s">
        <v>153</v>
      </c>
      <c r="I2891" s="1273">
        <f>IF(K2884="","",VLOOKUP($A2881,'Marks Entry'!$C$9:$FA$108,8,0))</f>
        <v>0.0</v>
      </c>
      <c r="J2891" s="1273"/>
      <c r="K2891" s="1273"/>
      <c r="L2891" s="1273"/>
      <c r="M2891" s="1274"/>
      <c r="N2891" s="508"/>
    </row>
    <row r="2892" spans="8:8" s="24" ht="17.25" customFormat="1" customHeight="1">
      <c r="A2892" s="1236"/>
      <c r="B2892" s="1262" t="s">
        <v>167</v>
      </c>
      <c r="C2892" s="1269" t="s">
        <v>53</v>
      </c>
      <c r="D2892" s="1270"/>
      <c r="E2892" s="1270"/>
      <c r="F2892" s="1270"/>
      <c r="G2892" s="1271"/>
      <c r="H2892" s="1272" t="s">
        <v>153</v>
      </c>
      <c r="I2892" s="1275" t="str">
        <f>IF(K2884="","",CONCATENATE('Marks Entry'!$G$4,'Marks Entry'!$J$4))</f>
        <v>9(A)</v>
      </c>
      <c r="J2892" s="1273"/>
      <c r="K2892" s="1273"/>
      <c r="L2892" s="1273"/>
      <c r="M2892" s="1274"/>
      <c r="N2892" s="508"/>
    </row>
    <row r="2893" spans="8:8" s="24" ht="17.25" customFormat="1" customHeight="1">
      <c r="A2893" s="1236"/>
      <c r="B2893" s="1262" t="s">
        <v>167</v>
      </c>
      <c r="C2893" s="1276" t="s">
        <v>26</v>
      </c>
      <c r="D2893" s="1277"/>
      <c r="E2893" s="1277"/>
      <c r="F2893" s="1277"/>
      <c r="G2893" s="1278"/>
      <c r="H2893" s="1279" t="s">
        <v>153</v>
      </c>
      <c r="I2893" s="1280">
        <f>IF(K2884="","",VLOOKUP($A2881,'Marks Entry'!$C$9:$FA$108,9,0))</f>
        <v>0.0</v>
      </c>
      <c r="J2893" s="1280"/>
      <c r="K2893" s="1280"/>
      <c r="L2893" s="1280"/>
      <c r="M2893" s="1281"/>
      <c r="N2893" s="508"/>
    </row>
    <row r="2894" spans="8:8" s="1235" ht="17.25" customFormat="1" customHeight="1">
      <c r="A2894" s="1236"/>
      <c r="B2894" s="1282" t="s">
        <v>167</v>
      </c>
      <c r="C2894" s="1283" t="s">
        <v>54</v>
      </c>
      <c r="D2894" s="1284"/>
      <c r="E2894" s="1285" t="s">
        <v>69</v>
      </c>
      <c r="F2894" s="1286" t="s">
        <v>70</v>
      </c>
      <c r="G2894" s="1285" t="s">
        <v>200</v>
      </c>
      <c r="H2894" s="1287" t="s">
        <v>30</v>
      </c>
      <c r="I2894" s="1288" t="s">
        <v>55</v>
      </c>
      <c r="J2894" s="1289" t="s">
        <v>223</v>
      </c>
      <c r="K2894" s="1290" t="s">
        <v>83</v>
      </c>
      <c r="L2894" s="1291" t="s">
        <v>76</v>
      </c>
      <c r="M2894" s="1292" t="s">
        <v>102</v>
      </c>
      <c r="N2894" s="508"/>
    </row>
    <row r="2895" spans="8:8" s="1235" ht="17.25" customFormat="1" customHeight="1">
      <c r="A2895" s="1236"/>
      <c r="B2895" s="1282" t="s">
        <v>167</v>
      </c>
      <c r="C2895" s="1293"/>
      <c r="D2895" s="1294"/>
      <c r="E2895" s="1295"/>
      <c r="F2895" s="1296"/>
      <c r="G2895" s="1295"/>
      <c r="H2895" s="1297"/>
      <c r="I2895" s="1298"/>
      <c r="J2895" s="1299"/>
      <c r="K2895" s="1300"/>
      <c r="L2895" s="1301"/>
      <c r="M2895" s="1302"/>
      <c r="N2895" s="508"/>
    </row>
    <row r="2896" spans="8:8" s="1235" ht="17.25" customFormat="1" customHeight="1">
      <c r="A2896" s="1236"/>
      <c r="B2896" s="1282" t="s">
        <v>167</v>
      </c>
      <c r="C2896" s="1303" t="s">
        <v>56</v>
      </c>
      <c r="D2896" s="1304"/>
      <c r="E2896" s="1305">
        <f>'Marks Entry'!$L$7</f>
        <v>5.0</v>
      </c>
      <c r="F2896" s="1305">
        <f>'Marks Entry'!$M$7</f>
        <v>5.0</v>
      </c>
      <c r="G2896" s="1305">
        <f>'Marks Entry'!$M$7</f>
        <v>5.0</v>
      </c>
      <c r="H2896" s="1306">
        <f>SUM(E2896:G2896)</f>
        <v>15.0</v>
      </c>
      <c r="I2896" s="1305">
        <f>'Marks Entry'!$P$7</f>
        <v>35.0</v>
      </c>
      <c r="J2896" s="1306">
        <f>SUM(H2896,I2896)</f>
        <v>50.0</v>
      </c>
      <c r="K2896" s="1305">
        <f>'Marks Entry'!$R$7</f>
        <v>50.0</v>
      </c>
      <c r="L2896" s="1307">
        <f>SUM(J2896,K2896)</f>
        <v>100.0</v>
      </c>
      <c r="M2896" s="1308"/>
      <c r="N2896" s="508"/>
    </row>
    <row r="2897" spans="8:8" s="1235" ht="17.25" customFormat="1" customHeight="1">
      <c r="A2897" s="1236"/>
      <c r="B2897" s="1282" t="s">
        <v>167</v>
      </c>
      <c r="C2897" s="1309" t="str">
        <f>'Marks Entry'!$L$3</f>
        <v>HINDI</v>
      </c>
      <c r="D2897" s="1310"/>
      <c r="E2897" s="1311">
        <f>IF(K2884="","",VLOOKUP($A2881,'Marks Entry'!$C$1:$GQ$109,10,0))</f>
        <v>0.0</v>
      </c>
      <c r="F2897" s="1311">
        <f>IF(K2884="","",VLOOKUP($A2881,'Marks Entry'!$C$1:$GQ$109,11,0))</f>
        <v>0.0</v>
      </c>
      <c r="G2897" s="1312">
        <f>IF(K2884="","",VLOOKUP($A2881,'Marks Entry'!$C$1:$GQ$109,12,0))</f>
        <v>0.0</v>
      </c>
      <c r="H2897" s="1313">
        <f>SUM(E2897:G2897)</f>
        <v>0.0</v>
      </c>
      <c r="I2897" s="1311">
        <f>IF(K2884="","",VLOOKUP($A2881,'Marks Entry'!$C$1:$GQ$109,14,0))</f>
        <v>0.0</v>
      </c>
      <c r="J2897" s="1313">
        <f t="shared" si="216" ref="J2897:J2904">SUM(H2897,I2897)</f>
        <v>0.0</v>
      </c>
      <c r="K2897" s="1311">
        <f>IF(K2884="","",VLOOKUP($A2881,'Marks Entry'!$C$1:$GQ$109,16,0))</f>
        <v>0.0</v>
      </c>
      <c r="L2897" s="1314">
        <f t="shared" si="217" ref="L2897:L2904">SUM(J2897,K2897)</f>
        <v>0.0</v>
      </c>
      <c r="M2897" s="1315" t="str">
        <f>IF(K2884="","",VLOOKUP($A2881,'Marks Entry'!$C$1:$GQ$109,21,0))</f>
        <v/>
      </c>
      <c r="N2897" s="508"/>
    </row>
    <row r="2898" spans="8:8" s="1235" ht="17.25" customFormat="1" customHeight="1">
      <c r="A2898" s="1236"/>
      <c r="B2898" s="1282" t="s">
        <v>167</v>
      </c>
      <c r="C2898" s="1316" t="str">
        <f>'Marks Entry'!$X$3</f>
        <v>ENGLISH</v>
      </c>
      <c r="D2898" s="1317"/>
      <c r="E2898" s="1318">
        <f>IF(K2884="","",VLOOKUP($A2881,'Marks Entry'!$C$1:$GQ$109,22,0))</f>
        <v>0.0</v>
      </c>
      <c r="F2898" s="1318">
        <f>IF(K2884="","",VLOOKUP($A2881,'Marks Entry'!$C$1:$GQ$109,23,0))</f>
        <v>0.0</v>
      </c>
      <c r="G2898" s="1319">
        <f>IF(K2884="","",VLOOKUP($A2881,'Marks Entry'!$C$1:$GQ$109,24,0))</f>
        <v>0.0</v>
      </c>
      <c r="H2898" s="1320">
        <f t="shared" si="218" ref="H2898:H2904">SUM(E2898:G2898)</f>
        <v>0.0</v>
      </c>
      <c r="I2898" s="1321">
        <f>IF(K2884="","",VLOOKUP($A2881,'Marks Entry'!$C$1:$GQ$109,26,0))</f>
        <v>0.0</v>
      </c>
      <c r="J2898" s="1320">
        <f t="shared" si="216"/>
        <v>0.0</v>
      </c>
      <c r="K2898" s="1318">
        <f>IF(K2884="","",VLOOKUP($A2881,'Marks Entry'!$C$1:$GQ$109,28,0))</f>
        <v>0.0</v>
      </c>
      <c r="L2898" s="1322">
        <f t="shared" si="217"/>
        <v>0.0</v>
      </c>
      <c r="M2898" s="1323" t="str">
        <f>IF(K2884="","",VLOOKUP($A2881,'Marks Entry'!$C$1:$GQ$109,33,0))</f>
        <v/>
      </c>
      <c r="N2898" s="508"/>
    </row>
    <row r="2899" spans="8:8" s="1235" ht="17.25" customFormat="1" customHeight="1">
      <c r="A2899" s="1236"/>
      <c r="B2899" s="1282" t="s">
        <v>167</v>
      </c>
      <c r="C2899" s="1324" t="s">
        <v>56</v>
      </c>
      <c r="D2899" s="1325"/>
      <c r="E2899" s="1326">
        <f>'Marks Entry'!$AJ$7</f>
        <v>10.0</v>
      </c>
      <c r="F2899" s="1326">
        <f>'Marks Entry'!$AK$7</f>
        <v>10.0</v>
      </c>
      <c r="G2899" s="1326">
        <f>'Marks Entry'!$AK$7</f>
        <v>10.0</v>
      </c>
      <c r="H2899" s="1327">
        <f t="shared" si="218"/>
        <v>30.0</v>
      </c>
      <c r="I2899" s="1326">
        <f>'Marks Entry'!$AN$7</f>
        <v>70.0</v>
      </c>
      <c r="J2899" s="1327">
        <f t="shared" si="216"/>
        <v>100.0</v>
      </c>
      <c r="K2899" s="1326">
        <f>'Marks Entry'!$AP$7</f>
        <v>100.0</v>
      </c>
      <c r="L2899" s="1328">
        <f t="shared" si="217"/>
        <v>200.0</v>
      </c>
      <c r="M2899" s="1329" t="s">
        <v>168</v>
      </c>
      <c r="N2899" s="508"/>
    </row>
    <row r="2900" spans="8:8" s="1235" ht="17.25" customFormat="1" customHeight="1">
      <c r="A2900" s="1236"/>
      <c r="B2900" s="1282" t="s">
        <v>167</v>
      </c>
      <c r="C2900" s="1330" t="str">
        <f>'Marks Entry'!$AJ$3</f>
        <v>SANSKRIT-I</v>
      </c>
      <c r="D2900" s="1331"/>
      <c r="E2900" s="1311">
        <f>IF(K2884="","",VLOOKUP($A2881,'Marks Entry'!$C$1:$GQ$109,34,0))</f>
        <v>0.0</v>
      </c>
      <c r="F2900" s="1311">
        <f>IF(K2884="","",VLOOKUP($A2881,'Marks Entry'!$C$1:$GQ$109,35,0))</f>
        <v>0.0</v>
      </c>
      <c r="G2900" s="1312">
        <f>IF(K2884="","",VLOOKUP($A2881,'Marks Entry'!$C$1:$GQ$109,36,0))</f>
        <v>0.0</v>
      </c>
      <c r="H2900" s="1332">
        <f t="shared" si="218"/>
        <v>0.0</v>
      </c>
      <c r="I2900" s="1333">
        <f>IF(K2884="","",VLOOKUP($A2881,'Marks Entry'!$C$1:$GQ$109,38,0))</f>
        <v>0.0</v>
      </c>
      <c r="J2900" s="1332">
        <f t="shared" si="216"/>
        <v>0.0</v>
      </c>
      <c r="K2900" s="1311">
        <f>IF(K2884="","",VLOOKUP($A2881,'Marks Entry'!$C$1:$GQ$109,40,0))</f>
        <v>0.0</v>
      </c>
      <c r="L2900" s="1314">
        <f t="shared" si="217"/>
        <v>0.0</v>
      </c>
      <c r="M2900" s="1315" t="str">
        <f>IF(K2884="","",VLOOKUP($A2881,'Marks Entry'!$C$1:$GQ$109,45,0))</f>
        <v/>
      </c>
      <c r="N2900" s="508"/>
    </row>
    <row r="2901" spans="8:8" s="1235" ht="17.25" customFormat="1" customHeight="1">
      <c r="A2901" s="1236"/>
      <c r="B2901" s="1282" t="s">
        <v>167</v>
      </c>
      <c r="C2901" s="1334" t="str">
        <f>'Marks Entry'!$AV$3</f>
        <v>SANSKRIT-II</v>
      </c>
      <c r="D2901" s="1335"/>
      <c r="E2901" s="1311">
        <f>IF(K2884="","",VLOOKUP($A2881,'Marks Entry'!$C$1:$GQ$109,46,0))</f>
        <v>0.0</v>
      </c>
      <c r="F2901" s="1311">
        <f>IF(K2884="","",VLOOKUP($A2881,'Marks Entry'!$C$1:$GQ$109,47,0))</f>
        <v>0.0</v>
      </c>
      <c r="G2901" s="1312">
        <f>IF(K2884="","",VLOOKUP($A2881,'Marks Entry'!$C$1:$GQ$109,48,0))</f>
        <v>0.0</v>
      </c>
      <c r="H2901" s="1336">
        <f t="shared" si="218"/>
        <v>0.0</v>
      </c>
      <c r="I2901" s="1337">
        <f>IF(K2884="","",VLOOKUP($A2881,'Marks Entry'!$C$1:$GQ$109,50,0))</f>
        <v>0.0</v>
      </c>
      <c r="J2901" s="1336">
        <f t="shared" si="216"/>
        <v>0.0</v>
      </c>
      <c r="K2901" s="1311">
        <f>IF(K2884="","",VLOOKUP($A2881,'Marks Entry'!$C$1:$GQ$109,52,0))</f>
        <v>0.0</v>
      </c>
      <c r="L2901" s="1314">
        <f t="shared" si="217"/>
        <v>0.0</v>
      </c>
      <c r="M2901" s="1315" t="str">
        <f>IF(K2884="","",VLOOKUP($A2881,'Marks Entry'!$C$1:$GQ$109,57,0))</f>
        <v/>
      </c>
      <c r="N2901" s="508"/>
    </row>
    <row r="2902" spans="8:8" s="1235" ht="17.25" customFormat="1" customHeight="1">
      <c r="A2902" s="1236"/>
      <c r="B2902" s="1282" t="s">
        <v>167</v>
      </c>
      <c r="C2902" s="1334" t="str">
        <f>'Marks Entry'!$BH$3</f>
        <v>SCIENCE</v>
      </c>
      <c r="D2902" s="1335"/>
      <c r="E2902" s="1311">
        <f>IF(K2884="","",VLOOKUP($A2881,'Marks Entry'!$C$1:$GQ$109,58,0))</f>
        <v>0.0</v>
      </c>
      <c r="F2902" s="1311">
        <f>IF(K2884="","",VLOOKUP($A2881,'Marks Entry'!$C$1:$GQ$109,59,0))</f>
        <v>0.0</v>
      </c>
      <c r="G2902" s="1312">
        <f>IF(K2884="","",VLOOKUP($A2881,'Marks Entry'!$C$1:$GQ$109,60,0))</f>
        <v>0.0</v>
      </c>
      <c r="H2902" s="1336">
        <f t="shared" si="218"/>
        <v>0.0</v>
      </c>
      <c r="I2902" s="1337">
        <f>IF(K2884="","",VLOOKUP($A2881,'Marks Entry'!$C$1:$GQ$109,62,0))</f>
        <v>0.0</v>
      </c>
      <c r="J2902" s="1336">
        <f t="shared" si="216"/>
        <v>0.0</v>
      </c>
      <c r="K2902" s="1311">
        <f>IF(K2884="","",VLOOKUP($A2881,'Marks Entry'!$C$1:$GQ$109,64,0))</f>
        <v>0.0</v>
      </c>
      <c r="L2902" s="1314">
        <f t="shared" si="217"/>
        <v>0.0</v>
      </c>
      <c r="M2902" s="1315" t="str">
        <f>IF(K2884="","",VLOOKUP($A2881,'Marks Entry'!$C$1:$GQ$109,69,0))</f>
        <v/>
      </c>
      <c r="N2902" s="508"/>
    </row>
    <row r="2903" spans="8:8" s="1235" ht="17.25" customFormat="1" customHeight="1">
      <c r="A2903" s="1236"/>
      <c r="B2903" s="1282" t="s">
        <v>167</v>
      </c>
      <c r="C2903" s="1338" t="str">
        <f>'Marks Entry'!$BT$3</f>
        <v>MATHEMATICS</v>
      </c>
      <c r="D2903" s="1339"/>
      <c r="E2903" s="1340">
        <f>IF(K2884="","",VLOOKUP($A2881,'Marks Entry'!$C$1:$GQ$109,70,0))</f>
        <v>0.0</v>
      </c>
      <c r="F2903" s="1340">
        <f>IF(K2884="","",VLOOKUP($A2881,'Marks Entry'!$C$1:$GQ$109,71,0))</f>
        <v>0.0</v>
      </c>
      <c r="G2903" s="1341">
        <f>IF(K2884="","",VLOOKUP($A2881,'Marks Entry'!$C$1:$GQ$109,72,0))</f>
        <v>0.0</v>
      </c>
      <c r="H2903" s="1342">
        <f t="shared" si="218"/>
        <v>0.0</v>
      </c>
      <c r="I2903" s="1343">
        <f>IF(K2884="","",VLOOKUP($A2881,'Marks Entry'!$C$1:$GQ$109,74,0))</f>
        <v>0.0</v>
      </c>
      <c r="J2903" s="1342">
        <f t="shared" si="216"/>
        <v>0.0</v>
      </c>
      <c r="K2903" s="1340">
        <f>IF(K2884="","",VLOOKUP($A2881,'Marks Entry'!$C$1:$GQ$109,76,0))</f>
        <v>0.0</v>
      </c>
      <c r="L2903" s="1344">
        <f t="shared" si="217"/>
        <v>0.0</v>
      </c>
      <c r="M2903" s="1345" t="str">
        <f>IF(K2884="","",VLOOKUP($A2881,'Marks Entry'!$C$1:$GQ$109,81,0))</f>
        <v/>
      </c>
      <c r="N2903" s="508"/>
    </row>
    <row r="2904" spans="8:8" s="1235" ht="17.25" customFormat="1" customHeight="1">
      <c r="A2904" s="1236"/>
      <c r="B2904" s="1282" t="s">
        <v>167</v>
      </c>
      <c r="C2904" s="1338" t="str">
        <f>'Marks Entry'!$CF$3</f>
        <v>SOCIAL SCIENCE</v>
      </c>
      <c r="D2904" s="1339"/>
      <c r="E2904" s="1340">
        <f>IF(K2884="","",VLOOKUP($A2881,'Marks Entry'!$C$1:$GQ$109,82,0))</f>
        <v>0.0</v>
      </c>
      <c r="F2904" s="1340">
        <f>IF(K2884="","",VLOOKUP($A2881,'Marks Entry'!$C$1:$GQ$109,83,0))</f>
        <v>0.0</v>
      </c>
      <c r="G2904" s="1341">
        <f>IF(K2884="","",VLOOKUP($A2881,'Marks Entry'!$C$1:$GQ$109,84,0))</f>
        <v>0.0</v>
      </c>
      <c r="H2904" s="1342">
        <f t="shared" si="218"/>
        <v>0.0</v>
      </c>
      <c r="I2904" s="1343">
        <f>IF(K2884="","",VLOOKUP($A2881,'Marks Entry'!$C$1:$GQ$109,86,0))</f>
        <v>0.0</v>
      </c>
      <c r="J2904" s="1342">
        <f t="shared" si="216"/>
        <v>0.0</v>
      </c>
      <c r="K2904" s="1340">
        <f>IF(K2884="","",VLOOKUP($A2881,'Marks Entry'!$C$1:$GQ$109,88,0))</f>
        <v>0.0</v>
      </c>
      <c r="L2904" s="1344">
        <f t="shared" si="217"/>
        <v>0.0</v>
      </c>
      <c r="M2904" s="1345" t="str">
        <f>IF(K2884="","",VLOOKUP($A2881,'Marks Entry'!$C$1:$GQ$109,93,0))</f>
        <v/>
      </c>
      <c r="N2904" s="508"/>
    </row>
    <row r="2905" spans="8:8" s="24" ht="17.25" customFormat="1" customHeight="1">
      <c r="A2905" s="1236"/>
      <c r="B2905" s="1262" t="s">
        <v>167</v>
      </c>
      <c r="C2905" s="1346" t="s">
        <v>77</v>
      </c>
      <c r="D2905" s="1347"/>
      <c r="E2905" s="1348"/>
      <c r="F2905" s="1349" t="s">
        <v>78</v>
      </c>
      <c r="G2905" s="1350"/>
      <c r="H2905" s="1351" t="s">
        <v>79</v>
      </c>
      <c r="I2905" s="1352"/>
      <c r="J2905" s="1353" t="s">
        <v>43</v>
      </c>
      <c r="K2905" s="1354" t="s">
        <v>95</v>
      </c>
      <c r="L2905" s="1355" t="s">
        <v>41</v>
      </c>
      <c r="M2905" s="1356" t="s">
        <v>45</v>
      </c>
      <c r="N2905" s="508"/>
    </row>
    <row r="2906" spans="8:8" s="24" ht="20.25" customFormat="1" customHeight="1">
      <c r="A2906" s="1236"/>
      <c r="B2906" s="1262" t="s">
        <v>167</v>
      </c>
      <c r="C2906" s="1357"/>
      <c r="D2906" s="1358"/>
      <c r="E2906" s="1359"/>
      <c r="F2906" s="1360" t="str">
        <f>IF(K2884="","",VLOOKUP($A2881,'Marks Entry'!$C$1:$GQ$109,155,0))</f>
        <v/>
      </c>
      <c r="G2906" s="1361"/>
      <c r="H2906" s="1362" t="str">
        <f>IF(K2884="","",VLOOKUP($A2881,'Marks Entry'!$C$1:$GQ$109,156,0))</f>
        <v/>
      </c>
      <c r="I2906" s="1361"/>
      <c r="J2906" s="1363" t="str">
        <f>IF(K2884="","",VLOOKUP($A2881,'Marks Entry'!$C$1:$GQ$109,157,0))</f>
        <v/>
      </c>
      <c r="K2906" s="1364" t="str">
        <f>IF(K2884="","",VLOOKUP($A2881,'Marks Entry'!$C$1:$GQ$109,158,0))</f>
        <v/>
      </c>
      <c r="L2906" s="1365" t="str">
        <f>IF(K2884="","",VLOOKUP($A2881,'Marks Entry'!$C$1:$GQ$109,159,0))</f>
        <v/>
      </c>
      <c r="M2906" s="1366" t="str">
        <f>IF(K2884="","",VLOOKUP($A2881,'Marks Entry'!$C$1:$GQ$109,161,0))</f>
        <v/>
      </c>
      <c r="N2906" s="508"/>
    </row>
    <row r="2907" spans="8:8" s="24" ht="17.25" customFormat="1" customHeight="1">
      <c r="A2907" s="1236"/>
      <c r="B2907" s="1262" t="s">
        <v>167</v>
      </c>
      <c r="C2907" s="1367" t="s">
        <v>58</v>
      </c>
      <c r="D2907" s="1368"/>
      <c r="E2907" s="1368"/>
      <c r="F2907" s="1368"/>
      <c r="G2907" s="1368"/>
      <c r="H2907" s="1368"/>
      <c r="I2907" s="1369"/>
      <c r="J2907" s="1370" t="s">
        <v>59</v>
      </c>
      <c r="K2907" s="1371">
        <f>IF(K2884="","",VLOOKUP($A2881,'Marks Entry'!$C$1:$GQ$109,152,0))</f>
        <v>0.0</v>
      </c>
      <c r="L2907" s="1372" t="s">
        <v>104</v>
      </c>
      <c r="M2907" s="1373"/>
      <c r="N2907" s="508"/>
    </row>
    <row r="2908" spans="8:8" s="24" ht="17.25" customFormat="1" customHeight="1">
      <c r="A2908" s="1236"/>
      <c r="B2908" s="1262" t="s">
        <v>167</v>
      </c>
      <c r="C2908" s="1374" t="s">
        <v>54</v>
      </c>
      <c r="D2908" s="1375"/>
      <c r="E2908" s="1375"/>
      <c r="F2908" s="1376" t="s">
        <v>162</v>
      </c>
      <c r="G2908" s="1376"/>
      <c r="H2908" s="1376"/>
      <c r="I2908" s="1377" t="s">
        <v>49</v>
      </c>
      <c r="J2908" s="1378" t="s">
        <v>60</v>
      </c>
      <c r="K2908" s="1379">
        <f>IF(K2884="","",VLOOKUP($A2881,'Marks Entry'!$C$1:$GQ$109,153,0))</f>
        <v>0.0</v>
      </c>
      <c r="L2908" s="1380" t="str">
        <f>IF(K2884="","",VLOOKUP($A2881,'Marks Entry'!$C$1:$GQ$109,154,0))</f>
        <v/>
      </c>
      <c r="M2908" s="1381"/>
      <c r="N2908" s="508"/>
    </row>
    <row r="2909" spans="8:8" s="24" ht="17.25" customFormat="1" customHeight="1">
      <c r="A2909" s="1236"/>
      <c r="B2909" s="1262" t="s">
        <v>167</v>
      </c>
      <c r="C2909" s="1374"/>
      <c r="D2909" s="1375"/>
      <c r="E2909" s="1375"/>
      <c r="F2909" s="1376"/>
      <c r="G2909" s="1376"/>
      <c r="H2909" s="1376"/>
      <c r="I2909" s="1382" t="s">
        <v>103</v>
      </c>
      <c r="J2909" s="1383" t="s">
        <v>61</v>
      </c>
      <c r="K2909" s="1383"/>
      <c r="L2909" s="1384" t="str">
        <f>IF(K2884="","",VLOOKUP($A2881,'Marks Entry'!$C$1:$GQ$109,162,0))</f>
        <v/>
      </c>
      <c r="M2909" s="1385"/>
      <c r="N2909" s="508"/>
    </row>
    <row r="2910" spans="8:8" s="24" ht="17.25" customFormat="1" customHeight="1">
      <c r="A2910" s="1236"/>
      <c r="B2910" s="1262" t="s">
        <v>167</v>
      </c>
      <c r="C2910" s="1386" t="str">
        <f>'Marks Entry'!$CR$3</f>
        <v>Fou. Of Info. Tech.</v>
      </c>
      <c r="D2910" s="1387"/>
      <c r="E2910" s="1388"/>
      <c r="F2910" s="1389" t="str">
        <f>IF(K2884="","",VLOOKUP($A2881,'Marks Entry'!$C$1:$GQ$109,180,0))</f>
        <v>0/200</v>
      </c>
      <c r="G2910" s="1389"/>
      <c r="H2910" s="1389"/>
      <c r="I2910" s="1390" t="str">
        <f>IF(OR(K2884="",F2910=0/200),"",VLOOKUP($A2881,'Marks Entry'!$C$1:$GQ$109,106,0))</f>
        <v/>
      </c>
      <c r="J2910" s="1391" t="s">
        <v>68</v>
      </c>
      <c r="K2910" s="1391"/>
      <c r="L2910" s="1392">
        <f>Master!$E$20</f>
        <v>45048.0</v>
      </c>
      <c r="M2910" s="1393"/>
      <c r="N2910" s="508"/>
    </row>
    <row r="2911" spans="8:8" s="24" ht="17.25" customFormat="1" customHeight="1">
      <c r="A2911" s="1236"/>
      <c r="B2911" s="1262" t="s">
        <v>167</v>
      </c>
      <c r="C2911" s="1394" t="str">
        <f>'Marks Entry'!$DE$3</f>
        <v>Health &amp; Phy. Edu.</v>
      </c>
      <c r="D2911" s="1395"/>
      <c r="E2911" s="1395"/>
      <c r="F2911" s="1396" t="str">
        <f>IF(K2884="","",VLOOKUP($A2881,'Marks Entry'!$C$1:$GQ$109,184,0))</f>
        <v>0/230</v>
      </c>
      <c r="G2911" s="1397"/>
      <c r="H2911" s="1398"/>
      <c r="I2911" s="1390" t="str">
        <f>IF(OR(K2884="",F2911=0/200),"",VLOOKUP($A2881,'Marks Entry'!$C$1:$GQ$109,129,0))</f>
        <v/>
      </c>
      <c r="J2911" s="1399"/>
      <c r="K2911" s="1399"/>
      <c r="L2911" s="1399"/>
      <c r="M2911" s="1400"/>
      <c r="N2911" s="508"/>
    </row>
    <row r="2912" spans="8:8" s="24" ht="17.25" customFormat="1" customHeight="1">
      <c r="A2912" s="1236"/>
      <c r="B2912" s="1262" t="s">
        <v>167</v>
      </c>
      <c r="C2912" s="1394" t="str">
        <f>'Marks Entry'!$EB$3</f>
        <v>S.U.P.W.</v>
      </c>
      <c r="D2912" s="1395"/>
      <c r="E2912" s="1395"/>
      <c r="F2912" s="1396" t="str">
        <f>IF(K2884="","",VLOOKUP($A2881,'Marks Entry'!$C$1:$GQ$109,188,0))</f>
        <v>0/100</v>
      </c>
      <c r="G2912" s="1397"/>
      <c r="H2912" s="1398"/>
      <c r="I2912" s="1390" t="str">
        <f>IF(OR(K2884="",F2912=0/100),"",VLOOKUP($A2881,'Marks Entry'!$C$1:$GQ$109,135,0))</f>
        <v/>
      </c>
      <c r="J2912" s="1401"/>
      <c r="K2912" s="1401"/>
      <c r="L2912" s="1401"/>
      <c r="M2912" s="1402"/>
      <c r="N2912" s="508"/>
    </row>
    <row r="2913" spans="8:8" s="24" ht="17.25" customFormat="1" customHeight="1">
      <c r="A2913" s="1236"/>
      <c r="B2913" s="1262" t="s">
        <v>167</v>
      </c>
      <c r="C2913" s="1394" t="str">
        <f>'Marks Entry'!$EH$3</f>
        <v>Art Education</v>
      </c>
      <c r="D2913" s="1395"/>
      <c r="E2913" s="1395"/>
      <c r="F2913" s="1396" t="str">
        <f>IF(K2884="","",VLOOKUP($A2881,'Marks Entry'!$C$1:$GQ$109,192,0))</f>
        <v>0/100</v>
      </c>
      <c r="G2913" s="1397"/>
      <c r="H2913" s="1398"/>
      <c r="I2913" s="1390" t="str">
        <f>IF(OR(K2884="",F2913=0/100),"",VLOOKUP($A2881,'Marks Entry'!$C$1:$GQ$109,141,0))</f>
        <v/>
      </c>
      <c r="J2913" s="1403" t="s">
        <v>228</v>
      </c>
      <c r="K2913" s="1403"/>
      <c r="L2913" s="1403"/>
      <c r="M2913" s="1404"/>
      <c r="N2913" s="508"/>
    </row>
    <row r="2914" spans="8:8" s="24" ht="17.25" customFormat="1" customHeight="1">
      <c r="A2914" s="1236"/>
      <c r="B2914" s="1262" t="s">
        <v>167</v>
      </c>
      <c r="C2914" s="1394" t="str">
        <f>'Marks Entry'!$EN$3</f>
        <v>H &amp; C RAJ</v>
      </c>
      <c r="D2914" s="1395"/>
      <c r="E2914" s="1395"/>
      <c r="F2914" s="1405" t="str">
        <f>IF(K2884="","",VLOOKUP($A2881,'Marks Entry'!$C$1:$GQ$109,196,0))</f>
        <v>0/200</v>
      </c>
      <c r="G2914" s="1406"/>
      <c r="H2914" s="1407"/>
      <c r="I2914" s="1408" t="str">
        <f>IF(OR(K2884="",F2914=0/200),"",VLOOKUP($A2881,'Marks Entry'!$C$1:$GQ$109,151,0))</f>
        <v/>
      </c>
      <c r="J2914" s="1403" t="s">
        <v>229</v>
      </c>
      <c r="K2914" s="1403"/>
      <c r="L2914" s="1403"/>
      <c r="M2914" s="1404"/>
      <c r="N2914" s="508"/>
    </row>
    <row r="2915" spans="8:8" s="24" ht="17.25" customFormat="1" customHeight="1">
      <c r="A2915" s="1236"/>
      <c r="B2915" s="1262" t="s">
        <v>167</v>
      </c>
      <c r="C2915" s="1409" t="s">
        <v>171</v>
      </c>
      <c r="D2915" s="1410"/>
      <c r="E2915" s="1411"/>
      <c r="F2915" s="1412" t="s">
        <v>172</v>
      </c>
      <c r="G2915" s="1413"/>
      <c r="H2915" s="1414"/>
      <c r="I2915" s="1415" t="s">
        <v>31</v>
      </c>
      <c r="J2915" s="1403" t="s">
        <v>230</v>
      </c>
      <c r="K2915" s="1403"/>
      <c r="L2915" s="1403"/>
      <c r="M2915" s="1404"/>
      <c r="N2915" s="508"/>
    </row>
    <row r="2916" spans="8:8" s="24" ht="17.25" customFormat="1" customHeight="1">
      <c r="A2916" s="1236"/>
      <c r="B2916" s="1262" t="s">
        <v>167</v>
      </c>
      <c r="C2916" s="1416"/>
      <c r="D2916" s="1417"/>
      <c r="E2916" s="1418"/>
      <c r="F2916" s="1419" t="s">
        <v>224</v>
      </c>
      <c r="G2916" s="1420"/>
      <c r="H2916" s="1421"/>
      <c r="I2916" s="1422" t="s">
        <v>62</v>
      </c>
      <c r="J2916" s="1423" t="s">
        <v>232</v>
      </c>
      <c r="K2916" s="1424"/>
      <c r="L2916" s="1424"/>
      <c r="M2916" s="1425"/>
      <c r="N2916" s="508"/>
    </row>
    <row r="2917" spans="8:8" s="24" ht="17.25" customFormat="1" customHeight="1">
      <c r="A2917" s="1236"/>
      <c r="B2917" s="1262" t="s">
        <v>167</v>
      </c>
      <c r="C2917" s="1416"/>
      <c r="D2917" s="1417"/>
      <c r="E2917" s="1418"/>
      <c r="F2917" s="1419" t="s">
        <v>225</v>
      </c>
      <c r="G2917" s="1420"/>
      <c r="H2917" s="1421"/>
      <c r="I2917" s="1422" t="s">
        <v>63</v>
      </c>
      <c r="J2917" s="1426"/>
      <c r="K2917" s="1427"/>
      <c r="L2917" s="1427"/>
      <c r="M2917" s="1428"/>
      <c r="N2917" s="508"/>
    </row>
    <row r="2918" spans="8:8" s="24" ht="17.25" customFormat="1" customHeight="1">
      <c r="A2918" s="1236"/>
      <c r="B2918" s="1262" t="s">
        <v>167</v>
      </c>
      <c r="C2918" s="1416"/>
      <c r="D2918" s="1417"/>
      <c r="E2918" s="1418"/>
      <c r="F2918" s="1419" t="s">
        <v>226</v>
      </c>
      <c r="G2918" s="1420"/>
      <c r="H2918" s="1421"/>
      <c r="I2918" s="1422" t="s">
        <v>65</v>
      </c>
      <c r="J2918" s="1426"/>
      <c r="K2918" s="1427"/>
      <c r="L2918" s="1427"/>
      <c r="M2918" s="1428"/>
      <c r="N2918" s="508"/>
    </row>
    <row r="2919" spans="8:8" s="24" ht="17.25" customFormat="1" customHeight="1">
      <c r="A2919" s="1236"/>
      <c r="B2919" s="1429" t="s">
        <v>167</v>
      </c>
      <c r="C2919" s="1430"/>
      <c r="D2919" s="1431"/>
      <c r="E2919" s="1432"/>
      <c r="F2919" s="1433" t="s">
        <v>227</v>
      </c>
      <c r="G2919" s="1434"/>
      <c r="H2919" s="1435"/>
      <c r="I2919" s="1436" t="s">
        <v>64</v>
      </c>
      <c r="J2919" s="1437" t="s">
        <v>231</v>
      </c>
      <c r="K2919" s="1438"/>
      <c r="L2919" s="1438"/>
      <c r="M2919" s="1439"/>
      <c r="N2919" s="508"/>
    </row>
    <row r="2920" spans="8:8" s="24" ht="27.75" customFormat="1" customHeight="1">
      <c r="A2920" s="1440" t="s">
        <v>161</v>
      </c>
      <c r="B2920" s="1440"/>
      <c r="C2920" s="1440"/>
      <c r="D2920" s="1440"/>
      <c r="E2920" s="1440"/>
      <c r="F2920" s="1440"/>
      <c r="G2920" s="1440"/>
      <c r="H2920" s="1440"/>
      <c r="I2920" s="1440"/>
      <c r="J2920" s="1440"/>
      <c r="K2920" s="1440"/>
      <c r="L2920" s="1440"/>
      <c r="M2920" s="1440"/>
      <c r="N2920" s="1440"/>
    </row>
    <row r="2921" spans="8:8" s="24" ht="19.5" customFormat="1" customHeight="1">
      <c r="A2921" s="1223">
        <f>A2881+1</f>
        <v>74.0</v>
      </c>
      <c r="B2921" s="1441" t="str">
        <f>$B$1</f>
        <v>Department Of Sanskrit Education, Rajasthan</v>
      </c>
      <c r="C2921" s="1441"/>
      <c r="D2921" s="1441"/>
      <c r="E2921" s="1441"/>
      <c r="F2921" s="1441"/>
      <c r="G2921" s="1441"/>
      <c r="H2921" s="1441"/>
      <c r="I2921" s="1441"/>
      <c r="J2921" s="1441"/>
      <c r="K2921" s="1441"/>
      <c r="L2921" s="1441"/>
      <c r="M2921" s="1441"/>
      <c r="N2921" s="508" t="s">
        <v>161</v>
      </c>
    </row>
    <row r="2922" spans="8:8" s="707" ht="36.0" customFormat="1" customHeight="1">
      <c r="A2922" s="1225"/>
      <c r="B2922" s="1226"/>
      <c r="C2922" s="1227"/>
      <c r="D2922" s="1228" t="str">
        <f>Master!$E$8</f>
        <v>GOVT VARISHTHA UPADHYAY SANSKRIT SCHOOL</v>
      </c>
      <c r="E2922" s="1229"/>
      <c r="F2922" s="1229"/>
      <c r="G2922" s="1229"/>
      <c r="H2922" s="1229"/>
      <c r="I2922" s="1229"/>
      <c r="J2922" s="1229"/>
      <c r="K2922" s="1229"/>
      <c r="L2922" s="1229"/>
      <c r="M2922" s="1230"/>
      <c r="N2922" s="508"/>
    </row>
    <row r="2923" spans="8:8" s="24" ht="19.5" customFormat="1" customHeight="1">
      <c r="A2923" s="1225"/>
      <c r="B2923" s="1231"/>
      <c r="C2923" s="1232"/>
      <c r="D2923" s="1233">
        <f>Master!$E$11</f>
        <v>0.0</v>
      </c>
      <c r="E2923" s="1233"/>
      <c r="F2923" s="1233"/>
      <c r="G2923" s="1233"/>
      <c r="H2923" s="1233"/>
      <c r="I2923" s="1233"/>
      <c r="J2923" s="1233"/>
      <c r="K2923" s="1233"/>
      <c r="L2923" s="1233"/>
      <c r="M2923" s="1234"/>
      <c r="N2923" s="508"/>
    </row>
    <row r="2924" spans="8:8" s="1235" ht="18.75" customFormat="1" customHeight="1">
      <c r="A2924" s="1236"/>
      <c r="B2924" s="1237"/>
      <c r="C2924" s="1238" t="s">
        <v>154</v>
      </c>
      <c r="D2924" s="1239"/>
      <c r="E2924" s="1239"/>
      <c r="F2924" s="1239"/>
      <c r="G2924" s="1239"/>
      <c r="H2924" s="1240"/>
      <c r="I2924" s="1241" t="s">
        <v>135</v>
      </c>
      <c r="J2924" s="1242"/>
      <c r="K2924" s="1243">
        <f>VLOOKUP($A2921,'Marks Entry'!$C$9:$K$108,5)</f>
        <v>0.0</v>
      </c>
      <c r="L2924" s="1244" t="s">
        <v>221</v>
      </c>
      <c r="M2924" s="1245"/>
      <c r="N2924" s="508"/>
    </row>
    <row r="2925" spans="8:8" s="1235" ht="18.75" customFormat="1" customHeight="1">
      <c r="A2925" s="1236"/>
      <c r="B2925" s="1237"/>
      <c r="C2925" s="1246"/>
      <c r="D2925" s="1247"/>
      <c r="E2925" s="1247"/>
      <c r="F2925" s="1247"/>
      <c r="G2925" s="1247"/>
      <c r="H2925" s="1248"/>
      <c r="I2925" s="1241"/>
      <c r="J2925" s="1242"/>
      <c r="K2925" s="1243"/>
      <c r="L2925" s="1249">
        <f>Master!$E$14</f>
        <v>8170.0</v>
      </c>
      <c r="M2925" s="1250"/>
      <c r="N2925" s="508"/>
    </row>
    <row r="2926" spans="8:8" s="24" ht="15.75" customFormat="1" customHeight="1">
      <c r="A2926" s="1236"/>
      <c r="B2926" s="1251"/>
      <c r="C2926" s="1246"/>
      <c r="D2926" s="1247"/>
      <c r="E2926" s="1247"/>
      <c r="F2926" s="1247"/>
      <c r="G2926" s="1247"/>
      <c r="H2926" s="1248"/>
      <c r="I2926" s="1241"/>
      <c r="J2926" s="1242"/>
      <c r="K2926" s="1243"/>
      <c r="L2926" s="1252" t="s">
        <v>222</v>
      </c>
      <c r="M2926" s="1253"/>
      <c r="N2926" s="508"/>
    </row>
    <row r="2927" spans="8:8" s="24" ht="18.0" customFormat="1" customHeight="1">
      <c r="A2927" s="1236"/>
      <c r="B2927" s="1251"/>
      <c r="C2927" s="1254"/>
      <c r="D2927" s="1255"/>
      <c r="E2927" s="1255"/>
      <c r="F2927" s="1255"/>
      <c r="G2927" s="1255"/>
      <c r="H2927" s="1256"/>
      <c r="I2927" s="1257"/>
      <c r="J2927" s="1258"/>
      <c r="K2927" s="1259"/>
      <c r="L2927" s="1260" t="str">
        <f>Master!$E$6</f>
        <v>2022-23</v>
      </c>
      <c r="M2927" s="1261"/>
      <c r="N2927" s="508"/>
    </row>
    <row r="2928" spans="8:8" s="24" ht="17.25" customFormat="1" customHeight="1">
      <c r="A2928" s="1236"/>
      <c r="B2928" s="1262" t="s">
        <v>167</v>
      </c>
      <c r="C2928" s="1263" t="s">
        <v>21</v>
      </c>
      <c r="D2928" s="1264"/>
      <c r="E2928" s="1264"/>
      <c r="F2928" s="1264"/>
      <c r="G2928" s="1265"/>
      <c r="H2928" s="1266" t="s">
        <v>153</v>
      </c>
      <c r="I2928" s="1267">
        <f>IF(K2924="","",VLOOKUP($A2921,'Marks Entry'!$C$9:$FA$108,3,0))</f>
        <v>0.0</v>
      </c>
      <c r="J2928" s="1267"/>
      <c r="K2928" s="1267"/>
      <c r="L2928" s="1267"/>
      <c r="M2928" s="1268"/>
      <c r="N2928" s="508"/>
    </row>
    <row r="2929" spans="8:8" s="24" ht="17.25" customFormat="1" customHeight="1">
      <c r="A2929" s="1236"/>
      <c r="B2929" s="1262" t="s">
        <v>167</v>
      </c>
      <c r="C2929" s="1269" t="s">
        <v>23</v>
      </c>
      <c r="D2929" s="1270"/>
      <c r="E2929" s="1270"/>
      <c r="F2929" s="1270"/>
      <c r="G2929" s="1271"/>
      <c r="H2929" s="1272" t="s">
        <v>153</v>
      </c>
      <c r="I2929" s="1273">
        <f>IF(K2924="","",VLOOKUP($A2921,'Marks Entry'!$C$9:$FA$108,6,0))</f>
        <v>0.0</v>
      </c>
      <c r="J2929" s="1273"/>
      <c r="K2929" s="1273"/>
      <c r="L2929" s="1273"/>
      <c r="M2929" s="1274"/>
      <c r="N2929" s="508"/>
    </row>
    <row r="2930" spans="8:8" s="24" ht="17.25" customFormat="1" customHeight="1">
      <c r="A2930" s="1236"/>
      <c r="B2930" s="1262" t="s">
        <v>167</v>
      </c>
      <c r="C2930" s="1269" t="s">
        <v>24</v>
      </c>
      <c r="D2930" s="1270"/>
      <c r="E2930" s="1270"/>
      <c r="F2930" s="1270"/>
      <c r="G2930" s="1271"/>
      <c r="H2930" s="1272" t="s">
        <v>153</v>
      </c>
      <c r="I2930" s="1273">
        <f>IF(K2924="","",VLOOKUP($A2921,'Marks Entry'!$C$9:$FA$108,7,0))</f>
        <v>0.0</v>
      </c>
      <c r="J2930" s="1273"/>
      <c r="K2930" s="1273"/>
      <c r="L2930" s="1273"/>
      <c r="M2930" s="1274"/>
      <c r="N2930" s="508"/>
    </row>
    <row r="2931" spans="8:8" s="24" ht="17.25" customFormat="1" customHeight="1">
      <c r="A2931" s="1236"/>
      <c r="B2931" s="1262" t="s">
        <v>167</v>
      </c>
      <c r="C2931" s="1269" t="s">
        <v>52</v>
      </c>
      <c r="D2931" s="1270"/>
      <c r="E2931" s="1270"/>
      <c r="F2931" s="1270"/>
      <c r="G2931" s="1271"/>
      <c r="H2931" s="1272" t="s">
        <v>153</v>
      </c>
      <c r="I2931" s="1273">
        <f>IF(K2924="","",VLOOKUP($A2921,'Marks Entry'!$C$9:$FA$108,8,0))</f>
        <v>0.0</v>
      </c>
      <c r="J2931" s="1273"/>
      <c r="K2931" s="1273"/>
      <c r="L2931" s="1273"/>
      <c r="M2931" s="1274"/>
      <c r="N2931" s="508"/>
    </row>
    <row r="2932" spans="8:8" s="24" ht="17.25" customFormat="1" customHeight="1">
      <c r="A2932" s="1236"/>
      <c r="B2932" s="1262" t="s">
        <v>167</v>
      </c>
      <c r="C2932" s="1269" t="s">
        <v>53</v>
      </c>
      <c r="D2932" s="1270"/>
      <c r="E2932" s="1270"/>
      <c r="F2932" s="1270"/>
      <c r="G2932" s="1271"/>
      <c r="H2932" s="1272" t="s">
        <v>153</v>
      </c>
      <c r="I2932" s="1275" t="str">
        <f>IF(K2924="","",CONCATENATE('Marks Entry'!$G$4,'Marks Entry'!$J$4))</f>
        <v>9(A)</v>
      </c>
      <c r="J2932" s="1273"/>
      <c r="K2932" s="1273"/>
      <c r="L2932" s="1273"/>
      <c r="M2932" s="1274"/>
      <c r="N2932" s="508"/>
    </row>
    <row r="2933" spans="8:8" s="24" ht="17.25" customFormat="1" customHeight="1">
      <c r="A2933" s="1236"/>
      <c r="B2933" s="1262" t="s">
        <v>167</v>
      </c>
      <c r="C2933" s="1276" t="s">
        <v>26</v>
      </c>
      <c r="D2933" s="1277"/>
      <c r="E2933" s="1277"/>
      <c r="F2933" s="1277"/>
      <c r="G2933" s="1278"/>
      <c r="H2933" s="1279" t="s">
        <v>153</v>
      </c>
      <c r="I2933" s="1280">
        <f>IF(K2924="","",VLOOKUP($A2921,'Marks Entry'!$C$9:$FA$108,9,0))</f>
        <v>0.0</v>
      </c>
      <c r="J2933" s="1280"/>
      <c r="K2933" s="1280"/>
      <c r="L2933" s="1280"/>
      <c r="M2933" s="1281"/>
      <c r="N2933" s="508"/>
    </row>
    <row r="2934" spans="8:8" s="1235" ht="17.25" customFormat="1" customHeight="1">
      <c r="A2934" s="1236"/>
      <c r="B2934" s="1282" t="s">
        <v>167</v>
      </c>
      <c r="C2934" s="1283" t="s">
        <v>54</v>
      </c>
      <c r="D2934" s="1284"/>
      <c r="E2934" s="1285" t="s">
        <v>69</v>
      </c>
      <c r="F2934" s="1286" t="s">
        <v>70</v>
      </c>
      <c r="G2934" s="1285" t="s">
        <v>200</v>
      </c>
      <c r="H2934" s="1287" t="s">
        <v>30</v>
      </c>
      <c r="I2934" s="1288" t="s">
        <v>55</v>
      </c>
      <c r="J2934" s="1289" t="s">
        <v>223</v>
      </c>
      <c r="K2934" s="1290" t="s">
        <v>83</v>
      </c>
      <c r="L2934" s="1291" t="s">
        <v>76</v>
      </c>
      <c r="M2934" s="1292" t="s">
        <v>102</v>
      </c>
      <c r="N2934" s="508"/>
    </row>
    <row r="2935" spans="8:8" s="1235" ht="17.25" customFormat="1" customHeight="1">
      <c r="A2935" s="1236"/>
      <c r="B2935" s="1282" t="s">
        <v>167</v>
      </c>
      <c r="C2935" s="1293"/>
      <c r="D2935" s="1294"/>
      <c r="E2935" s="1295"/>
      <c r="F2935" s="1296"/>
      <c r="G2935" s="1295"/>
      <c r="H2935" s="1297"/>
      <c r="I2935" s="1298"/>
      <c r="J2935" s="1299"/>
      <c r="K2935" s="1300"/>
      <c r="L2935" s="1301"/>
      <c r="M2935" s="1302"/>
      <c r="N2935" s="508"/>
    </row>
    <row r="2936" spans="8:8" s="1235" ht="17.25" customFormat="1" customHeight="1">
      <c r="A2936" s="1236"/>
      <c r="B2936" s="1282" t="s">
        <v>167</v>
      </c>
      <c r="C2936" s="1303" t="s">
        <v>56</v>
      </c>
      <c r="D2936" s="1304"/>
      <c r="E2936" s="1305">
        <f>'Marks Entry'!$L$7</f>
        <v>5.0</v>
      </c>
      <c r="F2936" s="1305">
        <f>'Marks Entry'!$M$7</f>
        <v>5.0</v>
      </c>
      <c r="G2936" s="1305">
        <f>'Marks Entry'!$M$7</f>
        <v>5.0</v>
      </c>
      <c r="H2936" s="1306">
        <f>SUM(E2936:G2936)</f>
        <v>15.0</v>
      </c>
      <c r="I2936" s="1305">
        <f>'Marks Entry'!$P$7</f>
        <v>35.0</v>
      </c>
      <c r="J2936" s="1306">
        <f>SUM(H2936,I2936)</f>
        <v>50.0</v>
      </c>
      <c r="K2936" s="1305">
        <f>'Marks Entry'!$R$7</f>
        <v>50.0</v>
      </c>
      <c r="L2936" s="1307">
        <f>SUM(J2936,K2936)</f>
        <v>100.0</v>
      </c>
      <c r="M2936" s="1308"/>
      <c r="N2936" s="508"/>
    </row>
    <row r="2937" spans="8:8" s="1235" ht="17.25" customFormat="1" customHeight="1">
      <c r="A2937" s="1236"/>
      <c r="B2937" s="1282" t="s">
        <v>167</v>
      </c>
      <c r="C2937" s="1309" t="str">
        <f>'Marks Entry'!$L$3</f>
        <v>HINDI</v>
      </c>
      <c r="D2937" s="1310"/>
      <c r="E2937" s="1311">
        <f>IF(K2924="","",VLOOKUP($A2921,'Marks Entry'!$C$1:$GQ$109,10,0))</f>
        <v>0.0</v>
      </c>
      <c r="F2937" s="1311">
        <f>IF(K2924="","",VLOOKUP($A2921,'Marks Entry'!$C$1:$GQ$109,11,0))</f>
        <v>0.0</v>
      </c>
      <c r="G2937" s="1312">
        <f>IF(K2924="","",VLOOKUP($A2921,'Marks Entry'!$C$1:$GQ$109,12,0))</f>
        <v>0.0</v>
      </c>
      <c r="H2937" s="1313">
        <f>SUM(E2937:G2937)</f>
        <v>0.0</v>
      </c>
      <c r="I2937" s="1311">
        <f>IF(K2924="","",VLOOKUP($A2921,'Marks Entry'!$C$1:$GQ$109,14,0))</f>
        <v>0.0</v>
      </c>
      <c r="J2937" s="1313">
        <f t="shared" si="219" ref="J2937:J2944">SUM(H2937,I2937)</f>
        <v>0.0</v>
      </c>
      <c r="K2937" s="1311">
        <f>IF(K2924="","",VLOOKUP($A2921,'Marks Entry'!$C$1:$GQ$109,16,0))</f>
        <v>0.0</v>
      </c>
      <c r="L2937" s="1314">
        <f t="shared" si="220" ref="L2937:L2944">SUM(J2937,K2937)</f>
        <v>0.0</v>
      </c>
      <c r="M2937" s="1315" t="str">
        <f>IF(K2924="","",VLOOKUP($A2921,'Marks Entry'!$C$1:$GQ$109,21,0))</f>
        <v/>
      </c>
      <c r="N2937" s="508"/>
    </row>
    <row r="2938" spans="8:8" s="1235" ht="17.25" customFormat="1" customHeight="1">
      <c r="A2938" s="1236"/>
      <c r="B2938" s="1282" t="s">
        <v>167</v>
      </c>
      <c r="C2938" s="1316" t="str">
        <f>'Marks Entry'!$X$3</f>
        <v>ENGLISH</v>
      </c>
      <c r="D2938" s="1317"/>
      <c r="E2938" s="1318">
        <f>IF(K2924="","",VLOOKUP($A2921,'Marks Entry'!$C$1:$GQ$109,22,0))</f>
        <v>0.0</v>
      </c>
      <c r="F2938" s="1318">
        <f>IF(K2924="","",VLOOKUP($A2921,'Marks Entry'!$C$1:$GQ$109,23,0))</f>
        <v>0.0</v>
      </c>
      <c r="G2938" s="1319">
        <f>IF(K2924="","",VLOOKUP($A2921,'Marks Entry'!$C$1:$GQ$109,24,0))</f>
        <v>0.0</v>
      </c>
      <c r="H2938" s="1320">
        <f t="shared" si="221" ref="H2938:H2944">SUM(E2938:G2938)</f>
        <v>0.0</v>
      </c>
      <c r="I2938" s="1321">
        <f>IF(K2924="","",VLOOKUP($A2921,'Marks Entry'!$C$1:$GQ$109,26,0))</f>
        <v>0.0</v>
      </c>
      <c r="J2938" s="1320">
        <f t="shared" si="219"/>
        <v>0.0</v>
      </c>
      <c r="K2938" s="1318">
        <f>IF(K2924="","",VLOOKUP($A2921,'Marks Entry'!$C$1:$GQ$109,28,0))</f>
        <v>0.0</v>
      </c>
      <c r="L2938" s="1322">
        <f t="shared" si="220"/>
        <v>0.0</v>
      </c>
      <c r="M2938" s="1323" t="str">
        <f>IF(K2924="","",VLOOKUP($A2921,'Marks Entry'!$C$1:$GQ$109,33,0))</f>
        <v/>
      </c>
      <c r="N2938" s="508"/>
    </row>
    <row r="2939" spans="8:8" s="1235" ht="17.25" customFormat="1" customHeight="1">
      <c r="A2939" s="1236"/>
      <c r="B2939" s="1282" t="s">
        <v>167</v>
      </c>
      <c r="C2939" s="1324" t="s">
        <v>56</v>
      </c>
      <c r="D2939" s="1325"/>
      <c r="E2939" s="1326">
        <f>'Marks Entry'!$AJ$7</f>
        <v>10.0</v>
      </c>
      <c r="F2939" s="1326">
        <f>'Marks Entry'!$AK$7</f>
        <v>10.0</v>
      </c>
      <c r="G2939" s="1326">
        <f>'Marks Entry'!$AK$7</f>
        <v>10.0</v>
      </c>
      <c r="H2939" s="1327">
        <f t="shared" si="221"/>
        <v>30.0</v>
      </c>
      <c r="I2939" s="1326">
        <f>'Marks Entry'!$AN$7</f>
        <v>70.0</v>
      </c>
      <c r="J2939" s="1327">
        <f t="shared" si="219"/>
        <v>100.0</v>
      </c>
      <c r="K2939" s="1326">
        <f>'Marks Entry'!$AP$7</f>
        <v>100.0</v>
      </c>
      <c r="L2939" s="1328">
        <f t="shared" si="220"/>
        <v>200.0</v>
      </c>
      <c r="M2939" s="1329" t="s">
        <v>168</v>
      </c>
      <c r="N2939" s="508"/>
    </row>
    <row r="2940" spans="8:8" s="1235" ht="17.25" customFormat="1" customHeight="1">
      <c r="A2940" s="1236"/>
      <c r="B2940" s="1282" t="s">
        <v>167</v>
      </c>
      <c r="C2940" s="1330" t="str">
        <f>'Marks Entry'!$AJ$3</f>
        <v>SANSKRIT-I</v>
      </c>
      <c r="D2940" s="1331"/>
      <c r="E2940" s="1311">
        <f>IF(K2924="","",VLOOKUP($A2921,'Marks Entry'!$C$1:$GQ$109,34,0))</f>
        <v>0.0</v>
      </c>
      <c r="F2940" s="1311">
        <f>IF(K2924="","",VLOOKUP($A2921,'Marks Entry'!$C$1:$GQ$109,35,0))</f>
        <v>0.0</v>
      </c>
      <c r="G2940" s="1312">
        <f>IF(K2924="","",VLOOKUP($A2921,'Marks Entry'!$C$1:$GQ$109,36,0))</f>
        <v>0.0</v>
      </c>
      <c r="H2940" s="1332">
        <f t="shared" si="221"/>
        <v>0.0</v>
      </c>
      <c r="I2940" s="1333">
        <f>IF(K2924="","",VLOOKUP($A2921,'Marks Entry'!$C$1:$GQ$109,38,0))</f>
        <v>0.0</v>
      </c>
      <c r="J2940" s="1332">
        <f t="shared" si="219"/>
        <v>0.0</v>
      </c>
      <c r="K2940" s="1311">
        <f>IF(K2924="","",VLOOKUP($A2921,'Marks Entry'!$C$1:$GQ$109,40,0))</f>
        <v>0.0</v>
      </c>
      <c r="L2940" s="1314">
        <f t="shared" si="220"/>
        <v>0.0</v>
      </c>
      <c r="M2940" s="1315" t="str">
        <f>IF(K2924="","",VLOOKUP($A2921,'Marks Entry'!$C$1:$GQ$109,45,0))</f>
        <v/>
      </c>
      <c r="N2940" s="508"/>
    </row>
    <row r="2941" spans="8:8" s="1235" ht="17.25" customFormat="1" customHeight="1">
      <c r="A2941" s="1236"/>
      <c r="B2941" s="1282" t="s">
        <v>167</v>
      </c>
      <c r="C2941" s="1334" t="str">
        <f>'Marks Entry'!$AV$3</f>
        <v>SANSKRIT-II</v>
      </c>
      <c r="D2941" s="1335"/>
      <c r="E2941" s="1311">
        <f>IF(K2924="","",VLOOKUP($A2921,'Marks Entry'!$C$1:$GQ$109,46,0))</f>
        <v>0.0</v>
      </c>
      <c r="F2941" s="1311">
        <f>IF(K2924="","",VLOOKUP($A2921,'Marks Entry'!$C$1:$GQ$109,47,0))</f>
        <v>0.0</v>
      </c>
      <c r="G2941" s="1312">
        <f>IF(K2924="","",VLOOKUP($A2921,'Marks Entry'!$C$1:$GQ$109,48,0))</f>
        <v>0.0</v>
      </c>
      <c r="H2941" s="1336">
        <f t="shared" si="221"/>
        <v>0.0</v>
      </c>
      <c r="I2941" s="1337">
        <f>IF(K2924="","",VLOOKUP($A2921,'Marks Entry'!$C$1:$GQ$109,50,0))</f>
        <v>0.0</v>
      </c>
      <c r="J2941" s="1336">
        <f t="shared" si="219"/>
        <v>0.0</v>
      </c>
      <c r="K2941" s="1311">
        <f>IF(K2924="","",VLOOKUP($A2921,'Marks Entry'!$C$1:$GQ$109,52,0))</f>
        <v>0.0</v>
      </c>
      <c r="L2941" s="1314">
        <f t="shared" si="220"/>
        <v>0.0</v>
      </c>
      <c r="M2941" s="1315" t="str">
        <f>IF(K2924="","",VLOOKUP($A2921,'Marks Entry'!$C$1:$GQ$109,57,0))</f>
        <v/>
      </c>
      <c r="N2941" s="508"/>
    </row>
    <row r="2942" spans="8:8" s="1235" ht="17.25" customFormat="1" customHeight="1">
      <c r="A2942" s="1236"/>
      <c r="B2942" s="1282" t="s">
        <v>167</v>
      </c>
      <c r="C2942" s="1334" t="str">
        <f>'Marks Entry'!$BH$3</f>
        <v>SCIENCE</v>
      </c>
      <c r="D2942" s="1335"/>
      <c r="E2942" s="1311">
        <f>IF(K2924="","",VLOOKUP($A2921,'Marks Entry'!$C$1:$GQ$109,58,0))</f>
        <v>0.0</v>
      </c>
      <c r="F2942" s="1311">
        <f>IF(K2924="","",VLOOKUP($A2921,'Marks Entry'!$C$1:$GQ$109,59,0))</f>
        <v>0.0</v>
      </c>
      <c r="G2942" s="1312">
        <f>IF(K2924="","",VLOOKUP($A2921,'Marks Entry'!$C$1:$GQ$109,60,0))</f>
        <v>0.0</v>
      </c>
      <c r="H2942" s="1336">
        <f t="shared" si="221"/>
        <v>0.0</v>
      </c>
      <c r="I2942" s="1337">
        <f>IF(K2924="","",VLOOKUP($A2921,'Marks Entry'!$C$1:$GQ$109,62,0))</f>
        <v>0.0</v>
      </c>
      <c r="J2942" s="1336">
        <f t="shared" si="219"/>
        <v>0.0</v>
      </c>
      <c r="K2942" s="1311">
        <f>IF(K2924="","",VLOOKUP($A2921,'Marks Entry'!$C$1:$GQ$109,64,0))</f>
        <v>0.0</v>
      </c>
      <c r="L2942" s="1314">
        <f t="shared" si="220"/>
        <v>0.0</v>
      </c>
      <c r="M2942" s="1315" t="str">
        <f>IF(K2924="","",VLOOKUP($A2921,'Marks Entry'!$C$1:$GQ$109,69,0))</f>
        <v/>
      </c>
      <c r="N2942" s="508"/>
    </row>
    <row r="2943" spans="8:8" s="1235" ht="17.25" customFormat="1" customHeight="1">
      <c r="A2943" s="1236"/>
      <c r="B2943" s="1282" t="s">
        <v>167</v>
      </c>
      <c r="C2943" s="1338" t="str">
        <f>'Marks Entry'!$BT$3</f>
        <v>MATHEMATICS</v>
      </c>
      <c r="D2943" s="1339"/>
      <c r="E2943" s="1340">
        <f>IF(K2924="","",VLOOKUP($A2921,'Marks Entry'!$C$1:$GQ$109,70,0))</f>
        <v>0.0</v>
      </c>
      <c r="F2943" s="1340">
        <f>IF(K2924="","",VLOOKUP($A2921,'Marks Entry'!$C$1:$GQ$109,71,0))</f>
        <v>0.0</v>
      </c>
      <c r="G2943" s="1341">
        <f>IF(K2924="","",VLOOKUP($A2921,'Marks Entry'!$C$1:$GQ$109,72,0))</f>
        <v>0.0</v>
      </c>
      <c r="H2943" s="1342">
        <f t="shared" si="221"/>
        <v>0.0</v>
      </c>
      <c r="I2943" s="1343">
        <f>IF(K2924="","",VLOOKUP($A2921,'Marks Entry'!$C$1:$GQ$109,74,0))</f>
        <v>0.0</v>
      </c>
      <c r="J2943" s="1342">
        <f t="shared" si="219"/>
        <v>0.0</v>
      </c>
      <c r="K2943" s="1340">
        <f>IF(K2924="","",VLOOKUP($A2921,'Marks Entry'!$C$1:$GQ$109,76,0))</f>
        <v>0.0</v>
      </c>
      <c r="L2943" s="1344">
        <f t="shared" si="220"/>
        <v>0.0</v>
      </c>
      <c r="M2943" s="1345" t="str">
        <f>IF(K2924="","",VLOOKUP($A2921,'Marks Entry'!$C$1:$GQ$109,81,0))</f>
        <v/>
      </c>
      <c r="N2943" s="508"/>
    </row>
    <row r="2944" spans="8:8" s="1235" ht="17.25" customFormat="1" customHeight="1">
      <c r="A2944" s="1236"/>
      <c r="B2944" s="1282" t="s">
        <v>167</v>
      </c>
      <c r="C2944" s="1338" t="str">
        <f>'Marks Entry'!$CF$3</f>
        <v>SOCIAL SCIENCE</v>
      </c>
      <c r="D2944" s="1339"/>
      <c r="E2944" s="1340">
        <f>IF(K2924="","",VLOOKUP($A2921,'Marks Entry'!$C$1:$GQ$109,82,0))</f>
        <v>0.0</v>
      </c>
      <c r="F2944" s="1340">
        <f>IF(K2924="","",VLOOKUP($A2921,'Marks Entry'!$C$1:$GQ$109,83,0))</f>
        <v>0.0</v>
      </c>
      <c r="G2944" s="1341">
        <f>IF(K2924="","",VLOOKUP($A2921,'Marks Entry'!$C$1:$GQ$109,84,0))</f>
        <v>0.0</v>
      </c>
      <c r="H2944" s="1342">
        <f t="shared" si="221"/>
        <v>0.0</v>
      </c>
      <c r="I2944" s="1343">
        <f>IF(K2924="","",VLOOKUP($A2921,'Marks Entry'!$C$1:$GQ$109,86,0))</f>
        <v>0.0</v>
      </c>
      <c r="J2944" s="1342">
        <f t="shared" si="219"/>
        <v>0.0</v>
      </c>
      <c r="K2944" s="1340">
        <f>IF(K2924="","",VLOOKUP($A2921,'Marks Entry'!$C$1:$GQ$109,88,0))</f>
        <v>0.0</v>
      </c>
      <c r="L2944" s="1344">
        <f t="shared" si="220"/>
        <v>0.0</v>
      </c>
      <c r="M2944" s="1345" t="str">
        <f>IF(K2924="","",VLOOKUP($A2921,'Marks Entry'!$C$1:$GQ$109,93,0))</f>
        <v/>
      </c>
      <c r="N2944" s="508"/>
    </row>
    <row r="2945" spans="8:8" s="24" ht="17.25" customFormat="1" customHeight="1">
      <c r="A2945" s="1236"/>
      <c r="B2945" s="1262" t="s">
        <v>167</v>
      </c>
      <c r="C2945" s="1346" t="s">
        <v>77</v>
      </c>
      <c r="D2945" s="1347"/>
      <c r="E2945" s="1348"/>
      <c r="F2945" s="1349" t="s">
        <v>78</v>
      </c>
      <c r="G2945" s="1350"/>
      <c r="H2945" s="1351" t="s">
        <v>79</v>
      </c>
      <c r="I2945" s="1352"/>
      <c r="J2945" s="1353" t="s">
        <v>43</v>
      </c>
      <c r="K2945" s="1354" t="s">
        <v>95</v>
      </c>
      <c r="L2945" s="1355" t="s">
        <v>41</v>
      </c>
      <c r="M2945" s="1356" t="s">
        <v>45</v>
      </c>
      <c r="N2945" s="508"/>
    </row>
    <row r="2946" spans="8:8" s="24" ht="20.25" customFormat="1" customHeight="1">
      <c r="A2946" s="1236"/>
      <c r="B2946" s="1262" t="s">
        <v>167</v>
      </c>
      <c r="C2946" s="1357"/>
      <c r="D2946" s="1358"/>
      <c r="E2946" s="1359"/>
      <c r="F2946" s="1360" t="str">
        <f>IF(K2924="","",VLOOKUP($A2921,'Marks Entry'!$C$1:$GQ$109,155,0))</f>
        <v/>
      </c>
      <c r="G2946" s="1361"/>
      <c r="H2946" s="1362" t="str">
        <f>IF(K2924="","",VLOOKUP($A2921,'Marks Entry'!$C$1:$GQ$109,156,0))</f>
        <v/>
      </c>
      <c r="I2946" s="1361"/>
      <c r="J2946" s="1363" t="str">
        <f>IF(K2924="","",VLOOKUP($A2921,'Marks Entry'!$C$1:$GQ$109,157,0))</f>
        <v/>
      </c>
      <c r="K2946" s="1364" t="str">
        <f>IF(K2924="","",VLOOKUP($A2921,'Marks Entry'!$C$1:$GQ$109,158,0))</f>
        <v/>
      </c>
      <c r="L2946" s="1365" t="str">
        <f>IF(K2924="","",VLOOKUP($A2921,'Marks Entry'!$C$1:$GQ$109,159,0))</f>
        <v/>
      </c>
      <c r="M2946" s="1366" t="str">
        <f>IF(K2924="","",VLOOKUP($A2921,'Marks Entry'!$C$1:$GQ$109,161,0))</f>
        <v/>
      </c>
      <c r="N2946" s="508"/>
    </row>
    <row r="2947" spans="8:8" s="24" ht="17.25" customFormat="1" customHeight="1">
      <c r="A2947" s="1236"/>
      <c r="B2947" s="1262" t="s">
        <v>167</v>
      </c>
      <c r="C2947" s="1367" t="s">
        <v>58</v>
      </c>
      <c r="D2947" s="1368"/>
      <c r="E2947" s="1368"/>
      <c r="F2947" s="1368"/>
      <c r="G2947" s="1368"/>
      <c r="H2947" s="1368"/>
      <c r="I2947" s="1369"/>
      <c r="J2947" s="1370" t="s">
        <v>59</v>
      </c>
      <c r="K2947" s="1371">
        <f>IF(K2924="","",VLOOKUP($A2921,'Marks Entry'!$C$1:$GQ$109,152,0))</f>
        <v>0.0</v>
      </c>
      <c r="L2947" s="1372" t="s">
        <v>104</v>
      </c>
      <c r="M2947" s="1373"/>
      <c r="N2947" s="508"/>
    </row>
    <row r="2948" spans="8:8" s="24" ht="17.25" customFormat="1" customHeight="1">
      <c r="A2948" s="1236"/>
      <c r="B2948" s="1262" t="s">
        <v>167</v>
      </c>
      <c r="C2948" s="1374" t="s">
        <v>54</v>
      </c>
      <c r="D2948" s="1375"/>
      <c r="E2948" s="1375"/>
      <c r="F2948" s="1376" t="s">
        <v>162</v>
      </c>
      <c r="G2948" s="1376"/>
      <c r="H2948" s="1376"/>
      <c r="I2948" s="1377" t="s">
        <v>49</v>
      </c>
      <c r="J2948" s="1378" t="s">
        <v>60</v>
      </c>
      <c r="K2948" s="1379">
        <f>IF(K2924="","",VLOOKUP($A2921,'Marks Entry'!$C$1:$GQ$109,153,0))</f>
        <v>0.0</v>
      </c>
      <c r="L2948" s="1380" t="str">
        <f>IF(K2924="","",VLOOKUP($A2921,'Marks Entry'!$C$1:$GQ$109,154,0))</f>
        <v/>
      </c>
      <c r="M2948" s="1381"/>
      <c r="N2948" s="508"/>
    </row>
    <row r="2949" spans="8:8" s="24" ht="17.25" customFormat="1" customHeight="1">
      <c r="A2949" s="1236"/>
      <c r="B2949" s="1262" t="s">
        <v>167</v>
      </c>
      <c r="C2949" s="1374"/>
      <c r="D2949" s="1375"/>
      <c r="E2949" s="1375"/>
      <c r="F2949" s="1376"/>
      <c r="G2949" s="1376"/>
      <c r="H2949" s="1376"/>
      <c r="I2949" s="1382" t="s">
        <v>103</v>
      </c>
      <c r="J2949" s="1383" t="s">
        <v>61</v>
      </c>
      <c r="K2949" s="1383"/>
      <c r="L2949" s="1384" t="str">
        <f>IF(K2924="","",VLOOKUP($A2921,'Marks Entry'!$C$1:$GQ$109,162,0))</f>
        <v/>
      </c>
      <c r="M2949" s="1385"/>
      <c r="N2949" s="508"/>
    </row>
    <row r="2950" spans="8:8" s="24" ht="17.25" customFormat="1" customHeight="1">
      <c r="A2950" s="1236"/>
      <c r="B2950" s="1262" t="s">
        <v>167</v>
      </c>
      <c r="C2950" s="1386" t="str">
        <f>'Marks Entry'!$CR$3</f>
        <v>Fou. Of Info. Tech.</v>
      </c>
      <c r="D2950" s="1387"/>
      <c r="E2950" s="1388"/>
      <c r="F2950" s="1389" t="str">
        <f>IF(K2924="","",VLOOKUP($A2921,'Marks Entry'!$C$1:$GQ$109,180,0))</f>
        <v>0/200</v>
      </c>
      <c r="G2950" s="1389"/>
      <c r="H2950" s="1389"/>
      <c r="I2950" s="1390" t="str">
        <f>IF(OR(K2924="",F2950=0/200),"",VLOOKUP($A2921,'Marks Entry'!$C$1:$GQ$109,106,0))</f>
        <v/>
      </c>
      <c r="J2950" s="1391" t="s">
        <v>68</v>
      </c>
      <c r="K2950" s="1391"/>
      <c r="L2950" s="1392">
        <f>Master!$E$20</f>
        <v>45048.0</v>
      </c>
      <c r="M2950" s="1393"/>
      <c r="N2950" s="508"/>
    </row>
    <row r="2951" spans="8:8" s="24" ht="17.25" customFormat="1" customHeight="1">
      <c r="A2951" s="1236"/>
      <c r="B2951" s="1262" t="s">
        <v>167</v>
      </c>
      <c r="C2951" s="1394" t="str">
        <f>'Marks Entry'!$DE$3</f>
        <v>Health &amp; Phy. Edu.</v>
      </c>
      <c r="D2951" s="1395"/>
      <c r="E2951" s="1395"/>
      <c r="F2951" s="1396" t="str">
        <f>IF(K2924="","",VLOOKUP($A2921,'Marks Entry'!$C$1:$GQ$109,184,0))</f>
        <v>0/230</v>
      </c>
      <c r="G2951" s="1397"/>
      <c r="H2951" s="1398"/>
      <c r="I2951" s="1390" t="str">
        <f>IF(OR(K2924="",F2951=0/200),"",VLOOKUP($A2921,'Marks Entry'!$C$1:$GQ$109,129,0))</f>
        <v/>
      </c>
      <c r="J2951" s="1399"/>
      <c r="K2951" s="1399"/>
      <c r="L2951" s="1399"/>
      <c r="M2951" s="1400"/>
      <c r="N2951" s="508"/>
    </row>
    <row r="2952" spans="8:8" s="24" ht="17.25" customFormat="1" customHeight="1">
      <c r="A2952" s="1236"/>
      <c r="B2952" s="1262" t="s">
        <v>167</v>
      </c>
      <c r="C2952" s="1394" t="str">
        <f>'Marks Entry'!$EB$3</f>
        <v>S.U.P.W.</v>
      </c>
      <c r="D2952" s="1395"/>
      <c r="E2952" s="1395"/>
      <c r="F2952" s="1396" t="str">
        <f>IF(K2924="","",VLOOKUP($A2921,'Marks Entry'!$C$1:$GQ$109,188,0))</f>
        <v>0/100</v>
      </c>
      <c r="G2952" s="1397"/>
      <c r="H2952" s="1398"/>
      <c r="I2952" s="1390" t="str">
        <f>IF(OR(K2924="",F2952=0/100),"",VLOOKUP($A2921,'Marks Entry'!$C$1:$GQ$109,135,0))</f>
        <v/>
      </c>
      <c r="J2952" s="1401"/>
      <c r="K2952" s="1401"/>
      <c r="L2952" s="1401"/>
      <c r="M2952" s="1402"/>
      <c r="N2952" s="508"/>
    </row>
    <row r="2953" spans="8:8" s="24" ht="17.25" customFormat="1" customHeight="1">
      <c r="A2953" s="1236"/>
      <c r="B2953" s="1262" t="s">
        <v>167</v>
      </c>
      <c r="C2953" s="1394" t="str">
        <f>'Marks Entry'!$EH$3</f>
        <v>Art Education</v>
      </c>
      <c r="D2953" s="1395"/>
      <c r="E2953" s="1395"/>
      <c r="F2953" s="1396" t="str">
        <f>IF(K2924="","",VLOOKUP($A2921,'Marks Entry'!$C$1:$GQ$109,192,0))</f>
        <v>0/100</v>
      </c>
      <c r="G2953" s="1397"/>
      <c r="H2953" s="1398"/>
      <c r="I2953" s="1390" t="str">
        <f>IF(OR(K2924="",F2953=0/100),"",VLOOKUP($A2921,'Marks Entry'!$C$1:$GQ$109,141,0))</f>
        <v/>
      </c>
      <c r="J2953" s="1403" t="s">
        <v>228</v>
      </c>
      <c r="K2953" s="1403"/>
      <c r="L2953" s="1403"/>
      <c r="M2953" s="1404"/>
      <c r="N2953" s="508"/>
    </row>
    <row r="2954" spans="8:8" s="24" ht="17.25" customFormat="1" customHeight="1">
      <c r="A2954" s="1236"/>
      <c r="B2954" s="1262" t="s">
        <v>167</v>
      </c>
      <c r="C2954" s="1394" t="str">
        <f>'Marks Entry'!$EN$3</f>
        <v>H &amp; C RAJ</v>
      </c>
      <c r="D2954" s="1395"/>
      <c r="E2954" s="1395"/>
      <c r="F2954" s="1405" t="str">
        <f>IF(K2924="","",VLOOKUP($A2921,'Marks Entry'!$C$1:$GQ$109,196,0))</f>
        <v>0/200</v>
      </c>
      <c r="G2954" s="1406"/>
      <c r="H2954" s="1407"/>
      <c r="I2954" s="1408" t="str">
        <f>IF(OR(K2924="",F2954=0/200),"",VLOOKUP($A2921,'Marks Entry'!$C$1:$GQ$109,151,0))</f>
        <v/>
      </c>
      <c r="J2954" s="1403" t="s">
        <v>229</v>
      </c>
      <c r="K2954" s="1403"/>
      <c r="L2954" s="1403"/>
      <c r="M2954" s="1404"/>
      <c r="N2954" s="508"/>
    </row>
    <row r="2955" spans="8:8" s="24" ht="17.25" customFormat="1" customHeight="1">
      <c r="A2955" s="1236"/>
      <c r="B2955" s="1262" t="s">
        <v>167</v>
      </c>
      <c r="C2955" s="1409" t="s">
        <v>171</v>
      </c>
      <c r="D2955" s="1410"/>
      <c r="E2955" s="1411"/>
      <c r="F2955" s="1412" t="s">
        <v>172</v>
      </c>
      <c r="G2955" s="1413"/>
      <c r="H2955" s="1414"/>
      <c r="I2955" s="1415" t="s">
        <v>31</v>
      </c>
      <c r="J2955" s="1403" t="s">
        <v>230</v>
      </c>
      <c r="K2955" s="1403"/>
      <c r="L2955" s="1403"/>
      <c r="M2955" s="1404"/>
      <c r="N2955" s="508"/>
    </row>
    <row r="2956" spans="8:8" s="24" ht="17.25" customFormat="1" customHeight="1">
      <c r="A2956" s="1236"/>
      <c r="B2956" s="1262" t="s">
        <v>167</v>
      </c>
      <c r="C2956" s="1416"/>
      <c r="D2956" s="1417"/>
      <c r="E2956" s="1418"/>
      <c r="F2956" s="1419" t="s">
        <v>224</v>
      </c>
      <c r="G2956" s="1420"/>
      <c r="H2956" s="1421"/>
      <c r="I2956" s="1422" t="s">
        <v>62</v>
      </c>
      <c r="J2956" s="1423" t="s">
        <v>232</v>
      </c>
      <c r="K2956" s="1424"/>
      <c r="L2956" s="1424"/>
      <c r="M2956" s="1425"/>
      <c r="N2956" s="508"/>
    </row>
    <row r="2957" spans="8:8" s="24" ht="17.25" customFormat="1" customHeight="1">
      <c r="A2957" s="1236"/>
      <c r="B2957" s="1262" t="s">
        <v>167</v>
      </c>
      <c r="C2957" s="1416"/>
      <c r="D2957" s="1417"/>
      <c r="E2957" s="1418"/>
      <c r="F2957" s="1419" t="s">
        <v>225</v>
      </c>
      <c r="G2957" s="1420"/>
      <c r="H2957" s="1421"/>
      <c r="I2957" s="1422" t="s">
        <v>63</v>
      </c>
      <c r="J2957" s="1426"/>
      <c r="K2957" s="1427"/>
      <c r="L2957" s="1427"/>
      <c r="M2957" s="1428"/>
      <c r="N2957" s="508"/>
    </row>
    <row r="2958" spans="8:8" s="24" ht="17.25" customFormat="1" customHeight="1">
      <c r="A2958" s="1236"/>
      <c r="B2958" s="1262" t="s">
        <v>167</v>
      </c>
      <c r="C2958" s="1416"/>
      <c r="D2958" s="1417"/>
      <c r="E2958" s="1418"/>
      <c r="F2958" s="1419" t="s">
        <v>226</v>
      </c>
      <c r="G2958" s="1420"/>
      <c r="H2958" s="1421"/>
      <c r="I2958" s="1422" t="s">
        <v>65</v>
      </c>
      <c r="J2958" s="1426"/>
      <c r="K2958" s="1427"/>
      <c r="L2958" s="1427"/>
      <c r="M2958" s="1428"/>
      <c r="N2958" s="508"/>
    </row>
    <row r="2959" spans="8:8" s="24" ht="17.25" customFormat="1" customHeight="1">
      <c r="A2959" s="1236"/>
      <c r="B2959" s="1429" t="s">
        <v>167</v>
      </c>
      <c r="C2959" s="1430"/>
      <c r="D2959" s="1431"/>
      <c r="E2959" s="1432"/>
      <c r="F2959" s="1433" t="s">
        <v>227</v>
      </c>
      <c r="G2959" s="1434"/>
      <c r="H2959" s="1435"/>
      <c r="I2959" s="1436" t="s">
        <v>64</v>
      </c>
      <c r="J2959" s="1437" t="s">
        <v>231</v>
      </c>
      <c r="K2959" s="1438"/>
      <c r="L2959" s="1438"/>
      <c r="M2959" s="1439"/>
      <c r="N2959" s="508"/>
    </row>
    <row r="2960" spans="8:8" s="24" ht="27.75" customFormat="1" customHeight="1">
      <c r="A2960" s="1440" t="s">
        <v>161</v>
      </c>
      <c r="B2960" s="1440"/>
      <c r="C2960" s="1440"/>
      <c r="D2960" s="1440"/>
      <c r="E2960" s="1440"/>
      <c r="F2960" s="1440"/>
      <c r="G2960" s="1440"/>
      <c r="H2960" s="1440"/>
      <c r="I2960" s="1440"/>
      <c r="J2960" s="1440"/>
      <c r="K2960" s="1440"/>
      <c r="L2960" s="1440"/>
      <c r="M2960" s="1440"/>
      <c r="N2960" s="1440"/>
    </row>
    <row r="2961" spans="8:8" s="24" ht="19.5" customFormat="1" customHeight="1">
      <c r="A2961" s="1223">
        <f>A2921+1</f>
        <v>75.0</v>
      </c>
      <c r="B2961" s="1441" t="str">
        <f>$B$1</f>
        <v>Department Of Sanskrit Education, Rajasthan</v>
      </c>
      <c r="C2961" s="1441"/>
      <c r="D2961" s="1441"/>
      <c r="E2961" s="1441"/>
      <c r="F2961" s="1441"/>
      <c r="G2961" s="1441"/>
      <c r="H2961" s="1441"/>
      <c r="I2961" s="1441"/>
      <c r="J2961" s="1441"/>
      <c r="K2961" s="1441"/>
      <c r="L2961" s="1441"/>
      <c r="M2961" s="1441"/>
      <c r="N2961" s="508" t="s">
        <v>161</v>
      </c>
    </row>
    <row r="2962" spans="8:8" s="707" ht="36.0" customFormat="1" customHeight="1">
      <c r="A2962" s="1225"/>
      <c r="B2962" s="1226"/>
      <c r="C2962" s="1227"/>
      <c r="D2962" s="1228" t="str">
        <f>Master!$E$8</f>
        <v>GOVT VARISHTHA UPADHYAY SANSKRIT SCHOOL</v>
      </c>
      <c r="E2962" s="1229"/>
      <c r="F2962" s="1229"/>
      <c r="G2962" s="1229"/>
      <c r="H2962" s="1229"/>
      <c r="I2962" s="1229"/>
      <c r="J2962" s="1229"/>
      <c r="K2962" s="1229"/>
      <c r="L2962" s="1229"/>
      <c r="M2962" s="1230"/>
      <c r="N2962" s="508"/>
    </row>
    <row r="2963" spans="8:8" s="24" ht="19.5" customFormat="1" customHeight="1">
      <c r="A2963" s="1225"/>
      <c r="B2963" s="1231"/>
      <c r="C2963" s="1232"/>
      <c r="D2963" s="1233">
        <f>Master!$E$11</f>
        <v>0.0</v>
      </c>
      <c r="E2963" s="1233"/>
      <c r="F2963" s="1233"/>
      <c r="G2963" s="1233"/>
      <c r="H2963" s="1233"/>
      <c r="I2963" s="1233"/>
      <c r="J2963" s="1233"/>
      <c r="K2963" s="1233"/>
      <c r="L2963" s="1233"/>
      <c r="M2963" s="1234"/>
      <c r="N2963" s="508"/>
    </row>
    <row r="2964" spans="8:8" s="1235" ht="18.75" customFormat="1" customHeight="1">
      <c r="A2964" s="1236"/>
      <c r="B2964" s="1237"/>
      <c r="C2964" s="1238" t="s">
        <v>154</v>
      </c>
      <c r="D2964" s="1239"/>
      <c r="E2964" s="1239"/>
      <c r="F2964" s="1239"/>
      <c r="G2964" s="1239"/>
      <c r="H2964" s="1240"/>
      <c r="I2964" s="1241" t="s">
        <v>135</v>
      </c>
      <c r="J2964" s="1242"/>
      <c r="K2964" s="1243">
        <f>VLOOKUP($A2961,'Marks Entry'!$C$9:$K$108,5)</f>
        <v>0.0</v>
      </c>
      <c r="L2964" s="1244" t="s">
        <v>221</v>
      </c>
      <c r="M2964" s="1245"/>
      <c r="N2964" s="508"/>
    </row>
    <row r="2965" spans="8:8" s="1235" ht="18.75" customFormat="1" customHeight="1">
      <c r="A2965" s="1236"/>
      <c r="B2965" s="1237"/>
      <c r="C2965" s="1246"/>
      <c r="D2965" s="1247"/>
      <c r="E2965" s="1247"/>
      <c r="F2965" s="1247"/>
      <c r="G2965" s="1247"/>
      <c r="H2965" s="1248"/>
      <c r="I2965" s="1241"/>
      <c r="J2965" s="1242"/>
      <c r="K2965" s="1243"/>
      <c r="L2965" s="1249">
        <f>Master!$E$14</f>
        <v>8170.0</v>
      </c>
      <c r="M2965" s="1250"/>
      <c r="N2965" s="508"/>
    </row>
    <row r="2966" spans="8:8" s="24" ht="15.75" customFormat="1" customHeight="1">
      <c r="A2966" s="1236"/>
      <c r="B2966" s="1251"/>
      <c r="C2966" s="1246"/>
      <c r="D2966" s="1247"/>
      <c r="E2966" s="1247"/>
      <c r="F2966" s="1247"/>
      <c r="G2966" s="1247"/>
      <c r="H2966" s="1248"/>
      <c r="I2966" s="1241"/>
      <c r="J2966" s="1242"/>
      <c r="K2966" s="1243"/>
      <c r="L2966" s="1252" t="s">
        <v>222</v>
      </c>
      <c r="M2966" s="1253"/>
      <c r="N2966" s="508"/>
    </row>
    <row r="2967" spans="8:8" s="24" ht="18.0" customFormat="1" customHeight="1">
      <c r="A2967" s="1236"/>
      <c r="B2967" s="1251"/>
      <c r="C2967" s="1254"/>
      <c r="D2967" s="1255"/>
      <c r="E2967" s="1255"/>
      <c r="F2967" s="1255"/>
      <c r="G2967" s="1255"/>
      <c r="H2967" s="1256"/>
      <c r="I2967" s="1257"/>
      <c r="J2967" s="1258"/>
      <c r="K2967" s="1259"/>
      <c r="L2967" s="1260" t="str">
        <f>Master!$E$6</f>
        <v>2022-23</v>
      </c>
      <c r="M2967" s="1261"/>
      <c r="N2967" s="508"/>
    </row>
    <row r="2968" spans="8:8" s="24" ht="17.25" customFormat="1" customHeight="1">
      <c r="A2968" s="1236"/>
      <c r="B2968" s="1262" t="s">
        <v>167</v>
      </c>
      <c r="C2968" s="1263" t="s">
        <v>21</v>
      </c>
      <c r="D2968" s="1264"/>
      <c r="E2968" s="1264"/>
      <c r="F2968" s="1264"/>
      <c r="G2968" s="1265"/>
      <c r="H2968" s="1266" t="s">
        <v>153</v>
      </c>
      <c r="I2968" s="1267">
        <f>IF(K2964="","",VLOOKUP($A2961,'Marks Entry'!$C$9:$FA$108,3,0))</f>
        <v>0.0</v>
      </c>
      <c r="J2968" s="1267"/>
      <c r="K2968" s="1267"/>
      <c r="L2968" s="1267"/>
      <c r="M2968" s="1268"/>
      <c r="N2968" s="508"/>
    </row>
    <row r="2969" spans="8:8" s="24" ht="17.25" customFormat="1" customHeight="1">
      <c r="A2969" s="1236"/>
      <c r="B2969" s="1262" t="s">
        <v>167</v>
      </c>
      <c r="C2969" s="1269" t="s">
        <v>23</v>
      </c>
      <c r="D2969" s="1270"/>
      <c r="E2969" s="1270"/>
      <c r="F2969" s="1270"/>
      <c r="G2969" s="1271"/>
      <c r="H2969" s="1272" t="s">
        <v>153</v>
      </c>
      <c r="I2969" s="1273">
        <f>IF(K2964="","",VLOOKUP($A2961,'Marks Entry'!$C$9:$FA$108,6,0))</f>
        <v>0.0</v>
      </c>
      <c r="J2969" s="1273"/>
      <c r="K2969" s="1273"/>
      <c r="L2969" s="1273"/>
      <c r="M2969" s="1274"/>
      <c r="N2969" s="508"/>
    </row>
    <row r="2970" spans="8:8" s="24" ht="17.25" customFormat="1" customHeight="1">
      <c r="A2970" s="1236"/>
      <c r="B2970" s="1262" t="s">
        <v>167</v>
      </c>
      <c r="C2970" s="1269" t="s">
        <v>24</v>
      </c>
      <c r="D2970" s="1270"/>
      <c r="E2970" s="1270"/>
      <c r="F2970" s="1270"/>
      <c r="G2970" s="1271"/>
      <c r="H2970" s="1272" t="s">
        <v>153</v>
      </c>
      <c r="I2970" s="1273">
        <f>IF(K2964="","",VLOOKUP($A2961,'Marks Entry'!$C$9:$FA$108,7,0))</f>
        <v>0.0</v>
      </c>
      <c r="J2970" s="1273"/>
      <c r="K2970" s="1273"/>
      <c r="L2970" s="1273"/>
      <c r="M2970" s="1274"/>
      <c r="N2970" s="508"/>
    </row>
    <row r="2971" spans="8:8" s="24" ht="17.25" customFormat="1" customHeight="1">
      <c r="A2971" s="1236"/>
      <c r="B2971" s="1262" t="s">
        <v>167</v>
      </c>
      <c r="C2971" s="1269" t="s">
        <v>52</v>
      </c>
      <c r="D2971" s="1270"/>
      <c r="E2971" s="1270"/>
      <c r="F2971" s="1270"/>
      <c r="G2971" s="1271"/>
      <c r="H2971" s="1272" t="s">
        <v>153</v>
      </c>
      <c r="I2971" s="1273">
        <f>IF(K2964="","",VLOOKUP($A2961,'Marks Entry'!$C$9:$FA$108,8,0))</f>
        <v>0.0</v>
      </c>
      <c r="J2971" s="1273"/>
      <c r="K2971" s="1273"/>
      <c r="L2971" s="1273"/>
      <c r="M2971" s="1274"/>
      <c r="N2971" s="508"/>
    </row>
    <row r="2972" spans="8:8" s="24" ht="17.25" customFormat="1" customHeight="1">
      <c r="A2972" s="1236"/>
      <c r="B2972" s="1262" t="s">
        <v>167</v>
      </c>
      <c r="C2972" s="1269" t="s">
        <v>53</v>
      </c>
      <c r="D2972" s="1270"/>
      <c r="E2972" s="1270"/>
      <c r="F2972" s="1270"/>
      <c r="G2972" s="1271"/>
      <c r="H2972" s="1272" t="s">
        <v>153</v>
      </c>
      <c r="I2972" s="1275" t="str">
        <f>IF(K2964="","",CONCATENATE('Marks Entry'!$G$4,'Marks Entry'!$J$4))</f>
        <v>9(A)</v>
      </c>
      <c r="J2972" s="1273"/>
      <c r="K2972" s="1273"/>
      <c r="L2972" s="1273"/>
      <c r="M2972" s="1274"/>
      <c r="N2972" s="508"/>
    </row>
    <row r="2973" spans="8:8" s="24" ht="17.25" customFormat="1" customHeight="1">
      <c r="A2973" s="1236"/>
      <c r="B2973" s="1262" t="s">
        <v>167</v>
      </c>
      <c r="C2973" s="1276" t="s">
        <v>26</v>
      </c>
      <c r="D2973" s="1277"/>
      <c r="E2973" s="1277"/>
      <c r="F2973" s="1277"/>
      <c r="G2973" s="1278"/>
      <c r="H2973" s="1279" t="s">
        <v>153</v>
      </c>
      <c r="I2973" s="1280">
        <f>IF(K2964="","",VLOOKUP($A2961,'Marks Entry'!$C$9:$FA$108,9,0))</f>
        <v>0.0</v>
      </c>
      <c r="J2973" s="1280"/>
      <c r="K2973" s="1280"/>
      <c r="L2973" s="1280"/>
      <c r="M2973" s="1281"/>
      <c r="N2973" s="508"/>
    </row>
    <row r="2974" spans="8:8" s="1235" ht="17.25" customFormat="1" customHeight="1">
      <c r="A2974" s="1236"/>
      <c r="B2974" s="1282" t="s">
        <v>167</v>
      </c>
      <c r="C2974" s="1283" t="s">
        <v>54</v>
      </c>
      <c r="D2974" s="1284"/>
      <c r="E2974" s="1285" t="s">
        <v>69</v>
      </c>
      <c r="F2974" s="1286" t="s">
        <v>70</v>
      </c>
      <c r="G2974" s="1285" t="s">
        <v>200</v>
      </c>
      <c r="H2974" s="1287" t="s">
        <v>30</v>
      </c>
      <c r="I2974" s="1288" t="s">
        <v>55</v>
      </c>
      <c r="J2974" s="1289" t="s">
        <v>223</v>
      </c>
      <c r="K2974" s="1290" t="s">
        <v>83</v>
      </c>
      <c r="L2974" s="1291" t="s">
        <v>76</v>
      </c>
      <c r="M2974" s="1292" t="s">
        <v>102</v>
      </c>
      <c r="N2974" s="508"/>
    </row>
    <row r="2975" spans="8:8" s="1235" ht="17.25" customFormat="1" customHeight="1">
      <c r="A2975" s="1236"/>
      <c r="B2975" s="1282" t="s">
        <v>167</v>
      </c>
      <c r="C2975" s="1293"/>
      <c r="D2975" s="1294"/>
      <c r="E2975" s="1295"/>
      <c r="F2975" s="1296"/>
      <c r="G2975" s="1295"/>
      <c r="H2975" s="1297"/>
      <c r="I2975" s="1298"/>
      <c r="J2975" s="1299"/>
      <c r="K2975" s="1300"/>
      <c r="L2975" s="1301"/>
      <c r="M2975" s="1302"/>
      <c r="N2975" s="508"/>
    </row>
    <row r="2976" spans="8:8" s="1235" ht="17.25" customFormat="1" customHeight="1">
      <c r="A2976" s="1236"/>
      <c r="B2976" s="1282" t="s">
        <v>167</v>
      </c>
      <c r="C2976" s="1303" t="s">
        <v>56</v>
      </c>
      <c r="D2976" s="1304"/>
      <c r="E2976" s="1305">
        <f>'Marks Entry'!$L$7</f>
        <v>5.0</v>
      </c>
      <c r="F2976" s="1305">
        <f>'Marks Entry'!$M$7</f>
        <v>5.0</v>
      </c>
      <c r="G2976" s="1305">
        <f>'Marks Entry'!$M$7</f>
        <v>5.0</v>
      </c>
      <c r="H2976" s="1306">
        <f>SUM(E2976:G2976)</f>
        <v>15.0</v>
      </c>
      <c r="I2976" s="1305">
        <f>'Marks Entry'!$P$7</f>
        <v>35.0</v>
      </c>
      <c r="J2976" s="1306">
        <f>SUM(H2976,I2976)</f>
        <v>50.0</v>
      </c>
      <c r="K2976" s="1305">
        <f>'Marks Entry'!$R$7</f>
        <v>50.0</v>
      </c>
      <c r="L2976" s="1307">
        <f>SUM(J2976,K2976)</f>
        <v>100.0</v>
      </c>
      <c r="M2976" s="1308"/>
      <c r="N2976" s="508"/>
    </row>
    <row r="2977" spans="8:8" s="1235" ht="17.25" customFormat="1" customHeight="1">
      <c r="A2977" s="1236"/>
      <c r="B2977" s="1282" t="s">
        <v>167</v>
      </c>
      <c r="C2977" s="1309" t="str">
        <f>'Marks Entry'!$L$3</f>
        <v>HINDI</v>
      </c>
      <c r="D2977" s="1310"/>
      <c r="E2977" s="1311">
        <f>IF(K2964="","",VLOOKUP($A2961,'Marks Entry'!$C$1:$GQ$109,10,0))</f>
        <v>0.0</v>
      </c>
      <c r="F2977" s="1311">
        <f>IF(K2964="","",VLOOKUP($A2961,'Marks Entry'!$C$1:$GQ$109,11,0))</f>
        <v>0.0</v>
      </c>
      <c r="G2977" s="1312">
        <f>IF(K2964="","",VLOOKUP($A2961,'Marks Entry'!$C$1:$GQ$109,12,0))</f>
        <v>0.0</v>
      </c>
      <c r="H2977" s="1313">
        <f>SUM(E2977:G2977)</f>
        <v>0.0</v>
      </c>
      <c r="I2977" s="1311">
        <f>IF(K2964="","",VLOOKUP($A2961,'Marks Entry'!$C$1:$GQ$109,14,0))</f>
        <v>0.0</v>
      </c>
      <c r="J2977" s="1313">
        <f t="shared" si="222" ref="J2977:J2984">SUM(H2977,I2977)</f>
        <v>0.0</v>
      </c>
      <c r="K2977" s="1311">
        <f>IF(K2964="","",VLOOKUP($A2961,'Marks Entry'!$C$1:$GQ$109,16,0))</f>
        <v>0.0</v>
      </c>
      <c r="L2977" s="1314">
        <f t="shared" si="223" ref="L2977:L2984">SUM(J2977,K2977)</f>
        <v>0.0</v>
      </c>
      <c r="M2977" s="1315" t="str">
        <f>IF(K2964="","",VLOOKUP($A2961,'Marks Entry'!$C$1:$GQ$109,21,0))</f>
        <v/>
      </c>
      <c r="N2977" s="508"/>
    </row>
    <row r="2978" spans="8:8" s="1235" ht="17.25" customFormat="1" customHeight="1">
      <c r="A2978" s="1236"/>
      <c r="B2978" s="1282" t="s">
        <v>167</v>
      </c>
      <c r="C2978" s="1316" t="str">
        <f>'Marks Entry'!$X$3</f>
        <v>ENGLISH</v>
      </c>
      <c r="D2978" s="1317"/>
      <c r="E2978" s="1318">
        <f>IF(K2964="","",VLOOKUP($A2961,'Marks Entry'!$C$1:$GQ$109,22,0))</f>
        <v>0.0</v>
      </c>
      <c r="F2978" s="1318">
        <f>IF(K2964="","",VLOOKUP($A2961,'Marks Entry'!$C$1:$GQ$109,23,0))</f>
        <v>0.0</v>
      </c>
      <c r="G2978" s="1319">
        <f>IF(K2964="","",VLOOKUP($A2961,'Marks Entry'!$C$1:$GQ$109,24,0))</f>
        <v>0.0</v>
      </c>
      <c r="H2978" s="1320">
        <f t="shared" si="224" ref="H2978:H2984">SUM(E2978:G2978)</f>
        <v>0.0</v>
      </c>
      <c r="I2978" s="1321">
        <f>IF(K2964="","",VLOOKUP($A2961,'Marks Entry'!$C$1:$GQ$109,26,0))</f>
        <v>0.0</v>
      </c>
      <c r="J2978" s="1320">
        <f t="shared" si="222"/>
        <v>0.0</v>
      </c>
      <c r="K2978" s="1318">
        <f>IF(K2964="","",VLOOKUP($A2961,'Marks Entry'!$C$1:$GQ$109,28,0))</f>
        <v>0.0</v>
      </c>
      <c r="L2978" s="1322">
        <f t="shared" si="223"/>
        <v>0.0</v>
      </c>
      <c r="M2978" s="1323" t="str">
        <f>IF(K2964="","",VLOOKUP($A2961,'Marks Entry'!$C$1:$GQ$109,33,0))</f>
        <v/>
      </c>
      <c r="N2978" s="508"/>
    </row>
    <row r="2979" spans="8:8" s="1235" ht="17.25" customFormat="1" customHeight="1">
      <c r="A2979" s="1236"/>
      <c r="B2979" s="1282" t="s">
        <v>167</v>
      </c>
      <c r="C2979" s="1324" t="s">
        <v>56</v>
      </c>
      <c r="D2979" s="1325"/>
      <c r="E2979" s="1326">
        <f>'Marks Entry'!$AJ$7</f>
        <v>10.0</v>
      </c>
      <c r="F2979" s="1326">
        <f>'Marks Entry'!$AK$7</f>
        <v>10.0</v>
      </c>
      <c r="G2979" s="1326">
        <f>'Marks Entry'!$AK$7</f>
        <v>10.0</v>
      </c>
      <c r="H2979" s="1327">
        <f t="shared" si="224"/>
        <v>30.0</v>
      </c>
      <c r="I2979" s="1326">
        <f>'Marks Entry'!$AN$7</f>
        <v>70.0</v>
      </c>
      <c r="J2979" s="1327">
        <f t="shared" si="222"/>
        <v>100.0</v>
      </c>
      <c r="K2979" s="1326">
        <f>'Marks Entry'!$AP$7</f>
        <v>100.0</v>
      </c>
      <c r="L2979" s="1328">
        <f t="shared" si="223"/>
        <v>200.0</v>
      </c>
      <c r="M2979" s="1329" t="s">
        <v>168</v>
      </c>
      <c r="N2979" s="508"/>
    </row>
    <row r="2980" spans="8:8" s="1235" ht="17.25" customFormat="1" customHeight="1">
      <c r="A2980" s="1236"/>
      <c r="B2980" s="1282" t="s">
        <v>167</v>
      </c>
      <c r="C2980" s="1330" t="str">
        <f>'Marks Entry'!$AJ$3</f>
        <v>SANSKRIT-I</v>
      </c>
      <c r="D2980" s="1331"/>
      <c r="E2980" s="1311">
        <f>IF(K2964="","",VLOOKUP($A2961,'Marks Entry'!$C$1:$GQ$109,34,0))</f>
        <v>0.0</v>
      </c>
      <c r="F2980" s="1311">
        <f>IF(K2964="","",VLOOKUP($A2961,'Marks Entry'!$C$1:$GQ$109,35,0))</f>
        <v>0.0</v>
      </c>
      <c r="G2980" s="1312">
        <f>IF(K2964="","",VLOOKUP($A2961,'Marks Entry'!$C$1:$GQ$109,36,0))</f>
        <v>0.0</v>
      </c>
      <c r="H2980" s="1332">
        <f t="shared" si="224"/>
        <v>0.0</v>
      </c>
      <c r="I2980" s="1333">
        <f>IF(K2964="","",VLOOKUP($A2961,'Marks Entry'!$C$1:$GQ$109,38,0))</f>
        <v>0.0</v>
      </c>
      <c r="J2980" s="1332">
        <f t="shared" si="222"/>
        <v>0.0</v>
      </c>
      <c r="K2980" s="1311">
        <f>IF(K2964="","",VLOOKUP($A2961,'Marks Entry'!$C$1:$GQ$109,40,0))</f>
        <v>0.0</v>
      </c>
      <c r="L2980" s="1314">
        <f t="shared" si="223"/>
        <v>0.0</v>
      </c>
      <c r="M2980" s="1315" t="str">
        <f>IF(K2964="","",VLOOKUP($A2961,'Marks Entry'!$C$1:$GQ$109,45,0))</f>
        <v/>
      </c>
      <c r="N2980" s="508"/>
    </row>
    <row r="2981" spans="8:8" s="1235" ht="17.25" customFormat="1" customHeight="1">
      <c r="A2981" s="1236"/>
      <c r="B2981" s="1282" t="s">
        <v>167</v>
      </c>
      <c r="C2981" s="1334" t="str">
        <f>'Marks Entry'!$AV$3</f>
        <v>SANSKRIT-II</v>
      </c>
      <c r="D2981" s="1335"/>
      <c r="E2981" s="1311">
        <f>IF(K2964="","",VLOOKUP($A2961,'Marks Entry'!$C$1:$GQ$109,46,0))</f>
        <v>0.0</v>
      </c>
      <c r="F2981" s="1311">
        <f>IF(K2964="","",VLOOKUP($A2961,'Marks Entry'!$C$1:$GQ$109,47,0))</f>
        <v>0.0</v>
      </c>
      <c r="G2981" s="1312">
        <f>IF(K2964="","",VLOOKUP($A2961,'Marks Entry'!$C$1:$GQ$109,48,0))</f>
        <v>0.0</v>
      </c>
      <c r="H2981" s="1336">
        <f t="shared" si="224"/>
        <v>0.0</v>
      </c>
      <c r="I2981" s="1337">
        <f>IF(K2964="","",VLOOKUP($A2961,'Marks Entry'!$C$1:$GQ$109,50,0))</f>
        <v>0.0</v>
      </c>
      <c r="J2981" s="1336">
        <f t="shared" si="222"/>
        <v>0.0</v>
      </c>
      <c r="K2981" s="1311">
        <f>IF(K2964="","",VLOOKUP($A2961,'Marks Entry'!$C$1:$GQ$109,52,0))</f>
        <v>0.0</v>
      </c>
      <c r="L2981" s="1314">
        <f t="shared" si="223"/>
        <v>0.0</v>
      </c>
      <c r="M2981" s="1315" t="str">
        <f>IF(K2964="","",VLOOKUP($A2961,'Marks Entry'!$C$1:$GQ$109,57,0))</f>
        <v/>
      </c>
      <c r="N2981" s="508"/>
    </row>
    <row r="2982" spans="8:8" s="1235" ht="17.25" customFormat="1" customHeight="1">
      <c r="A2982" s="1236"/>
      <c r="B2982" s="1282" t="s">
        <v>167</v>
      </c>
      <c r="C2982" s="1334" t="str">
        <f>'Marks Entry'!$BH$3</f>
        <v>SCIENCE</v>
      </c>
      <c r="D2982" s="1335"/>
      <c r="E2982" s="1311">
        <f>IF(K2964="","",VLOOKUP($A2961,'Marks Entry'!$C$1:$GQ$109,58,0))</f>
        <v>0.0</v>
      </c>
      <c r="F2982" s="1311">
        <f>IF(K2964="","",VLOOKUP($A2961,'Marks Entry'!$C$1:$GQ$109,59,0))</f>
        <v>0.0</v>
      </c>
      <c r="G2982" s="1312">
        <f>IF(K2964="","",VLOOKUP($A2961,'Marks Entry'!$C$1:$GQ$109,60,0))</f>
        <v>0.0</v>
      </c>
      <c r="H2982" s="1336">
        <f t="shared" si="224"/>
        <v>0.0</v>
      </c>
      <c r="I2982" s="1337">
        <f>IF(K2964="","",VLOOKUP($A2961,'Marks Entry'!$C$1:$GQ$109,62,0))</f>
        <v>0.0</v>
      </c>
      <c r="J2982" s="1336">
        <f t="shared" si="222"/>
        <v>0.0</v>
      </c>
      <c r="K2982" s="1311">
        <f>IF(K2964="","",VLOOKUP($A2961,'Marks Entry'!$C$1:$GQ$109,64,0))</f>
        <v>0.0</v>
      </c>
      <c r="L2982" s="1314">
        <f t="shared" si="223"/>
        <v>0.0</v>
      </c>
      <c r="M2982" s="1315" t="str">
        <f>IF(K2964="","",VLOOKUP($A2961,'Marks Entry'!$C$1:$GQ$109,69,0))</f>
        <v/>
      </c>
      <c r="N2982" s="508"/>
    </row>
    <row r="2983" spans="8:8" s="1235" ht="17.25" customFormat="1" customHeight="1">
      <c r="A2983" s="1236"/>
      <c r="B2983" s="1282" t="s">
        <v>167</v>
      </c>
      <c r="C2983" s="1338" t="str">
        <f>'Marks Entry'!$BT$3</f>
        <v>MATHEMATICS</v>
      </c>
      <c r="D2983" s="1339"/>
      <c r="E2983" s="1340">
        <f>IF(K2964="","",VLOOKUP($A2961,'Marks Entry'!$C$1:$GQ$109,70,0))</f>
        <v>0.0</v>
      </c>
      <c r="F2983" s="1340">
        <f>IF(K2964="","",VLOOKUP($A2961,'Marks Entry'!$C$1:$GQ$109,71,0))</f>
        <v>0.0</v>
      </c>
      <c r="G2983" s="1341">
        <f>IF(K2964="","",VLOOKUP($A2961,'Marks Entry'!$C$1:$GQ$109,72,0))</f>
        <v>0.0</v>
      </c>
      <c r="H2983" s="1342">
        <f t="shared" si="224"/>
        <v>0.0</v>
      </c>
      <c r="I2983" s="1343">
        <f>IF(K2964="","",VLOOKUP($A2961,'Marks Entry'!$C$1:$GQ$109,74,0))</f>
        <v>0.0</v>
      </c>
      <c r="J2983" s="1342">
        <f t="shared" si="222"/>
        <v>0.0</v>
      </c>
      <c r="K2983" s="1340">
        <f>IF(K2964="","",VLOOKUP($A2961,'Marks Entry'!$C$1:$GQ$109,76,0))</f>
        <v>0.0</v>
      </c>
      <c r="L2983" s="1344">
        <f t="shared" si="223"/>
        <v>0.0</v>
      </c>
      <c r="M2983" s="1345" t="str">
        <f>IF(K2964="","",VLOOKUP($A2961,'Marks Entry'!$C$1:$GQ$109,81,0))</f>
        <v/>
      </c>
      <c r="N2983" s="508"/>
    </row>
    <row r="2984" spans="8:8" s="1235" ht="17.25" customFormat="1" customHeight="1">
      <c r="A2984" s="1236"/>
      <c r="B2984" s="1282" t="s">
        <v>167</v>
      </c>
      <c r="C2984" s="1338" t="str">
        <f>'Marks Entry'!$CF$3</f>
        <v>SOCIAL SCIENCE</v>
      </c>
      <c r="D2984" s="1339"/>
      <c r="E2984" s="1340">
        <f>IF(K2964="","",VLOOKUP($A2961,'Marks Entry'!$C$1:$GQ$109,82,0))</f>
        <v>0.0</v>
      </c>
      <c r="F2984" s="1340">
        <f>IF(K2964="","",VLOOKUP($A2961,'Marks Entry'!$C$1:$GQ$109,83,0))</f>
        <v>0.0</v>
      </c>
      <c r="G2984" s="1341">
        <f>IF(K2964="","",VLOOKUP($A2961,'Marks Entry'!$C$1:$GQ$109,84,0))</f>
        <v>0.0</v>
      </c>
      <c r="H2984" s="1342">
        <f t="shared" si="224"/>
        <v>0.0</v>
      </c>
      <c r="I2984" s="1343">
        <f>IF(K2964="","",VLOOKUP($A2961,'Marks Entry'!$C$1:$GQ$109,86,0))</f>
        <v>0.0</v>
      </c>
      <c r="J2984" s="1342">
        <f t="shared" si="222"/>
        <v>0.0</v>
      </c>
      <c r="K2984" s="1340">
        <f>IF(K2964="","",VLOOKUP($A2961,'Marks Entry'!$C$1:$GQ$109,88,0))</f>
        <v>0.0</v>
      </c>
      <c r="L2984" s="1344">
        <f t="shared" si="223"/>
        <v>0.0</v>
      </c>
      <c r="M2984" s="1345" t="str">
        <f>IF(K2964="","",VLOOKUP($A2961,'Marks Entry'!$C$1:$GQ$109,93,0))</f>
        <v/>
      </c>
      <c r="N2984" s="508"/>
    </row>
    <row r="2985" spans="8:8" s="24" ht="17.25" customFormat="1" customHeight="1">
      <c r="A2985" s="1236"/>
      <c r="B2985" s="1262" t="s">
        <v>167</v>
      </c>
      <c r="C2985" s="1346" t="s">
        <v>77</v>
      </c>
      <c r="D2985" s="1347"/>
      <c r="E2985" s="1348"/>
      <c r="F2985" s="1349" t="s">
        <v>78</v>
      </c>
      <c r="G2985" s="1350"/>
      <c r="H2985" s="1351" t="s">
        <v>79</v>
      </c>
      <c r="I2985" s="1352"/>
      <c r="J2985" s="1353" t="s">
        <v>43</v>
      </c>
      <c r="K2985" s="1354" t="s">
        <v>95</v>
      </c>
      <c r="L2985" s="1355" t="s">
        <v>41</v>
      </c>
      <c r="M2985" s="1356" t="s">
        <v>45</v>
      </c>
      <c r="N2985" s="508"/>
    </row>
    <row r="2986" spans="8:8" s="24" ht="20.25" customFormat="1" customHeight="1">
      <c r="A2986" s="1236"/>
      <c r="B2986" s="1262" t="s">
        <v>167</v>
      </c>
      <c r="C2986" s="1357"/>
      <c r="D2986" s="1358"/>
      <c r="E2986" s="1359"/>
      <c r="F2986" s="1360" t="str">
        <f>IF(K2964="","",VLOOKUP($A2961,'Marks Entry'!$C$1:$GQ$109,155,0))</f>
        <v/>
      </c>
      <c r="G2986" s="1361"/>
      <c r="H2986" s="1362" t="str">
        <f>IF(K2964="","",VLOOKUP($A2961,'Marks Entry'!$C$1:$GQ$109,156,0))</f>
        <v/>
      </c>
      <c r="I2986" s="1361"/>
      <c r="J2986" s="1363" t="str">
        <f>IF(K2964="","",VLOOKUP($A2961,'Marks Entry'!$C$1:$GQ$109,157,0))</f>
        <v/>
      </c>
      <c r="K2986" s="1364" t="str">
        <f>IF(K2964="","",VLOOKUP($A2961,'Marks Entry'!$C$1:$GQ$109,158,0))</f>
        <v/>
      </c>
      <c r="L2986" s="1365" t="str">
        <f>IF(K2964="","",VLOOKUP($A2961,'Marks Entry'!$C$1:$GQ$109,159,0))</f>
        <v/>
      </c>
      <c r="M2986" s="1366" t="str">
        <f>IF(K2964="","",VLOOKUP($A2961,'Marks Entry'!$C$1:$GQ$109,161,0))</f>
        <v/>
      </c>
      <c r="N2986" s="508"/>
    </row>
    <row r="2987" spans="8:8" s="24" ht="17.25" customFormat="1" customHeight="1">
      <c r="A2987" s="1236"/>
      <c r="B2987" s="1262" t="s">
        <v>167</v>
      </c>
      <c r="C2987" s="1367" t="s">
        <v>58</v>
      </c>
      <c r="D2987" s="1368"/>
      <c r="E2987" s="1368"/>
      <c r="F2987" s="1368"/>
      <c r="G2987" s="1368"/>
      <c r="H2987" s="1368"/>
      <c r="I2987" s="1369"/>
      <c r="J2987" s="1370" t="s">
        <v>59</v>
      </c>
      <c r="K2987" s="1371">
        <f>IF(K2964="","",VLOOKUP($A2961,'Marks Entry'!$C$1:$GQ$109,152,0))</f>
        <v>0.0</v>
      </c>
      <c r="L2987" s="1372" t="s">
        <v>104</v>
      </c>
      <c r="M2987" s="1373"/>
      <c r="N2987" s="508"/>
    </row>
    <row r="2988" spans="8:8" s="24" ht="17.25" customFormat="1" customHeight="1">
      <c r="A2988" s="1236"/>
      <c r="B2988" s="1262" t="s">
        <v>167</v>
      </c>
      <c r="C2988" s="1374" t="s">
        <v>54</v>
      </c>
      <c r="D2988" s="1375"/>
      <c r="E2988" s="1375"/>
      <c r="F2988" s="1376" t="s">
        <v>162</v>
      </c>
      <c r="G2988" s="1376"/>
      <c r="H2988" s="1376"/>
      <c r="I2988" s="1377" t="s">
        <v>49</v>
      </c>
      <c r="J2988" s="1378" t="s">
        <v>60</v>
      </c>
      <c r="K2988" s="1379">
        <f>IF(K2964="","",VLOOKUP($A2961,'Marks Entry'!$C$1:$GQ$109,153,0))</f>
        <v>0.0</v>
      </c>
      <c r="L2988" s="1380" t="str">
        <f>IF(K2964="","",VLOOKUP($A2961,'Marks Entry'!$C$1:$GQ$109,154,0))</f>
        <v/>
      </c>
      <c r="M2988" s="1381"/>
      <c r="N2988" s="508"/>
    </row>
    <row r="2989" spans="8:8" s="24" ht="17.25" customFormat="1" customHeight="1">
      <c r="A2989" s="1236"/>
      <c r="B2989" s="1262" t="s">
        <v>167</v>
      </c>
      <c r="C2989" s="1374"/>
      <c r="D2989" s="1375"/>
      <c r="E2989" s="1375"/>
      <c r="F2989" s="1376"/>
      <c r="G2989" s="1376"/>
      <c r="H2989" s="1376"/>
      <c r="I2989" s="1382" t="s">
        <v>103</v>
      </c>
      <c r="J2989" s="1383" t="s">
        <v>61</v>
      </c>
      <c r="K2989" s="1383"/>
      <c r="L2989" s="1384" t="str">
        <f>IF(K2964="","",VLOOKUP($A2961,'Marks Entry'!$C$1:$GQ$109,162,0))</f>
        <v/>
      </c>
      <c r="M2989" s="1385"/>
      <c r="N2989" s="508"/>
    </row>
    <row r="2990" spans="8:8" s="24" ht="17.25" customFormat="1" customHeight="1">
      <c r="A2990" s="1236"/>
      <c r="B2990" s="1262" t="s">
        <v>167</v>
      </c>
      <c r="C2990" s="1386" t="str">
        <f>'Marks Entry'!$CR$3</f>
        <v>Fou. Of Info. Tech.</v>
      </c>
      <c r="D2990" s="1387"/>
      <c r="E2990" s="1388"/>
      <c r="F2990" s="1389" t="str">
        <f>IF(K2964="","",VLOOKUP($A2961,'Marks Entry'!$C$1:$GQ$109,180,0))</f>
        <v>0/200</v>
      </c>
      <c r="G2990" s="1389"/>
      <c r="H2990" s="1389"/>
      <c r="I2990" s="1390" t="str">
        <f>IF(OR(K2964="",F2990=0/200),"",VLOOKUP($A2961,'Marks Entry'!$C$1:$GQ$109,106,0))</f>
        <v/>
      </c>
      <c r="J2990" s="1391" t="s">
        <v>68</v>
      </c>
      <c r="K2990" s="1391"/>
      <c r="L2990" s="1392">
        <f>Master!$E$20</f>
        <v>45048.0</v>
      </c>
      <c r="M2990" s="1393"/>
      <c r="N2990" s="508"/>
    </row>
    <row r="2991" spans="8:8" s="24" ht="17.25" customFormat="1" customHeight="1">
      <c r="A2991" s="1236"/>
      <c r="B2991" s="1262" t="s">
        <v>167</v>
      </c>
      <c r="C2991" s="1394" t="str">
        <f>'Marks Entry'!$DE$3</f>
        <v>Health &amp; Phy. Edu.</v>
      </c>
      <c r="D2991" s="1395"/>
      <c r="E2991" s="1395"/>
      <c r="F2991" s="1396" t="str">
        <f>IF(K2964="","",VLOOKUP($A2961,'Marks Entry'!$C$1:$GQ$109,184,0))</f>
        <v>0/230</v>
      </c>
      <c r="G2991" s="1397"/>
      <c r="H2991" s="1398"/>
      <c r="I2991" s="1390" t="str">
        <f>IF(OR(K2964="",F2991=0/200),"",VLOOKUP($A2961,'Marks Entry'!$C$1:$GQ$109,129,0))</f>
        <v/>
      </c>
      <c r="J2991" s="1399"/>
      <c r="K2991" s="1399"/>
      <c r="L2991" s="1399"/>
      <c r="M2991" s="1400"/>
      <c r="N2991" s="508"/>
    </row>
    <row r="2992" spans="8:8" s="24" ht="17.25" customFormat="1" customHeight="1">
      <c r="A2992" s="1236"/>
      <c r="B2992" s="1262" t="s">
        <v>167</v>
      </c>
      <c r="C2992" s="1394" t="str">
        <f>'Marks Entry'!$EB$3</f>
        <v>S.U.P.W.</v>
      </c>
      <c r="D2992" s="1395"/>
      <c r="E2992" s="1395"/>
      <c r="F2992" s="1396" t="str">
        <f>IF(K2964="","",VLOOKUP($A2961,'Marks Entry'!$C$1:$GQ$109,188,0))</f>
        <v>0/100</v>
      </c>
      <c r="G2992" s="1397"/>
      <c r="H2992" s="1398"/>
      <c r="I2992" s="1390" t="str">
        <f>IF(OR(K2964="",F2992=0/100),"",VLOOKUP($A2961,'Marks Entry'!$C$1:$GQ$109,135,0))</f>
        <v/>
      </c>
      <c r="J2992" s="1401"/>
      <c r="K2992" s="1401"/>
      <c r="L2992" s="1401"/>
      <c r="M2992" s="1402"/>
      <c r="N2992" s="508"/>
    </row>
    <row r="2993" spans="8:8" s="24" ht="17.25" customFormat="1" customHeight="1">
      <c r="A2993" s="1236"/>
      <c r="B2993" s="1262" t="s">
        <v>167</v>
      </c>
      <c r="C2993" s="1394" t="str">
        <f>'Marks Entry'!$EH$3</f>
        <v>Art Education</v>
      </c>
      <c r="D2993" s="1395"/>
      <c r="E2993" s="1395"/>
      <c r="F2993" s="1396" t="str">
        <f>IF(K2964="","",VLOOKUP($A2961,'Marks Entry'!$C$1:$GQ$109,192,0))</f>
        <v>0/100</v>
      </c>
      <c r="G2993" s="1397"/>
      <c r="H2993" s="1398"/>
      <c r="I2993" s="1390" t="str">
        <f>IF(OR(K2964="",F2993=0/100),"",VLOOKUP($A2961,'Marks Entry'!$C$1:$GQ$109,141,0))</f>
        <v/>
      </c>
      <c r="J2993" s="1403" t="s">
        <v>228</v>
      </c>
      <c r="K2993" s="1403"/>
      <c r="L2993" s="1403"/>
      <c r="M2993" s="1404"/>
      <c r="N2993" s="508"/>
    </row>
    <row r="2994" spans="8:8" s="24" ht="17.25" customFormat="1" customHeight="1">
      <c r="A2994" s="1236"/>
      <c r="B2994" s="1262" t="s">
        <v>167</v>
      </c>
      <c r="C2994" s="1394" t="str">
        <f>'Marks Entry'!$EN$3</f>
        <v>H &amp; C RAJ</v>
      </c>
      <c r="D2994" s="1395"/>
      <c r="E2994" s="1395"/>
      <c r="F2994" s="1405" t="str">
        <f>IF(K2964="","",VLOOKUP($A2961,'Marks Entry'!$C$1:$GQ$109,196,0))</f>
        <v>0/200</v>
      </c>
      <c r="G2994" s="1406"/>
      <c r="H2994" s="1407"/>
      <c r="I2994" s="1408" t="str">
        <f>IF(OR(K2964="",F2994=0/200),"",VLOOKUP($A2961,'Marks Entry'!$C$1:$GQ$109,151,0))</f>
        <v/>
      </c>
      <c r="J2994" s="1403" t="s">
        <v>229</v>
      </c>
      <c r="K2994" s="1403"/>
      <c r="L2994" s="1403"/>
      <c r="M2994" s="1404"/>
      <c r="N2994" s="508"/>
    </row>
    <row r="2995" spans="8:8" s="24" ht="17.25" customFormat="1" customHeight="1">
      <c r="A2995" s="1236"/>
      <c r="B2995" s="1262" t="s">
        <v>167</v>
      </c>
      <c r="C2995" s="1409" t="s">
        <v>171</v>
      </c>
      <c r="D2995" s="1410"/>
      <c r="E2995" s="1411"/>
      <c r="F2995" s="1412" t="s">
        <v>172</v>
      </c>
      <c r="G2995" s="1413"/>
      <c r="H2995" s="1414"/>
      <c r="I2995" s="1415" t="s">
        <v>31</v>
      </c>
      <c r="J2995" s="1403" t="s">
        <v>230</v>
      </c>
      <c r="K2995" s="1403"/>
      <c r="L2995" s="1403"/>
      <c r="M2995" s="1404"/>
      <c r="N2995" s="508"/>
    </row>
    <row r="2996" spans="8:8" s="24" ht="17.25" customFormat="1" customHeight="1">
      <c r="A2996" s="1236"/>
      <c r="B2996" s="1262" t="s">
        <v>167</v>
      </c>
      <c r="C2996" s="1416"/>
      <c r="D2996" s="1417"/>
      <c r="E2996" s="1418"/>
      <c r="F2996" s="1419" t="s">
        <v>224</v>
      </c>
      <c r="G2996" s="1420"/>
      <c r="H2996" s="1421"/>
      <c r="I2996" s="1422" t="s">
        <v>62</v>
      </c>
      <c r="J2996" s="1423" t="s">
        <v>232</v>
      </c>
      <c r="K2996" s="1424"/>
      <c r="L2996" s="1424"/>
      <c r="M2996" s="1425"/>
      <c r="N2996" s="508"/>
    </row>
    <row r="2997" spans="8:8" s="24" ht="17.25" customFormat="1" customHeight="1">
      <c r="A2997" s="1236"/>
      <c r="B2997" s="1262" t="s">
        <v>167</v>
      </c>
      <c r="C2997" s="1416"/>
      <c r="D2997" s="1417"/>
      <c r="E2997" s="1418"/>
      <c r="F2997" s="1419" t="s">
        <v>225</v>
      </c>
      <c r="G2997" s="1420"/>
      <c r="H2997" s="1421"/>
      <c r="I2997" s="1422" t="s">
        <v>63</v>
      </c>
      <c r="J2997" s="1426"/>
      <c r="K2997" s="1427"/>
      <c r="L2997" s="1427"/>
      <c r="M2997" s="1428"/>
      <c r="N2997" s="508"/>
    </row>
    <row r="2998" spans="8:8" s="24" ht="17.25" customFormat="1" customHeight="1">
      <c r="A2998" s="1236"/>
      <c r="B2998" s="1262" t="s">
        <v>167</v>
      </c>
      <c r="C2998" s="1416"/>
      <c r="D2998" s="1417"/>
      <c r="E2998" s="1418"/>
      <c r="F2998" s="1419" t="s">
        <v>226</v>
      </c>
      <c r="G2998" s="1420"/>
      <c r="H2998" s="1421"/>
      <c r="I2998" s="1422" t="s">
        <v>65</v>
      </c>
      <c r="J2998" s="1426"/>
      <c r="K2998" s="1427"/>
      <c r="L2998" s="1427"/>
      <c r="M2998" s="1428"/>
      <c r="N2998" s="508"/>
    </row>
    <row r="2999" spans="8:8" s="24" ht="17.25" customFormat="1" customHeight="1">
      <c r="A2999" s="1236"/>
      <c r="B2999" s="1429" t="s">
        <v>167</v>
      </c>
      <c r="C2999" s="1430"/>
      <c r="D2999" s="1431"/>
      <c r="E2999" s="1432"/>
      <c r="F2999" s="1433" t="s">
        <v>227</v>
      </c>
      <c r="G2999" s="1434"/>
      <c r="H2999" s="1435"/>
      <c r="I2999" s="1436" t="s">
        <v>64</v>
      </c>
      <c r="J2999" s="1437" t="s">
        <v>231</v>
      </c>
      <c r="K2999" s="1438"/>
      <c r="L2999" s="1438"/>
      <c r="M2999" s="1439"/>
      <c r="N2999" s="508"/>
    </row>
    <row r="3000" spans="8:8" s="24" ht="27.75" customFormat="1" customHeight="1">
      <c r="A3000" s="1440" t="s">
        <v>161</v>
      </c>
      <c r="B3000" s="1440"/>
      <c r="C3000" s="1440"/>
      <c r="D3000" s="1440"/>
      <c r="E3000" s="1440"/>
      <c r="F3000" s="1440"/>
      <c r="G3000" s="1440"/>
      <c r="H3000" s="1440"/>
      <c r="I3000" s="1440"/>
      <c r="J3000" s="1440"/>
      <c r="K3000" s="1440"/>
      <c r="L3000" s="1440"/>
      <c r="M3000" s="1440"/>
      <c r="N3000" s="1440"/>
    </row>
    <row r="3001" spans="8:8" s="24" ht="19.5" customFormat="1" customHeight="1">
      <c r="A3001" s="1223">
        <f>A2961+1</f>
        <v>76.0</v>
      </c>
      <c r="B3001" s="1441" t="str">
        <f>$B$1</f>
        <v>Department Of Sanskrit Education, Rajasthan</v>
      </c>
      <c r="C3001" s="1441"/>
      <c r="D3001" s="1441"/>
      <c r="E3001" s="1441"/>
      <c r="F3001" s="1441"/>
      <c r="G3001" s="1441"/>
      <c r="H3001" s="1441"/>
      <c r="I3001" s="1441"/>
      <c r="J3001" s="1441"/>
      <c r="K3001" s="1441"/>
      <c r="L3001" s="1441"/>
      <c r="M3001" s="1441"/>
      <c r="N3001" s="508" t="s">
        <v>161</v>
      </c>
    </row>
    <row r="3002" spans="8:8" s="707" ht="36.0" customFormat="1" customHeight="1">
      <c r="A3002" s="1225"/>
      <c r="B3002" s="1226"/>
      <c r="C3002" s="1227"/>
      <c r="D3002" s="1228" t="str">
        <f>Master!$E$8</f>
        <v>GOVT VARISHTHA UPADHYAY SANSKRIT SCHOOL</v>
      </c>
      <c r="E3002" s="1229"/>
      <c r="F3002" s="1229"/>
      <c r="G3002" s="1229"/>
      <c r="H3002" s="1229"/>
      <c r="I3002" s="1229"/>
      <c r="J3002" s="1229"/>
      <c r="K3002" s="1229"/>
      <c r="L3002" s="1229"/>
      <c r="M3002" s="1230"/>
      <c r="N3002" s="508"/>
    </row>
    <row r="3003" spans="8:8" s="24" ht="19.5" customFormat="1" customHeight="1">
      <c r="A3003" s="1225"/>
      <c r="B3003" s="1231"/>
      <c r="C3003" s="1232"/>
      <c r="D3003" s="1233">
        <f>Master!$E$11</f>
        <v>0.0</v>
      </c>
      <c r="E3003" s="1233"/>
      <c r="F3003" s="1233"/>
      <c r="G3003" s="1233"/>
      <c r="H3003" s="1233"/>
      <c r="I3003" s="1233"/>
      <c r="J3003" s="1233"/>
      <c r="K3003" s="1233"/>
      <c r="L3003" s="1233"/>
      <c r="M3003" s="1234"/>
      <c r="N3003" s="508"/>
    </row>
    <row r="3004" spans="8:8" s="1235" ht="18.75" customFormat="1" customHeight="1">
      <c r="A3004" s="1236"/>
      <c r="B3004" s="1237"/>
      <c r="C3004" s="1238" t="s">
        <v>154</v>
      </c>
      <c r="D3004" s="1239"/>
      <c r="E3004" s="1239"/>
      <c r="F3004" s="1239"/>
      <c r="G3004" s="1239"/>
      <c r="H3004" s="1240"/>
      <c r="I3004" s="1241" t="s">
        <v>135</v>
      </c>
      <c r="J3004" s="1242"/>
      <c r="K3004" s="1243">
        <f>VLOOKUP($A3001,'Marks Entry'!$C$9:$K$108,5)</f>
        <v>0.0</v>
      </c>
      <c r="L3004" s="1244" t="s">
        <v>221</v>
      </c>
      <c r="M3004" s="1245"/>
      <c r="N3004" s="508"/>
    </row>
    <row r="3005" spans="8:8" s="1235" ht="18.75" customFormat="1" customHeight="1">
      <c r="A3005" s="1236"/>
      <c r="B3005" s="1237"/>
      <c r="C3005" s="1246"/>
      <c r="D3005" s="1247"/>
      <c r="E3005" s="1247"/>
      <c r="F3005" s="1247"/>
      <c r="G3005" s="1247"/>
      <c r="H3005" s="1248"/>
      <c r="I3005" s="1241"/>
      <c r="J3005" s="1242"/>
      <c r="K3005" s="1243"/>
      <c r="L3005" s="1249">
        <f>Master!$E$14</f>
        <v>8170.0</v>
      </c>
      <c r="M3005" s="1250"/>
      <c r="N3005" s="508"/>
    </row>
    <row r="3006" spans="8:8" s="24" ht="15.75" customFormat="1" customHeight="1">
      <c r="A3006" s="1236"/>
      <c r="B3006" s="1251"/>
      <c r="C3006" s="1246"/>
      <c r="D3006" s="1247"/>
      <c r="E3006" s="1247"/>
      <c r="F3006" s="1247"/>
      <c r="G3006" s="1247"/>
      <c r="H3006" s="1248"/>
      <c r="I3006" s="1241"/>
      <c r="J3006" s="1242"/>
      <c r="K3006" s="1243"/>
      <c r="L3006" s="1252" t="s">
        <v>222</v>
      </c>
      <c r="M3006" s="1253"/>
      <c r="N3006" s="508"/>
    </row>
    <row r="3007" spans="8:8" s="24" ht="18.0" customFormat="1" customHeight="1">
      <c r="A3007" s="1236"/>
      <c r="B3007" s="1251"/>
      <c r="C3007" s="1254"/>
      <c r="D3007" s="1255"/>
      <c r="E3007" s="1255"/>
      <c r="F3007" s="1255"/>
      <c r="G3007" s="1255"/>
      <c r="H3007" s="1256"/>
      <c r="I3007" s="1257"/>
      <c r="J3007" s="1258"/>
      <c r="K3007" s="1259"/>
      <c r="L3007" s="1260" t="str">
        <f>Master!$E$6</f>
        <v>2022-23</v>
      </c>
      <c r="M3007" s="1261"/>
      <c r="N3007" s="508"/>
    </row>
    <row r="3008" spans="8:8" s="24" ht="17.25" customFormat="1" customHeight="1">
      <c r="A3008" s="1236"/>
      <c r="B3008" s="1262" t="s">
        <v>167</v>
      </c>
      <c r="C3008" s="1263" t="s">
        <v>21</v>
      </c>
      <c r="D3008" s="1264"/>
      <c r="E3008" s="1264"/>
      <c r="F3008" s="1264"/>
      <c r="G3008" s="1265"/>
      <c r="H3008" s="1266" t="s">
        <v>153</v>
      </c>
      <c r="I3008" s="1267">
        <f>IF(K3004="","",VLOOKUP($A3001,'Marks Entry'!$C$9:$FA$108,3,0))</f>
        <v>0.0</v>
      </c>
      <c r="J3008" s="1267"/>
      <c r="K3008" s="1267"/>
      <c r="L3008" s="1267"/>
      <c r="M3008" s="1268"/>
      <c r="N3008" s="508"/>
    </row>
    <row r="3009" spans="8:8" s="24" ht="17.25" customFormat="1" customHeight="1">
      <c r="A3009" s="1236"/>
      <c r="B3009" s="1262" t="s">
        <v>167</v>
      </c>
      <c r="C3009" s="1269" t="s">
        <v>23</v>
      </c>
      <c r="D3009" s="1270"/>
      <c r="E3009" s="1270"/>
      <c r="F3009" s="1270"/>
      <c r="G3009" s="1271"/>
      <c r="H3009" s="1272" t="s">
        <v>153</v>
      </c>
      <c r="I3009" s="1273">
        <f>IF(K3004="","",VLOOKUP($A3001,'Marks Entry'!$C$9:$FA$108,6,0))</f>
        <v>0.0</v>
      </c>
      <c r="J3009" s="1273"/>
      <c r="K3009" s="1273"/>
      <c r="L3009" s="1273"/>
      <c r="M3009" s="1274"/>
      <c r="N3009" s="508"/>
    </row>
    <row r="3010" spans="8:8" s="24" ht="17.25" customFormat="1" customHeight="1">
      <c r="A3010" s="1236"/>
      <c r="B3010" s="1262" t="s">
        <v>167</v>
      </c>
      <c r="C3010" s="1269" t="s">
        <v>24</v>
      </c>
      <c r="D3010" s="1270"/>
      <c r="E3010" s="1270"/>
      <c r="F3010" s="1270"/>
      <c r="G3010" s="1271"/>
      <c r="H3010" s="1272" t="s">
        <v>153</v>
      </c>
      <c r="I3010" s="1273">
        <f>IF(K3004="","",VLOOKUP($A3001,'Marks Entry'!$C$9:$FA$108,7,0))</f>
        <v>0.0</v>
      </c>
      <c r="J3010" s="1273"/>
      <c r="K3010" s="1273"/>
      <c r="L3010" s="1273"/>
      <c r="M3010" s="1274"/>
      <c r="N3010" s="508"/>
    </row>
    <row r="3011" spans="8:8" s="24" ht="17.25" customFormat="1" customHeight="1">
      <c r="A3011" s="1236"/>
      <c r="B3011" s="1262" t="s">
        <v>167</v>
      </c>
      <c r="C3011" s="1269" t="s">
        <v>52</v>
      </c>
      <c r="D3011" s="1270"/>
      <c r="E3011" s="1270"/>
      <c r="F3011" s="1270"/>
      <c r="G3011" s="1271"/>
      <c r="H3011" s="1272" t="s">
        <v>153</v>
      </c>
      <c r="I3011" s="1273">
        <f>IF(K3004="","",VLOOKUP($A3001,'Marks Entry'!$C$9:$FA$108,8,0))</f>
        <v>0.0</v>
      </c>
      <c r="J3011" s="1273"/>
      <c r="K3011" s="1273"/>
      <c r="L3011" s="1273"/>
      <c r="M3011" s="1274"/>
      <c r="N3011" s="508"/>
    </row>
    <row r="3012" spans="8:8" s="24" ht="17.25" customFormat="1" customHeight="1">
      <c r="A3012" s="1236"/>
      <c r="B3012" s="1262" t="s">
        <v>167</v>
      </c>
      <c r="C3012" s="1269" t="s">
        <v>53</v>
      </c>
      <c r="D3012" s="1270"/>
      <c r="E3012" s="1270"/>
      <c r="F3012" s="1270"/>
      <c r="G3012" s="1271"/>
      <c r="H3012" s="1272" t="s">
        <v>153</v>
      </c>
      <c r="I3012" s="1275" t="str">
        <f>IF(K3004="","",CONCATENATE('Marks Entry'!$G$4,'Marks Entry'!$J$4))</f>
        <v>9(A)</v>
      </c>
      <c r="J3012" s="1273"/>
      <c r="K3012" s="1273"/>
      <c r="L3012" s="1273"/>
      <c r="M3012" s="1274"/>
      <c r="N3012" s="508"/>
    </row>
    <row r="3013" spans="8:8" s="24" ht="17.25" customFormat="1" customHeight="1">
      <c r="A3013" s="1236"/>
      <c r="B3013" s="1262" t="s">
        <v>167</v>
      </c>
      <c r="C3013" s="1276" t="s">
        <v>26</v>
      </c>
      <c r="D3013" s="1277"/>
      <c r="E3013" s="1277"/>
      <c r="F3013" s="1277"/>
      <c r="G3013" s="1278"/>
      <c r="H3013" s="1279" t="s">
        <v>153</v>
      </c>
      <c r="I3013" s="1280">
        <f>IF(K3004="","",VLOOKUP($A3001,'Marks Entry'!$C$9:$FA$108,9,0))</f>
        <v>0.0</v>
      </c>
      <c r="J3013" s="1280"/>
      <c r="K3013" s="1280"/>
      <c r="L3013" s="1280"/>
      <c r="M3013" s="1281"/>
      <c r="N3013" s="508"/>
    </row>
    <row r="3014" spans="8:8" s="1235" ht="17.25" customFormat="1" customHeight="1">
      <c r="A3014" s="1236"/>
      <c r="B3014" s="1282" t="s">
        <v>167</v>
      </c>
      <c r="C3014" s="1283" t="s">
        <v>54</v>
      </c>
      <c r="D3014" s="1284"/>
      <c r="E3014" s="1285" t="s">
        <v>69</v>
      </c>
      <c r="F3014" s="1286" t="s">
        <v>70</v>
      </c>
      <c r="G3014" s="1285" t="s">
        <v>200</v>
      </c>
      <c r="H3014" s="1287" t="s">
        <v>30</v>
      </c>
      <c r="I3014" s="1288" t="s">
        <v>55</v>
      </c>
      <c r="J3014" s="1289" t="s">
        <v>223</v>
      </c>
      <c r="K3014" s="1290" t="s">
        <v>83</v>
      </c>
      <c r="L3014" s="1291" t="s">
        <v>76</v>
      </c>
      <c r="M3014" s="1292" t="s">
        <v>102</v>
      </c>
      <c r="N3014" s="508"/>
    </row>
    <row r="3015" spans="8:8" s="1235" ht="17.25" customFormat="1" customHeight="1">
      <c r="A3015" s="1236"/>
      <c r="B3015" s="1282" t="s">
        <v>167</v>
      </c>
      <c r="C3015" s="1293"/>
      <c r="D3015" s="1294"/>
      <c r="E3015" s="1295"/>
      <c r="F3015" s="1296"/>
      <c r="G3015" s="1295"/>
      <c r="H3015" s="1297"/>
      <c r="I3015" s="1298"/>
      <c r="J3015" s="1299"/>
      <c r="K3015" s="1300"/>
      <c r="L3015" s="1301"/>
      <c r="M3015" s="1302"/>
      <c r="N3015" s="508"/>
    </row>
    <row r="3016" spans="8:8" s="1235" ht="17.25" customFormat="1" customHeight="1">
      <c r="A3016" s="1236"/>
      <c r="B3016" s="1282" t="s">
        <v>167</v>
      </c>
      <c r="C3016" s="1303" t="s">
        <v>56</v>
      </c>
      <c r="D3016" s="1304"/>
      <c r="E3016" s="1305">
        <f>'Marks Entry'!$L$7</f>
        <v>5.0</v>
      </c>
      <c r="F3016" s="1305">
        <f>'Marks Entry'!$M$7</f>
        <v>5.0</v>
      </c>
      <c r="G3016" s="1305">
        <f>'Marks Entry'!$M$7</f>
        <v>5.0</v>
      </c>
      <c r="H3016" s="1306">
        <f>SUM(E3016:G3016)</f>
        <v>15.0</v>
      </c>
      <c r="I3016" s="1305">
        <f>'Marks Entry'!$P$7</f>
        <v>35.0</v>
      </c>
      <c r="J3016" s="1306">
        <f>SUM(H3016,I3016)</f>
        <v>50.0</v>
      </c>
      <c r="K3016" s="1305">
        <f>'Marks Entry'!$R$7</f>
        <v>50.0</v>
      </c>
      <c r="L3016" s="1307">
        <f>SUM(J3016,K3016)</f>
        <v>100.0</v>
      </c>
      <c r="M3016" s="1308"/>
      <c r="N3016" s="508"/>
    </row>
    <row r="3017" spans="8:8" s="1235" ht="17.25" customFormat="1" customHeight="1">
      <c r="A3017" s="1236"/>
      <c r="B3017" s="1282" t="s">
        <v>167</v>
      </c>
      <c r="C3017" s="1309" t="str">
        <f>'Marks Entry'!$L$3</f>
        <v>HINDI</v>
      </c>
      <c r="D3017" s="1310"/>
      <c r="E3017" s="1311">
        <f>IF(K3004="","",VLOOKUP($A3001,'Marks Entry'!$C$1:$GQ$109,10,0))</f>
        <v>0.0</v>
      </c>
      <c r="F3017" s="1311">
        <f>IF(K3004="","",VLOOKUP($A3001,'Marks Entry'!$C$1:$GQ$109,11,0))</f>
        <v>0.0</v>
      </c>
      <c r="G3017" s="1312">
        <f>IF(K3004="","",VLOOKUP($A3001,'Marks Entry'!$C$1:$GQ$109,12,0))</f>
        <v>0.0</v>
      </c>
      <c r="H3017" s="1313">
        <f>SUM(E3017:G3017)</f>
        <v>0.0</v>
      </c>
      <c r="I3017" s="1311">
        <f>IF(K3004="","",VLOOKUP($A3001,'Marks Entry'!$C$1:$GQ$109,14,0))</f>
        <v>0.0</v>
      </c>
      <c r="J3017" s="1313">
        <f t="shared" si="225" ref="J3017:J3024">SUM(H3017,I3017)</f>
        <v>0.0</v>
      </c>
      <c r="K3017" s="1311">
        <f>IF(K3004="","",VLOOKUP($A3001,'Marks Entry'!$C$1:$GQ$109,16,0))</f>
        <v>0.0</v>
      </c>
      <c r="L3017" s="1314">
        <f t="shared" si="226" ref="L3017:L3024">SUM(J3017,K3017)</f>
        <v>0.0</v>
      </c>
      <c r="M3017" s="1315" t="str">
        <f>IF(K3004="","",VLOOKUP($A3001,'Marks Entry'!$C$1:$GQ$109,21,0))</f>
        <v/>
      </c>
      <c r="N3017" s="508"/>
    </row>
    <row r="3018" spans="8:8" s="1235" ht="17.25" customFormat="1" customHeight="1">
      <c r="A3018" s="1236"/>
      <c r="B3018" s="1282" t="s">
        <v>167</v>
      </c>
      <c r="C3018" s="1316" t="str">
        <f>'Marks Entry'!$X$3</f>
        <v>ENGLISH</v>
      </c>
      <c r="D3018" s="1317"/>
      <c r="E3018" s="1318">
        <f>IF(K3004="","",VLOOKUP($A3001,'Marks Entry'!$C$1:$GQ$109,22,0))</f>
        <v>0.0</v>
      </c>
      <c r="F3018" s="1318">
        <f>IF(K3004="","",VLOOKUP($A3001,'Marks Entry'!$C$1:$GQ$109,23,0))</f>
        <v>0.0</v>
      </c>
      <c r="G3018" s="1319">
        <f>IF(K3004="","",VLOOKUP($A3001,'Marks Entry'!$C$1:$GQ$109,24,0))</f>
        <v>0.0</v>
      </c>
      <c r="H3018" s="1320">
        <f t="shared" si="227" ref="H3018:H3024">SUM(E3018:G3018)</f>
        <v>0.0</v>
      </c>
      <c r="I3018" s="1321">
        <f>IF(K3004="","",VLOOKUP($A3001,'Marks Entry'!$C$1:$GQ$109,26,0))</f>
        <v>0.0</v>
      </c>
      <c r="J3018" s="1320">
        <f t="shared" si="225"/>
        <v>0.0</v>
      </c>
      <c r="K3018" s="1318">
        <f>IF(K3004="","",VLOOKUP($A3001,'Marks Entry'!$C$1:$GQ$109,28,0))</f>
        <v>0.0</v>
      </c>
      <c r="L3018" s="1322">
        <f t="shared" si="226"/>
        <v>0.0</v>
      </c>
      <c r="M3018" s="1323" t="str">
        <f>IF(K3004="","",VLOOKUP($A3001,'Marks Entry'!$C$1:$GQ$109,33,0))</f>
        <v/>
      </c>
      <c r="N3018" s="508"/>
    </row>
    <row r="3019" spans="8:8" s="1235" ht="17.25" customFormat="1" customHeight="1">
      <c r="A3019" s="1236"/>
      <c r="B3019" s="1282" t="s">
        <v>167</v>
      </c>
      <c r="C3019" s="1324" t="s">
        <v>56</v>
      </c>
      <c r="D3019" s="1325"/>
      <c r="E3019" s="1326">
        <f>'Marks Entry'!$AJ$7</f>
        <v>10.0</v>
      </c>
      <c r="F3019" s="1326">
        <f>'Marks Entry'!$AK$7</f>
        <v>10.0</v>
      </c>
      <c r="G3019" s="1326">
        <f>'Marks Entry'!$AK$7</f>
        <v>10.0</v>
      </c>
      <c r="H3019" s="1327">
        <f t="shared" si="227"/>
        <v>30.0</v>
      </c>
      <c r="I3019" s="1326">
        <f>'Marks Entry'!$AN$7</f>
        <v>70.0</v>
      </c>
      <c r="J3019" s="1327">
        <f t="shared" si="225"/>
        <v>100.0</v>
      </c>
      <c r="K3019" s="1326">
        <f>'Marks Entry'!$AP$7</f>
        <v>100.0</v>
      </c>
      <c r="L3019" s="1328">
        <f t="shared" si="226"/>
        <v>200.0</v>
      </c>
      <c r="M3019" s="1329" t="s">
        <v>168</v>
      </c>
      <c r="N3019" s="508"/>
    </row>
    <row r="3020" spans="8:8" s="1235" ht="17.25" customFormat="1" customHeight="1">
      <c r="A3020" s="1236"/>
      <c r="B3020" s="1282" t="s">
        <v>167</v>
      </c>
      <c r="C3020" s="1330" t="str">
        <f>'Marks Entry'!$AJ$3</f>
        <v>SANSKRIT-I</v>
      </c>
      <c r="D3020" s="1331"/>
      <c r="E3020" s="1311">
        <f>IF(K3004="","",VLOOKUP($A3001,'Marks Entry'!$C$1:$GQ$109,34,0))</f>
        <v>0.0</v>
      </c>
      <c r="F3020" s="1311">
        <f>IF(K3004="","",VLOOKUP($A3001,'Marks Entry'!$C$1:$GQ$109,35,0))</f>
        <v>0.0</v>
      </c>
      <c r="G3020" s="1312">
        <f>IF(K3004="","",VLOOKUP($A3001,'Marks Entry'!$C$1:$GQ$109,36,0))</f>
        <v>0.0</v>
      </c>
      <c r="H3020" s="1332">
        <f t="shared" si="227"/>
        <v>0.0</v>
      </c>
      <c r="I3020" s="1333">
        <f>IF(K3004="","",VLOOKUP($A3001,'Marks Entry'!$C$1:$GQ$109,38,0))</f>
        <v>0.0</v>
      </c>
      <c r="J3020" s="1332">
        <f t="shared" si="225"/>
        <v>0.0</v>
      </c>
      <c r="K3020" s="1311">
        <f>IF(K3004="","",VLOOKUP($A3001,'Marks Entry'!$C$1:$GQ$109,40,0))</f>
        <v>0.0</v>
      </c>
      <c r="L3020" s="1314">
        <f t="shared" si="226"/>
        <v>0.0</v>
      </c>
      <c r="M3020" s="1315" t="str">
        <f>IF(K3004="","",VLOOKUP($A3001,'Marks Entry'!$C$1:$GQ$109,45,0))</f>
        <v/>
      </c>
      <c r="N3020" s="508"/>
    </row>
    <row r="3021" spans="8:8" s="1235" ht="17.25" customFormat="1" customHeight="1">
      <c r="A3021" s="1236"/>
      <c r="B3021" s="1282" t="s">
        <v>167</v>
      </c>
      <c r="C3021" s="1334" t="str">
        <f>'Marks Entry'!$AV$3</f>
        <v>SANSKRIT-II</v>
      </c>
      <c r="D3021" s="1335"/>
      <c r="E3021" s="1311">
        <f>IF(K3004="","",VLOOKUP($A3001,'Marks Entry'!$C$1:$GQ$109,46,0))</f>
        <v>0.0</v>
      </c>
      <c r="F3021" s="1311">
        <f>IF(K3004="","",VLOOKUP($A3001,'Marks Entry'!$C$1:$GQ$109,47,0))</f>
        <v>0.0</v>
      </c>
      <c r="G3021" s="1312">
        <f>IF(K3004="","",VLOOKUP($A3001,'Marks Entry'!$C$1:$GQ$109,48,0))</f>
        <v>0.0</v>
      </c>
      <c r="H3021" s="1336">
        <f t="shared" si="227"/>
        <v>0.0</v>
      </c>
      <c r="I3021" s="1337">
        <f>IF(K3004="","",VLOOKUP($A3001,'Marks Entry'!$C$1:$GQ$109,50,0))</f>
        <v>0.0</v>
      </c>
      <c r="J3021" s="1336">
        <f t="shared" si="225"/>
        <v>0.0</v>
      </c>
      <c r="K3021" s="1311">
        <f>IF(K3004="","",VLOOKUP($A3001,'Marks Entry'!$C$1:$GQ$109,52,0))</f>
        <v>0.0</v>
      </c>
      <c r="L3021" s="1314">
        <f t="shared" si="226"/>
        <v>0.0</v>
      </c>
      <c r="M3021" s="1315" t="str">
        <f>IF(K3004="","",VLOOKUP($A3001,'Marks Entry'!$C$1:$GQ$109,57,0))</f>
        <v/>
      </c>
      <c r="N3021" s="508"/>
    </row>
    <row r="3022" spans="8:8" s="1235" ht="17.25" customFormat="1" customHeight="1">
      <c r="A3022" s="1236"/>
      <c r="B3022" s="1282" t="s">
        <v>167</v>
      </c>
      <c r="C3022" s="1334" t="str">
        <f>'Marks Entry'!$BH$3</f>
        <v>SCIENCE</v>
      </c>
      <c r="D3022" s="1335"/>
      <c r="E3022" s="1311">
        <f>IF(K3004="","",VLOOKUP($A3001,'Marks Entry'!$C$1:$GQ$109,58,0))</f>
        <v>0.0</v>
      </c>
      <c r="F3022" s="1311">
        <f>IF(K3004="","",VLOOKUP($A3001,'Marks Entry'!$C$1:$GQ$109,59,0))</f>
        <v>0.0</v>
      </c>
      <c r="G3022" s="1312">
        <f>IF(K3004="","",VLOOKUP($A3001,'Marks Entry'!$C$1:$GQ$109,60,0))</f>
        <v>0.0</v>
      </c>
      <c r="H3022" s="1336">
        <f t="shared" si="227"/>
        <v>0.0</v>
      </c>
      <c r="I3022" s="1337">
        <f>IF(K3004="","",VLOOKUP($A3001,'Marks Entry'!$C$1:$GQ$109,62,0))</f>
        <v>0.0</v>
      </c>
      <c r="J3022" s="1336">
        <f t="shared" si="225"/>
        <v>0.0</v>
      </c>
      <c r="K3022" s="1311">
        <f>IF(K3004="","",VLOOKUP($A3001,'Marks Entry'!$C$1:$GQ$109,64,0))</f>
        <v>0.0</v>
      </c>
      <c r="L3022" s="1314">
        <f t="shared" si="226"/>
        <v>0.0</v>
      </c>
      <c r="M3022" s="1315" t="str">
        <f>IF(K3004="","",VLOOKUP($A3001,'Marks Entry'!$C$1:$GQ$109,69,0))</f>
        <v/>
      </c>
      <c r="N3022" s="508"/>
    </row>
    <row r="3023" spans="8:8" s="1235" ht="17.25" customFormat="1" customHeight="1">
      <c r="A3023" s="1236"/>
      <c r="B3023" s="1282" t="s">
        <v>167</v>
      </c>
      <c r="C3023" s="1338" t="str">
        <f>'Marks Entry'!$BT$3</f>
        <v>MATHEMATICS</v>
      </c>
      <c r="D3023" s="1339"/>
      <c r="E3023" s="1340">
        <f>IF(K3004="","",VLOOKUP($A3001,'Marks Entry'!$C$1:$GQ$109,70,0))</f>
        <v>0.0</v>
      </c>
      <c r="F3023" s="1340">
        <f>IF(K3004="","",VLOOKUP($A3001,'Marks Entry'!$C$1:$GQ$109,71,0))</f>
        <v>0.0</v>
      </c>
      <c r="G3023" s="1341">
        <f>IF(K3004="","",VLOOKUP($A3001,'Marks Entry'!$C$1:$GQ$109,72,0))</f>
        <v>0.0</v>
      </c>
      <c r="H3023" s="1342">
        <f t="shared" si="227"/>
        <v>0.0</v>
      </c>
      <c r="I3023" s="1343">
        <f>IF(K3004="","",VLOOKUP($A3001,'Marks Entry'!$C$1:$GQ$109,74,0))</f>
        <v>0.0</v>
      </c>
      <c r="J3023" s="1342">
        <f t="shared" si="225"/>
        <v>0.0</v>
      </c>
      <c r="K3023" s="1340">
        <f>IF(K3004="","",VLOOKUP($A3001,'Marks Entry'!$C$1:$GQ$109,76,0))</f>
        <v>0.0</v>
      </c>
      <c r="L3023" s="1344">
        <f t="shared" si="226"/>
        <v>0.0</v>
      </c>
      <c r="M3023" s="1345" t="str">
        <f>IF(K3004="","",VLOOKUP($A3001,'Marks Entry'!$C$1:$GQ$109,81,0))</f>
        <v/>
      </c>
      <c r="N3023" s="508"/>
    </row>
    <row r="3024" spans="8:8" s="1235" ht="17.25" customFormat="1" customHeight="1">
      <c r="A3024" s="1236"/>
      <c r="B3024" s="1282" t="s">
        <v>167</v>
      </c>
      <c r="C3024" s="1338" t="str">
        <f>'Marks Entry'!$CF$3</f>
        <v>SOCIAL SCIENCE</v>
      </c>
      <c r="D3024" s="1339"/>
      <c r="E3024" s="1340">
        <f>IF(K3004="","",VLOOKUP($A3001,'Marks Entry'!$C$1:$GQ$109,82,0))</f>
        <v>0.0</v>
      </c>
      <c r="F3024" s="1340">
        <f>IF(K3004="","",VLOOKUP($A3001,'Marks Entry'!$C$1:$GQ$109,83,0))</f>
        <v>0.0</v>
      </c>
      <c r="G3024" s="1341">
        <f>IF(K3004="","",VLOOKUP($A3001,'Marks Entry'!$C$1:$GQ$109,84,0))</f>
        <v>0.0</v>
      </c>
      <c r="H3024" s="1342">
        <f t="shared" si="227"/>
        <v>0.0</v>
      </c>
      <c r="I3024" s="1343">
        <f>IF(K3004="","",VLOOKUP($A3001,'Marks Entry'!$C$1:$GQ$109,86,0))</f>
        <v>0.0</v>
      </c>
      <c r="J3024" s="1342">
        <f t="shared" si="225"/>
        <v>0.0</v>
      </c>
      <c r="K3024" s="1340">
        <f>IF(K3004="","",VLOOKUP($A3001,'Marks Entry'!$C$1:$GQ$109,88,0))</f>
        <v>0.0</v>
      </c>
      <c r="L3024" s="1344">
        <f t="shared" si="226"/>
        <v>0.0</v>
      </c>
      <c r="M3024" s="1345" t="str">
        <f>IF(K3004="","",VLOOKUP($A3001,'Marks Entry'!$C$1:$GQ$109,93,0))</f>
        <v/>
      </c>
      <c r="N3024" s="508"/>
    </row>
    <row r="3025" spans="8:8" s="24" ht="17.25" customFormat="1" customHeight="1">
      <c r="A3025" s="1236"/>
      <c r="B3025" s="1262" t="s">
        <v>167</v>
      </c>
      <c r="C3025" s="1346" t="s">
        <v>77</v>
      </c>
      <c r="D3025" s="1347"/>
      <c r="E3025" s="1348"/>
      <c r="F3025" s="1349" t="s">
        <v>78</v>
      </c>
      <c r="G3025" s="1350"/>
      <c r="H3025" s="1351" t="s">
        <v>79</v>
      </c>
      <c r="I3025" s="1352"/>
      <c r="J3025" s="1353" t="s">
        <v>43</v>
      </c>
      <c r="K3025" s="1354" t="s">
        <v>95</v>
      </c>
      <c r="L3025" s="1355" t="s">
        <v>41</v>
      </c>
      <c r="M3025" s="1356" t="s">
        <v>45</v>
      </c>
      <c r="N3025" s="508"/>
    </row>
    <row r="3026" spans="8:8" s="24" ht="20.25" customFormat="1" customHeight="1">
      <c r="A3026" s="1236"/>
      <c r="B3026" s="1262" t="s">
        <v>167</v>
      </c>
      <c r="C3026" s="1357"/>
      <c r="D3026" s="1358"/>
      <c r="E3026" s="1359"/>
      <c r="F3026" s="1360" t="str">
        <f>IF(K3004="","",VLOOKUP($A3001,'Marks Entry'!$C$1:$GQ$109,155,0))</f>
        <v/>
      </c>
      <c r="G3026" s="1361"/>
      <c r="H3026" s="1362" t="str">
        <f>IF(K3004="","",VLOOKUP($A3001,'Marks Entry'!$C$1:$GQ$109,156,0))</f>
        <v/>
      </c>
      <c r="I3026" s="1361"/>
      <c r="J3026" s="1363" t="str">
        <f>IF(K3004="","",VLOOKUP($A3001,'Marks Entry'!$C$1:$GQ$109,157,0))</f>
        <v/>
      </c>
      <c r="K3026" s="1364" t="str">
        <f>IF(K3004="","",VLOOKUP($A3001,'Marks Entry'!$C$1:$GQ$109,158,0))</f>
        <v/>
      </c>
      <c r="L3026" s="1365" t="str">
        <f>IF(K3004="","",VLOOKUP($A3001,'Marks Entry'!$C$1:$GQ$109,159,0))</f>
        <v/>
      </c>
      <c r="M3026" s="1366" t="str">
        <f>IF(K3004="","",VLOOKUP($A3001,'Marks Entry'!$C$1:$GQ$109,161,0))</f>
        <v/>
      </c>
      <c r="N3026" s="508"/>
    </row>
    <row r="3027" spans="8:8" s="24" ht="17.25" customFormat="1" customHeight="1">
      <c r="A3027" s="1236"/>
      <c r="B3027" s="1262" t="s">
        <v>167</v>
      </c>
      <c r="C3027" s="1367" t="s">
        <v>58</v>
      </c>
      <c r="D3027" s="1368"/>
      <c r="E3027" s="1368"/>
      <c r="F3027" s="1368"/>
      <c r="G3027" s="1368"/>
      <c r="H3027" s="1368"/>
      <c r="I3027" s="1369"/>
      <c r="J3027" s="1370" t="s">
        <v>59</v>
      </c>
      <c r="K3027" s="1371">
        <f>IF(K3004="","",VLOOKUP($A3001,'Marks Entry'!$C$1:$GQ$109,152,0))</f>
        <v>0.0</v>
      </c>
      <c r="L3027" s="1372" t="s">
        <v>104</v>
      </c>
      <c r="M3027" s="1373"/>
      <c r="N3027" s="508"/>
    </row>
    <row r="3028" spans="8:8" s="24" ht="17.25" customFormat="1" customHeight="1">
      <c r="A3028" s="1236"/>
      <c r="B3028" s="1262" t="s">
        <v>167</v>
      </c>
      <c r="C3028" s="1374" t="s">
        <v>54</v>
      </c>
      <c r="D3028" s="1375"/>
      <c r="E3028" s="1375"/>
      <c r="F3028" s="1376" t="s">
        <v>162</v>
      </c>
      <c r="G3028" s="1376"/>
      <c r="H3028" s="1376"/>
      <c r="I3028" s="1377" t="s">
        <v>49</v>
      </c>
      <c r="J3028" s="1378" t="s">
        <v>60</v>
      </c>
      <c r="K3028" s="1379">
        <f>IF(K3004="","",VLOOKUP($A3001,'Marks Entry'!$C$1:$GQ$109,153,0))</f>
        <v>0.0</v>
      </c>
      <c r="L3028" s="1380" t="str">
        <f>IF(K3004="","",VLOOKUP($A3001,'Marks Entry'!$C$1:$GQ$109,154,0))</f>
        <v/>
      </c>
      <c r="M3028" s="1381"/>
      <c r="N3028" s="508"/>
    </row>
    <row r="3029" spans="8:8" s="24" ht="17.25" customFormat="1" customHeight="1">
      <c r="A3029" s="1236"/>
      <c r="B3029" s="1262" t="s">
        <v>167</v>
      </c>
      <c r="C3029" s="1374"/>
      <c r="D3029" s="1375"/>
      <c r="E3029" s="1375"/>
      <c r="F3029" s="1376"/>
      <c r="G3029" s="1376"/>
      <c r="H3029" s="1376"/>
      <c r="I3029" s="1382" t="s">
        <v>103</v>
      </c>
      <c r="J3029" s="1383" t="s">
        <v>61</v>
      </c>
      <c r="K3029" s="1383"/>
      <c r="L3029" s="1384" t="str">
        <f>IF(K3004="","",VLOOKUP($A3001,'Marks Entry'!$C$1:$GQ$109,162,0))</f>
        <v/>
      </c>
      <c r="M3029" s="1385"/>
      <c r="N3029" s="508"/>
    </row>
    <row r="3030" spans="8:8" s="24" ht="17.25" customFormat="1" customHeight="1">
      <c r="A3030" s="1236"/>
      <c r="B3030" s="1262" t="s">
        <v>167</v>
      </c>
      <c r="C3030" s="1386" t="str">
        <f>'Marks Entry'!$CR$3</f>
        <v>Fou. Of Info. Tech.</v>
      </c>
      <c r="D3030" s="1387"/>
      <c r="E3030" s="1388"/>
      <c r="F3030" s="1389" t="str">
        <f>IF(K3004="","",VLOOKUP($A3001,'Marks Entry'!$C$1:$GQ$109,180,0))</f>
        <v>0/200</v>
      </c>
      <c r="G3030" s="1389"/>
      <c r="H3030" s="1389"/>
      <c r="I3030" s="1390" t="str">
        <f>IF(OR(K3004="",F3030=0/200),"",VLOOKUP($A3001,'Marks Entry'!$C$1:$GQ$109,106,0))</f>
        <v/>
      </c>
      <c r="J3030" s="1391" t="s">
        <v>68</v>
      </c>
      <c r="K3030" s="1391"/>
      <c r="L3030" s="1392">
        <f>Master!$E$20</f>
        <v>45048.0</v>
      </c>
      <c r="M3030" s="1393"/>
      <c r="N3030" s="508"/>
    </row>
    <row r="3031" spans="8:8" s="24" ht="17.25" customFormat="1" customHeight="1">
      <c r="A3031" s="1236"/>
      <c r="B3031" s="1262" t="s">
        <v>167</v>
      </c>
      <c r="C3031" s="1394" t="str">
        <f>'Marks Entry'!$DE$3</f>
        <v>Health &amp; Phy. Edu.</v>
      </c>
      <c r="D3031" s="1395"/>
      <c r="E3031" s="1395"/>
      <c r="F3031" s="1396" t="str">
        <f>IF(K3004="","",VLOOKUP($A3001,'Marks Entry'!$C$1:$GQ$109,184,0))</f>
        <v>0/230</v>
      </c>
      <c r="G3031" s="1397"/>
      <c r="H3031" s="1398"/>
      <c r="I3031" s="1390" t="str">
        <f>IF(OR(K3004="",F3031=0/200),"",VLOOKUP($A3001,'Marks Entry'!$C$1:$GQ$109,129,0))</f>
        <v/>
      </c>
      <c r="J3031" s="1399"/>
      <c r="K3031" s="1399"/>
      <c r="L3031" s="1399"/>
      <c r="M3031" s="1400"/>
      <c r="N3031" s="508"/>
    </row>
    <row r="3032" spans="8:8" s="24" ht="17.25" customFormat="1" customHeight="1">
      <c r="A3032" s="1236"/>
      <c r="B3032" s="1262" t="s">
        <v>167</v>
      </c>
      <c r="C3032" s="1394" t="str">
        <f>'Marks Entry'!$EB$3</f>
        <v>S.U.P.W.</v>
      </c>
      <c r="D3032" s="1395"/>
      <c r="E3032" s="1395"/>
      <c r="F3032" s="1396" t="str">
        <f>IF(K3004="","",VLOOKUP($A3001,'Marks Entry'!$C$1:$GQ$109,188,0))</f>
        <v>0/100</v>
      </c>
      <c r="G3032" s="1397"/>
      <c r="H3032" s="1398"/>
      <c r="I3032" s="1390" t="str">
        <f>IF(OR(K3004="",F3032=0/100),"",VLOOKUP($A3001,'Marks Entry'!$C$1:$GQ$109,135,0))</f>
        <v/>
      </c>
      <c r="J3032" s="1401"/>
      <c r="K3032" s="1401"/>
      <c r="L3032" s="1401"/>
      <c r="M3032" s="1402"/>
      <c r="N3032" s="508"/>
    </row>
    <row r="3033" spans="8:8" s="24" ht="17.25" customFormat="1" customHeight="1">
      <c r="A3033" s="1236"/>
      <c r="B3033" s="1262" t="s">
        <v>167</v>
      </c>
      <c r="C3033" s="1394" t="str">
        <f>'Marks Entry'!$EH$3</f>
        <v>Art Education</v>
      </c>
      <c r="D3033" s="1395"/>
      <c r="E3033" s="1395"/>
      <c r="F3033" s="1396" t="str">
        <f>IF(K3004="","",VLOOKUP($A3001,'Marks Entry'!$C$1:$GQ$109,192,0))</f>
        <v>0/100</v>
      </c>
      <c r="G3033" s="1397"/>
      <c r="H3033" s="1398"/>
      <c r="I3033" s="1390" t="str">
        <f>IF(OR(K3004="",F3033=0/100),"",VLOOKUP($A3001,'Marks Entry'!$C$1:$GQ$109,141,0))</f>
        <v/>
      </c>
      <c r="J3033" s="1403" t="s">
        <v>228</v>
      </c>
      <c r="K3033" s="1403"/>
      <c r="L3033" s="1403"/>
      <c r="M3033" s="1404"/>
      <c r="N3033" s="508"/>
    </row>
    <row r="3034" spans="8:8" s="24" ht="17.25" customFormat="1" customHeight="1">
      <c r="A3034" s="1236"/>
      <c r="B3034" s="1262" t="s">
        <v>167</v>
      </c>
      <c r="C3034" s="1394" t="str">
        <f>'Marks Entry'!$EN$3</f>
        <v>H &amp; C RAJ</v>
      </c>
      <c r="D3034" s="1395"/>
      <c r="E3034" s="1395"/>
      <c r="F3034" s="1405" t="str">
        <f>IF(K3004="","",VLOOKUP($A3001,'Marks Entry'!$C$1:$GQ$109,196,0))</f>
        <v>0/200</v>
      </c>
      <c r="G3034" s="1406"/>
      <c r="H3034" s="1407"/>
      <c r="I3034" s="1408" t="str">
        <f>IF(OR(K3004="",F3034=0/200),"",VLOOKUP($A3001,'Marks Entry'!$C$1:$GQ$109,151,0))</f>
        <v/>
      </c>
      <c r="J3034" s="1403" t="s">
        <v>229</v>
      </c>
      <c r="K3034" s="1403"/>
      <c r="L3034" s="1403"/>
      <c r="M3034" s="1404"/>
      <c r="N3034" s="508"/>
    </row>
    <row r="3035" spans="8:8" s="24" ht="17.25" customFormat="1" customHeight="1">
      <c r="A3035" s="1236"/>
      <c r="B3035" s="1262" t="s">
        <v>167</v>
      </c>
      <c r="C3035" s="1409" t="s">
        <v>171</v>
      </c>
      <c r="D3035" s="1410"/>
      <c r="E3035" s="1411"/>
      <c r="F3035" s="1412" t="s">
        <v>172</v>
      </c>
      <c r="G3035" s="1413"/>
      <c r="H3035" s="1414"/>
      <c r="I3035" s="1415" t="s">
        <v>31</v>
      </c>
      <c r="J3035" s="1403" t="s">
        <v>230</v>
      </c>
      <c r="K3035" s="1403"/>
      <c r="L3035" s="1403"/>
      <c r="M3035" s="1404"/>
      <c r="N3035" s="508"/>
    </row>
    <row r="3036" spans="8:8" s="24" ht="17.25" customFormat="1" customHeight="1">
      <c r="A3036" s="1236"/>
      <c r="B3036" s="1262" t="s">
        <v>167</v>
      </c>
      <c r="C3036" s="1416"/>
      <c r="D3036" s="1417"/>
      <c r="E3036" s="1418"/>
      <c r="F3036" s="1419" t="s">
        <v>224</v>
      </c>
      <c r="G3036" s="1420"/>
      <c r="H3036" s="1421"/>
      <c r="I3036" s="1422" t="s">
        <v>62</v>
      </c>
      <c r="J3036" s="1423" t="s">
        <v>232</v>
      </c>
      <c r="K3036" s="1424"/>
      <c r="L3036" s="1424"/>
      <c r="M3036" s="1425"/>
      <c r="N3036" s="508"/>
    </row>
    <row r="3037" spans="8:8" s="24" ht="17.25" customFormat="1" customHeight="1">
      <c r="A3037" s="1236"/>
      <c r="B3037" s="1262" t="s">
        <v>167</v>
      </c>
      <c r="C3037" s="1416"/>
      <c r="D3037" s="1417"/>
      <c r="E3037" s="1418"/>
      <c r="F3037" s="1419" t="s">
        <v>225</v>
      </c>
      <c r="G3037" s="1420"/>
      <c r="H3037" s="1421"/>
      <c r="I3037" s="1422" t="s">
        <v>63</v>
      </c>
      <c r="J3037" s="1426"/>
      <c r="K3037" s="1427"/>
      <c r="L3037" s="1427"/>
      <c r="M3037" s="1428"/>
      <c r="N3037" s="508"/>
    </row>
    <row r="3038" spans="8:8" s="24" ht="17.25" customFormat="1" customHeight="1">
      <c r="A3038" s="1236"/>
      <c r="B3038" s="1262" t="s">
        <v>167</v>
      </c>
      <c r="C3038" s="1416"/>
      <c r="D3038" s="1417"/>
      <c r="E3038" s="1418"/>
      <c r="F3038" s="1419" t="s">
        <v>226</v>
      </c>
      <c r="G3038" s="1420"/>
      <c r="H3038" s="1421"/>
      <c r="I3038" s="1422" t="s">
        <v>65</v>
      </c>
      <c r="J3038" s="1426"/>
      <c r="K3038" s="1427"/>
      <c r="L3038" s="1427"/>
      <c r="M3038" s="1428"/>
      <c r="N3038" s="508"/>
    </row>
    <row r="3039" spans="8:8" s="24" ht="17.25" customFormat="1" customHeight="1">
      <c r="A3039" s="1236"/>
      <c r="B3039" s="1429" t="s">
        <v>167</v>
      </c>
      <c r="C3039" s="1430"/>
      <c r="D3039" s="1431"/>
      <c r="E3039" s="1432"/>
      <c r="F3039" s="1433" t="s">
        <v>227</v>
      </c>
      <c r="G3039" s="1434"/>
      <c r="H3039" s="1435"/>
      <c r="I3039" s="1436" t="s">
        <v>64</v>
      </c>
      <c r="J3039" s="1437" t="s">
        <v>231</v>
      </c>
      <c r="K3039" s="1438"/>
      <c r="L3039" s="1438"/>
      <c r="M3039" s="1439"/>
      <c r="N3039" s="508"/>
    </row>
    <row r="3040" spans="8:8" s="24" ht="27.75" customFormat="1" customHeight="1">
      <c r="A3040" s="1440" t="s">
        <v>161</v>
      </c>
      <c r="B3040" s="1440"/>
      <c r="C3040" s="1440"/>
      <c r="D3040" s="1440"/>
      <c r="E3040" s="1440"/>
      <c r="F3040" s="1440"/>
      <c r="G3040" s="1440"/>
      <c r="H3040" s="1440"/>
      <c r="I3040" s="1440"/>
      <c r="J3040" s="1440"/>
      <c r="K3040" s="1440"/>
      <c r="L3040" s="1440"/>
      <c r="M3040" s="1440"/>
      <c r="N3040" s="1440"/>
    </row>
    <row r="3041" spans="8:8" s="24" ht="19.5" customFormat="1" customHeight="1">
      <c r="A3041" s="1223">
        <f>A3001+1</f>
        <v>77.0</v>
      </c>
      <c r="B3041" s="1441" t="str">
        <f>$B$1</f>
        <v>Department Of Sanskrit Education, Rajasthan</v>
      </c>
      <c r="C3041" s="1441"/>
      <c r="D3041" s="1441"/>
      <c r="E3041" s="1441"/>
      <c r="F3041" s="1441"/>
      <c r="G3041" s="1441"/>
      <c r="H3041" s="1441"/>
      <c r="I3041" s="1441"/>
      <c r="J3041" s="1441"/>
      <c r="K3041" s="1441"/>
      <c r="L3041" s="1441"/>
      <c r="M3041" s="1441"/>
      <c r="N3041" s="508" t="s">
        <v>161</v>
      </c>
    </row>
    <row r="3042" spans="8:8" s="707" ht="36.0" customFormat="1" customHeight="1">
      <c r="A3042" s="1225"/>
      <c r="B3042" s="1226"/>
      <c r="C3042" s="1227"/>
      <c r="D3042" s="1228" t="str">
        <f>Master!$E$8</f>
        <v>GOVT VARISHTHA UPADHYAY SANSKRIT SCHOOL</v>
      </c>
      <c r="E3042" s="1229"/>
      <c r="F3042" s="1229"/>
      <c r="G3042" s="1229"/>
      <c r="H3042" s="1229"/>
      <c r="I3042" s="1229"/>
      <c r="J3042" s="1229"/>
      <c r="K3042" s="1229"/>
      <c r="L3042" s="1229"/>
      <c r="M3042" s="1230"/>
      <c r="N3042" s="508"/>
    </row>
    <row r="3043" spans="8:8" s="24" ht="19.5" customFormat="1" customHeight="1">
      <c r="A3043" s="1225"/>
      <c r="B3043" s="1231"/>
      <c r="C3043" s="1232"/>
      <c r="D3043" s="1233">
        <f>Master!$E$11</f>
        <v>0.0</v>
      </c>
      <c r="E3043" s="1233"/>
      <c r="F3043" s="1233"/>
      <c r="G3043" s="1233"/>
      <c r="H3043" s="1233"/>
      <c r="I3043" s="1233"/>
      <c r="J3043" s="1233"/>
      <c r="K3043" s="1233"/>
      <c r="L3043" s="1233"/>
      <c r="M3043" s="1234"/>
      <c r="N3043" s="508"/>
    </row>
    <row r="3044" spans="8:8" s="1235" ht="18.75" customFormat="1" customHeight="1">
      <c r="A3044" s="1236"/>
      <c r="B3044" s="1237"/>
      <c r="C3044" s="1238" t="s">
        <v>154</v>
      </c>
      <c r="D3044" s="1239"/>
      <c r="E3044" s="1239"/>
      <c r="F3044" s="1239"/>
      <c r="G3044" s="1239"/>
      <c r="H3044" s="1240"/>
      <c r="I3044" s="1241" t="s">
        <v>135</v>
      </c>
      <c r="J3044" s="1242"/>
      <c r="K3044" s="1243">
        <f>VLOOKUP($A3041,'Marks Entry'!$C$9:$K$108,5)</f>
        <v>0.0</v>
      </c>
      <c r="L3044" s="1244" t="s">
        <v>221</v>
      </c>
      <c r="M3044" s="1245"/>
      <c r="N3044" s="508"/>
    </row>
    <row r="3045" spans="8:8" s="1235" ht="18.75" customFormat="1" customHeight="1">
      <c r="A3045" s="1236"/>
      <c r="B3045" s="1237"/>
      <c r="C3045" s="1246"/>
      <c r="D3045" s="1247"/>
      <c r="E3045" s="1247"/>
      <c r="F3045" s="1247"/>
      <c r="G3045" s="1247"/>
      <c r="H3045" s="1248"/>
      <c r="I3045" s="1241"/>
      <c r="J3045" s="1242"/>
      <c r="K3045" s="1243"/>
      <c r="L3045" s="1249">
        <f>Master!$E$14</f>
        <v>8170.0</v>
      </c>
      <c r="M3045" s="1250"/>
      <c r="N3045" s="508"/>
    </row>
    <row r="3046" spans="8:8" s="24" ht="15.75" customFormat="1" customHeight="1">
      <c r="A3046" s="1236"/>
      <c r="B3046" s="1251"/>
      <c r="C3046" s="1246"/>
      <c r="D3046" s="1247"/>
      <c r="E3046" s="1247"/>
      <c r="F3046" s="1247"/>
      <c r="G3046" s="1247"/>
      <c r="H3046" s="1248"/>
      <c r="I3046" s="1241"/>
      <c r="J3046" s="1242"/>
      <c r="K3046" s="1243"/>
      <c r="L3046" s="1252" t="s">
        <v>222</v>
      </c>
      <c r="M3046" s="1253"/>
      <c r="N3046" s="508"/>
    </row>
    <row r="3047" spans="8:8" s="24" ht="18.0" customFormat="1" customHeight="1">
      <c r="A3047" s="1236"/>
      <c r="B3047" s="1251"/>
      <c r="C3047" s="1254"/>
      <c r="D3047" s="1255"/>
      <c r="E3047" s="1255"/>
      <c r="F3047" s="1255"/>
      <c r="G3047" s="1255"/>
      <c r="H3047" s="1256"/>
      <c r="I3047" s="1257"/>
      <c r="J3047" s="1258"/>
      <c r="K3047" s="1259"/>
      <c r="L3047" s="1260" t="str">
        <f>Master!$E$6</f>
        <v>2022-23</v>
      </c>
      <c r="M3047" s="1261"/>
      <c r="N3047" s="508"/>
    </row>
    <row r="3048" spans="8:8" s="24" ht="17.25" customFormat="1" customHeight="1">
      <c r="A3048" s="1236"/>
      <c r="B3048" s="1262" t="s">
        <v>167</v>
      </c>
      <c r="C3048" s="1263" t="s">
        <v>21</v>
      </c>
      <c r="D3048" s="1264"/>
      <c r="E3048" s="1264"/>
      <c r="F3048" s="1264"/>
      <c r="G3048" s="1265"/>
      <c r="H3048" s="1266" t="s">
        <v>153</v>
      </c>
      <c r="I3048" s="1267">
        <f>IF(K3044="","",VLOOKUP($A3041,'Marks Entry'!$C$9:$FA$108,3,0))</f>
        <v>0.0</v>
      </c>
      <c r="J3048" s="1267"/>
      <c r="K3048" s="1267"/>
      <c r="L3048" s="1267"/>
      <c r="M3048" s="1268"/>
      <c r="N3048" s="508"/>
    </row>
    <row r="3049" spans="8:8" s="24" ht="17.25" customFormat="1" customHeight="1">
      <c r="A3049" s="1236"/>
      <c r="B3049" s="1262" t="s">
        <v>167</v>
      </c>
      <c r="C3049" s="1269" t="s">
        <v>23</v>
      </c>
      <c r="D3049" s="1270"/>
      <c r="E3049" s="1270"/>
      <c r="F3049" s="1270"/>
      <c r="G3049" s="1271"/>
      <c r="H3049" s="1272" t="s">
        <v>153</v>
      </c>
      <c r="I3049" s="1273">
        <f>IF(K3044="","",VLOOKUP($A3041,'Marks Entry'!$C$9:$FA$108,6,0))</f>
        <v>0.0</v>
      </c>
      <c r="J3049" s="1273"/>
      <c r="K3049" s="1273"/>
      <c r="L3049" s="1273"/>
      <c r="M3049" s="1274"/>
      <c r="N3049" s="508"/>
    </row>
    <row r="3050" spans="8:8" s="24" ht="17.25" customFormat="1" customHeight="1">
      <c r="A3050" s="1236"/>
      <c r="B3050" s="1262" t="s">
        <v>167</v>
      </c>
      <c r="C3050" s="1269" t="s">
        <v>24</v>
      </c>
      <c r="D3050" s="1270"/>
      <c r="E3050" s="1270"/>
      <c r="F3050" s="1270"/>
      <c r="G3050" s="1271"/>
      <c r="H3050" s="1272" t="s">
        <v>153</v>
      </c>
      <c r="I3050" s="1273">
        <f>IF(K3044="","",VLOOKUP($A3041,'Marks Entry'!$C$9:$FA$108,7,0))</f>
        <v>0.0</v>
      </c>
      <c r="J3050" s="1273"/>
      <c r="K3050" s="1273"/>
      <c r="L3050" s="1273"/>
      <c r="M3050" s="1274"/>
      <c r="N3050" s="508"/>
    </row>
    <row r="3051" spans="8:8" s="24" ht="17.25" customFormat="1" customHeight="1">
      <c r="A3051" s="1236"/>
      <c r="B3051" s="1262" t="s">
        <v>167</v>
      </c>
      <c r="C3051" s="1269" t="s">
        <v>52</v>
      </c>
      <c r="D3051" s="1270"/>
      <c r="E3051" s="1270"/>
      <c r="F3051" s="1270"/>
      <c r="G3051" s="1271"/>
      <c r="H3051" s="1272" t="s">
        <v>153</v>
      </c>
      <c r="I3051" s="1273">
        <f>IF(K3044="","",VLOOKUP($A3041,'Marks Entry'!$C$9:$FA$108,8,0))</f>
        <v>0.0</v>
      </c>
      <c r="J3051" s="1273"/>
      <c r="K3051" s="1273"/>
      <c r="L3051" s="1273"/>
      <c r="M3051" s="1274"/>
      <c r="N3051" s="508"/>
    </row>
    <row r="3052" spans="8:8" s="24" ht="17.25" customFormat="1" customHeight="1">
      <c r="A3052" s="1236"/>
      <c r="B3052" s="1262" t="s">
        <v>167</v>
      </c>
      <c r="C3052" s="1269" t="s">
        <v>53</v>
      </c>
      <c r="D3052" s="1270"/>
      <c r="E3052" s="1270"/>
      <c r="F3052" s="1270"/>
      <c r="G3052" s="1271"/>
      <c r="H3052" s="1272" t="s">
        <v>153</v>
      </c>
      <c r="I3052" s="1275" t="str">
        <f>IF(K3044="","",CONCATENATE('Marks Entry'!$G$4,'Marks Entry'!$J$4))</f>
        <v>9(A)</v>
      </c>
      <c r="J3052" s="1273"/>
      <c r="K3052" s="1273"/>
      <c r="L3052" s="1273"/>
      <c r="M3052" s="1274"/>
      <c r="N3052" s="508"/>
    </row>
    <row r="3053" spans="8:8" s="24" ht="17.25" customFormat="1" customHeight="1">
      <c r="A3053" s="1236"/>
      <c r="B3053" s="1262" t="s">
        <v>167</v>
      </c>
      <c r="C3053" s="1276" t="s">
        <v>26</v>
      </c>
      <c r="D3053" s="1277"/>
      <c r="E3053" s="1277"/>
      <c r="F3053" s="1277"/>
      <c r="G3053" s="1278"/>
      <c r="H3053" s="1279" t="s">
        <v>153</v>
      </c>
      <c r="I3053" s="1280">
        <f>IF(K3044="","",VLOOKUP($A3041,'Marks Entry'!$C$9:$FA$108,9,0))</f>
        <v>0.0</v>
      </c>
      <c r="J3053" s="1280"/>
      <c r="K3053" s="1280"/>
      <c r="L3053" s="1280"/>
      <c r="M3053" s="1281"/>
      <c r="N3053" s="508"/>
    </row>
    <row r="3054" spans="8:8" s="1235" ht="17.25" customFormat="1" customHeight="1">
      <c r="A3054" s="1236"/>
      <c r="B3054" s="1282" t="s">
        <v>167</v>
      </c>
      <c r="C3054" s="1283" t="s">
        <v>54</v>
      </c>
      <c r="D3054" s="1284"/>
      <c r="E3054" s="1285" t="s">
        <v>69</v>
      </c>
      <c r="F3054" s="1286" t="s">
        <v>70</v>
      </c>
      <c r="G3054" s="1285" t="s">
        <v>200</v>
      </c>
      <c r="H3054" s="1287" t="s">
        <v>30</v>
      </c>
      <c r="I3054" s="1288" t="s">
        <v>55</v>
      </c>
      <c r="J3054" s="1289" t="s">
        <v>223</v>
      </c>
      <c r="K3054" s="1290" t="s">
        <v>83</v>
      </c>
      <c r="L3054" s="1291" t="s">
        <v>76</v>
      </c>
      <c r="M3054" s="1292" t="s">
        <v>102</v>
      </c>
      <c r="N3054" s="508"/>
    </row>
    <row r="3055" spans="8:8" s="1235" ht="17.25" customFormat="1" customHeight="1">
      <c r="A3055" s="1236"/>
      <c r="B3055" s="1282" t="s">
        <v>167</v>
      </c>
      <c r="C3055" s="1293"/>
      <c r="D3055" s="1294"/>
      <c r="E3055" s="1295"/>
      <c r="F3055" s="1296"/>
      <c r="G3055" s="1295"/>
      <c r="H3055" s="1297"/>
      <c r="I3055" s="1298"/>
      <c r="J3055" s="1299"/>
      <c r="K3055" s="1300"/>
      <c r="L3055" s="1301"/>
      <c r="M3055" s="1302"/>
      <c r="N3055" s="508"/>
    </row>
    <row r="3056" spans="8:8" s="1235" ht="17.25" customFormat="1" customHeight="1">
      <c r="A3056" s="1236"/>
      <c r="B3056" s="1282" t="s">
        <v>167</v>
      </c>
      <c r="C3056" s="1303" t="s">
        <v>56</v>
      </c>
      <c r="D3056" s="1304"/>
      <c r="E3056" s="1305">
        <f>'Marks Entry'!$L$7</f>
        <v>5.0</v>
      </c>
      <c r="F3056" s="1305">
        <f>'Marks Entry'!$M$7</f>
        <v>5.0</v>
      </c>
      <c r="G3056" s="1305">
        <f>'Marks Entry'!$M$7</f>
        <v>5.0</v>
      </c>
      <c r="H3056" s="1306">
        <f>SUM(E3056:G3056)</f>
        <v>15.0</v>
      </c>
      <c r="I3056" s="1305">
        <f>'Marks Entry'!$P$7</f>
        <v>35.0</v>
      </c>
      <c r="J3056" s="1306">
        <f>SUM(H3056,I3056)</f>
        <v>50.0</v>
      </c>
      <c r="K3056" s="1305">
        <f>'Marks Entry'!$R$7</f>
        <v>50.0</v>
      </c>
      <c r="L3056" s="1307">
        <f>SUM(J3056,K3056)</f>
        <v>100.0</v>
      </c>
      <c r="M3056" s="1308"/>
      <c r="N3056" s="508"/>
    </row>
    <row r="3057" spans="8:8" s="1235" ht="17.25" customFormat="1" customHeight="1">
      <c r="A3057" s="1236"/>
      <c r="B3057" s="1282" t="s">
        <v>167</v>
      </c>
      <c r="C3057" s="1309" t="str">
        <f>'Marks Entry'!$L$3</f>
        <v>HINDI</v>
      </c>
      <c r="D3057" s="1310"/>
      <c r="E3057" s="1311">
        <f>IF(K3044="","",VLOOKUP($A3041,'Marks Entry'!$C$1:$GQ$109,10,0))</f>
        <v>0.0</v>
      </c>
      <c r="F3057" s="1311">
        <f>IF(K3044="","",VLOOKUP($A3041,'Marks Entry'!$C$1:$GQ$109,11,0))</f>
        <v>0.0</v>
      </c>
      <c r="G3057" s="1312">
        <f>IF(K3044="","",VLOOKUP($A3041,'Marks Entry'!$C$1:$GQ$109,12,0))</f>
        <v>0.0</v>
      </c>
      <c r="H3057" s="1313">
        <f>SUM(E3057:G3057)</f>
        <v>0.0</v>
      </c>
      <c r="I3057" s="1311">
        <f>IF(K3044="","",VLOOKUP($A3041,'Marks Entry'!$C$1:$GQ$109,14,0))</f>
        <v>0.0</v>
      </c>
      <c r="J3057" s="1313">
        <f t="shared" si="228" ref="J3057:J3064">SUM(H3057,I3057)</f>
        <v>0.0</v>
      </c>
      <c r="K3057" s="1311">
        <f>IF(K3044="","",VLOOKUP($A3041,'Marks Entry'!$C$1:$GQ$109,16,0))</f>
        <v>0.0</v>
      </c>
      <c r="L3057" s="1314">
        <f t="shared" si="229" ref="L3057:L3064">SUM(J3057,K3057)</f>
        <v>0.0</v>
      </c>
      <c r="M3057" s="1315" t="str">
        <f>IF(K3044="","",VLOOKUP($A3041,'Marks Entry'!$C$1:$GQ$109,21,0))</f>
        <v/>
      </c>
      <c r="N3057" s="508"/>
    </row>
    <row r="3058" spans="8:8" s="1235" ht="17.25" customFormat="1" customHeight="1">
      <c r="A3058" s="1236"/>
      <c r="B3058" s="1282" t="s">
        <v>167</v>
      </c>
      <c r="C3058" s="1316" t="str">
        <f>'Marks Entry'!$X$3</f>
        <v>ENGLISH</v>
      </c>
      <c r="D3058" s="1317"/>
      <c r="E3058" s="1318">
        <f>IF(K3044="","",VLOOKUP($A3041,'Marks Entry'!$C$1:$GQ$109,22,0))</f>
        <v>0.0</v>
      </c>
      <c r="F3058" s="1318">
        <f>IF(K3044="","",VLOOKUP($A3041,'Marks Entry'!$C$1:$GQ$109,23,0))</f>
        <v>0.0</v>
      </c>
      <c r="G3058" s="1319">
        <f>IF(K3044="","",VLOOKUP($A3041,'Marks Entry'!$C$1:$GQ$109,24,0))</f>
        <v>0.0</v>
      </c>
      <c r="H3058" s="1320">
        <f t="shared" si="230" ref="H3058:H3064">SUM(E3058:G3058)</f>
        <v>0.0</v>
      </c>
      <c r="I3058" s="1321">
        <f>IF(K3044="","",VLOOKUP($A3041,'Marks Entry'!$C$1:$GQ$109,26,0))</f>
        <v>0.0</v>
      </c>
      <c r="J3058" s="1320">
        <f t="shared" si="228"/>
        <v>0.0</v>
      </c>
      <c r="K3058" s="1318">
        <f>IF(K3044="","",VLOOKUP($A3041,'Marks Entry'!$C$1:$GQ$109,28,0))</f>
        <v>0.0</v>
      </c>
      <c r="L3058" s="1322">
        <f t="shared" si="229"/>
        <v>0.0</v>
      </c>
      <c r="M3058" s="1323" t="str">
        <f>IF(K3044="","",VLOOKUP($A3041,'Marks Entry'!$C$1:$GQ$109,33,0))</f>
        <v/>
      </c>
      <c r="N3058" s="508"/>
    </row>
    <row r="3059" spans="8:8" s="1235" ht="17.25" customFormat="1" customHeight="1">
      <c r="A3059" s="1236"/>
      <c r="B3059" s="1282" t="s">
        <v>167</v>
      </c>
      <c r="C3059" s="1324" t="s">
        <v>56</v>
      </c>
      <c r="D3059" s="1325"/>
      <c r="E3059" s="1326">
        <f>'Marks Entry'!$AJ$7</f>
        <v>10.0</v>
      </c>
      <c r="F3059" s="1326">
        <f>'Marks Entry'!$AK$7</f>
        <v>10.0</v>
      </c>
      <c r="G3059" s="1326">
        <f>'Marks Entry'!$AK$7</f>
        <v>10.0</v>
      </c>
      <c r="H3059" s="1327">
        <f t="shared" si="230"/>
        <v>30.0</v>
      </c>
      <c r="I3059" s="1326">
        <f>'Marks Entry'!$AN$7</f>
        <v>70.0</v>
      </c>
      <c r="J3059" s="1327">
        <f t="shared" si="228"/>
        <v>100.0</v>
      </c>
      <c r="K3059" s="1326">
        <f>'Marks Entry'!$AP$7</f>
        <v>100.0</v>
      </c>
      <c r="L3059" s="1328">
        <f t="shared" si="229"/>
        <v>200.0</v>
      </c>
      <c r="M3059" s="1329" t="s">
        <v>168</v>
      </c>
      <c r="N3059" s="508"/>
    </row>
    <row r="3060" spans="8:8" s="1235" ht="17.25" customFormat="1" customHeight="1">
      <c r="A3060" s="1236"/>
      <c r="B3060" s="1282" t="s">
        <v>167</v>
      </c>
      <c r="C3060" s="1330" t="str">
        <f>'Marks Entry'!$AJ$3</f>
        <v>SANSKRIT-I</v>
      </c>
      <c r="D3060" s="1331"/>
      <c r="E3060" s="1311">
        <f>IF(K3044="","",VLOOKUP($A3041,'Marks Entry'!$C$1:$GQ$109,34,0))</f>
        <v>0.0</v>
      </c>
      <c r="F3060" s="1311">
        <f>IF(K3044="","",VLOOKUP($A3041,'Marks Entry'!$C$1:$GQ$109,35,0))</f>
        <v>0.0</v>
      </c>
      <c r="G3060" s="1312">
        <f>IF(K3044="","",VLOOKUP($A3041,'Marks Entry'!$C$1:$GQ$109,36,0))</f>
        <v>0.0</v>
      </c>
      <c r="H3060" s="1332">
        <f t="shared" si="230"/>
        <v>0.0</v>
      </c>
      <c r="I3060" s="1333">
        <f>IF(K3044="","",VLOOKUP($A3041,'Marks Entry'!$C$1:$GQ$109,38,0))</f>
        <v>0.0</v>
      </c>
      <c r="J3060" s="1332">
        <f t="shared" si="228"/>
        <v>0.0</v>
      </c>
      <c r="K3060" s="1311">
        <f>IF(K3044="","",VLOOKUP($A3041,'Marks Entry'!$C$1:$GQ$109,40,0))</f>
        <v>0.0</v>
      </c>
      <c r="L3060" s="1314">
        <f t="shared" si="229"/>
        <v>0.0</v>
      </c>
      <c r="M3060" s="1315" t="str">
        <f>IF(K3044="","",VLOOKUP($A3041,'Marks Entry'!$C$1:$GQ$109,45,0))</f>
        <v/>
      </c>
      <c r="N3060" s="508"/>
    </row>
    <row r="3061" spans="8:8" s="1235" ht="17.25" customFormat="1" customHeight="1">
      <c r="A3061" s="1236"/>
      <c r="B3061" s="1282" t="s">
        <v>167</v>
      </c>
      <c r="C3061" s="1334" t="str">
        <f>'Marks Entry'!$AV$3</f>
        <v>SANSKRIT-II</v>
      </c>
      <c r="D3061" s="1335"/>
      <c r="E3061" s="1311">
        <f>IF(K3044="","",VLOOKUP($A3041,'Marks Entry'!$C$1:$GQ$109,46,0))</f>
        <v>0.0</v>
      </c>
      <c r="F3061" s="1311">
        <f>IF(K3044="","",VLOOKUP($A3041,'Marks Entry'!$C$1:$GQ$109,47,0))</f>
        <v>0.0</v>
      </c>
      <c r="G3061" s="1312">
        <f>IF(K3044="","",VLOOKUP($A3041,'Marks Entry'!$C$1:$GQ$109,48,0))</f>
        <v>0.0</v>
      </c>
      <c r="H3061" s="1336">
        <f t="shared" si="230"/>
        <v>0.0</v>
      </c>
      <c r="I3061" s="1337">
        <f>IF(K3044="","",VLOOKUP($A3041,'Marks Entry'!$C$1:$GQ$109,50,0))</f>
        <v>0.0</v>
      </c>
      <c r="J3061" s="1336">
        <f t="shared" si="228"/>
        <v>0.0</v>
      </c>
      <c r="K3061" s="1311">
        <f>IF(K3044="","",VLOOKUP($A3041,'Marks Entry'!$C$1:$GQ$109,52,0))</f>
        <v>0.0</v>
      </c>
      <c r="L3061" s="1314">
        <f t="shared" si="229"/>
        <v>0.0</v>
      </c>
      <c r="M3061" s="1315" t="str">
        <f>IF(K3044="","",VLOOKUP($A3041,'Marks Entry'!$C$1:$GQ$109,57,0))</f>
        <v/>
      </c>
      <c r="N3061" s="508"/>
    </row>
    <row r="3062" spans="8:8" s="1235" ht="17.25" customFormat="1" customHeight="1">
      <c r="A3062" s="1236"/>
      <c r="B3062" s="1282" t="s">
        <v>167</v>
      </c>
      <c r="C3062" s="1334" t="str">
        <f>'Marks Entry'!$BH$3</f>
        <v>SCIENCE</v>
      </c>
      <c r="D3062" s="1335"/>
      <c r="E3062" s="1311">
        <f>IF(K3044="","",VLOOKUP($A3041,'Marks Entry'!$C$1:$GQ$109,58,0))</f>
        <v>0.0</v>
      </c>
      <c r="F3062" s="1311">
        <f>IF(K3044="","",VLOOKUP($A3041,'Marks Entry'!$C$1:$GQ$109,59,0))</f>
        <v>0.0</v>
      </c>
      <c r="G3062" s="1312">
        <f>IF(K3044="","",VLOOKUP($A3041,'Marks Entry'!$C$1:$GQ$109,60,0))</f>
        <v>0.0</v>
      </c>
      <c r="H3062" s="1336">
        <f t="shared" si="230"/>
        <v>0.0</v>
      </c>
      <c r="I3062" s="1337">
        <f>IF(K3044="","",VLOOKUP($A3041,'Marks Entry'!$C$1:$GQ$109,62,0))</f>
        <v>0.0</v>
      </c>
      <c r="J3062" s="1336">
        <f t="shared" si="228"/>
        <v>0.0</v>
      </c>
      <c r="K3062" s="1311">
        <f>IF(K3044="","",VLOOKUP($A3041,'Marks Entry'!$C$1:$GQ$109,64,0))</f>
        <v>0.0</v>
      </c>
      <c r="L3062" s="1314">
        <f t="shared" si="229"/>
        <v>0.0</v>
      </c>
      <c r="M3062" s="1315" t="str">
        <f>IF(K3044="","",VLOOKUP($A3041,'Marks Entry'!$C$1:$GQ$109,69,0))</f>
        <v/>
      </c>
      <c r="N3062" s="508"/>
    </row>
    <row r="3063" spans="8:8" s="1235" ht="17.25" customFormat="1" customHeight="1">
      <c r="A3063" s="1236"/>
      <c r="B3063" s="1282" t="s">
        <v>167</v>
      </c>
      <c r="C3063" s="1338" t="str">
        <f>'Marks Entry'!$BT$3</f>
        <v>MATHEMATICS</v>
      </c>
      <c r="D3063" s="1339"/>
      <c r="E3063" s="1340">
        <f>IF(K3044="","",VLOOKUP($A3041,'Marks Entry'!$C$1:$GQ$109,70,0))</f>
        <v>0.0</v>
      </c>
      <c r="F3063" s="1340">
        <f>IF(K3044="","",VLOOKUP($A3041,'Marks Entry'!$C$1:$GQ$109,71,0))</f>
        <v>0.0</v>
      </c>
      <c r="G3063" s="1341">
        <f>IF(K3044="","",VLOOKUP($A3041,'Marks Entry'!$C$1:$GQ$109,72,0))</f>
        <v>0.0</v>
      </c>
      <c r="H3063" s="1342">
        <f t="shared" si="230"/>
        <v>0.0</v>
      </c>
      <c r="I3063" s="1343">
        <f>IF(K3044="","",VLOOKUP($A3041,'Marks Entry'!$C$1:$GQ$109,74,0))</f>
        <v>0.0</v>
      </c>
      <c r="J3063" s="1342">
        <f t="shared" si="228"/>
        <v>0.0</v>
      </c>
      <c r="K3063" s="1340">
        <f>IF(K3044="","",VLOOKUP($A3041,'Marks Entry'!$C$1:$GQ$109,76,0))</f>
        <v>0.0</v>
      </c>
      <c r="L3063" s="1344">
        <f t="shared" si="229"/>
        <v>0.0</v>
      </c>
      <c r="M3063" s="1345" t="str">
        <f>IF(K3044="","",VLOOKUP($A3041,'Marks Entry'!$C$1:$GQ$109,81,0))</f>
        <v/>
      </c>
      <c r="N3063" s="508"/>
    </row>
    <row r="3064" spans="8:8" s="1235" ht="17.25" customFormat="1" customHeight="1">
      <c r="A3064" s="1236"/>
      <c r="B3064" s="1282" t="s">
        <v>167</v>
      </c>
      <c r="C3064" s="1338" t="str">
        <f>'Marks Entry'!$CF$3</f>
        <v>SOCIAL SCIENCE</v>
      </c>
      <c r="D3064" s="1339"/>
      <c r="E3064" s="1340">
        <f>IF(K3044="","",VLOOKUP($A3041,'Marks Entry'!$C$1:$GQ$109,82,0))</f>
        <v>0.0</v>
      </c>
      <c r="F3064" s="1340">
        <f>IF(K3044="","",VLOOKUP($A3041,'Marks Entry'!$C$1:$GQ$109,83,0))</f>
        <v>0.0</v>
      </c>
      <c r="G3064" s="1341">
        <f>IF(K3044="","",VLOOKUP($A3041,'Marks Entry'!$C$1:$GQ$109,84,0))</f>
        <v>0.0</v>
      </c>
      <c r="H3064" s="1342">
        <f t="shared" si="230"/>
        <v>0.0</v>
      </c>
      <c r="I3064" s="1343">
        <f>IF(K3044="","",VLOOKUP($A3041,'Marks Entry'!$C$1:$GQ$109,86,0))</f>
        <v>0.0</v>
      </c>
      <c r="J3064" s="1342">
        <f t="shared" si="228"/>
        <v>0.0</v>
      </c>
      <c r="K3064" s="1340">
        <f>IF(K3044="","",VLOOKUP($A3041,'Marks Entry'!$C$1:$GQ$109,88,0))</f>
        <v>0.0</v>
      </c>
      <c r="L3064" s="1344">
        <f t="shared" si="229"/>
        <v>0.0</v>
      </c>
      <c r="M3064" s="1345" t="str">
        <f>IF(K3044="","",VLOOKUP($A3041,'Marks Entry'!$C$1:$GQ$109,93,0))</f>
        <v/>
      </c>
      <c r="N3064" s="508"/>
    </row>
    <row r="3065" spans="8:8" s="24" ht="17.25" customFormat="1" customHeight="1">
      <c r="A3065" s="1236"/>
      <c r="B3065" s="1262" t="s">
        <v>167</v>
      </c>
      <c r="C3065" s="1346" t="s">
        <v>77</v>
      </c>
      <c r="D3065" s="1347"/>
      <c r="E3065" s="1348"/>
      <c r="F3065" s="1349" t="s">
        <v>78</v>
      </c>
      <c r="G3065" s="1350"/>
      <c r="H3065" s="1351" t="s">
        <v>79</v>
      </c>
      <c r="I3065" s="1352"/>
      <c r="J3065" s="1353" t="s">
        <v>43</v>
      </c>
      <c r="K3065" s="1354" t="s">
        <v>95</v>
      </c>
      <c r="L3065" s="1355" t="s">
        <v>41</v>
      </c>
      <c r="M3065" s="1356" t="s">
        <v>45</v>
      </c>
      <c r="N3065" s="508"/>
    </row>
    <row r="3066" spans="8:8" s="24" ht="20.25" customFormat="1" customHeight="1">
      <c r="A3066" s="1236"/>
      <c r="B3066" s="1262" t="s">
        <v>167</v>
      </c>
      <c r="C3066" s="1357"/>
      <c r="D3066" s="1358"/>
      <c r="E3066" s="1359"/>
      <c r="F3066" s="1360" t="str">
        <f>IF(K3044="","",VLOOKUP($A3041,'Marks Entry'!$C$1:$GQ$109,155,0))</f>
        <v/>
      </c>
      <c r="G3066" s="1361"/>
      <c r="H3066" s="1362" t="str">
        <f>IF(K3044="","",VLOOKUP($A3041,'Marks Entry'!$C$1:$GQ$109,156,0))</f>
        <v/>
      </c>
      <c r="I3066" s="1361"/>
      <c r="J3066" s="1363" t="str">
        <f>IF(K3044="","",VLOOKUP($A3041,'Marks Entry'!$C$1:$GQ$109,157,0))</f>
        <v/>
      </c>
      <c r="K3066" s="1364" t="str">
        <f>IF(K3044="","",VLOOKUP($A3041,'Marks Entry'!$C$1:$GQ$109,158,0))</f>
        <v/>
      </c>
      <c r="L3066" s="1365" t="str">
        <f>IF(K3044="","",VLOOKUP($A3041,'Marks Entry'!$C$1:$GQ$109,159,0))</f>
        <v/>
      </c>
      <c r="M3066" s="1366" t="str">
        <f>IF(K3044="","",VLOOKUP($A3041,'Marks Entry'!$C$1:$GQ$109,161,0))</f>
        <v/>
      </c>
      <c r="N3066" s="508"/>
    </row>
    <row r="3067" spans="8:8" s="24" ht="17.25" customFormat="1" customHeight="1">
      <c r="A3067" s="1236"/>
      <c r="B3067" s="1262" t="s">
        <v>167</v>
      </c>
      <c r="C3067" s="1367" t="s">
        <v>58</v>
      </c>
      <c r="D3067" s="1368"/>
      <c r="E3067" s="1368"/>
      <c r="F3067" s="1368"/>
      <c r="G3067" s="1368"/>
      <c r="H3067" s="1368"/>
      <c r="I3067" s="1369"/>
      <c r="J3067" s="1370" t="s">
        <v>59</v>
      </c>
      <c r="K3067" s="1371">
        <f>IF(K3044="","",VLOOKUP($A3041,'Marks Entry'!$C$1:$GQ$109,152,0))</f>
        <v>0.0</v>
      </c>
      <c r="L3067" s="1372" t="s">
        <v>104</v>
      </c>
      <c r="M3067" s="1373"/>
      <c r="N3067" s="508"/>
    </row>
    <row r="3068" spans="8:8" s="24" ht="17.25" customFormat="1" customHeight="1">
      <c r="A3068" s="1236"/>
      <c r="B3068" s="1262" t="s">
        <v>167</v>
      </c>
      <c r="C3068" s="1374" t="s">
        <v>54</v>
      </c>
      <c r="D3068" s="1375"/>
      <c r="E3068" s="1375"/>
      <c r="F3068" s="1376" t="s">
        <v>162</v>
      </c>
      <c r="G3068" s="1376"/>
      <c r="H3068" s="1376"/>
      <c r="I3068" s="1377" t="s">
        <v>49</v>
      </c>
      <c r="J3068" s="1378" t="s">
        <v>60</v>
      </c>
      <c r="K3068" s="1379">
        <f>IF(K3044="","",VLOOKUP($A3041,'Marks Entry'!$C$1:$GQ$109,153,0))</f>
        <v>0.0</v>
      </c>
      <c r="L3068" s="1380" t="str">
        <f>IF(K3044="","",VLOOKUP($A3041,'Marks Entry'!$C$1:$GQ$109,154,0))</f>
        <v/>
      </c>
      <c r="M3068" s="1381"/>
      <c r="N3068" s="508"/>
    </row>
    <row r="3069" spans="8:8" s="24" ht="17.25" customFormat="1" customHeight="1">
      <c r="A3069" s="1236"/>
      <c r="B3069" s="1262" t="s">
        <v>167</v>
      </c>
      <c r="C3069" s="1374"/>
      <c r="D3069" s="1375"/>
      <c r="E3069" s="1375"/>
      <c r="F3069" s="1376"/>
      <c r="G3069" s="1376"/>
      <c r="H3069" s="1376"/>
      <c r="I3069" s="1382" t="s">
        <v>103</v>
      </c>
      <c r="J3069" s="1383" t="s">
        <v>61</v>
      </c>
      <c r="K3069" s="1383"/>
      <c r="L3069" s="1384" t="str">
        <f>IF(K3044="","",VLOOKUP($A3041,'Marks Entry'!$C$1:$GQ$109,162,0))</f>
        <v/>
      </c>
      <c r="M3069" s="1385"/>
      <c r="N3069" s="508"/>
    </row>
    <row r="3070" spans="8:8" s="24" ht="17.25" customFormat="1" customHeight="1">
      <c r="A3070" s="1236"/>
      <c r="B3070" s="1262" t="s">
        <v>167</v>
      </c>
      <c r="C3070" s="1386" t="str">
        <f>'Marks Entry'!$CR$3</f>
        <v>Fou. Of Info. Tech.</v>
      </c>
      <c r="D3070" s="1387"/>
      <c r="E3070" s="1388"/>
      <c r="F3070" s="1389" t="str">
        <f>IF(K3044="","",VLOOKUP($A3041,'Marks Entry'!$C$1:$GQ$109,180,0))</f>
        <v>0/200</v>
      </c>
      <c r="G3070" s="1389"/>
      <c r="H3070" s="1389"/>
      <c r="I3070" s="1390" t="str">
        <f>IF(OR(K3044="",F3070=0/200),"",VLOOKUP($A3041,'Marks Entry'!$C$1:$GQ$109,106,0))</f>
        <v/>
      </c>
      <c r="J3070" s="1391" t="s">
        <v>68</v>
      </c>
      <c r="K3070" s="1391"/>
      <c r="L3070" s="1392">
        <f>Master!$E$20</f>
        <v>45048.0</v>
      </c>
      <c r="M3070" s="1393"/>
      <c r="N3070" s="508"/>
    </row>
    <row r="3071" spans="8:8" s="24" ht="17.25" customFormat="1" customHeight="1">
      <c r="A3071" s="1236"/>
      <c r="B3071" s="1262" t="s">
        <v>167</v>
      </c>
      <c r="C3071" s="1394" t="str">
        <f>'Marks Entry'!$DE$3</f>
        <v>Health &amp; Phy. Edu.</v>
      </c>
      <c r="D3071" s="1395"/>
      <c r="E3071" s="1395"/>
      <c r="F3071" s="1396" t="str">
        <f>IF(K3044="","",VLOOKUP($A3041,'Marks Entry'!$C$1:$GQ$109,184,0))</f>
        <v>0/230</v>
      </c>
      <c r="G3071" s="1397"/>
      <c r="H3071" s="1398"/>
      <c r="I3071" s="1390" t="str">
        <f>IF(OR(K3044="",F3071=0/200),"",VLOOKUP($A3041,'Marks Entry'!$C$1:$GQ$109,129,0))</f>
        <v/>
      </c>
      <c r="J3071" s="1399"/>
      <c r="K3071" s="1399"/>
      <c r="L3071" s="1399"/>
      <c r="M3071" s="1400"/>
      <c r="N3071" s="508"/>
    </row>
    <row r="3072" spans="8:8" s="24" ht="17.25" customFormat="1" customHeight="1">
      <c r="A3072" s="1236"/>
      <c r="B3072" s="1262" t="s">
        <v>167</v>
      </c>
      <c r="C3072" s="1394" t="str">
        <f>'Marks Entry'!$EB$3</f>
        <v>S.U.P.W.</v>
      </c>
      <c r="D3072" s="1395"/>
      <c r="E3072" s="1395"/>
      <c r="F3072" s="1396" t="str">
        <f>IF(K3044="","",VLOOKUP($A3041,'Marks Entry'!$C$1:$GQ$109,188,0))</f>
        <v>0/100</v>
      </c>
      <c r="G3072" s="1397"/>
      <c r="H3072" s="1398"/>
      <c r="I3072" s="1390" t="str">
        <f>IF(OR(K3044="",F3072=0/100),"",VLOOKUP($A3041,'Marks Entry'!$C$1:$GQ$109,135,0))</f>
        <v/>
      </c>
      <c r="J3072" s="1401"/>
      <c r="K3072" s="1401"/>
      <c r="L3072" s="1401"/>
      <c r="M3072" s="1402"/>
      <c r="N3072" s="508"/>
    </row>
    <row r="3073" spans="8:8" s="24" ht="17.25" customFormat="1" customHeight="1">
      <c r="A3073" s="1236"/>
      <c r="B3073" s="1262" t="s">
        <v>167</v>
      </c>
      <c r="C3073" s="1394" t="str">
        <f>'Marks Entry'!$EH$3</f>
        <v>Art Education</v>
      </c>
      <c r="D3073" s="1395"/>
      <c r="E3073" s="1395"/>
      <c r="F3073" s="1396" t="str">
        <f>IF(K3044="","",VLOOKUP($A3041,'Marks Entry'!$C$1:$GQ$109,192,0))</f>
        <v>0/100</v>
      </c>
      <c r="G3073" s="1397"/>
      <c r="H3073" s="1398"/>
      <c r="I3073" s="1390" t="str">
        <f>IF(OR(K3044="",F3073=0/100),"",VLOOKUP($A3041,'Marks Entry'!$C$1:$GQ$109,141,0))</f>
        <v/>
      </c>
      <c r="J3073" s="1403" t="s">
        <v>228</v>
      </c>
      <c r="K3073" s="1403"/>
      <c r="L3073" s="1403"/>
      <c r="M3073" s="1404"/>
      <c r="N3073" s="508"/>
    </row>
    <row r="3074" spans="8:8" s="24" ht="17.25" customFormat="1" customHeight="1">
      <c r="A3074" s="1236"/>
      <c r="B3074" s="1262" t="s">
        <v>167</v>
      </c>
      <c r="C3074" s="1394" t="str">
        <f>'Marks Entry'!$EN$3</f>
        <v>H &amp; C RAJ</v>
      </c>
      <c r="D3074" s="1395"/>
      <c r="E3074" s="1395"/>
      <c r="F3074" s="1405" t="str">
        <f>IF(K3044="","",VLOOKUP($A3041,'Marks Entry'!$C$1:$GQ$109,196,0))</f>
        <v>0/200</v>
      </c>
      <c r="G3074" s="1406"/>
      <c r="H3074" s="1407"/>
      <c r="I3074" s="1408" t="str">
        <f>IF(OR(K3044="",F3074=0/200),"",VLOOKUP($A3041,'Marks Entry'!$C$1:$GQ$109,151,0))</f>
        <v/>
      </c>
      <c r="J3074" s="1403" t="s">
        <v>229</v>
      </c>
      <c r="K3074" s="1403"/>
      <c r="L3074" s="1403"/>
      <c r="M3074" s="1404"/>
      <c r="N3074" s="508"/>
    </row>
    <row r="3075" spans="8:8" s="24" ht="17.25" customFormat="1" customHeight="1">
      <c r="A3075" s="1236"/>
      <c r="B3075" s="1262" t="s">
        <v>167</v>
      </c>
      <c r="C3075" s="1409" t="s">
        <v>171</v>
      </c>
      <c r="D3075" s="1410"/>
      <c r="E3075" s="1411"/>
      <c r="F3075" s="1412" t="s">
        <v>172</v>
      </c>
      <c r="G3075" s="1413"/>
      <c r="H3075" s="1414"/>
      <c r="I3075" s="1415" t="s">
        <v>31</v>
      </c>
      <c r="J3075" s="1403" t="s">
        <v>230</v>
      </c>
      <c r="K3075" s="1403"/>
      <c r="L3075" s="1403"/>
      <c r="M3075" s="1404"/>
      <c r="N3075" s="508"/>
    </row>
    <row r="3076" spans="8:8" s="24" ht="17.25" customFormat="1" customHeight="1">
      <c r="A3076" s="1236"/>
      <c r="B3076" s="1262" t="s">
        <v>167</v>
      </c>
      <c r="C3076" s="1416"/>
      <c r="D3076" s="1417"/>
      <c r="E3076" s="1418"/>
      <c r="F3076" s="1419" t="s">
        <v>224</v>
      </c>
      <c r="G3076" s="1420"/>
      <c r="H3076" s="1421"/>
      <c r="I3076" s="1422" t="s">
        <v>62</v>
      </c>
      <c r="J3076" s="1423" t="s">
        <v>232</v>
      </c>
      <c r="K3076" s="1424"/>
      <c r="L3076" s="1424"/>
      <c r="M3076" s="1425"/>
      <c r="N3076" s="508"/>
    </row>
    <row r="3077" spans="8:8" s="24" ht="17.25" customFormat="1" customHeight="1">
      <c r="A3077" s="1236"/>
      <c r="B3077" s="1262" t="s">
        <v>167</v>
      </c>
      <c r="C3077" s="1416"/>
      <c r="D3077" s="1417"/>
      <c r="E3077" s="1418"/>
      <c r="F3077" s="1419" t="s">
        <v>225</v>
      </c>
      <c r="G3077" s="1420"/>
      <c r="H3077" s="1421"/>
      <c r="I3077" s="1422" t="s">
        <v>63</v>
      </c>
      <c r="J3077" s="1426"/>
      <c r="K3077" s="1427"/>
      <c r="L3077" s="1427"/>
      <c r="M3077" s="1428"/>
      <c r="N3077" s="508"/>
    </row>
    <row r="3078" spans="8:8" s="24" ht="17.25" customFormat="1" customHeight="1">
      <c r="A3078" s="1236"/>
      <c r="B3078" s="1262" t="s">
        <v>167</v>
      </c>
      <c r="C3078" s="1416"/>
      <c r="D3078" s="1417"/>
      <c r="E3078" s="1418"/>
      <c r="F3078" s="1419" t="s">
        <v>226</v>
      </c>
      <c r="G3078" s="1420"/>
      <c r="H3078" s="1421"/>
      <c r="I3078" s="1422" t="s">
        <v>65</v>
      </c>
      <c r="J3078" s="1426"/>
      <c r="K3078" s="1427"/>
      <c r="L3078" s="1427"/>
      <c r="M3078" s="1428"/>
      <c r="N3078" s="508"/>
    </row>
    <row r="3079" spans="8:8" s="24" ht="17.25" customFormat="1" customHeight="1">
      <c r="A3079" s="1236"/>
      <c r="B3079" s="1429" t="s">
        <v>167</v>
      </c>
      <c r="C3079" s="1430"/>
      <c r="D3079" s="1431"/>
      <c r="E3079" s="1432"/>
      <c r="F3079" s="1433" t="s">
        <v>227</v>
      </c>
      <c r="G3079" s="1434"/>
      <c r="H3079" s="1435"/>
      <c r="I3079" s="1436" t="s">
        <v>64</v>
      </c>
      <c r="J3079" s="1437" t="s">
        <v>231</v>
      </c>
      <c r="K3079" s="1438"/>
      <c r="L3079" s="1438"/>
      <c r="M3079" s="1439"/>
      <c r="N3079" s="508"/>
    </row>
    <row r="3080" spans="8:8" s="24" ht="27.75" customFormat="1" customHeight="1">
      <c r="A3080" s="1440" t="s">
        <v>161</v>
      </c>
      <c r="B3080" s="1440"/>
      <c r="C3080" s="1440"/>
      <c r="D3080" s="1440"/>
      <c r="E3080" s="1440"/>
      <c r="F3080" s="1440"/>
      <c r="G3080" s="1440"/>
      <c r="H3080" s="1440"/>
      <c r="I3080" s="1440"/>
      <c r="J3080" s="1440"/>
      <c r="K3080" s="1440"/>
      <c r="L3080" s="1440"/>
      <c r="M3080" s="1440"/>
      <c r="N3080" s="1440"/>
    </row>
    <row r="3081" spans="8:8" s="24" ht="19.5" customFormat="1" customHeight="1">
      <c r="A3081" s="1223">
        <f>A3041+1</f>
        <v>78.0</v>
      </c>
      <c r="B3081" s="1441" t="str">
        <f>$B$1</f>
        <v>Department Of Sanskrit Education, Rajasthan</v>
      </c>
      <c r="C3081" s="1441"/>
      <c r="D3081" s="1441"/>
      <c r="E3081" s="1441"/>
      <c r="F3081" s="1441"/>
      <c r="G3081" s="1441"/>
      <c r="H3081" s="1441"/>
      <c r="I3081" s="1441"/>
      <c r="J3081" s="1441"/>
      <c r="K3081" s="1441"/>
      <c r="L3081" s="1441"/>
      <c r="M3081" s="1441"/>
      <c r="N3081" s="508" t="s">
        <v>161</v>
      </c>
    </row>
    <row r="3082" spans="8:8" s="707" ht="36.0" customFormat="1" customHeight="1">
      <c r="A3082" s="1225"/>
      <c r="B3082" s="1226"/>
      <c r="C3082" s="1227"/>
      <c r="D3082" s="1228" t="str">
        <f>Master!$E$8</f>
        <v>GOVT VARISHTHA UPADHYAY SANSKRIT SCHOOL</v>
      </c>
      <c r="E3082" s="1229"/>
      <c r="F3082" s="1229"/>
      <c r="G3082" s="1229"/>
      <c r="H3082" s="1229"/>
      <c r="I3082" s="1229"/>
      <c r="J3082" s="1229"/>
      <c r="K3082" s="1229"/>
      <c r="L3082" s="1229"/>
      <c r="M3082" s="1230"/>
      <c r="N3082" s="508"/>
    </row>
    <row r="3083" spans="8:8" s="24" ht="19.5" customFormat="1" customHeight="1">
      <c r="A3083" s="1225"/>
      <c r="B3083" s="1231"/>
      <c r="C3083" s="1232"/>
      <c r="D3083" s="1233">
        <f>Master!$E$11</f>
        <v>0.0</v>
      </c>
      <c r="E3083" s="1233"/>
      <c r="F3083" s="1233"/>
      <c r="G3083" s="1233"/>
      <c r="H3083" s="1233"/>
      <c r="I3083" s="1233"/>
      <c r="J3083" s="1233"/>
      <c r="K3083" s="1233"/>
      <c r="L3083" s="1233"/>
      <c r="M3083" s="1234"/>
      <c r="N3083" s="508"/>
    </row>
    <row r="3084" spans="8:8" s="1235" ht="18.75" customFormat="1" customHeight="1">
      <c r="A3084" s="1236"/>
      <c r="B3084" s="1237"/>
      <c r="C3084" s="1238" t="s">
        <v>154</v>
      </c>
      <c r="D3084" s="1239"/>
      <c r="E3084" s="1239"/>
      <c r="F3084" s="1239"/>
      <c r="G3084" s="1239"/>
      <c r="H3084" s="1240"/>
      <c r="I3084" s="1241" t="s">
        <v>135</v>
      </c>
      <c r="J3084" s="1242"/>
      <c r="K3084" s="1243">
        <f>VLOOKUP($A3081,'Marks Entry'!$C$9:$K$108,5)</f>
        <v>0.0</v>
      </c>
      <c r="L3084" s="1244" t="s">
        <v>221</v>
      </c>
      <c r="M3084" s="1245"/>
      <c r="N3084" s="508"/>
    </row>
    <row r="3085" spans="8:8" s="1235" ht="18.75" customFormat="1" customHeight="1">
      <c r="A3085" s="1236"/>
      <c r="B3085" s="1237"/>
      <c r="C3085" s="1246"/>
      <c r="D3085" s="1247"/>
      <c r="E3085" s="1247"/>
      <c r="F3085" s="1247"/>
      <c r="G3085" s="1247"/>
      <c r="H3085" s="1248"/>
      <c r="I3085" s="1241"/>
      <c r="J3085" s="1242"/>
      <c r="K3085" s="1243"/>
      <c r="L3085" s="1249">
        <f>Master!$E$14</f>
        <v>8170.0</v>
      </c>
      <c r="M3085" s="1250"/>
      <c r="N3085" s="508"/>
    </row>
    <row r="3086" spans="8:8" s="24" ht="15.75" customFormat="1" customHeight="1">
      <c r="A3086" s="1236"/>
      <c r="B3086" s="1251"/>
      <c r="C3086" s="1246"/>
      <c r="D3086" s="1247"/>
      <c r="E3086" s="1247"/>
      <c r="F3086" s="1247"/>
      <c r="G3086" s="1247"/>
      <c r="H3086" s="1248"/>
      <c r="I3086" s="1241"/>
      <c r="J3086" s="1242"/>
      <c r="K3086" s="1243"/>
      <c r="L3086" s="1252" t="s">
        <v>222</v>
      </c>
      <c r="M3086" s="1253"/>
      <c r="N3086" s="508"/>
    </row>
    <row r="3087" spans="8:8" s="24" ht="18.0" customFormat="1" customHeight="1">
      <c r="A3087" s="1236"/>
      <c r="B3087" s="1251"/>
      <c r="C3087" s="1254"/>
      <c r="D3087" s="1255"/>
      <c r="E3087" s="1255"/>
      <c r="F3087" s="1255"/>
      <c r="G3087" s="1255"/>
      <c r="H3087" s="1256"/>
      <c r="I3087" s="1257"/>
      <c r="J3087" s="1258"/>
      <c r="K3087" s="1259"/>
      <c r="L3087" s="1260" t="str">
        <f>Master!$E$6</f>
        <v>2022-23</v>
      </c>
      <c r="M3087" s="1261"/>
      <c r="N3087" s="508"/>
    </row>
    <row r="3088" spans="8:8" s="24" ht="17.25" customFormat="1" customHeight="1">
      <c r="A3088" s="1236"/>
      <c r="B3088" s="1262" t="s">
        <v>167</v>
      </c>
      <c r="C3088" s="1263" t="s">
        <v>21</v>
      </c>
      <c r="D3088" s="1264"/>
      <c r="E3088" s="1264"/>
      <c r="F3088" s="1264"/>
      <c r="G3088" s="1265"/>
      <c r="H3088" s="1266" t="s">
        <v>153</v>
      </c>
      <c r="I3088" s="1267">
        <f>IF(K3084="","",VLOOKUP($A3081,'Marks Entry'!$C$9:$FA$108,3,0))</f>
        <v>0.0</v>
      </c>
      <c r="J3088" s="1267"/>
      <c r="K3088" s="1267"/>
      <c r="L3088" s="1267"/>
      <c r="M3088" s="1268"/>
      <c r="N3088" s="508"/>
    </row>
    <row r="3089" spans="8:8" s="24" ht="17.25" customFormat="1" customHeight="1">
      <c r="A3089" s="1236"/>
      <c r="B3089" s="1262" t="s">
        <v>167</v>
      </c>
      <c r="C3089" s="1269" t="s">
        <v>23</v>
      </c>
      <c r="D3089" s="1270"/>
      <c r="E3089" s="1270"/>
      <c r="F3089" s="1270"/>
      <c r="G3089" s="1271"/>
      <c r="H3089" s="1272" t="s">
        <v>153</v>
      </c>
      <c r="I3089" s="1273">
        <f>IF(K3084="","",VLOOKUP($A3081,'Marks Entry'!$C$9:$FA$108,6,0))</f>
        <v>0.0</v>
      </c>
      <c r="J3089" s="1273"/>
      <c r="K3089" s="1273"/>
      <c r="L3089" s="1273"/>
      <c r="M3089" s="1274"/>
      <c r="N3089" s="508"/>
    </row>
    <row r="3090" spans="8:8" s="24" ht="17.25" customFormat="1" customHeight="1">
      <c r="A3090" s="1236"/>
      <c r="B3090" s="1262" t="s">
        <v>167</v>
      </c>
      <c r="C3090" s="1269" t="s">
        <v>24</v>
      </c>
      <c r="D3090" s="1270"/>
      <c r="E3090" s="1270"/>
      <c r="F3090" s="1270"/>
      <c r="G3090" s="1271"/>
      <c r="H3090" s="1272" t="s">
        <v>153</v>
      </c>
      <c r="I3090" s="1273">
        <f>IF(K3084="","",VLOOKUP($A3081,'Marks Entry'!$C$9:$FA$108,7,0))</f>
        <v>0.0</v>
      </c>
      <c r="J3090" s="1273"/>
      <c r="K3090" s="1273"/>
      <c r="L3090" s="1273"/>
      <c r="M3090" s="1274"/>
      <c r="N3090" s="508"/>
    </row>
    <row r="3091" spans="8:8" s="24" ht="17.25" customFormat="1" customHeight="1">
      <c r="A3091" s="1236"/>
      <c r="B3091" s="1262" t="s">
        <v>167</v>
      </c>
      <c r="C3091" s="1269" t="s">
        <v>52</v>
      </c>
      <c r="D3091" s="1270"/>
      <c r="E3091" s="1270"/>
      <c r="F3091" s="1270"/>
      <c r="G3091" s="1271"/>
      <c r="H3091" s="1272" t="s">
        <v>153</v>
      </c>
      <c r="I3091" s="1273">
        <f>IF(K3084="","",VLOOKUP($A3081,'Marks Entry'!$C$9:$FA$108,8,0))</f>
        <v>0.0</v>
      </c>
      <c r="J3091" s="1273"/>
      <c r="K3091" s="1273"/>
      <c r="L3091" s="1273"/>
      <c r="M3091" s="1274"/>
      <c r="N3091" s="508"/>
    </row>
    <row r="3092" spans="8:8" s="24" ht="17.25" customFormat="1" customHeight="1">
      <c r="A3092" s="1236"/>
      <c r="B3092" s="1262" t="s">
        <v>167</v>
      </c>
      <c r="C3092" s="1269" t="s">
        <v>53</v>
      </c>
      <c r="D3092" s="1270"/>
      <c r="E3092" s="1270"/>
      <c r="F3092" s="1270"/>
      <c r="G3092" s="1271"/>
      <c r="H3092" s="1272" t="s">
        <v>153</v>
      </c>
      <c r="I3092" s="1275" t="str">
        <f>IF(K3084="","",CONCATENATE('Marks Entry'!$G$4,'Marks Entry'!$J$4))</f>
        <v>9(A)</v>
      </c>
      <c r="J3092" s="1273"/>
      <c r="K3092" s="1273"/>
      <c r="L3092" s="1273"/>
      <c r="M3092" s="1274"/>
      <c r="N3092" s="508"/>
    </row>
    <row r="3093" spans="8:8" s="24" ht="17.25" customFormat="1" customHeight="1">
      <c r="A3093" s="1236"/>
      <c r="B3093" s="1262" t="s">
        <v>167</v>
      </c>
      <c r="C3093" s="1276" t="s">
        <v>26</v>
      </c>
      <c r="D3093" s="1277"/>
      <c r="E3093" s="1277"/>
      <c r="F3093" s="1277"/>
      <c r="G3093" s="1278"/>
      <c r="H3093" s="1279" t="s">
        <v>153</v>
      </c>
      <c r="I3093" s="1280">
        <f>IF(K3084="","",VLOOKUP($A3081,'Marks Entry'!$C$9:$FA$108,9,0))</f>
        <v>0.0</v>
      </c>
      <c r="J3093" s="1280"/>
      <c r="K3093" s="1280"/>
      <c r="L3093" s="1280"/>
      <c r="M3093" s="1281"/>
      <c r="N3093" s="508"/>
    </row>
    <row r="3094" spans="8:8" s="1235" ht="17.25" customFormat="1" customHeight="1">
      <c r="A3094" s="1236"/>
      <c r="B3094" s="1282" t="s">
        <v>167</v>
      </c>
      <c r="C3094" s="1283" t="s">
        <v>54</v>
      </c>
      <c r="D3094" s="1284"/>
      <c r="E3094" s="1285" t="s">
        <v>69</v>
      </c>
      <c r="F3094" s="1286" t="s">
        <v>70</v>
      </c>
      <c r="G3094" s="1285" t="s">
        <v>200</v>
      </c>
      <c r="H3094" s="1287" t="s">
        <v>30</v>
      </c>
      <c r="I3094" s="1288" t="s">
        <v>55</v>
      </c>
      <c r="J3094" s="1289" t="s">
        <v>223</v>
      </c>
      <c r="K3094" s="1290" t="s">
        <v>83</v>
      </c>
      <c r="L3094" s="1291" t="s">
        <v>76</v>
      </c>
      <c r="M3094" s="1292" t="s">
        <v>102</v>
      </c>
      <c r="N3094" s="508"/>
    </row>
    <row r="3095" spans="8:8" s="1235" ht="17.25" customFormat="1" customHeight="1">
      <c r="A3095" s="1236"/>
      <c r="B3095" s="1282" t="s">
        <v>167</v>
      </c>
      <c r="C3095" s="1293"/>
      <c r="D3095" s="1294"/>
      <c r="E3095" s="1295"/>
      <c r="F3095" s="1296"/>
      <c r="G3095" s="1295"/>
      <c r="H3095" s="1297"/>
      <c r="I3095" s="1298"/>
      <c r="J3095" s="1299"/>
      <c r="K3095" s="1300"/>
      <c r="L3095" s="1301"/>
      <c r="M3095" s="1302"/>
      <c r="N3095" s="508"/>
    </row>
    <row r="3096" spans="8:8" s="1235" ht="17.25" customFormat="1" customHeight="1">
      <c r="A3096" s="1236"/>
      <c r="B3096" s="1282" t="s">
        <v>167</v>
      </c>
      <c r="C3096" s="1303" t="s">
        <v>56</v>
      </c>
      <c r="D3096" s="1304"/>
      <c r="E3096" s="1305">
        <f>'Marks Entry'!$L$7</f>
        <v>5.0</v>
      </c>
      <c r="F3096" s="1305">
        <f>'Marks Entry'!$M$7</f>
        <v>5.0</v>
      </c>
      <c r="G3096" s="1305">
        <f>'Marks Entry'!$M$7</f>
        <v>5.0</v>
      </c>
      <c r="H3096" s="1306">
        <f>SUM(E3096:G3096)</f>
        <v>15.0</v>
      </c>
      <c r="I3096" s="1305">
        <f>'Marks Entry'!$P$7</f>
        <v>35.0</v>
      </c>
      <c r="J3096" s="1306">
        <f>SUM(H3096,I3096)</f>
        <v>50.0</v>
      </c>
      <c r="K3096" s="1305">
        <f>'Marks Entry'!$R$7</f>
        <v>50.0</v>
      </c>
      <c r="L3096" s="1307">
        <f>SUM(J3096,K3096)</f>
        <v>100.0</v>
      </c>
      <c r="M3096" s="1308"/>
      <c r="N3096" s="508"/>
    </row>
    <row r="3097" spans="8:8" s="1235" ht="17.25" customFormat="1" customHeight="1">
      <c r="A3097" s="1236"/>
      <c r="B3097" s="1282" t="s">
        <v>167</v>
      </c>
      <c r="C3097" s="1309" t="str">
        <f>'Marks Entry'!$L$3</f>
        <v>HINDI</v>
      </c>
      <c r="D3097" s="1310"/>
      <c r="E3097" s="1311">
        <f>IF(K3084="","",VLOOKUP($A3081,'Marks Entry'!$C$1:$GQ$109,10,0))</f>
        <v>0.0</v>
      </c>
      <c r="F3097" s="1311">
        <f>IF(K3084="","",VLOOKUP($A3081,'Marks Entry'!$C$1:$GQ$109,11,0))</f>
        <v>0.0</v>
      </c>
      <c r="G3097" s="1312">
        <f>IF(K3084="","",VLOOKUP($A3081,'Marks Entry'!$C$1:$GQ$109,12,0))</f>
        <v>0.0</v>
      </c>
      <c r="H3097" s="1313">
        <f>SUM(E3097:G3097)</f>
        <v>0.0</v>
      </c>
      <c r="I3097" s="1311">
        <f>IF(K3084="","",VLOOKUP($A3081,'Marks Entry'!$C$1:$GQ$109,14,0))</f>
        <v>0.0</v>
      </c>
      <c r="J3097" s="1313">
        <f t="shared" si="231" ref="J3097:J3104">SUM(H3097,I3097)</f>
        <v>0.0</v>
      </c>
      <c r="K3097" s="1311">
        <f>IF(K3084="","",VLOOKUP($A3081,'Marks Entry'!$C$1:$GQ$109,16,0))</f>
        <v>0.0</v>
      </c>
      <c r="L3097" s="1314">
        <f t="shared" si="232" ref="L3097:L3104">SUM(J3097,K3097)</f>
        <v>0.0</v>
      </c>
      <c r="M3097" s="1315" t="str">
        <f>IF(K3084="","",VLOOKUP($A3081,'Marks Entry'!$C$1:$GQ$109,21,0))</f>
        <v/>
      </c>
      <c r="N3097" s="508"/>
    </row>
    <row r="3098" spans="8:8" s="1235" ht="17.25" customFormat="1" customHeight="1">
      <c r="A3098" s="1236"/>
      <c r="B3098" s="1282" t="s">
        <v>167</v>
      </c>
      <c r="C3098" s="1316" t="str">
        <f>'Marks Entry'!$X$3</f>
        <v>ENGLISH</v>
      </c>
      <c r="D3098" s="1317"/>
      <c r="E3098" s="1318">
        <f>IF(K3084="","",VLOOKUP($A3081,'Marks Entry'!$C$1:$GQ$109,22,0))</f>
        <v>0.0</v>
      </c>
      <c r="F3098" s="1318">
        <f>IF(K3084="","",VLOOKUP($A3081,'Marks Entry'!$C$1:$GQ$109,23,0))</f>
        <v>0.0</v>
      </c>
      <c r="G3098" s="1319">
        <f>IF(K3084="","",VLOOKUP($A3081,'Marks Entry'!$C$1:$GQ$109,24,0))</f>
        <v>0.0</v>
      </c>
      <c r="H3098" s="1320">
        <f t="shared" si="233" ref="H3098:H3104">SUM(E3098:G3098)</f>
        <v>0.0</v>
      </c>
      <c r="I3098" s="1321">
        <f>IF(K3084="","",VLOOKUP($A3081,'Marks Entry'!$C$1:$GQ$109,26,0))</f>
        <v>0.0</v>
      </c>
      <c r="J3098" s="1320">
        <f t="shared" si="231"/>
        <v>0.0</v>
      </c>
      <c r="K3098" s="1318">
        <f>IF(K3084="","",VLOOKUP($A3081,'Marks Entry'!$C$1:$GQ$109,28,0))</f>
        <v>0.0</v>
      </c>
      <c r="L3098" s="1322">
        <f t="shared" si="232"/>
        <v>0.0</v>
      </c>
      <c r="M3098" s="1323" t="str">
        <f>IF(K3084="","",VLOOKUP($A3081,'Marks Entry'!$C$1:$GQ$109,33,0))</f>
        <v/>
      </c>
      <c r="N3098" s="508"/>
    </row>
    <row r="3099" spans="8:8" s="1235" ht="17.25" customFormat="1" customHeight="1">
      <c r="A3099" s="1236"/>
      <c r="B3099" s="1282" t="s">
        <v>167</v>
      </c>
      <c r="C3099" s="1324" t="s">
        <v>56</v>
      </c>
      <c r="D3099" s="1325"/>
      <c r="E3099" s="1326">
        <f>'Marks Entry'!$AJ$7</f>
        <v>10.0</v>
      </c>
      <c r="F3099" s="1326">
        <f>'Marks Entry'!$AK$7</f>
        <v>10.0</v>
      </c>
      <c r="G3099" s="1326">
        <f>'Marks Entry'!$AK$7</f>
        <v>10.0</v>
      </c>
      <c r="H3099" s="1327">
        <f t="shared" si="233"/>
        <v>30.0</v>
      </c>
      <c r="I3099" s="1326">
        <f>'Marks Entry'!$AN$7</f>
        <v>70.0</v>
      </c>
      <c r="J3099" s="1327">
        <f t="shared" si="231"/>
        <v>100.0</v>
      </c>
      <c r="K3099" s="1326">
        <f>'Marks Entry'!$AP$7</f>
        <v>100.0</v>
      </c>
      <c r="L3099" s="1328">
        <f t="shared" si="232"/>
        <v>200.0</v>
      </c>
      <c r="M3099" s="1329" t="s">
        <v>168</v>
      </c>
      <c r="N3099" s="508"/>
    </row>
    <row r="3100" spans="8:8" s="1235" ht="17.25" customFormat="1" customHeight="1">
      <c r="A3100" s="1236"/>
      <c r="B3100" s="1282" t="s">
        <v>167</v>
      </c>
      <c r="C3100" s="1330" t="str">
        <f>'Marks Entry'!$AJ$3</f>
        <v>SANSKRIT-I</v>
      </c>
      <c r="D3100" s="1331"/>
      <c r="E3100" s="1311">
        <f>IF(K3084="","",VLOOKUP($A3081,'Marks Entry'!$C$1:$GQ$109,34,0))</f>
        <v>0.0</v>
      </c>
      <c r="F3100" s="1311">
        <f>IF(K3084="","",VLOOKUP($A3081,'Marks Entry'!$C$1:$GQ$109,35,0))</f>
        <v>0.0</v>
      </c>
      <c r="G3100" s="1312">
        <f>IF(K3084="","",VLOOKUP($A3081,'Marks Entry'!$C$1:$GQ$109,36,0))</f>
        <v>0.0</v>
      </c>
      <c r="H3100" s="1332">
        <f t="shared" si="233"/>
        <v>0.0</v>
      </c>
      <c r="I3100" s="1333">
        <f>IF(K3084="","",VLOOKUP($A3081,'Marks Entry'!$C$1:$GQ$109,38,0))</f>
        <v>0.0</v>
      </c>
      <c r="J3100" s="1332">
        <f t="shared" si="231"/>
        <v>0.0</v>
      </c>
      <c r="K3100" s="1311">
        <f>IF(K3084="","",VLOOKUP($A3081,'Marks Entry'!$C$1:$GQ$109,40,0))</f>
        <v>0.0</v>
      </c>
      <c r="L3100" s="1314">
        <f t="shared" si="232"/>
        <v>0.0</v>
      </c>
      <c r="M3100" s="1315" t="str">
        <f>IF(K3084="","",VLOOKUP($A3081,'Marks Entry'!$C$1:$GQ$109,45,0))</f>
        <v/>
      </c>
      <c r="N3100" s="508"/>
    </row>
    <row r="3101" spans="8:8" s="1235" ht="17.25" customFormat="1" customHeight="1">
      <c r="A3101" s="1236"/>
      <c r="B3101" s="1282" t="s">
        <v>167</v>
      </c>
      <c r="C3101" s="1334" t="str">
        <f>'Marks Entry'!$AV$3</f>
        <v>SANSKRIT-II</v>
      </c>
      <c r="D3101" s="1335"/>
      <c r="E3101" s="1311">
        <f>IF(K3084="","",VLOOKUP($A3081,'Marks Entry'!$C$1:$GQ$109,46,0))</f>
        <v>0.0</v>
      </c>
      <c r="F3101" s="1311">
        <f>IF(K3084="","",VLOOKUP($A3081,'Marks Entry'!$C$1:$GQ$109,47,0))</f>
        <v>0.0</v>
      </c>
      <c r="G3101" s="1312">
        <f>IF(K3084="","",VLOOKUP($A3081,'Marks Entry'!$C$1:$GQ$109,48,0))</f>
        <v>0.0</v>
      </c>
      <c r="H3101" s="1336">
        <f t="shared" si="233"/>
        <v>0.0</v>
      </c>
      <c r="I3101" s="1337">
        <f>IF(K3084="","",VLOOKUP($A3081,'Marks Entry'!$C$1:$GQ$109,50,0))</f>
        <v>0.0</v>
      </c>
      <c r="J3101" s="1336">
        <f t="shared" si="231"/>
        <v>0.0</v>
      </c>
      <c r="K3101" s="1311">
        <f>IF(K3084="","",VLOOKUP($A3081,'Marks Entry'!$C$1:$GQ$109,52,0))</f>
        <v>0.0</v>
      </c>
      <c r="L3101" s="1314">
        <f t="shared" si="232"/>
        <v>0.0</v>
      </c>
      <c r="M3101" s="1315" t="str">
        <f>IF(K3084="","",VLOOKUP($A3081,'Marks Entry'!$C$1:$GQ$109,57,0))</f>
        <v/>
      </c>
      <c r="N3101" s="508"/>
    </row>
    <row r="3102" spans="8:8" s="1235" ht="17.25" customFormat="1" customHeight="1">
      <c r="A3102" s="1236"/>
      <c r="B3102" s="1282" t="s">
        <v>167</v>
      </c>
      <c r="C3102" s="1334" t="str">
        <f>'Marks Entry'!$BH$3</f>
        <v>SCIENCE</v>
      </c>
      <c r="D3102" s="1335"/>
      <c r="E3102" s="1311">
        <f>IF(K3084="","",VLOOKUP($A3081,'Marks Entry'!$C$1:$GQ$109,58,0))</f>
        <v>0.0</v>
      </c>
      <c r="F3102" s="1311">
        <f>IF(K3084="","",VLOOKUP($A3081,'Marks Entry'!$C$1:$GQ$109,59,0))</f>
        <v>0.0</v>
      </c>
      <c r="G3102" s="1312">
        <f>IF(K3084="","",VLOOKUP($A3081,'Marks Entry'!$C$1:$GQ$109,60,0))</f>
        <v>0.0</v>
      </c>
      <c r="H3102" s="1336">
        <f t="shared" si="233"/>
        <v>0.0</v>
      </c>
      <c r="I3102" s="1337">
        <f>IF(K3084="","",VLOOKUP($A3081,'Marks Entry'!$C$1:$GQ$109,62,0))</f>
        <v>0.0</v>
      </c>
      <c r="J3102" s="1336">
        <f t="shared" si="231"/>
        <v>0.0</v>
      </c>
      <c r="K3102" s="1311">
        <f>IF(K3084="","",VLOOKUP($A3081,'Marks Entry'!$C$1:$GQ$109,64,0))</f>
        <v>0.0</v>
      </c>
      <c r="L3102" s="1314">
        <f t="shared" si="232"/>
        <v>0.0</v>
      </c>
      <c r="M3102" s="1315" t="str">
        <f>IF(K3084="","",VLOOKUP($A3081,'Marks Entry'!$C$1:$GQ$109,69,0))</f>
        <v/>
      </c>
      <c r="N3102" s="508"/>
    </row>
    <row r="3103" spans="8:8" s="1235" ht="17.25" customFormat="1" customHeight="1">
      <c r="A3103" s="1236"/>
      <c r="B3103" s="1282" t="s">
        <v>167</v>
      </c>
      <c r="C3103" s="1338" t="str">
        <f>'Marks Entry'!$BT$3</f>
        <v>MATHEMATICS</v>
      </c>
      <c r="D3103" s="1339"/>
      <c r="E3103" s="1340">
        <f>IF(K3084="","",VLOOKUP($A3081,'Marks Entry'!$C$1:$GQ$109,70,0))</f>
        <v>0.0</v>
      </c>
      <c r="F3103" s="1340">
        <f>IF(K3084="","",VLOOKUP($A3081,'Marks Entry'!$C$1:$GQ$109,71,0))</f>
        <v>0.0</v>
      </c>
      <c r="G3103" s="1341">
        <f>IF(K3084="","",VLOOKUP($A3081,'Marks Entry'!$C$1:$GQ$109,72,0))</f>
        <v>0.0</v>
      </c>
      <c r="H3103" s="1342">
        <f t="shared" si="233"/>
        <v>0.0</v>
      </c>
      <c r="I3103" s="1343">
        <f>IF(K3084="","",VLOOKUP($A3081,'Marks Entry'!$C$1:$GQ$109,74,0))</f>
        <v>0.0</v>
      </c>
      <c r="J3103" s="1342">
        <f t="shared" si="231"/>
        <v>0.0</v>
      </c>
      <c r="K3103" s="1340">
        <f>IF(K3084="","",VLOOKUP($A3081,'Marks Entry'!$C$1:$GQ$109,76,0))</f>
        <v>0.0</v>
      </c>
      <c r="L3103" s="1344">
        <f t="shared" si="232"/>
        <v>0.0</v>
      </c>
      <c r="M3103" s="1345" t="str">
        <f>IF(K3084="","",VLOOKUP($A3081,'Marks Entry'!$C$1:$GQ$109,81,0))</f>
        <v/>
      </c>
      <c r="N3103" s="508"/>
    </row>
    <row r="3104" spans="8:8" s="1235" ht="17.25" customFormat="1" customHeight="1">
      <c r="A3104" s="1236"/>
      <c r="B3104" s="1282" t="s">
        <v>167</v>
      </c>
      <c r="C3104" s="1338" t="str">
        <f>'Marks Entry'!$CF$3</f>
        <v>SOCIAL SCIENCE</v>
      </c>
      <c r="D3104" s="1339"/>
      <c r="E3104" s="1340">
        <f>IF(K3084="","",VLOOKUP($A3081,'Marks Entry'!$C$1:$GQ$109,82,0))</f>
        <v>0.0</v>
      </c>
      <c r="F3104" s="1340">
        <f>IF(K3084="","",VLOOKUP($A3081,'Marks Entry'!$C$1:$GQ$109,83,0))</f>
        <v>0.0</v>
      </c>
      <c r="G3104" s="1341">
        <f>IF(K3084="","",VLOOKUP($A3081,'Marks Entry'!$C$1:$GQ$109,84,0))</f>
        <v>0.0</v>
      </c>
      <c r="H3104" s="1342">
        <f t="shared" si="233"/>
        <v>0.0</v>
      </c>
      <c r="I3104" s="1343">
        <f>IF(K3084="","",VLOOKUP($A3081,'Marks Entry'!$C$1:$GQ$109,86,0))</f>
        <v>0.0</v>
      </c>
      <c r="J3104" s="1342">
        <f t="shared" si="231"/>
        <v>0.0</v>
      </c>
      <c r="K3104" s="1340">
        <f>IF(K3084="","",VLOOKUP($A3081,'Marks Entry'!$C$1:$GQ$109,88,0))</f>
        <v>0.0</v>
      </c>
      <c r="L3104" s="1344">
        <f t="shared" si="232"/>
        <v>0.0</v>
      </c>
      <c r="M3104" s="1345" t="str">
        <f>IF(K3084="","",VLOOKUP($A3081,'Marks Entry'!$C$1:$GQ$109,93,0))</f>
        <v/>
      </c>
      <c r="N3104" s="508"/>
    </row>
    <row r="3105" spans="8:8" s="24" ht="17.25" customFormat="1" customHeight="1">
      <c r="A3105" s="1236"/>
      <c r="B3105" s="1262" t="s">
        <v>167</v>
      </c>
      <c r="C3105" s="1346" t="s">
        <v>77</v>
      </c>
      <c r="D3105" s="1347"/>
      <c r="E3105" s="1348"/>
      <c r="F3105" s="1349" t="s">
        <v>78</v>
      </c>
      <c r="G3105" s="1350"/>
      <c r="H3105" s="1351" t="s">
        <v>79</v>
      </c>
      <c r="I3105" s="1352"/>
      <c r="J3105" s="1353" t="s">
        <v>43</v>
      </c>
      <c r="K3105" s="1354" t="s">
        <v>95</v>
      </c>
      <c r="L3105" s="1355" t="s">
        <v>41</v>
      </c>
      <c r="M3105" s="1356" t="s">
        <v>45</v>
      </c>
      <c r="N3105" s="508"/>
    </row>
    <row r="3106" spans="8:8" s="24" ht="20.25" customFormat="1" customHeight="1">
      <c r="A3106" s="1236"/>
      <c r="B3106" s="1262" t="s">
        <v>167</v>
      </c>
      <c r="C3106" s="1357"/>
      <c r="D3106" s="1358"/>
      <c r="E3106" s="1359"/>
      <c r="F3106" s="1360" t="str">
        <f>IF(K3084="","",VLOOKUP($A3081,'Marks Entry'!$C$1:$GQ$109,155,0))</f>
        <v/>
      </c>
      <c r="G3106" s="1361"/>
      <c r="H3106" s="1362" t="str">
        <f>IF(K3084="","",VLOOKUP($A3081,'Marks Entry'!$C$1:$GQ$109,156,0))</f>
        <v/>
      </c>
      <c r="I3106" s="1361"/>
      <c r="J3106" s="1363" t="str">
        <f>IF(K3084="","",VLOOKUP($A3081,'Marks Entry'!$C$1:$GQ$109,157,0))</f>
        <v/>
      </c>
      <c r="K3106" s="1364" t="str">
        <f>IF(K3084="","",VLOOKUP($A3081,'Marks Entry'!$C$1:$GQ$109,158,0))</f>
        <v/>
      </c>
      <c r="L3106" s="1365" t="str">
        <f>IF(K3084="","",VLOOKUP($A3081,'Marks Entry'!$C$1:$GQ$109,159,0))</f>
        <v/>
      </c>
      <c r="M3106" s="1366" t="str">
        <f>IF(K3084="","",VLOOKUP($A3081,'Marks Entry'!$C$1:$GQ$109,161,0))</f>
        <v/>
      </c>
      <c r="N3106" s="508"/>
    </row>
    <row r="3107" spans="8:8" s="24" ht="17.25" customFormat="1" customHeight="1">
      <c r="A3107" s="1236"/>
      <c r="B3107" s="1262" t="s">
        <v>167</v>
      </c>
      <c r="C3107" s="1367" t="s">
        <v>58</v>
      </c>
      <c r="D3107" s="1368"/>
      <c r="E3107" s="1368"/>
      <c r="F3107" s="1368"/>
      <c r="G3107" s="1368"/>
      <c r="H3107" s="1368"/>
      <c r="I3107" s="1369"/>
      <c r="J3107" s="1370" t="s">
        <v>59</v>
      </c>
      <c r="K3107" s="1371">
        <f>IF(K3084="","",VLOOKUP($A3081,'Marks Entry'!$C$1:$GQ$109,152,0))</f>
        <v>0.0</v>
      </c>
      <c r="L3107" s="1372" t="s">
        <v>104</v>
      </c>
      <c r="M3107" s="1373"/>
      <c r="N3107" s="508"/>
    </row>
    <row r="3108" spans="8:8" s="24" ht="17.25" customFormat="1" customHeight="1">
      <c r="A3108" s="1236"/>
      <c r="B3108" s="1262" t="s">
        <v>167</v>
      </c>
      <c r="C3108" s="1374" t="s">
        <v>54</v>
      </c>
      <c r="D3108" s="1375"/>
      <c r="E3108" s="1375"/>
      <c r="F3108" s="1376" t="s">
        <v>162</v>
      </c>
      <c r="G3108" s="1376"/>
      <c r="H3108" s="1376"/>
      <c r="I3108" s="1377" t="s">
        <v>49</v>
      </c>
      <c r="J3108" s="1378" t="s">
        <v>60</v>
      </c>
      <c r="K3108" s="1379">
        <f>IF(K3084="","",VLOOKUP($A3081,'Marks Entry'!$C$1:$GQ$109,153,0))</f>
        <v>0.0</v>
      </c>
      <c r="L3108" s="1380" t="str">
        <f>IF(K3084="","",VLOOKUP($A3081,'Marks Entry'!$C$1:$GQ$109,154,0))</f>
        <v/>
      </c>
      <c r="M3108" s="1381"/>
      <c r="N3108" s="508"/>
    </row>
    <row r="3109" spans="8:8" s="24" ht="17.25" customFormat="1" customHeight="1">
      <c r="A3109" s="1236"/>
      <c r="B3109" s="1262" t="s">
        <v>167</v>
      </c>
      <c r="C3109" s="1374"/>
      <c r="D3109" s="1375"/>
      <c r="E3109" s="1375"/>
      <c r="F3109" s="1376"/>
      <c r="G3109" s="1376"/>
      <c r="H3109" s="1376"/>
      <c r="I3109" s="1382" t="s">
        <v>103</v>
      </c>
      <c r="J3109" s="1383" t="s">
        <v>61</v>
      </c>
      <c r="K3109" s="1383"/>
      <c r="L3109" s="1384" t="str">
        <f>IF(K3084="","",VLOOKUP($A3081,'Marks Entry'!$C$1:$GQ$109,162,0))</f>
        <v/>
      </c>
      <c r="M3109" s="1385"/>
      <c r="N3109" s="508"/>
    </row>
    <row r="3110" spans="8:8" s="24" ht="17.25" customFormat="1" customHeight="1">
      <c r="A3110" s="1236"/>
      <c r="B3110" s="1262" t="s">
        <v>167</v>
      </c>
      <c r="C3110" s="1386" t="str">
        <f>'Marks Entry'!$CR$3</f>
        <v>Fou. Of Info. Tech.</v>
      </c>
      <c r="D3110" s="1387"/>
      <c r="E3110" s="1388"/>
      <c r="F3110" s="1389" t="str">
        <f>IF(K3084="","",VLOOKUP($A3081,'Marks Entry'!$C$1:$GQ$109,180,0))</f>
        <v>0/200</v>
      </c>
      <c r="G3110" s="1389"/>
      <c r="H3110" s="1389"/>
      <c r="I3110" s="1390" t="str">
        <f>IF(OR(K3084="",F3110=0/200),"",VLOOKUP($A3081,'Marks Entry'!$C$1:$GQ$109,106,0))</f>
        <v/>
      </c>
      <c r="J3110" s="1391" t="s">
        <v>68</v>
      </c>
      <c r="K3110" s="1391"/>
      <c r="L3110" s="1392">
        <f>Master!$E$20</f>
        <v>45048.0</v>
      </c>
      <c r="M3110" s="1393"/>
      <c r="N3110" s="508"/>
    </row>
    <row r="3111" spans="8:8" s="24" ht="17.25" customFormat="1" customHeight="1">
      <c r="A3111" s="1236"/>
      <c r="B3111" s="1262" t="s">
        <v>167</v>
      </c>
      <c r="C3111" s="1394" t="str">
        <f>'Marks Entry'!$DE$3</f>
        <v>Health &amp; Phy. Edu.</v>
      </c>
      <c r="D3111" s="1395"/>
      <c r="E3111" s="1395"/>
      <c r="F3111" s="1396" t="str">
        <f>IF(K3084="","",VLOOKUP($A3081,'Marks Entry'!$C$1:$GQ$109,184,0))</f>
        <v>0/230</v>
      </c>
      <c r="G3111" s="1397"/>
      <c r="H3111" s="1398"/>
      <c r="I3111" s="1390" t="str">
        <f>IF(OR(K3084="",F3111=0/200),"",VLOOKUP($A3081,'Marks Entry'!$C$1:$GQ$109,129,0))</f>
        <v/>
      </c>
      <c r="J3111" s="1399"/>
      <c r="K3111" s="1399"/>
      <c r="L3111" s="1399"/>
      <c r="M3111" s="1400"/>
      <c r="N3111" s="508"/>
    </row>
    <row r="3112" spans="8:8" s="24" ht="17.25" customFormat="1" customHeight="1">
      <c r="A3112" s="1236"/>
      <c r="B3112" s="1262" t="s">
        <v>167</v>
      </c>
      <c r="C3112" s="1394" t="str">
        <f>'Marks Entry'!$EB$3</f>
        <v>S.U.P.W.</v>
      </c>
      <c r="D3112" s="1395"/>
      <c r="E3112" s="1395"/>
      <c r="F3112" s="1396" t="str">
        <f>IF(K3084="","",VLOOKUP($A3081,'Marks Entry'!$C$1:$GQ$109,188,0))</f>
        <v>0/100</v>
      </c>
      <c r="G3112" s="1397"/>
      <c r="H3112" s="1398"/>
      <c r="I3112" s="1390" t="str">
        <f>IF(OR(K3084="",F3112=0/100),"",VLOOKUP($A3081,'Marks Entry'!$C$1:$GQ$109,135,0))</f>
        <v/>
      </c>
      <c r="J3112" s="1401"/>
      <c r="K3112" s="1401"/>
      <c r="L3112" s="1401"/>
      <c r="M3112" s="1402"/>
      <c r="N3112" s="508"/>
    </row>
    <row r="3113" spans="8:8" s="24" ht="17.25" customFormat="1" customHeight="1">
      <c r="A3113" s="1236"/>
      <c r="B3113" s="1262" t="s">
        <v>167</v>
      </c>
      <c r="C3113" s="1394" t="str">
        <f>'Marks Entry'!$EH$3</f>
        <v>Art Education</v>
      </c>
      <c r="D3113" s="1395"/>
      <c r="E3113" s="1395"/>
      <c r="F3113" s="1396" t="str">
        <f>IF(K3084="","",VLOOKUP($A3081,'Marks Entry'!$C$1:$GQ$109,192,0))</f>
        <v>0/100</v>
      </c>
      <c r="G3113" s="1397"/>
      <c r="H3113" s="1398"/>
      <c r="I3113" s="1390" t="str">
        <f>IF(OR(K3084="",F3113=0/100),"",VLOOKUP($A3081,'Marks Entry'!$C$1:$GQ$109,141,0))</f>
        <v/>
      </c>
      <c r="J3113" s="1403" t="s">
        <v>228</v>
      </c>
      <c r="K3113" s="1403"/>
      <c r="L3113" s="1403"/>
      <c r="M3113" s="1404"/>
      <c r="N3113" s="508"/>
    </row>
    <row r="3114" spans="8:8" s="24" ht="17.25" customFormat="1" customHeight="1">
      <c r="A3114" s="1236"/>
      <c r="B3114" s="1262" t="s">
        <v>167</v>
      </c>
      <c r="C3114" s="1394" t="str">
        <f>'Marks Entry'!$EN$3</f>
        <v>H &amp; C RAJ</v>
      </c>
      <c r="D3114" s="1395"/>
      <c r="E3114" s="1395"/>
      <c r="F3114" s="1405" t="str">
        <f>IF(K3084="","",VLOOKUP($A3081,'Marks Entry'!$C$1:$GQ$109,196,0))</f>
        <v>0/200</v>
      </c>
      <c r="G3114" s="1406"/>
      <c r="H3114" s="1407"/>
      <c r="I3114" s="1408" t="str">
        <f>IF(OR(K3084="",F3114=0/200),"",VLOOKUP($A3081,'Marks Entry'!$C$1:$GQ$109,151,0))</f>
        <v/>
      </c>
      <c r="J3114" s="1403" t="s">
        <v>229</v>
      </c>
      <c r="K3114" s="1403"/>
      <c r="L3114" s="1403"/>
      <c r="M3114" s="1404"/>
      <c r="N3114" s="508"/>
    </row>
    <row r="3115" spans="8:8" s="24" ht="17.25" customFormat="1" customHeight="1">
      <c r="A3115" s="1236"/>
      <c r="B3115" s="1262" t="s">
        <v>167</v>
      </c>
      <c r="C3115" s="1409" t="s">
        <v>171</v>
      </c>
      <c r="D3115" s="1410"/>
      <c r="E3115" s="1411"/>
      <c r="F3115" s="1412" t="s">
        <v>172</v>
      </c>
      <c r="G3115" s="1413"/>
      <c r="H3115" s="1414"/>
      <c r="I3115" s="1415" t="s">
        <v>31</v>
      </c>
      <c r="J3115" s="1403" t="s">
        <v>230</v>
      </c>
      <c r="K3115" s="1403"/>
      <c r="L3115" s="1403"/>
      <c r="M3115" s="1404"/>
      <c r="N3115" s="508"/>
    </row>
    <row r="3116" spans="8:8" s="24" ht="17.25" customFormat="1" customHeight="1">
      <c r="A3116" s="1236"/>
      <c r="B3116" s="1262" t="s">
        <v>167</v>
      </c>
      <c r="C3116" s="1416"/>
      <c r="D3116" s="1417"/>
      <c r="E3116" s="1418"/>
      <c r="F3116" s="1419" t="s">
        <v>224</v>
      </c>
      <c r="G3116" s="1420"/>
      <c r="H3116" s="1421"/>
      <c r="I3116" s="1422" t="s">
        <v>62</v>
      </c>
      <c r="J3116" s="1423" t="s">
        <v>232</v>
      </c>
      <c r="K3116" s="1424"/>
      <c r="L3116" s="1424"/>
      <c r="M3116" s="1425"/>
      <c r="N3116" s="508"/>
    </row>
    <row r="3117" spans="8:8" s="24" ht="17.25" customFormat="1" customHeight="1">
      <c r="A3117" s="1236"/>
      <c r="B3117" s="1262" t="s">
        <v>167</v>
      </c>
      <c r="C3117" s="1416"/>
      <c r="D3117" s="1417"/>
      <c r="E3117" s="1418"/>
      <c r="F3117" s="1419" t="s">
        <v>225</v>
      </c>
      <c r="G3117" s="1420"/>
      <c r="H3117" s="1421"/>
      <c r="I3117" s="1422" t="s">
        <v>63</v>
      </c>
      <c r="J3117" s="1426"/>
      <c r="K3117" s="1427"/>
      <c r="L3117" s="1427"/>
      <c r="M3117" s="1428"/>
      <c r="N3117" s="508"/>
    </row>
    <row r="3118" spans="8:8" s="24" ht="17.25" customFormat="1" customHeight="1">
      <c r="A3118" s="1236"/>
      <c r="B3118" s="1262" t="s">
        <v>167</v>
      </c>
      <c r="C3118" s="1416"/>
      <c r="D3118" s="1417"/>
      <c r="E3118" s="1418"/>
      <c r="F3118" s="1419" t="s">
        <v>226</v>
      </c>
      <c r="G3118" s="1420"/>
      <c r="H3118" s="1421"/>
      <c r="I3118" s="1422" t="s">
        <v>65</v>
      </c>
      <c r="J3118" s="1426"/>
      <c r="K3118" s="1427"/>
      <c r="L3118" s="1427"/>
      <c r="M3118" s="1428"/>
      <c r="N3118" s="508"/>
    </row>
    <row r="3119" spans="8:8" s="24" ht="17.25" customFormat="1" customHeight="1">
      <c r="A3119" s="1236"/>
      <c r="B3119" s="1429" t="s">
        <v>167</v>
      </c>
      <c r="C3119" s="1430"/>
      <c r="D3119" s="1431"/>
      <c r="E3119" s="1432"/>
      <c r="F3119" s="1433" t="s">
        <v>227</v>
      </c>
      <c r="G3119" s="1434"/>
      <c r="H3119" s="1435"/>
      <c r="I3119" s="1436" t="s">
        <v>64</v>
      </c>
      <c r="J3119" s="1437" t="s">
        <v>231</v>
      </c>
      <c r="K3119" s="1438"/>
      <c r="L3119" s="1438"/>
      <c r="M3119" s="1439"/>
      <c r="N3119" s="508"/>
    </row>
    <row r="3120" spans="8:8" s="24" ht="27.75" customFormat="1" customHeight="1">
      <c r="A3120" s="1440" t="s">
        <v>161</v>
      </c>
      <c r="B3120" s="1440"/>
      <c r="C3120" s="1440"/>
      <c r="D3120" s="1440"/>
      <c r="E3120" s="1440"/>
      <c r="F3120" s="1440"/>
      <c r="G3120" s="1440"/>
      <c r="H3120" s="1440"/>
      <c r="I3120" s="1440"/>
      <c r="J3120" s="1440"/>
      <c r="K3120" s="1440"/>
      <c r="L3120" s="1440"/>
      <c r="M3120" s="1440"/>
      <c r="N3120" s="1440"/>
    </row>
    <row r="3121" spans="8:8" s="24" ht="19.5" customFormat="1" customHeight="1">
      <c r="A3121" s="1223">
        <f>A3081+1</f>
        <v>79.0</v>
      </c>
      <c r="B3121" s="1441" t="str">
        <f>$B$1</f>
        <v>Department Of Sanskrit Education, Rajasthan</v>
      </c>
      <c r="C3121" s="1441"/>
      <c r="D3121" s="1441"/>
      <c r="E3121" s="1441"/>
      <c r="F3121" s="1441"/>
      <c r="G3121" s="1441"/>
      <c r="H3121" s="1441"/>
      <c r="I3121" s="1441"/>
      <c r="J3121" s="1441"/>
      <c r="K3121" s="1441"/>
      <c r="L3121" s="1441"/>
      <c r="M3121" s="1441"/>
      <c r="N3121" s="508" t="s">
        <v>161</v>
      </c>
    </row>
    <row r="3122" spans="8:8" s="707" ht="36.0" customFormat="1" customHeight="1">
      <c r="A3122" s="1225"/>
      <c r="B3122" s="1226"/>
      <c r="C3122" s="1227"/>
      <c r="D3122" s="1228" t="str">
        <f>Master!$E$8</f>
        <v>GOVT VARISHTHA UPADHYAY SANSKRIT SCHOOL</v>
      </c>
      <c r="E3122" s="1229"/>
      <c r="F3122" s="1229"/>
      <c r="G3122" s="1229"/>
      <c r="H3122" s="1229"/>
      <c r="I3122" s="1229"/>
      <c r="J3122" s="1229"/>
      <c r="K3122" s="1229"/>
      <c r="L3122" s="1229"/>
      <c r="M3122" s="1230"/>
      <c r="N3122" s="508"/>
    </row>
    <row r="3123" spans="8:8" s="24" ht="19.5" customFormat="1" customHeight="1">
      <c r="A3123" s="1225"/>
      <c r="B3123" s="1231"/>
      <c r="C3123" s="1232"/>
      <c r="D3123" s="1233">
        <f>Master!$E$11</f>
        <v>0.0</v>
      </c>
      <c r="E3123" s="1233"/>
      <c r="F3123" s="1233"/>
      <c r="G3123" s="1233"/>
      <c r="H3123" s="1233"/>
      <c r="I3123" s="1233"/>
      <c r="J3123" s="1233"/>
      <c r="K3123" s="1233"/>
      <c r="L3123" s="1233"/>
      <c r="M3123" s="1234"/>
      <c r="N3123" s="508"/>
    </row>
    <row r="3124" spans="8:8" s="1235" ht="18.75" customFormat="1" customHeight="1">
      <c r="A3124" s="1236"/>
      <c r="B3124" s="1237"/>
      <c r="C3124" s="1238" t="s">
        <v>154</v>
      </c>
      <c r="D3124" s="1239"/>
      <c r="E3124" s="1239"/>
      <c r="F3124" s="1239"/>
      <c r="G3124" s="1239"/>
      <c r="H3124" s="1240"/>
      <c r="I3124" s="1241" t="s">
        <v>135</v>
      </c>
      <c r="J3124" s="1242"/>
      <c r="K3124" s="1243">
        <f>VLOOKUP($A3121,'Marks Entry'!$C$9:$K$108,5)</f>
        <v>0.0</v>
      </c>
      <c r="L3124" s="1244" t="s">
        <v>221</v>
      </c>
      <c r="M3124" s="1245"/>
      <c r="N3124" s="508"/>
    </row>
    <row r="3125" spans="8:8" s="1235" ht="18.75" customFormat="1" customHeight="1">
      <c r="A3125" s="1236"/>
      <c r="B3125" s="1237"/>
      <c r="C3125" s="1246"/>
      <c r="D3125" s="1247"/>
      <c r="E3125" s="1247"/>
      <c r="F3125" s="1247"/>
      <c r="G3125" s="1247"/>
      <c r="H3125" s="1248"/>
      <c r="I3125" s="1241"/>
      <c r="J3125" s="1242"/>
      <c r="K3125" s="1243"/>
      <c r="L3125" s="1249">
        <f>Master!$E$14</f>
        <v>8170.0</v>
      </c>
      <c r="M3125" s="1250"/>
      <c r="N3125" s="508"/>
    </row>
    <row r="3126" spans="8:8" s="24" ht="15.75" customFormat="1" customHeight="1">
      <c r="A3126" s="1236"/>
      <c r="B3126" s="1251"/>
      <c r="C3126" s="1246"/>
      <c r="D3126" s="1247"/>
      <c r="E3126" s="1247"/>
      <c r="F3126" s="1247"/>
      <c r="G3126" s="1247"/>
      <c r="H3126" s="1248"/>
      <c r="I3126" s="1241"/>
      <c r="J3126" s="1242"/>
      <c r="K3126" s="1243"/>
      <c r="L3126" s="1252" t="s">
        <v>222</v>
      </c>
      <c r="M3126" s="1253"/>
      <c r="N3126" s="508"/>
    </row>
    <row r="3127" spans="8:8" s="24" ht="18.0" customFormat="1" customHeight="1">
      <c r="A3127" s="1236"/>
      <c r="B3127" s="1251"/>
      <c r="C3127" s="1254"/>
      <c r="D3127" s="1255"/>
      <c r="E3127" s="1255"/>
      <c r="F3127" s="1255"/>
      <c r="G3127" s="1255"/>
      <c r="H3127" s="1256"/>
      <c r="I3127" s="1257"/>
      <c r="J3127" s="1258"/>
      <c r="K3127" s="1259"/>
      <c r="L3127" s="1260" t="str">
        <f>Master!$E$6</f>
        <v>2022-23</v>
      </c>
      <c r="M3127" s="1261"/>
      <c r="N3127" s="508"/>
    </row>
    <row r="3128" spans="8:8" s="24" ht="17.25" customFormat="1" customHeight="1">
      <c r="A3128" s="1236"/>
      <c r="B3128" s="1262" t="s">
        <v>167</v>
      </c>
      <c r="C3128" s="1263" t="s">
        <v>21</v>
      </c>
      <c r="D3128" s="1264"/>
      <c r="E3128" s="1264"/>
      <c r="F3128" s="1264"/>
      <c r="G3128" s="1265"/>
      <c r="H3128" s="1266" t="s">
        <v>153</v>
      </c>
      <c r="I3128" s="1267">
        <f>IF(K3124="","",VLOOKUP($A3121,'Marks Entry'!$C$9:$FA$108,3,0))</f>
        <v>0.0</v>
      </c>
      <c r="J3128" s="1267"/>
      <c r="K3128" s="1267"/>
      <c r="L3128" s="1267"/>
      <c r="M3128" s="1268"/>
      <c r="N3128" s="508"/>
    </row>
    <row r="3129" spans="8:8" s="24" ht="17.25" customFormat="1" customHeight="1">
      <c r="A3129" s="1236"/>
      <c r="B3129" s="1262" t="s">
        <v>167</v>
      </c>
      <c r="C3129" s="1269" t="s">
        <v>23</v>
      </c>
      <c r="D3129" s="1270"/>
      <c r="E3129" s="1270"/>
      <c r="F3129" s="1270"/>
      <c r="G3129" s="1271"/>
      <c r="H3129" s="1272" t="s">
        <v>153</v>
      </c>
      <c r="I3129" s="1273">
        <f>IF(K3124="","",VLOOKUP($A3121,'Marks Entry'!$C$9:$FA$108,6,0))</f>
        <v>0.0</v>
      </c>
      <c r="J3129" s="1273"/>
      <c r="K3129" s="1273"/>
      <c r="L3129" s="1273"/>
      <c r="M3129" s="1274"/>
      <c r="N3129" s="508"/>
    </row>
    <row r="3130" spans="8:8" s="24" ht="17.25" customFormat="1" customHeight="1">
      <c r="A3130" s="1236"/>
      <c r="B3130" s="1262" t="s">
        <v>167</v>
      </c>
      <c r="C3130" s="1269" t="s">
        <v>24</v>
      </c>
      <c r="D3130" s="1270"/>
      <c r="E3130" s="1270"/>
      <c r="F3130" s="1270"/>
      <c r="G3130" s="1271"/>
      <c r="H3130" s="1272" t="s">
        <v>153</v>
      </c>
      <c r="I3130" s="1273">
        <f>IF(K3124="","",VLOOKUP($A3121,'Marks Entry'!$C$9:$FA$108,7,0))</f>
        <v>0.0</v>
      </c>
      <c r="J3130" s="1273"/>
      <c r="K3130" s="1273"/>
      <c r="L3130" s="1273"/>
      <c r="M3130" s="1274"/>
      <c r="N3130" s="508"/>
    </row>
    <row r="3131" spans="8:8" s="24" ht="17.25" customFormat="1" customHeight="1">
      <c r="A3131" s="1236"/>
      <c r="B3131" s="1262" t="s">
        <v>167</v>
      </c>
      <c r="C3131" s="1269" t="s">
        <v>52</v>
      </c>
      <c r="D3131" s="1270"/>
      <c r="E3131" s="1270"/>
      <c r="F3131" s="1270"/>
      <c r="G3131" s="1271"/>
      <c r="H3131" s="1272" t="s">
        <v>153</v>
      </c>
      <c r="I3131" s="1273">
        <f>IF(K3124="","",VLOOKUP($A3121,'Marks Entry'!$C$9:$FA$108,8,0))</f>
        <v>0.0</v>
      </c>
      <c r="J3131" s="1273"/>
      <c r="K3131" s="1273"/>
      <c r="L3131" s="1273"/>
      <c r="M3131" s="1274"/>
      <c r="N3131" s="508"/>
    </row>
    <row r="3132" spans="8:8" s="24" ht="17.25" customFormat="1" customHeight="1">
      <c r="A3132" s="1236"/>
      <c r="B3132" s="1262" t="s">
        <v>167</v>
      </c>
      <c r="C3132" s="1269" t="s">
        <v>53</v>
      </c>
      <c r="D3132" s="1270"/>
      <c r="E3132" s="1270"/>
      <c r="F3132" s="1270"/>
      <c r="G3132" s="1271"/>
      <c r="H3132" s="1272" t="s">
        <v>153</v>
      </c>
      <c r="I3132" s="1275" t="str">
        <f>IF(K3124="","",CONCATENATE('Marks Entry'!$G$4,'Marks Entry'!$J$4))</f>
        <v>9(A)</v>
      </c>
      <c r="J3132" s="1273"/>
      <c r="K3132" s="1273"/>
      <c r="L3132" s="1273"/>
      <c r="M3132" s="1274"/>
      <c r="N3132" s="508"/>
    </row>
    <row r="3133" spans="8:8" s="24" ht="17.25" customFormat="1" customHeight="1">
      <c r="A3133" s="1236"/>
      <c r="B3133" s="1262" t="s">
        <v>167</v>
      </c>
      <c r="C3133" s="1276" t="s">
        <v>26</v>
      </c>
      <c r="D3133" s="1277"/>
      <c r="E3133" s="1277"/>
      <c r="F3133" s="1277"/>
      <c r="G3133" s="1278"/>
      <c r="H3133" s="1279" t="s">
        <v>153</v>
      </c>
      <c r="I3133" s="1280">
        <f>IF(K3124="","",VLOOKUP($A3121,'Marks Entry'!$C$9:$FA$108,9,0))</f>
        <v>0.0</v>
      </c>
      <c r="J3133" s="1280"/>
      <c r="K3133" s="1280"/>
      <c r="L3133" s="1280"/>
      <c r="M3133" s="1281"/>
      <c r="N3133" s="508"/>
    </row>
    <row r="3134" spans="8:8" s="1235" ht="17.25" customFormat="1" customHeight="1">
      <c r="A3134" s="1236"/>
      <c r="B3134" s="1282" t="s">
        <v>167</v>
      </c>
      <c r="C3134" s="1283" t="s">
        <v>54</v>
      </c>
      <c r="D3134" s="1284"/>
      <c r="E3134" s="1285" t="s">
        <v>69</v>
      </c>
      <c r="F3134" s="1286" t="s">
        <v>70</v>
      </c>
      <c r="G3134" s="1285" t="s">
        <v>200</v>
      </c>
      <c r="H3134" s="1287" t="s">
        <v>30</v>
      </c>
      <c r="I3134" s="1288" t="s">
        <v>55</v>
      </c>
      <c r="J3134" s="1289" t="s">
        <v>223</v>
      </c>
      <c r="K3134" s="1290" t="s">
        <v>83</v>
      </c>
      <c r="L3134" s="1291" t="s">
        <v>76</v>
      </c>
      <c r="M3134" s="1292" t="s">
        <v>102</v>
      </c>
      <c r="N3134" s="508"/>
    </row>
    <row r="3135" spans="8:8" s="1235" ht="17.25" customFormat="1" customHeight="1">
      <c r="A3135" s="1236"/>
      <c r="B3135" s="1282" t="s">
        <v>167</v>
      </c>
      <c r="C3135" s="1293"/>
      <c r="D3135" s="1294"/>
      <c r="E3135" s="1295"/>
      <c r="F3135" s="1296"/>
      <c r="G3135" s="1295"/>
      <c r="H3135" s="1297"/>
      <c r="I3135" s="1298"/>
      <c r="J3135" s="1299"/>
      <c r="K3135" s="1300"/>
      <c r="L3135" s="1301"/>
      <c r="M3135" s="1302"/>
      <c r="N3135" s="508"/>
    </row>
    <row r="3136" spans="8:8" s="1235" ht="17.25" customFormat="1" customHeight="1">
      <c r="A3136" s="1236"/>
      <c r="B3136" s="1282" t="s">
        <v>167</v>
      </c>
      <c r="C3136" s="1303" t="s">
        <v>56</v>
      </c>
      <c r="D3136" s="1304"/>
      <c r="E3136" s="1305">
        <f>'Marks Entry'!$L$7</f>
        <v>5.0</v>
      </c>
      <c r="F3136" s="1305">
        <f>'Marks Entry'!$M$7</f>
        <v>5.0</v>
      </c>
      <c r="G3136" s="1305">
        <f>'Marks Entry'!$M$7</f>
        <v>5.0</v>
      </c>
      <c r="H3136" s="1306">
        <f>SUM(E3136:G3136)</f>
        <v>15.0</v>
      </c>
      <c r="I3136" s="1305">
        <f>'Marks Entry'!$P$7</f>
        <v>35.0</v>
      </c>
      <c r="J3136" s="1306">
        <f>SUM(H3136,I3136)</f>
        <v>50.0</v>
      </c>
      <c r="K3136" s="1305">
        <f>'Marks Entry'!$R$7</f>
        <v>50.0</v>
      </c>
      <c r="L3136" s="1307">
        <f>SUM(J3136,K3136)</f>
        <v>100.0</v>
      </c>
      <c r="M3136" s="1308"/>
      <c r="N3136" s="508"/>
    </row>
    <row r="3137" spans="8:8" s="1235" ht="17.25" customFormat="1" customHeight="1">
      <c r="A3137" s="1236"/>
      <c r="B3137" s="1282" t="s">
        <v>167</v>
      </c>
      <c r="C3137" s="1309" t="str">
        <f>'Marks Entry'!$L$3</f>
        <v>HINDI</v>
      </c>
      <c r="D3137" s="1310"/>
      <c r="E3137" s="1311">
        <f>IF(K3124="","",VLOOKUP($A3121,'Marks Entry'!$C$1:$GQ$109,10,0))</f>
        <v>0.0</v>
      </c>
      <c r="F3137" s="1311">
        <f>IF(K3124="","",VLOOKUP($A3121,'Marks Entry'!$C$1:$GQ$109,11,0))</f>
        <v>0.0</v>
      </c>
      <c r="G3137" s="1312">
        <f>IF(K3124="","",VLOOKUP($A3121,'Marks Entry'!$C$1:$GQ$109,12,0))</f>
        <v>0.0</v>
      </c>
      <c r="H3137" s="1313">
        <f>SUM(E3137:G3137)</f>
        <v>0.0</v>
      </c>
      <c r="I3137" s="1311">
        <f>IF(K3124="","",VLOOKUP($A3121,'Marks Entry'!$C$1:$GQ$109,14,0))</f>
        <v>0.0</v>
      </c>
      <c r="J3137" s="1313">
        <f t="shared" si="234" ref="J3137:J3144">SUM(H3137,I3137)</f>
        <v>0.0</v>
      </c>
      <c r="K3137" s="1311">
        <f>IF(K3124="","",VLOOKUP($A3121,'Marks Entry'!$C$1:$GQ$109,16,0))</f>
        <v>0.0</v>
      </c>
      <c r="L3137" s="1314">
        <f t="shared" si="235" ref="L3137:L3144">SUM(J3137,K3137)</f>
        <v>0.0</v>
      </c>
      <c r="M3137" s="1315" t="str">
        <f>IF(K3124="","",VLOOKUP($A3121,'Marks Entry'!$C$1:$GQ$109,21,0))</f>
        <v/>
      </c>
      <c r="N3137" s="508"/>
    </row>
    <row r="3138" spans="8:8" s="1235" ht="17.25" customFormat="1" customHeight="1">
      <c r="A3138" s="1236"/>
      <c r="B3138" s="1282" t="s">
        <v>167</v>
      </c>
      <c r="C3138" s="1316" t="str">
        <f>'Marks Entry'!$X$3</f>
        <v>ENGLISH</v>
      </c>
      <c r="D3138" s="1317"/>
      <c r="E3138" s="1318">
        <f>IF(K3124="","",VLOOKUP($A3121,'Marks Entry'!$C$1:$GQ$109,22,0))</f>
        <v>0.0</v>
      </c>
      <c r="F3138" s="1318">
        <f>IF(K3124="","",VLOOKUP($A3121,'Marks Entry'!$C$1:$GQ$109,23,0))</f>
        <v>0.0</v>
      </c>
      <c r="G3138" s="1319">
        <f>IF(K3124="","",VLOOKUP($A3121,'Marks Entry'!$C$1:$GQ$109,24,0))</f>
        <v>0.0</v>
      </c>
      <c r="H3138" s="1320">
        <f t="shared" si="236" ref="H3138:H3144">SUM(E3138:G3138)</f>
        <v>0.0</v>
      </c>
      <c r="I3138" s="1321">
        <f>IF(K3124="","",VLOOKUP($A3121,'Marks Entry'!$C$1:$GQ$109,26,0))</f>
        <v>0.0</v>
      </c>
      <c r="J3138" s="1320">
        <f t="shared" si="234"/>
        <v>0.0</v>
      </c>
      <c r="K3138" s="1318">
        <f>IF(K3124="","",VLOOKUP($A3121,'Marks Entry'!$C$1:$GQ$109,28,0))</f>
        <v>0.0</v>
      </c>
      <c r="L3138" s="1322">
        <f t="shared" si="235"/>
        <v>0.0</v>
      </c>
      <c r="M3138" s="1323" t="str">
        <f>IF(K3124="","",VLOOKUP($A3121,'Marks Entry'!$C$1:$GQ$109,33,0))</f>
        <v/>
      </c>
      <c r="N3138" s="508"/>
    </row>
    <row r="3139" spans="8:8" s="1235" ht="17.25" customFormat="1" customHeight="1">
      <c r="A3139" s="1236"/>
      <c r="B3139" s="1282" t="s">
        <v>167</v>
      </c>
      <c r="C3139" s="1324" t="s">
        <v>56</v>
      </c>
      <c r="D3139" s="1325"/>
      <c r="E3139" s="1326">
        <f>'Marks Entry'!$AJ$7</f>
        <v>10.0</v>
      </c>
      <c r="F3139" s="1326">
        <f>'Marks Entry'!$AK$7</f>
        <v>10.0</v>
      </c>
      <c r="G3139" s="1326">
        <f>'Marks Entry'!$AK$7</f>
        <v>10.0</v>
      </c>
      <c r="H3139" s="1327">
        <f t="shared" si="236"/>
        <v>30.0</v>
      </c>
      <c r="I3139" s="1326">
        <f>'Marks Entry'!$AN$7</f>
        <v>70.0</v>
      </c>
      <c r="J3139" s="1327">
        <f t="shared" si="234"/>
        <v>100.0</v>
      </c>
      <c r="K3139" s="1326">
        <f>'Marks Entry'!$AP$7</f>
        <v>100.0</v>
      </c>
      <c r="L3139" s="1328">
        <f t="shared" si="235"/>
        <v>200.0</v>
      </c>
      <c r="M3139" s="1329" t="s">
        <v>168</v>
      </c>
      <c r="N3139" s="508"/>
    </row>
    <row r="3140" spans="8:8" s="1235" ht="17.25" customFormat="1" customHeight="1">
      <c r="A3140" s="1236"/>
      <c r="B3140" s="1282" t="s">
        <v>167</v>
      </c>
      <c r="C3140" s="1330" t="str">
        <f>'Marks Entry'!$AJ$3</f>
        <v>SANSKRIT-I</v>
      </c>
      <c r="D3140" s="1331"/>
      <c r="E3140" s="1311">
        <f>IF(K3124="","",VLOOKUP($A3121,'Marks Entry'!$C$1:$GQ$109,34,0))</f>
        <v>0.0</v>
      </c>
      <c r="F3140" s="1311">
        <f>IF(K3124="","",VLOOKUP($A3121,'Marks Entry'!$C$1:$GQ$109,35,0))</f>
        <v>0.0</v>
      </c>
      <c r="G3140" s="1312">
        <f>IF(K3124="","",VLOOKUP($A3121,'Marks Entry'!$C$1:$GQ$109,36,0))</f>
        <v>0.0</v>
      </c>
      <c r="H3140" s="1332">
        <f t="shared" si="236"/>
        <v>0.0</v>
      </c>
      <c r="I3140" s="1333">
        <f>IF(K3124="","",VLOOKUP($A3121,'Marks Entry'!$C$1:$GQ$109,38,0))</f>
        <v>0.0</v>
      </c>
      <c r="J3140" s="1332">
        <f t="shared" si="234"/>
        <v>0.0</v>
      </c>
      <c r="K3140" s="1311">
        <f>IF(K3124="","",VLOOKUP($A3121,'Marks Entry'!$C$1:$GQ$109,40,0))</f>
        <v>0.0</v>
      </c>
      <c r="L3140" s="1314">
        <f t="shared" si="235"/>
        <v>0.0</v>
      </c>
      <c r="M3140" s="1315" t="str">
        <f>IF(K3124="","",VLOOKUP($A3121,'Marks Entry'!$C$1:$GQ$109,45,0))</f>
        <v/>
      </c>
      <c r="N3140" s="508"/>
    </row>
    <row r="3141" spans="8:8" s="1235" ht="17.25" customFormat="1" customHeight="1">
      <c r="A3141" s="1236"/>
      <c r="B3141" s="1282" t="s">
        <v>167</v>
      </c>
      <c r="C3141" s="1334" t="str">
        <f>'Marks Entry'!$AV$3</f>
        <v>SANSKRIT-II</v>
      </c>
      <c r="D3141" s="1335"/>
      <c r="E3141" s="1311">
        <f>IF(K3124="","",VLOOKUP($A3121,'Marks Entry'!$C$1:$GQ$109,46,0))</f>
        <v>0.0</v>
      </c>
      <c r="F3141" s="1311">
        <f>IF(K3124="","",VLOOKUP($A3121,'Marks Entry'!$C$1:$GQ$109,47,0))</f>
        <v>0.0</v>
      </c>
      <c r="G3141" s="1312">
        <f>IF(K3124="","",VLOOKUP($A3121,'Marks Entry'!$C$1:$GQ$109,48,0))</f>
        <v>0.0</v>
      </c>
      <c r="H3141" s="1336">
        <f t="shared" si="236"/>
        <v>0.0</v>
      </c>
      <c r="I3141" s="1337">
        <f>IF(K3124="","",VLOOKUP($A3121,'Marks Entry'!$C$1:$GQ$109,50,0))</f>
        <v>0.0</v>
      </c>
      <c r="J3141" s="1336">
        <f t="shared" si="234"/>
        <v>0.0</v>
      </c>
      <c r="K3141" s="1311">
        <f>IF(K3124="","",VLOOKUP($A3121,'Marks Entry'!$C$1:$GQ$109,52,0))</f>
        <v>0.0</v>
      </c>
      <c r="L3141" s="1314">
        <f t="shared" si="235"/>
        <v>0.0</v>
      </c>
      <c r="M3141" s="1315" t="str">
        <f>IF(K3124="","",VLOOKUP($A3121,'Marks Entry'!$C$1:$GQ$109,57,0))</f>
        <v/>
      </c>
      <c r="N3141" s="508"/>
    </row>
    <row r="3142" spans="8:8" s="1235" ht="17.25" customFormat="1" customHeight="1">
      <c r="A3142" s="1236"/>
      <c r="B3142" s="1282" t="s">
        <v>167</v>
      </c>
      <c r="C3142" s="1334" t="str">
        <f>'Marks Entry'!$BH$3</f>
        <v>SCIENCE</v>
      </c>
      <c r="D3142" s="1335"/>
      <c r="E3142" s="1311">
        <f>IF(K3124="","",VLOOKUP($A3121,'Marks Entry'!$C$1:$GQ$109,58,0))</f>
        <v>0.0</v>
      </c>
      <c r="F3142" s="1311">
        <f>IF(K3124="","",VLOOKUP($A3121,'Marks Entry'!$C$1:$GQ$109,59,0))</f>
        <v>0.0</v>
      </c>
      <c r="G3142" s="1312">
        <f>IF(K3124="","",VLOOKUP($A3121,'Marks Entry'!$C$1:$GQ$109,60,0))</f>
        <v>0.0</v>
      </c>
      <c r="H3142" s="1336">
        <f t="shared" si="236"/>
        <v>0.0</v>
      </c>
      <c r="I3142" s="1337">
        <f>IF(K3124="","",VLOOKUP($A3121,'Marks Entry'!$C$1:$GQ$109,62,0))</f>
        <v>0.0</v>
      </c>
      <c r="J3142" s="1336">
        <f t="shared" si="234"/>
        <v>0.0</v>
      </c>
      <c r="K3142" s="1311">
        <f>IF(K3124="","",VLOOKUP($A3121,'Marks Entry'!$C$1:$GQ$109,64,0))</f>
        <v>0.0</v>
      </c>
      <c r="L3142" s="1314">
        <f t="shared" si="235"/>
        <v>0.0</v>
      </c>
      <c r="M3142" s="1315" t="str">
        <f>IF(K3124="","",VLOOKUP($A3121,'Marks Entry'!$C$1:$GQ$109,69,0))</f>
        <v/>
      </c>
      <c r="N3142" s="508"/>
    </row>
    <row r="3143" spans="8:8" s="1235" ht="17.25" customFormat="1" customHeight="1">
      <c r="A3143" s="1236"/>
      <c r="B3143" s="1282" t="s">
        <v>167</v>
      </c>
      <c r="C3143" s="1338" t="str">
        <f>'Marks Entry'!$BT$3</f>
        <v>MATHEMATICS</v>
      </c>
      <c r="D3143" s="1339"/>
      <c r="E3143" s="1340">
        <f>IF(K3124="","",VLOOKUP($A3121,'Marks Entry'!$C$1:$GQ$109,70,0))</f>
        <v>0.0</v>
      </c>
      <c r="F3143" s="1340">
        <f>IF(K3124="","",VLOOKUP($A3121,'Marks Entry'!$C$1:$GQ$109,71,0))</f>
        <v>0.0</v>
      </c>
      <c r="G3143" s="1341">
        <f>IF(K3124="","",VLOOKUP($A3121,'Marks Entry'!$C$1:$GQ$109,72,0))</f>
        <v>0.0</v>
      </c>
      <c r="H3143" s="1342">
        <f t="shared" si="236"/>
        <v>0.0</v>
      </c>
      <c r="I3143" s="1343">
        <f>IF(K3124="","",VLOOKUP($A3121,'Marks Entry'!$C$1:$GQ$109,74,0))</f>
        <v>0.0</v>
      </c>
      <c r="J3143" s="1342">
        <f t="shared" si="234"/>
        <v>0.0</v>
      </c>
      <c r="K3143" s="1340">
        <f>IF(K3124="","",VLOOKUP($A3121,'Marks Entry'!$C$1:$GQ$109,76,0))</f>
        <v>0.0</v>
      </c>
      <c r="L3143" s="1344">
        <f t="shared" si="235"/>
        <v>0.0</v>
      </c>
      <c r="M3143" s="1345" t="str">
        <f>IF(K3124="","",VLOOKUP($A3121,'Marks Entry'!$C$1:$GQ$109,81,0))</f>
        <v/>
      </c>
      <c r="N3143" s="508"/>
    </row>
    <row r="3144" spans="8:8" s="1235" ht="17.25" customFormat="1" customHeight="1">
      <c r="A3144" s="1236"/>
      <c r="B3144" s="1282" t="s">
        <v>167</v>
      </c>
      <c r="C3144" s="1338" t="str">
        <f>'Marks Entry'!$CF$3</f>
        <v>SOCIAL SCIENCE</v>
      </c>
      <c r="D3144" s="1339"/>
      <c r="E3144" s="1340">
        <f>IF(K3124="","",VLOOKUP($A3121,'Marks Entry'!$C$1:$GQ$109,82,0))</f>
        <v>0.0</v>
      </c>
      <c r="F3144" s="1340">
        <f>IF(K3124="","",VLOOKUP($A3121,'Marks Entry'!$C$1:$GQ$109,83,0))</f>
        <v>0.0</v>
      </c>
      <c r="G3144" s="1341">
        <f>IF(K3124="","",VLOOKUP($A3121,'Marks Entry'!$C$1:$GQ$109,84,0))</f>
        <v>0.0</v>
      </c>
      <c r="H3144" s="1342">
        <f t="shared" si="236"/>
        <v>0.0</v>
      </c>
      <c r="I3144" s="1343">
        <f>IF(K3124="","",VLOOKUP($A3121,'Marks Entry'!$C$1:$GQ$109,86,0))</f>
        <v>0.0</v>
      </c>
      <c r="J3144" s="1342">
        <f t="shared" si="234"/>
        <v>0.0</v>
      </c>
      <c r="K3144" s="1340">
        <f>IF(K3124="","",VLOOKUP($A3121,'Marks Entry'!$C$1:$GQ$109,88,0))</f>
        <v>0.0</v>
      </c>
      <c r="L3144" s="1344">
        <f t="shared" si="235"/>
        <v>0.0</v>
      </c>
      <c r="M3144" s="1345" t="str">
        <f>IF(K3124="","",VLOOKUP($A3121,'Marks Entry'!$C$1:$GQ$109,93,0))</f>
        <v/>
      </c>
      <c r="N3144" s="508"/>
    </row>
    <row r="3145" spans="8:8" s="24" ht="17.25" customFormat="1" customHeight="1">
      <c r="A3145" s="1236"/>
      <c r="B3145" s="1262" t="s">
        <v>167</v>
      </c>
      <c r="C3145" s="1346" t="s">
        <v>77</v>
      </c>
      <c r="D3145" s="1347"/>
      <c r="E3145" s="1348"/>
      <c r="F3145" s="1349" t="s">
        <v>78</v>
      </c>
      <c r="G3145" s="1350"/>
      <c r="H3145" s="1351" t="s">
        <v>79</v>
      </c>
      <c r="I3145" s="1352"/>
      <c r="J3145" s="1353" t="s">
        <v>43</v>
      </c>
      <c r="K3145" s="1354" t="s">
        <v>95</v>
      </c>
      <c r="L3145" s="1355" t="s">
        <v>41</v>
      </c>
      <c r="M3145" s="1356" t="s">
        <v>45</v>
      </c>
      <c r="N3145" s="508"/>
    </row>
    <row r="3146" spans="8:8" s="24" ht="20.25" customFormat="1" customHeight="1">
      <c r="A3146" s="1236"/>
      <c r="B3146" s="1262" t="s">
        <v>167</v>
      </c>
      <c r="C3146" s="1357"/>
      <c r="D3146" s="1358"/>
      <c r="E3146" s="1359"/>
      <c r="F3146" s="1360" t="str">
        <f>IF(K3124="","",VLOOKUP($A3121,'Marks Entry'!$C$1:$GQ$109,155,0))</f>
        <v/>
      </c>
      <c r="G3146" s="1361"/>
      <c r="H3146" s="1362" t="str">
        <f>IF(K3124="","",VLOOKUP($A3121,'Marks Entry'!$C$1:$GQ$109,156,0))</f>
        <v/>
      </c>
      <c r="I3146" s="1361"/>
      <c r="J3146" s="1363" t="str">
        <f>IF(K3124="","",VLOOKUP($A3121,'Marks Entry'!$C$1:$GQ$109,157,0))</f>
        <v/>
      </c>
      <c r="K3146" s="1364" t="str">
        <f>IF(K3124="","",VLOOKUP($A3121,'Marks Entry'!$C$1:$GQ$109,158,0))</f>
        <v/>
      </c>
      <c r="L3146" s="1365" t="str">
        <f>IF(K3124="","",VLOOKUP($A3121,'Marks Entry'!$C$1:$GQ$109,159,0))</f>
        <v/>
      </c>
      <c r="M3146" s="1366" t="str">
        <f>IF(K3124="","",VLOOKUP($A3121,'Marks Entry'!$C$1:$GQ$109,161,0))</f>
        <v/>
      </c>
      <c r="N3146" s="508"/>
    </row>
    <row r="3147" spans="8:8" s="24" ht="17.25" customFormat="1" customHeight="1">
      <c r="A3147" s="1236"/>
      <c r="B3147" s="1262" t="s">
        <v>167</v>
      </c>
      <c r="C3147" s="1367" t="s">
        <v>58</v>
      </c>
      <c r="D3147" s="1368"/>
      <c r="E3147" s="1368"/>
      <c r="F3147" s="1368"/>
      <c r="G3147" s="1368"/>
      <c r="H3147" s="1368"/>
      <c r="I3147" s="1369"/>
      <c r="J3147" s="1370" t="s">
        <v>59</v>
      </c>
      <c r="K3147" s="1371">
        <f>IF(K3124="","",VLOOKUP($A3121,'Marks Entry'!$C$1:$GQ$109,152,0))</f>
        <v>0.0</v>
      </c>
      <c r="L3147" s="1372" t="s">
        <v>104</v>
      </c>
      <c r="M3147" s="1373"/>
      <c r="N3147" s="508"/>
    </row>
    <row r="3148" spans="8:8" s="24" ht="17.25" customFormat="1" customHeight="1">
      <c r="A3148" s="1236"/>
      <c r="B3148" s="1262" t="s">
        <v>167</v>
      </c>
      <c r="C3148" s="1374" t="s">
        <v>54</v>
      </c>
      <c r="D3148" s="1375"/>
      <c r="E3148" s="1375"/>
      <c r="F3148" s="1376" t="s">
        <v>162</v>
      </c>
      <c r="G3148" s="1376"/>
      <c r="H3148" s="1376"/>
      <c r="I3148" s="1377" t="s">
        <v>49</v>
      </c>
      <c r="J3148" s="1378" t="s">
        <v>60</v>
      </c>
      <c r="K3148" s="1379">
        <f>IF(K3124="","",VLOOKUP($A3121,'Marks Entry'!$C$1:$GQ$109,153,0))</f>
        <v>0.0</v>
      </c>
      <c r="L3148" s="1380" t="str">
        <f>IF(K3124="","",VLOOKUP($A3121,'Marks Entry'!$C$1:$GQ$109,154,0))</f>
        <v/>
      </c>
      <c r="M3148" s="1381"/>
      <c r="N3148" s="508"/>
    </row>
    <row r="3149" spans="8:8" s="24" ht="17.25" customFormat="1" customHeight="1">
      <c r="A3149" s="1236"/>
      <c r="B3149" s="1262" t="s">
        <v>167</v>
      </c>
      <c r="C3149" s="1374"/>
      <c r="D3149" s="1375"/>
      <c r="E3149" s="1375"/>
      <c r="F3149" s="1376"/>
      <c r="G3149" s="1376"/>
      <c r="H3149" s="1376"/>
      <c r="I3149" s="1382" t="s">
        <v>103</v>
      </c>
      <c r="J3149" s="1383" t="s">
        <v>61</v>
      </c>
      <c r="K3149" s="1383"/>
      <c r="L3149" s="1384" t="str">
        <f>IF(K3124="","",VLOOKUP($A3121,'Marks Entry'!$C$1:$GQ$109,162,0))</f>
        <v/>
      </c>
      <c r="M3149" s="1385"/>
      <c r="N3149" s="508"/>
    </row>
    <row r="3150" spans="8:8" s="24" ht="17.25" customFormat="1" customHeight="1">
      <c r="A3150" s="1236"/>
      <c r="B3150" s="1262" t="s">
        <v>167</v>
      </c>
      <c r="C3150" s="1386" t="str">
        <f>'Marks Entry'!$CR$3</f>
        <v>Fou. Of Info. Tech.</v>
      </c>
      <c r="D3150" s="1387"/>
      <c r="E3150" s="1388"/>
      <c r="F3150" s="1389" t="str">
        <f>IF(K3124="","",VLOOKUP($A3121,'Marks Entry'!$C$1:$GQ$109,180,0))</f>
        <v>0/200</v>
      </c>
      <c r="G3150" s="1389"/>
      <c r="H3150" s="1389"/>
      <c r="I3150" s="1390" t="str">
        <f>IF(OR(K3124="",F3150=0/200),"",VLOOKUP($A3121,'Marks Entry'!$C$1:$GQ$109,106,0))</f>
        <v/>
      </c>
      <c r="J3150" s="1391" t="s">
        <v>68</v>
      </c>
      <c r="K3150" s="1391"/>
      <c r="L3150" s="1392">
        <f>Master!$E$20</f>
        <v>45048.0</v>
      </c>
      <c r="M3150" s="1393"/>
      <c r="N3150" s="508"/>
    </row>
    <row r="3151" spans="8:8" s="24" ht="17.25" customFormat="1" customHeight="1">
      <c r="A3151" s="1236"/>
      <c r="B3151" s="1262" t="s">
        <v>167</v>
      </c>
      <c r="C3151" s="1394" t="str">
        <f>'Marks Entry'!$DE$3</f>
        <v>Health &amp; Phy. Edu.</v>
      </c>
      <c r="D3151" s="1395"/>
      <c r="E3151" s="1395"/>
      <c r="F3151" s="1396" t="str">
        <f>IF(K3124="","",VLOOKUP($A3121,'Marks Entry'!$C$1:$GQ$109,184,0))</f>
        <v>0/230</v>
      </c>
      <c r="G3151" s="1397"/>
      <c r="H3151" s="1398"/>
      <c r="I3151" s="1390" t="str">
        <f>IF(OR(K3124="",F3151=0/200),"",VLOOKUP($A3121,'Marks Entry'!$C$1:$GQ$109,129,0))</f>
        <v/>
      </c>
      <c r="J3151" s="1399"/>
      <c r="K3151" s="1399"/>
      <c r="L3151" s="1399"/>
      <c r="M3151" s="1400"/>
      <c r="N3151" s="508"/>
    </row>
    <row r="3152" spans="8:8" s="24" ht="17.25" customFormat="1" customHeight="1">
      <c r="A3152" s="1236"/>
      <c r="B3152" s="1262" t="s">
        <v>167</v>
      </c>
      <c r="C3152" s="1394" t="str">
        <f>'Marks Entry'!$EB$3</f>
        <v>S.U.P.W.</v>
      </c>
      <c r="D3152" s="1395"/>
      <c r="E3152" s="1395"/>
      <c r="F3152" s="1396" t="str">
        <f>IF(K3124="","",VLOOKUP($A3121,'Marks Entry'!$C$1:$GQ$109,188,0))</f>
        <v>0/100</v>
      </c>
      <c r="G3152" s="1397"/>
      <c r="H3152" s="1398"/>
      <c r="I3152" s="1390" t="str">
        <f>IF(OR(K3124="",F3152=0/100),"",VLOOKUP($A3121,'Marks Entry'!$C$1:$GQ$109,135,0))</f>
        <v/>
      </c>
      <c r="J3152" s="1401"/>
      <c r="K3152" s="1401"/>
      <c r="L3152" s="1401"/>
      <c r="M3152" s="1402"/>
      <c r="N3152" s="508"/>
    </row>
    <row r="3153" spans="8:8" s="24" ht="17.25" customFormat="1" customHeight="1">
      <c r="A3153" s="1236"/>
      <c r="B3153" s="1262" t="s">
        <v>167</v>
      </c>
      <c r="C3153" s="1394" t="str">
        <f>'Marks Entry'!$EH$3</f>
        <v>Art Education</v>
      </c>
      <c r="D3153" s="1395"/>
      <c r="E3153" s="1395"/>
      <c r="F3153" s="1396" t="str">
        <f>IF(K3124="","",VLOOKUP($A3121,'Marks Entry'!$C$1:$GQ$109,192,0))</f>
        <v>0/100</v>
      </c>
      <c r="G3153" s="1397"/>
      <c r="H3153" s="1398"/>
      <c r="I3153" s="1390" t="str">
        <f>IF(OR(K3124="",F3153=0/100),"",VLOOKUP($A3121,'Marks Entry'!$C$1:$GQ$109,141,0))</f>
        <v/>
      </c>
      <c r="J3153" s="1403" t="s">
        <v>228</v>
      </c>
      <c r="K3153" s="1403"/>
      <c r="L3153" s="1403"/>
      <c r="M3153" s="1404"/>
      <c r="N3153" s="508"/>
    </row>
    <row r="3154" spans="8:8" s="24" ht="17.25" customFormat="1" customHeight="1">
      <c r="A3154" s="1236"/>
      <c r="B3154" s="1262" t="s">
        <v>167</v>
      </c>
      <c r="C3154" s="1394" t="str">
        <f>'Marks Entry'!$EN$3</f>
        <v>H &amp; C RAJ</v>
      </c>
      <c r="D3154" s="1395"/>
      <c r="E3154" s="1395"/>
      <c r="F3154" s="1405" t="str">
        <f>IF(K3124="","",VLOOKUP($A3121,'Marks Entry'!$C$1:$GQ$109,196,0))</f>
        <v>0/200</v>
      </c>
      <c r="G3154" s="1406"/>
      <c r="H3154" s="1407"/>
      <c r="I3154" s="1408" t="str">
        <f>IF(OR(K3124="",F3154=0/200),"",VLOOKUP($A3121,'Marks Entry'!$C$1:$GQ$109,151,0))</f>
        <v/>
      </c>
      <c r="J3154" s="1403" t="s">
        <v>229</v>
      </c>
      <c r="K3154" s="1403"/>
      <c r="L3154" s="1403"/>
      <c r="M3154" s="1404"/>
      <c r="N3154" s="508"/>
    </row>
    <row r="3155" spans="8:8" s="24" ht="17.25" customFormat="1" customHeight="1">
      <c r="A3155" s="1236"/>
      <c r="B3155" s="1262" t="s">
        <v>167</v>
      </c>
      <c r="C3155" s="1409" t="s">
        <v>171</v>
      </c>
      <c r="D3155" s="1410"/>
      <c r="E3155" s="1411"/>
      <c r="F3155" s="1412" t="s">
        <v>172</v>
      </c>
      <c r="G3155" s="1413"/>
      <c r="H3155" s="1414"/>
      <c r="I3155" s="1415" t="s">
        <v>31</v>
      </c>
      <c r="J3155" s="1403" t="s">
        <v>230</v>
      </c>
      <c r="K3155" s="1403"/>
      <c r="L3155" s="1403"/>
      <c r="M3155" s="1404"/>
      <c r="N3155" s="508"/>
    </row>
    <row r="3156" spans="8:8" s="24" ht="17.25" customFormat="1" customHeight="1">
      <c r="A3156" s="1236"/>
      <c r="B3156" s="1262" t="s">
        <v>167</v>
      </c>
      <c r="C3156" s="1416"/>
      <c r="D3156" s="1417"/>
      <c r="E3156" s="1418"/>
      <c r="F3156" s="1419" t="s">
        <v>224</v>
      </c>
      <c r="G3156" s="1420"/>
      <c r="H3156" s="1421"/>
      <c r="I3156" s="1422" t="s">
        <v>62</v>
      </c>
      <c r="J3156" s="1423" t="s">
        <v>232</v>
      </c>
      <c r="K3156" s="1424"/>
      <c r="L3156" s="1424"/>
      <c r="M3156" s="1425"/>
      <c r="N3156" s="508"/>
    </row>
    <row r="3157" spans="8:8" s="24" ht="17.25" customFormat="1" customHeight="1">
      <c r="A3157" s="1236"/>
      <c r="B3157" s="1262" t="s">
        <v>167</v>
      </c>
      <c r="C3157" s="1416"/>
      <c r="D3157" s="1417"/>
      <c r="E3157" s="1418"/>
      <c r="F3157" s="1419" t="s">
        <v>225</v>
      </c>
      <c r="G3157" s="1420"/>
      <c r="H3157" s="1421"/>
      <c r="I3157" s="1422" t="s">
        <v>63</v>
      </c>
      <c r="J3157" s="1426"/>
      <c r="K3157" s="1427"/>
      <c r="L3157" s="1427"/>
      <c r="M3157" s="1428"/>
      <c r="N3157" s="508"/>
    </row>
    <row r="3158" spans="8:8" s="24" ht="17.25" customFormat="1" customHeight="1">
      <c r="A3158" s="1236"/>
      <c r="B3158" s="1262" t="s">
        <v>167</v>
      </c>
      <c r="C3158" s="1416"/>
      <c r="D3158" s="1417"/>
      <c r="E3158" s="1418"/>
      <c r="F3158" s="1419" t="s">
        <v>226</v>
      </c>
      <c r="G3158" s="1420"/>
      <c r="H3158" s="1421"/>
      <c r="I3158" s="1422" t="s">
        <v>65</v>
      </c>
      <c r="J3158" s="1426"/>
      <c r="K3158" s="1427"/>
      <c r="L3158" s="1427"/>
      <c r="M3158" s="1428"/>
      <c r="N3158" s="508"/>
    </row>
    <row r="3159" spans="8:8" s="24" ht="17.25" customFormat="1" customHeight="1">
      <c r="A3159" s="1236"/>
      <c r="B3159" s="1429" t="s">
        <v>167</v>
      </c>
      <c r="C3159" s="1430"/>
      <c r="D3159" s="1431"/>
      <c r="E3159" s="1432"/>
      <c r="F3159" s="1433" t="s">
        <v>227</v>
      </c>
      <c r="G3159" s="1434"/>
      <c r="H3159" s="1435"/>
      <c r="I3159" s="1436" t="s">
        <v>64</v>
      </c>
      <c r="J3159" s="1437" t="s">
        <v>231</v>
      </c>
      <c r="K3159" s="1438"/>
      <c r="L3159" s="1438"/>
      <c r="M3159" s="1439"/>
      <c r="N3159" s="508"/>
    </row>
    <row r="3160" spans="8:8" s="24" ht="27.75" customFormat="1" customHeight="1">
      <c r="A3160" s="1440" t="s">
        <v>161</v>
      </c>
      <c r="B3160" s="1440"/>
      <c r="C3160" s="1440"/>
      <c r="D3160" s="1440"/>
      <c r="E3160" s="1440"/>
      <c r="F3160" s="1440"/>
      <c r="G3160" s="1440"/>
      <c r="H3160" s="1440"/>
      <c r="I3160" s="1440"/>
      <c r="J3160" s="1440"/>
      <c r="K3160" s="1440"/>
      <c r="L3160" s="1440"/>
      <c r="M3160" s="1440"/>
      <c r="N3160" s="1440"/>
    </row>
    <row r="3161" spans="8:8" s="24" ht="19.5" customFormat="1" customHeight="1">
      <c r="A3161" s="1223">
        <f>A3121+1</f>
        <v>80.0</v>
      </c>
      <c r="B3161" s="1441" t="str">
        <f>$B$1</f>
        <v>Department Of Sanskrit Education, Rajasthan</v>
      </c>
      <c r="C3161" s="1441"/>
      <c r="D3161" s="1441"/>
      <c r="E3161" s="1441"/>
      <c r="F3161" s="1441"/>
      <c r="G3161" s="1441"/>
      <c r="H3161" s="1441"/>
      <c r="I3161" s="1441"/>
      <c r="J3161" s="1441"/>
      <c r="K3161" s="1441"/>
      <c r="L3161" s="1441"/>
      <c r="M3161" s="1441"/>
      <c r="N3161" s="508" t="s">
        <v>161</v>
      </c>
    </row>
    <row r="3162" spans="8:8" s="707" ht="36.0" customFormat="1" customHeight="1">
      <c r="A3162" s="1225"/>
      <c r="B3162" s="1226"/>
      <c r="C3162" s="1227"/>
      <c r="D3162" s="1228" t="str">
        <f>Master!$E$8</f>
        <v>GOVT VARISHTHA UPADHYAY SANSKRIT SCHOOL</v>
      </c>
      <c r="E3162" s="1229"/>
      <c r="F3162" s="1229"/>
      <c r="G3162" s="1229"/>
      <c r="H3162" s="1229"/>
      <c r="I3162" s="1229"/>
      <c r="J3162" s="1229"/>
      <c r="K3162" s="1229"/>
      <c r="L3162" s="1229"/>
      <c r="M3162" s="1230"/>
      <c r="N3162" s="508"/>
    </row>
    <row r="3163" spans="8:8" s="24" ht="19.5" customFormat="1" customHeight="1">
      <c r="A3163" s="1225"/>
      <c r="B3163" s="1231"/>
      <c r="C3163" s="1232"/>
      <c r="D3163" s="1233">
        <f>Master!$E$11</f>
        <v>0.0</v>
      </c>
      <c r="E3163" s="1233"/>
      <c r="F3163" s="1233"/>
      <c r="G3163" s="1233"/>
      <c r="H3163" s="1233"/>
      <c r="I3163" s="1233"/>
      <c r="J3163" s="1233"/>
      <c r="K3163" s="1233"/>
      <c r="L3163" s="1233"/>
      <c r="M3163" s="1234"/>
      <c r="N3163" s="508"/>
    </row>
    <row r="3164" spans="8:8" s="1235" ht="18.75" customFormat="1" customHeight="1">
      <c r="A3164" s="1236"/>
      <c r="B3164" s="1237"/>
      <c r="C3164" s="1238" t="s">
        <v>154</v>
      </c>
      <c r="D3164" s="1239"/>
      <c r="E3164" s="1239"/>
      <c r="F3164" s="1239"/>
      <c r="G3164" s="1239"/>
      <c r="H3164" s="1240"/>
      <c r="I3164" s="1241" t="s">
        <v>135</v>
      </c>
      <c r="J3164" s="1242"/>
      <c r="K3164" s="1243">
        <f>VLOOKUP($A3161,'Marks Entry'!$C$9:$K$108,5)</f>
        <v>0.0</v>
      </c>
      <c r="L3164" s="1244" t="s">
        <v>221</v>
      </c>
      <c r="M3164" s="1245"/>
      <c r="N3164" s="508"/>
    </row>
    <row r="3165" spans="8:8" s="1235" ht="18.75" customFormat="1" customHeight="1">
      <c r="A3165" s="1236"/>
      <c r="B3165" s="1237"/>
      <c r="C3165" s="1246"/>
      <c r="D3165" s="1247"/>
      <c r="E3165" s="1247"/>
      <c r="F3165" s="1247"/>
      <c r="G3165" s="1247"/>
      <c r="H3165" s="1248"/>
      <c r="I3165" s="1241"/>
      <c r="J3165" s="1242"/>
      <c r="K3165" s="1243"/>
      <c r="L3165" s="1249">
        <f>Master!$E$14</f>
        <v>8170.0</v>
      </c>
      <c r="M3165" s="1250"/>
      <c r="N3165" s="508"/>
    </row>
    <row r="3166" spans="8:8" s="24" ht="15.75" customFormat="1" customHeight="1">
      <c r="A3166" s="1236"/>
      <c r="B3166" s="1251"/>
      <c r="C3166" s="1246"/>
      <c r="D3166" s="1247"/>
      <c r="E3166" s="1247"/>
      <c r="F3166" s="1247"/>
      <c r="G3166" s="1247"/>
      <c r="H3166" s="1248"/>
      <c r="I3166" s="1241"/>
      <c r="J3166" s="1242"/>
      <c r="K3166" s="1243"/>
      <c r="L3166" s="1252" t="s">
        <v>222</v>
      </c>
      <c r="M3166" s="1253"/>
      <c r="N3166" s="508"/>
    </row>
    <row r="3167" spans="8:8" s="24" ht="18.0" customFormat="1" customHeight="1">
      <c r="A3167" s="1236"/>
      <c r="B3167" s="1251"/>
      <c r="C3167" s="1254"/>
      <c r="D3167" s="1255"/>
      <c r="E3167" s="1255"/>
      <c r="F3167" s="1255"/>
      <c r="G3167" s="1255"/>
      <c r="H3167" s="1256"/>
      <c r="I3167" s="1257"/>
      <c r="J3167" s="1258"/>
      <c r="K3167" s="1259"/>
      <c r="L3167" s="1260" t="str">
        <f>Master!$E$6</f>
        <v>2022-23</v>
      </c>
      <c r="M3167" s="1261"/>
      <c r="N3167" s="508"/>
    </row>
    <row r="3168" spans="8:8" s="24" ht="17.25" customFormat="1" customHeight="1">
      <c r="A3168" s="1236"/>
      <c r="B3168" s="1262" t="s">
        <v>167</v>
      </c>
      <c r="C3168" s="1263" t="s">
        <v>21</v>
      </c>
      <c r="D3168" s="1264"/>
      <c r="E3168" s="1264"/>
      <c r="F3168" s="1264"/>
      <c r="G3168" s="1265"/>
      <c r="H3168" s="1266" t="s">
        <v>153</v>
      </c>
      <c r="I3168" s="1267">
        <f>IF(K3164="","",VLOOKUP($A3161,'Marks Entry'!$C$9:$FA$108,3,0))</f>
        <v>0.0</v>
      </c>
      <c r="J3168" s="1267"/>
      <c r="K3168" s="1267"/>
      <c r="L3168" s="1267"/>
      <c r="M3168" s="1268"/>
      <c r="N3168" s="508"/>
    </row>
    <row r="3169" spans="8:8" s="24" ht="17.25" customFormat="1" customHeight="1">
      <c r="A3169" s="1236"/>
      <c r="B3169" s="1262" t="s">
        <v>167</v>
      </c>
      <c r="C3169" s="1269" t="s">
        <v>23</v>
      </c>
      <c r="D3169" s="1270"/>
      <c r="E3169" s="1270"/>
      <c r="F3169" s="1270"/>
      <c r="G3169" s="1271"/>
      <c r="H3169" s="1272" t="s">
        <v>153</v>
      </c>
      <c r="I3169" s="1273">
        <f>IF(K3164="","",VLOOKUP($A3161,'Marks Entry'!$C$9:$FA$108,6,0))</f>
        <v>0.0</v>
      </c>
      <c r="J3169" s="1273"/>
      <c r="K3169" s="1273"/>
      <c r="L3169" s="1273"/>
      <c r="M3169" s="1274"/>
      <c r="N3169" s="508"/>
    </row>
    <row r="3170" spans="8:8" s="24" ht="17.25" customFormat="1" customHeight="1">
      <c r="A3170" s="1236"/>
      <c r="B3170" s="1262" t="s">
        <v>167</v>
      </c>
      <c r="C3170" s="1269" t="s">
        <v>24</v>
      </c>
      <c r="D3170" s="1270"/>
      <c r="E3170" s="1270"/>
      <c r="F3170" s="1270"/>
      <c r="G3170" s="1271"/>
      <c r="H3170" s="1272" t="s">
        <v>153</v>
      </c>
      <c r="I3170" s="1273">
        <f>IF(K3164="","",VLOOKUP($A3161,'Marks Entry'!$C$9:$FA$108,7,0))</f>
        <v>0.0</v>
      </c>
      <c r="J3170" s="1273"/>
      <c r="K3170" s="1273"/>
      <c r="L3170" s="1273"/>
      <c r="M3170" s="1274"/>
      <c r="N3170" s="508"/>
    </row>
    <row r="3171" spans="8:8" s="24" ht="17.25" customFormat="1" customHeight="1">
      <c r="A3171" s="1236"/>
      <c r="B3171" s="1262" t="s">
        <v>167</v>
      </c>
      <c r="C3171" s="1269" t="s">
        <v>52</v>
      </c>
      <c r="D3171" s="1270"/>
      <c r="E3171" s="1270"/>
      <c r="F3171" s="1270"/>
      <c r="G3171" s="1271"/>
      <c r="H3171" s="1272" t="s">
        <v>153</v>
      </c>
      <c r="I3171" s="1273">
        <f>IF(K3164="","",VLOOKUP($A3161,'Marks Entry'!$C$9:$FA$108,8,0))</f>
        <v>0.0</v>
      </c>
      <c r="J3171" s="1273"/>
      <c r="K3171" s="1273"/>
      <c r="L3171" s="1273"/>
      <c r="M3171" s="1274"/>
      <c r="N3171" s="508"/>
    </row>
    <row r="3172" spans="8:8" s="24" ht="17.25" customFormat="1" customHeight="1">
      <c r="A3172" s="1236"/>
      <c r="B3172" s="1262" t="s">
        <v>167</v>
      </c>
      <c r="C3172" s="1269" t="s">
        <v>53</v>
      </c>
      <c r="D3172" s="1270"/>
      <c r="E3172" s="1270"/>
      <c r="F3172" s="1270"/>
      <c r="G3172" s="1271"/>
      <c r="H3172" s="1272" t="s">
        <v>153</v>
      </c>
      <c r="I3172" s="1275" t="str">
        <f>IF(K3164="","",CONCATENATE('Marks Entry'!$G$4,'Marks Entry'!$J$4))</f>
        <v>9(A)</v>
      </c>
      <c r="J3172" s="1273"/>
      <c r="K3172" s="1273"/>
      <c r="L3172" s="1273"/>
      <c r="M3172" s="1274"/>
      <c r="N3172" s="508"/>
    </row>
    <row r="3173" spans="8:8" s="24" ht="17.25" customFormat="1" customHeight="1">
      <c r="A3173" s="1236"/>
      <c r="B3173" s="1262" t="s">
        <v>167</v>
      </c>
      <c r="C3173" s="1276" t="s">
        <v>26</v>
      </c>
      <c r="D3173" s="1277"/>
      <c r="E3173" s="1277"/>
      <c r="F3173" s="1277"/>
      <c r="G3173" s="1278"/>
      <c r="H3173" s="1279" t="s">
        <v>153</v>
      </c>
      <c r="I3173" s="1280">
        <f>IF(K3164="","",VLOOKUP($A3161,'Marks Entry'!$C$9:$FA$108,9,0))</f>
        <v>0.0</v>
      </c>
      <c r="J3173" s="1280"/>
      <c r="K3173" s="1280"/>
      <c r="L3173" s="1280"/>
      <c r="M3173" s="1281"/>
      <c r="N3173" s="508"/>
    </row>
    <row r="3174" spans="8:8" s="1235" ht="17.25" customFormat="1" customHeight="1">
      <c r="A3174" s="1236"/>
      <c r="B3174" s="1282" t="s">
        <v>167</v>
      </c>
      <c r="C3174" s="1283" t="s">
        <v>54</v>
      </c>
      <c r="D3174" s="1284"/>
      <c r="E3174" s="1285" t="s">
        <v>69</v>
      </c>
      <c r="F3174" s="1286" t="s">
        <v>70</v>
      </c>
      <c r="G3174" s="1285" t="s">
        <v>200</v>
      </c>
      <c r="H3174" s="1287" t="s">
        <v>30</v>
      </c>
      <c r="I3174" s="1288" t="s">
        <v>55</v>
      </c>
      <c r="J3174" s="1289" t="s">
        <v>223</v>
      </c>
      <c r="K3174" s="1290" t="s">
        <v>83</v>
      </c>
      <c r="L3174" s="1291" t="s">
        <v>76</v>
      </c>
      <c r="M3174" s="1292" t="s">
        <v>102</v>
      </c>
      <c r="N3174" s="508"/>
    </row>
    <row r="3175" spans="8:8" s="1235" ht="17.25" customFormat="1" customHeight="1">
      <c r="A3175" s="1236"/>
      <c r="B3175" s="1282" t="s">
        <v>167</v>
      </c>
      <c r="C3175" s="1293"/>
      <c r="D3175" s="1294"/>
      <c r="E3175" s="1295"/>
      <c r="F3175" s="1296"/>
      <c r="G3175" s="1295"/>
      <c r="H3175" s="1297"/>
      <c r="I3175" s="1298"/>
      <c r="J3175" s="1299"/>
      <c r="K3175" s="1300"/>
      <c r="L3175" s="1301"/>
      <c r="M3175" s="1302"/>
      <c r="N3175" s="508"/>
    </row>
    <row r="3176" spans="8:8" s="1235" ht="17.25" customFormat="1" customHeight="1">
      <c r="A3176" s="1236"/>
      <c r="B3176" s="1282" t="s">
        <v>167</v>
      </c>
      <c r="C3176" s="1303" t="s">
        <v>56</v>
      </c>
      <c r="D3176" s="1304"/>
      <c r="E3176" s="1305">
        <f>'Marks Entry'!$L$7</f>
        <v>5.0</v>
      </c>
      <c r="F3176" s="1305">
        <f>'Marks Entry'!$M$7</f>
        <v>5.0</v>
      </c>
      <c r="G3176" s="1305">
        <f>'Marks Entry'!$M$7</f>
        <v>5.0</v>
      </c>
      <c r="H3176" s="1306">
        <f>SUM(E3176:G3176)</f>
        <v>15.0</v>
      </c>
      <c r="I3176" s="1305">
        <f>'Marks Entry'!$P$7</f>
        <v>35.0</v>
      </c>
      <c r="J3176" s="1306">
        <f>SUM(H3176,I3176)</f>
        <v>50.0</v>
      </c>
      <c r="K3176" s="1305">
        <f>'Marks Entry'!$R$7</f>
        <v>50.0</v>
      </c>
      <c r="L3176" s="1307">
        <f>SUM(J3176,K3176)</f>
        <v>100.0</v>
      </c>
      <c r="M3176" s="1308"/>
      <c r="N3176" s="508"/>
    </row>
    <row r="3177" spans="8:8" s="1235" ht="17.25" customFormat="1" customHeight="1">
      <c r="A3177" s="1236"/>
      <c r="B3177" s="1282" t="s">
        <v>167</v>
      </c>
      <c r="C3177" s="1309" t="str">
        <f>'Marks Entry'!$L$3</f>
        <v>HINDI</v>
      </c>
      <c r="D3177" s="1310"/>
      <c r="E3177" s="1311">
        <f>IF(K3164="","",VLOOKUP($A3161,'Marks Entry'!$C$1:$GQ$109,10,0))</f>
        <v>0.0</v>
      </c>
      <c r="F3177" s="1311">
        <f>IF(K3164="","",VLOOKUP($A3161,'Marks Entry'!$C$1:$GQ$109,11,0))</f>
        <v>0.0</v>
      </c>
      <c r="G3177" s="1312">
        <f>IF(K3164="","",VLOOKUP($A3161,'Marks Entry'!$C$1:$GQ$109,12,0))</f>
        <v>0.0</v>
      </c>
      <c r="H3177" s="1313">
        <f>SUM(E3177:G3177)</f>
        <v>0.0</v>
      </c>
      <c r="I3177" s="1311">
        <f>IF(K3164="","",VLOOKUP($A3161,'Marks Entry'!$C$1:$GQ$109,14,0))</f>
        <v>0.0</v>
      </c>
      <c r="J3177" s="1313">
        <f t="shared" si="237" ref="J3177:J3184">SUM(H3177,I3177)</f>
        <v>0.0</v>
      </c>
      <c r="K3177" s="1311">
        <f>IF(K3164="","",VLOOKUP($A3161,'Marks Entry'!$C$1:$GQ$109,16,0))</f>
        <v>0.0</v>
      </c>
      <c r="L3177" s="1314">
        <f t="shared" si="238" ref="L3177:L3184">SUM(J3177,K3177)</f>
        <v>0.0</v>
      </c>
      <c r="M3177" s="1315" t="str">
        <f>IF(K3164="","",VLOOKUP($A3161,'Marks Entry'!$C$1:$GQ$109,21,0))</f>
        <v/>
      </c>
      <c r="N3177" s="508"/>
    </row>
    <row r="3178" spans="8:8" s="1235" ht="17.25" customFormat="1" customHeight="1">
      <c r="A3178" s="1236"/>
      <c r="B3178" s="1282" t="s">
        <v>167</v>
      </c>
      <c r="C3178" s="1316" t="str">
        <f>'Marks Entry'!$X$3</f>
        <v>ENGLISH</v>
      </c>
      <c r="D3178" s="1317"/>
      <c r="E3178" s="1318">
        <f>IF(K3164="","",VLOOKUP($A3161,'Marks Entry'!$C$1:$GQ$109,22,0))</f>
        <v>0.0</v>
      </c>
      <c r="F3178" s="1318">
        <f>IF(K3164="","",VLOOKUP($A3161,'Marks Entry'!$C$1:$GQ$109,23,0))</f>
        <v>0.0</v>
      </c>
      <c r="G3178" s="1319">
        <f>IF(K3164="","",VLOOKUP($A3161,'Marks Entry'!$C$1:$GQ$109,24,0))</f>
        <v>0.0</v>
      </c>
      <c r="H3178" s="1320">
        <f t="shared" si="239" ref="H3178:H3184">SUM(E3178:G3178)</f>
        <v>0.0</v>
      </c>
      <c r="I3178" s="1321">
        <f>IF(K3164="","",VLOOKUP($A3161,'Marks Entry'!$C$1:$GQ$109,26,0))</f>
        <v>0.0</v>
      </c>
      <c r="J3178" s="1320">
        <f t="shared" si="237"/>
        <v>0.0</v>
      </c>
      <c r="K3178" s="1318">
        <f>IF(K3164="","",VLOOKUP($A3161,'Marks Entry'!$C$1:$GQ$109,28,0))</f>
        <v>0.0</v>
      </c>
      <c r="L3178" s="1322">
        <f t="shared" si="238"/>
        <v>0.0</v>
      </c>
      <c r="M3178" s="1323" t="str">
        <f>IF(K3164="","",VLOOKUP($A3161,'Marks Entry'!$C$1:$GQ$109,33,0))</f>
        <v/>
      </c>
      <c r="N3178" s="508"/>
    </row>
    <row r="3179" spans="8:8" s="1235" ht="17.25" customFormat="1" customHeight="1">
      <c r="A3179" s="1236"/>
      <c r="B3179" s="1282" t="s">
        <v>167</v>
      </c>
      <c r="C3179" s="1324" t="s">
        <v>56</v>
      </c>
      <c r="D3179" s="1325"/>
      <c r="E3179" s="1326">
        <f>'Marks Entry'!$AJ$7</f>
        <v>10.0</v>
      </c>
      <c r="F3179" s="1326">
        <f>'Marks Entry'!$AK$7</f>
        <v>10.0</v>
      </c>
      <c r="G3179" s="1326">
        <f>'Marks Entry'!$AK$7</f>
        <v>10.0</v>
      </c>
      <c r="H3179" s="1327">
        <f t="shared" si="239"/>
        <v>30.0</v>
      </c>
      <c r="I3179" s="1326">
        <f>'Marks Entry'!$AN$7</f>
        <v>70.0</v>
      </c>
      <c r="J3179" s="1327">
        <f t="shared" si="237"/>
        <v>100.0</v>
      </c>
      <c r="K3179" s="1326">
        <f>'Marks Entry'!$AP$7</f>
        <v>100.0</v>
      </c>
      <c r="L3179" s="1328">
        <f t="shared" si="238"/>
        <v>200.0</v>
      </c>
      <c r="M3179" s="1329" t="s">
        <v>168</v>
      </c>
      <c r="N3179" s="508"/>
    </row>
    <row r="3180" spans="8:8" s="1235" ht="17.25" customFormat="1" customHeight="1">
      <c r="A3180" s="1236"/>
      <c r="B3180" s="1282" t="s">
        <v>167</v>
      </c>
      <c r="C3180" s="1330" t="str">
        <f>'Marks Entry'!$AJ$3</f>
        <v>SANSKRIT-I</v>
      </c>
      <c r="D3180" s="1331"/>
      <c r="E3180" s="1311">
        <f>IF(K3164="","",VLOOKUP($A3161,'Marks Entry'!$C$1:$GQ$109,34,0))</f>
        <v>0.0</v>
      </c>
      <c r="F3180" s="1311">
        <f>IF(K3164="","",VLOOKUP($A3161,'Marks Entry'!$C$1:$GQ$109,35,0))</f>
        <v>0.0</v>
      </c>
      <c r="G3180" s="1312">
        <f>IF(K3164="","",VLOOKUP($A3161,'Marks Entry'!$C$1:$GQ$109,36,0))</f>
        <v>0.0</v>
      </c>
      <c r="H3180" s="1332">
        <f t="shared" si="239"/>
        <v>0.0</v>
      </c>
      <c r="I3180" s="1333">
        <f>IF(K3164="","",VLOOKUP($A3161,'Marks Entry'!$C$1:$GQ$109,38,0))</f>
        <v>0.0</v>
      </c>
      <c r="J3180" s="1332">
        <f t="shared" si="237"/>
        <v>0.0</v>
      </c>
      <c r="K3180" s="1311">
        <f>IF(K3164="","",VLOOKUP($A3161,'Marks Entry'!$C$1:$GQ$109,40,0))</f>
        <v>0.0</v>
      </c>
      <c r="L3180" s="1314">
        <f t="shared" si="238"/>
        <v>0.0</v>
      </c>
      <c r="M3180" s="1315" t="str">
        <f>IF(K3164="","",VLOOKUP($A3161,'Marks Entry'!$C$1:$GQ$109,45,0))</f>
        <v/>
      </c>
      <c r="N3180" s="508"/>
    </row>
    <row r="3181" spans="8:8" s="1235" ht="17.25" customFormat="1" customHeight="1">
      <c r="A3181" s="1236"/>
      <c r="B3181" s="1282" t="s">
        <v>167</v>
      </c>
      <c r="C3181" s="1334" t="str">
        <f>'Marks Entry'!$AV$3</f>
        <v>SANSKRIT-II</v>
      </c>
      <c r="D3181" s="1335"/>
      <c r="E3181" s="1311">
        <f>IF(K3164="","",VLOOKUP($A3161,'Marks Entry'!$C$1:$GQ$109,46,0))</f>
        <v>0.0</v>
      </c>
      <c r="F3181" s="1311">
        <f>IF(K3164="","",VLOOKUP($A3161,'Marks Entry'!$C$1:$GQ$109,47,0))</f>
        <v>0.0</v>
      </c>
      <c r="G3181" s="1312">
        <f>IF(K3164="","",VLOOKUP($A3161,'Marks Entry'!$C$1:$GQ$109,48,0))</f>
        <v>0.0</v>
      </c>
      <c r="H3181" s="1336">
        <f t="shared" si="239"/>
        <v>0.0</v>
      </c>
      <c r="I3181" s="1337">
        <f>IF(K3164="","",VLOOKUP($A3161,'Marks Entry'!$C$1:$GQ$109,50,0))</f>
        <v>0.0</v>
      </c>
      <c r="J3181" s="1336">
        <f t="shared" si="237"/>
        <v>0.0</v>
      </c>
      <c r="K3181" s="1311">
        <f>IF(K3164="","",VLOOKUP($A3161,'Marks Entry'!$C$1:$GQ$109,52,0))</f>
        <v>0.0</v>
      </c>
      <c r="L3181" s="1314">
        <f t="shared" si="238"/>
        <v>0.0</v>
      </c>
      <c r="M3181" s="1315" t="str">
        <f>IF(K3164="","",VLOOKUP($A3161,'Marks Entry'!$C$1:$GQ$109,57,0))</f>
        <v/>
      </c>
      <c r="N3181" s="508"/>
    </row>
    <row r="3182" spans="8:8" s="1235" ht="17.25" customFormat="1" customHeight="1">
      <c r="A3182" s="1236"/>
      <c r="B3182" s="1282" t="s">
        <v>167</v>
      </c>
      <c r="C3182" s="1334" t="str">
        <f>'Marks Entry'!$BH$3</f>
        <v>SCIENCE</v>
      </c>
      <c r="D3182" s="1335"/>
      <c r="E3182" s="1311">
        <f>IF(K3164="","",VLOOKUP($A3161,'Marks Entry'!$C$1:$GQ$109,58,0))</f>
        <v>0.0</v>
      </c>
      <c r="F3182" s="1311">
        <f>IF(K3164="","",VLOOKUP($A3161,'Marks Entry'!$C$1:$GQ$109,59,0))</f>
        <v>0.0</v>
      </c>
      <c r="G3182" s="1312">
        <f>IF(K3164="","",VLOOKUP($A3161,'Marks Entry'!$C$1:$GQ$109,60,0))</f>
        <v>0.0</v>
      </c>
      <c r="H3182" s="1336">
        <f t="shared" si="239"/>
        <v>0.0</v>
      </c>
      <c r="I3182" s="1337">
        <f>IF(K3164="","",VLOOKUP($A3161,'Marks Entry'!$C$1:$GQ$109,62,0))</f>
        <v>0.0</v>
      </c>
      <c r="J3182" s="1336">
        <f t="shared" si="237"/>
        <v>0.0</v>
      </c>
      <c r="K3182" s="1311">
        <f>IF(K3164="","",VLOOKUP($A3161,'Marks Entry'!$C$1:$GQ$109,64,0))</f>
        <v>0.0</v>
      </c>
      <c r="L3182" s="1314">
        <f t="shared" si="238"/>
        <v>0.0</v>
      </c>
      <c r="M3182" s="1315" t="str">
        <f>IF(K3164="","",VLOOKUP($A3161,'Marks Entry'!$C$1:$GQ$109,69,0))</f>
        <v/>
      </c>
      <c r="N3182" s="508"/>
    </row>
    <row r="3183" spans="8:8" s="1235" ht="17.25" customFormat="1" customHeight="1">
      <c r="A3183" s="1236"/>
      <c r="B3183" s="1282" t="s">
        <v>167</v>
      </c>
      <c r="C3183" s="1338" t="str">
        <f>'Marks Entry'!$BT$3</f>
        <v>MATHEMATICS</v>
      </c>
      <c r="D3183" s="1339"/>
      <c r="E3183" s="1340">
        <f>IF(K3164="","",VLOOKUP($A3161,'Marks Entry'!$C$1:$GQ$109,70,0))</f>
        <v>0.0</v>
      </c>
      <c r="F3183" s="1340">
        <f>IF(K3164="","",VLOOKUP($A3161,'Marks Entry'!$C$1:$GQ$109,71,0))</f>
        <v>0.0</v>
      </c>
      <c r="G3183" s="1341">
        <f>IF(K3164="","",VLOOKUP($A3161,'Marks Entry'!$C$1:$GQ$109,72,0))</f>
        <v>0.0</v>
      </c>
      <c r="H3183" s="1342">
        <f t="shared" si="239"/>
        <v>0.0</v>
      </c>
      <c r="I3183" s="1343">
        <f>IF(K3164="","",VLOOKUP($A3161,'Marks Entry'!$C$1:$GQ$109,74,0))</f>
        <v>0.0</v>
      </c>
      <c r="J3183" s="1342">
        <f t="shared" si="237"/>
        <v>0.0</v>
      </c>
      <c r="K3183" s="1340">
        <f>IF(K3164="","",VLOOKUP($A3161,'Marks Entry'!$C$1:$GQ$109,76,0))</f>
        <v>0.0</v>
      </c>
      <c r="L3183" s="1344">
        <f t="shared" si="238"/>
        <v>0.0</v>
      </c>
      <c r="M3183" s="1345" t="str">
        <f>IF(K3164="","",VLOOKUP($A3161,'Marks Entry'!$C$1:$GQ$109,81,0))</f>
        <v/>
      </c>
      <c r="N3183" s="508"/>
    </row>
    <row r="3184" spans="8:8" s="1235" ht="17.25" customFormat="1" customHeight="1">
      <c r="A3184" s="1236"/>
      <c r="B3184" s="1282" t="s">
        <v>167</v>
      </c>
      <c r="C3184" s="1338" t="str">
        <f>'Marks Entry'!$CF$3</f>
        <v>SOCIAL SCIENCE</v>
      </c>
      <c r="D3184" s="1339"/>
      <c r="E3184" s="1340">
        <f>IF(K3164="","",VLOOKUP($A3161,'Marks Entry'!$C$1:$GQ$109,82,0))</f>
        <v>0.0</v>
      </c>
      <c r="F3184" s="1340">
        <f>IF(K3164="","",VLOOKUP($A3161,'Marks Entry'!$C$1:$GQ$109,83,0))</f>
        <v>0.0</v>
      </c>
      <c r="G3184" s="1341">
        <f>IF(K3164="","",VLOOKUP($A3161,'Marks Entry'!$C$1:$GQ$109,84,0))</f>
        <v>0.0</v>
      </c>
      <c r="H3184" s="1342">
        <f t="shared" si="239"/>
        <v>0.0</v>
      </c>
      <c r="I3184" s="1343">
        <f>IF(K3164="","",VLOOKUP($A3161,'Marks Entry'!$C$1:$GQ$109,86,0))</f>
        <v>0.0</v>
      </c>
      <c r="J3184" s="1342">
        <f t="shared" si="237"/>
        <v>0.0</v>
      </c>
      <c r="K3184" s="1340">
        <f>IF(K3164="","",VLOOKUP($A3161,'Marks Entry'!$C$1:$GQ$109,88,0))</f>
        <v>0.0</v>
      </c>
      <c r="L3184" s="1344">
        <f t="shared" si="238"/>
        <v>0.0</v>
      </c>
      <c r="M3184" s="1345" t="str">
        <f>IF(K3164="","",VLOOKUP($A3161,'Marks Entry'!$C$1:$GQ$109,93,0))</f>
        <v/>
      </c>
      <c r="N3184" s="508"/>
    </row>
    <row r="3185" spans="8:8" s="24" ht="17.25" customFormat="1" customHeight="1">
      <c r="A3185" s="1236"/>
      <c r="B3185" s="1262" t="s">
        <v>167</v>
      </c>
      <c r="C3185" s="1346" t="s">
        <v>77</v>
      </c>
      <c r="D3185" s="1347"/>
      <c r="E3185" s="1348"/>
      <c r="F3185" s="1349" t="s">
        <v>78</v>
      </c>
      <c r="G3185" s="1350"/>
      <c r="H3185" s="1351" t="s">
        <v>79</v>
      </c>
      <c r="I3185" s="1352"/>
      <c r="J3185" s="1353" t="s">
        <v>43</v>
      </c>
      <c r="K3185" s="1354" t="s">
        <v>95</v>
      </c>
      <c r="L3185" s="1355" t="s">
        <v>41</v>
      </c>
      <c r="M3185" s="1356" t="s">
        <v>45</v>
      </c>
      <c r="N3185" s="508"/>
    </row>
    <row r="3186" spans="8:8" s="24" ht="20.25" customFormat="1" customHeight="1">
      <c r="A3186" s="1236"/>
      <c r="B3186" s="1262" t="s">
        <v>167</v>
      </c>
      <c r="C3186" s="1357"/>
      <c r="D3186" s="1358"/>
      <c r="E3186" s="1359"/>
      <c r="F3186" s="1360" t="str">
        <f>IF(K3164="","",VLOOKUP($A3161,'Marks Entry'!$C$1:$GQ$109,155,0))</f>
        <v/>
      </c>
      <c r="G3186" s="1361"/>
      <c r="H3186" s="1362" t="str">
        <f>IF(K3164="","",VLOOKUP($A3161,'Marks Entry'!$C$1:$GQ$109,156,0))</f>
        <v/>
      </c>
      <c r="I3186" s="1361"/>
      <c r="J3186" s="1363" t="str">
        <f>IF(K3164="","",VLOOKUP($A3161,'Marks Entry'!$C$1:$GQ$109,157,0))</f>
        <v/>
      </c>
      <c r="K3186" s="1364" t="str">
        <f>IF(K3164="","",VLOOKUP($A3161,'Marks Entry'!$C$1:$GQ$109,158,0))</f>
        <v/>
      </c>
      <c r="L3186" s="1365" t="str">
        <f>IF(K3164="","",VLOOKUP($A3161,'Marks Entry'!$C$1:$GQ$109,159,0))</f>
        <v/>
      </c>
      <c r="M3186" s="1366" t="str">
        <f>IF(K3164="","",VLOOKUP($A3161,'Marks Entry'!$C$1:$GQ$109,161,0))</f>
        <v/>
      </c>
      <c r="N3186" s="508"/>
    </row>
    <row r="3187" spans="8:8" s="24" ht="17.25" customFormat="1" customHeight="1">
      <c r="A3187" s="1236"/>
      <c r="B3187" s="1262" t="s">
        <v>167</v>
      </c>
      <c r="C3187" s="1367" t="s">
        <v>58</v>
      </c>
      <c r="D3187" s="1368"/>
      <c r="E3187" s="1368"/>
      <c r="F3187" s="1368"/>
      <c r="G3187" s="1368"/>
      <c r="H3187" s="1368"/>
      <c r="I3187" s="1369"/>
      <c r="J3187" s="1370" t="s">
        <v>59</v>
      </c>
      <c r="K3187" s="1371">
        <f>IF(K3164="","",VLOOKUP($A3161,'Marks Entry'!$C$1:$GQ$109,152,0))</f>
        <v>0.0</v>
      </c>
      <c r="L3187" s="1372" t="s">
        <v>104</v>
      </c>
      <c r="M3187" s="1373"/>
      <c r="N3187" s="508"/>
    </row>
    <row r="3188" spans="8:8" s="24" ht="17.25" customFormat="1" customHeight="1">
      <c r="A3188" s="1236"/>
      <c r="B3188" s="1262" t="s">
        <v>167</v>
      </c>
      <c r="C3188" s="1374" t="s">
        <v>54</v>
      </c>
      <c r="D3188" s="1375"/>
      <c r="E3188" s="1375"/>
      <c r="F3188" s="1376" t="s">
        <v>162</v>
      </c>
      <c r="G3188" s="1376"/>
      <c r="H3188" s="1376"/>
      <c r="I3188" s="1377" t="s">
        <v>49</v>
      </c>
      <c r="J3188" s="1378" t="s">
        <v>60</v>
      </c>
      <c r="K3188" s="1379">
        <f>IF(K3164="","",VLOOKUP($A3161,'Marks Entry'!$C$1:$GQ$109,153,0))</f>
        <v>0.0</v>
      </c>
      <c r="L3188" s="1380" t="str">
        <f>IF(K3164="","",VLOOKUP($A3161,'Marks Entry'!$C$1:$GQ$109,154,0))</f>
        <v/>
      </c>
      <c r="M3188" s="1381"/>
      <c r="N3188" s="508"/>
    </row>
    <row r="3189" spans="8:8" s="24" ht="17.25" customFormat="1" customHeight="1">
      <c r="A3189" s="1236"/>
      <c r="B3189" s="1262" t="s">
        <v>167</v>
      </c>
      <c r="C3189" s="1374"/>
      <c r="D3189" s="1375"/>
      <c r="E3189" s="1375"/>
      <c r="F3189" s="1376"/>
      <c r="G3189" s="1376"/>
      <c r="H3189" s="1376"/>
      <c r="I3189" s="1382" t="s">
        <v>103</v>
      </c>
      <c r="J3189" s="1383" t="s">
        <v>61</v>
      </c>
      <c r="K3189" s="1383"/>
      <c r="L3189" s="1384" t="str">
        <f>IF(K3164="","",VLOOKUP($A3161,'Marks Entry'!$C$1:$GQ$109,162,0))</f>
        <v/>
      </c>
      <c r="M3189" s="1385"/>
      <c r="N3189" s="508"/>
    </row>
    <row r="3190" spans="8:8" s="24" ht="17.25" customFormat="1" customHeight="1">
      <c r="A3190" s="1236"/>
      <c r="B3190" s="1262" t="s">
        <v>167</v>
      </c>
      <c r="C3190" s="1386" t="str">
        <f>'Marks Entry'!$CR$3</f>
        <v>Fou. Of Info. Tech.</v>
      </c>
      <c r="D3190" s="1387"/>
      <c r="E3190" s="1388"/>
      <c r="F3190" s="1389" t="str">
        <f>IF(K3164="","",VLOOKUP($A3161,'Marks Entry'!$C$1:$GQ$109,180,0))</f>
        <v>0/200</v>
      </c>
      <c r="G3190" s="1389"/>
      <c r="H3190" s="1389"/>
      <c r="I3190" s="1390" t="str">
        <f>IF(OR(K3164="",F3190=0/200),"",VLOOKUP($A3161,'Marks Entry'!$C$1:$GQ$109,106,0))</f>
        <v/>
      </c>
      <c r="J3190" s="1391" t="s">
        <v>68</v>
      </c>
      <c r="K3190" s="1391"/>
      <c r="L3190" s="1392">
        <f>Master!$E$20</f>
        <v>45048.0</v>
      </c>
      <c r="M3190" s="1393"/>
      <c r="N3190" s="508"/>
    </row>
    <row r="3191" spans="8:8" s="24" ht="17.25" customFormat="1" customHeight="1">
      <c r="A3191" s="1236"/>
      <c r="B3191" s="1262" t="s">
        <v>167</v>
      </c>
      <c r="C3191" s="1394" t="str">
        <f>'Marks Entry'!$DE$3</f>
        <v>Health &amp; Phy. Edu.</v>
      </c>
      <c r="D3191" s="1395"/>
      <c r="E3191" s="1395"/>
      <c r="F3191" s="1396" t="str">
        <f>IF(K3164="","",VLOOKUP($A3161,'Marks Entry'!$C$1:$GQ$109,184,0))</f>
        <v>0/230</v>
      </c>
      <c r="G3191" s="1397"/>
      <c r="H3191" s="1398"/>
      <c r="I3191" s="1390" t="str">
        <f>IF(OR(K3164="",F3191=0/200),"",VLOOKUP($A3161,'Marks Entry'!$C$1:$GQ$109,129,0))</f>
        <v/>
      </c>
      <c r="J3191" s="1399"/>
      <c r="K3191" s="1399"/>
      <c r="L3191" s="1399"/>
      <c r="M3191" s="1400"/>
      <c r="N3191" s="508"/>
    </row>
    <row r="3192" spans="8:8" s="24" ht="17.25" customFormat="1" customHeight="1">
      <c r="A3192" s="1236"/>
      <c r="B3192" s="1262" t="s">
        <v>167</v>
      </c>
      <c r="C3192" s="1394" t="str">
        <f>'Marks Entry'!$EB$3</f>
        <v>S.U.P.W.</v>
      </c>
      <c r="D3192" s="1395"/>
      <c r="E3192" s="1395"/>
      <c r="F3192" s="1396" t="str">
        <f>IF(K3164="","",VLOOKUP($A3161,'Marks Entry'!$C$1:$GQ$109,188,0))</f>
        <v>0/100</v>
      </c>
      <c r="G3192" s="1397"/>
      <c r="H3192" s="1398"/>
      <c r="I3192" s="1390" t="str">
        <f>IF(OR(K3164="",F3192=0/100),"",VLOOKUP($A3161,'Marks Entry'!$C$1:$GQ$109,135,0))</f>
        <v/>
      </c>
      <c r="J3192" s="1401"/>
      <c r="K3192" s="1401"/>
      <c r="L3192" s="1401"/>
      <c r="M3192" s="1402"/>
      <c r="N3192" s="508"/>
    </row>
    <row r="3193" spans="8:8" s="24" ht="17.25" customFormat="1" customHeight="1">
      <c r="A3193" s="1236"/>
      <c r="B3193" s="1262" t="s">
        <v>167</v>
      </c>
      <c r="C3193" s="1394" t="str">
        <f>'Marks Entry'!$EH$3</f>
        <v>Art Education</v>
      </c>
      <c r="D3193" s="1395"/>
      <c r="E3193" s="1395"/>
      <c r="F3193" s="1396" t="str">
        <f>IF(K3164="","",VLOOKUP($A3161,'Marks Entry'!$C$1:$GQ$109,192,0))</f>
        <v>0/100</v>
      </c>
      <c r="G3193" s="1397"/>
      <c r="H3193" s="1398"/>
      <c r="I3193" s="1390" t="str">
        <f>IF(OR(K3164="",F3193=0/100),"",VLOOKUP($A3161,'Marks Entry'!$C$1:$GQ$109,141,0))</f>
        <v/>
      </c>
      <c r="J3193" s="1403" t="s">
        <v>228</v>
      </c>
      <c r="K3193" s="1403"/>
      <c r="L3193" s="1403"/>
      <c r="M3193" s="1404"/>
      <c r="N3193" s="508"/>
    </row>
    <row r="3194" spans="8:8" s="24" ht="17.25" customFormat="1" customHeight="1">
      <c r="A3194" s="1236"/>
      <c r="B3194" s="1262" t="s">
        <v>167</v>
      </c>
      <c r="C3194" s="1394" t="str">
        <f>'Marks Entry'!$EN$3</f>
        <v>H &amp; C RAJ</v>
      </c>
      <c r="D3194" s="1395"/>
      <c r="E3194" s="1395"/>
      <c r="F3194" s="1405" t="str">
        <f>IF(K3164="","",VLOOKUP($A3161,'Marks Entry'!$C$1:$GQ$109,196,0))</f>
        <v>0/200</v>
      </c>
      <c r="G3194" s="1406"/>
      <c r="H3194" s="1407"/>
      <c r="I3194" s="1408" t="str">
        <f>IF(OR(K3164="",F3194=0/200),"",VLOOKUP($A3161,'Marks Entry'!$C$1:$GQ$109,151,0))</f>
        <v/>
      </c>
      <c r="J3194" s="1403" t="s">
        <v>229</v>
      </c>
      <c r="K3194" s="1403"/>
      <c r="L3194" s="1403"/>
      <c r="M3194" s="1404"/>
      <c r="N3194" s="508"/>
    </row>
    <row r="3195" spans="8:8" s="24" ht="17.25" customFormat="1" customHeight="1">
      <c r="A3195" s="1236"/>
      <c r="B3195" s="1262" t="s">
        <v>167</v>
      </c>
      <c r="C3195" s="1409" t="s">
        <v>171</v>
      </c>
      <c r="D3195" s="1410"/>
      <c r="E3195" s="1411"/>
      <c r="F3195" s="1412" t="s">
        <v>172</v>
      </c>
      <c r="G3195" s="1413"/>
      <c r="H3195" s="1414"/>
      <c r="I3195" s="1415" t="s">
        <v>31</v>
      </c>
      <c r="J3195" s="1403" t="s">
        <v>230</v>
      </c>
      <c r="K3195" s="1403"/>
      <c r="L3195" s="1403"/>
      <c r="M3195" s="1404"/>
      <c r="N3195" s="508"/>
    </row>
    <row r="3196" spans="8:8" s="24" ht="17.25" customFormat="1" customHeight="1">
      <c r="A3196" s="1236"/>
      <c r="B3196" s="1262" t="s">
        <v>167</v>
      </c>
      <c r="C3196" s="1416"/>
      <c r="D3196" s="1417"/>
      <c r="E3196" s="1418"/>
      <c r="F3196" s="1419" t="s">
        <v>224</v>
      </c>
      <c r="G3196" s="1420"/>
      <c r="H3196" s="1421"/>
      <c r="I3196" s="1422" t="s">
        <v>62</v>
      </c>
      <c r="J3196" s="1423" t="s">
        <v>232</v>
      </c>
      <c r="K3196" s="1424"/>
      <c r="L3196" s="1424"/>
      <c r="M3196" s="1425"/>
      <c r="N3196" s="508"/>
    </row>
    <row r="3197" spans="8:8" s="24" ht="17.25" customFormat="1" customHeight="1">
      <c r="A3197" s="1236"/>
      <c r="B3197" s="1262" t="s">
        <v>167</v>
      </c>
      <c r="C3197" s="1416"/>
      <c r="D3197" s="1417"/>
      <c r="E3197" s="1418"/>
      <c r="F3197" s="1419" t="s">
        <v>225</v>
      </c>
      <c r="G3197" s="1420"/>
      <c r="H3197" s="1421"/>
      <c r="I3197" s="1422" t="s">
        <v>63</v>
      </c>
      <c r="J3197" s="1426"/>
      <c r="K3197" s="1427"/>
      <c r="L3197" s="1427"/>
      <c r="M3197" s="1428"/>
      <c r="N3197" s="508"/>
    </row>
    <row r="3198" spans="8:8" s="24" ht="17.25" customFormat="1" customHeight="1">
      <c r="A3198" s="1236"/>
      <c r="B3198" s="1262" t="s">
        <v>167</v>
      </c>
      <c r="C3198" s="1416"/>
      <c r="D3198" s="1417"/>
      <c r="E3198" s="1418"/>
      <c r="F3198" s="1419" t="s">
        <v>226</v>
      </c>
      <c r="G3198" s="1420"/>
      <c r="H3198" s="1421"/>
      <c r="I3198" s="1422" t="s">
        <v>65</v>
      </c>
      <c r="J3198" s="1426"/>
      <c r="K3198" s="1427"/>
      <c r="L3198" s="1427"/>
      <c r="M3198" s="1428"/>
      <c r="N3198" s="508"/>
    </row>
    <row r="3199" spans="8:8" s="24" ht="17.25" customFormat="1" customHeight="1">
      <c r="A3199" s="1236"/>
      <c r="B3199" s="1429" t="s">
        <v>167</v>
      </c>
      <c r="C3199" s="1430"/>
      <c r="D3199" s="1431"/>
      <c r="E3199" s="1432"/>
      <c r="F3199" s="1433" t="s">
        <v>227</v>
      </c>
      <c r="G3199" s="1434"/>
      <c r="H3199" s="1435"/>
      <c r="I3199" s="1436" t="s">
        <v>64</v>
      </c>
      <c r="J3199" s="1437" t="s">
        <v>231</v>
      </c>
      <c r="K3199" s="1438"/>
      <c r="L3199" s="1438"/>
      <c r="M3199" s="1439"/>
      <c r="N3199" s="508"/>
    </row>
    <row r="3200" spans="8:8" s="24" ht="27.75" customFormat="1" customHeight="1">
      <c r="A3200" s="1440" t="s">
        <v>161</v>
      </c>
      <c r="B3200" s="1440"/>
      <c r="C3200" s="1440"/>
      <c r="D3200" s="1440"/>
      <c r="E3200" s="1440"/>
      <c r="F3200" s="1440"/>
      <c r="G3200" s="1440"/>
      <c r="H3200" s="1440"/>
      <c r="I3200" s="1440"/>
      <c r="J3200" s="1440"/>
      <c r="K3200" s="1440"/>
      <c r="L3200" s="1440"/>
      <c r="M3200" s="1440"/>
      <c r="N3200" s="1440"/>
    </row>
    <row r="3201" spans="8:8" s="24" ht="19.5" customFormat="1" customHeight="1">
      <c r="A3201" s="1223">
        <f>A3161+1</f>
        <v>81.0</v>
      </c>
      <c r="B3201" s="1441" t="str">
        <f>$B$1</f>
        <v>Department Of Sanskrit Education, Rajasthan</v>
      </c>
      <c r="C3201" s="1441"/>
      <c r="D3201" s="1441"/>
      <c r="E3201" s="1441"/>
      <c r="F3201" s="1441"/>
      <c r="G3201" s="1441"/>
      <c r="H3201" s="1441"/>
      <c r="I3201" s="1441"/>
      <c r="J3201" s="1441"/>
      <c r="K3201" s="1441"/>
      <c r="L3201" s="1441"/>
      <c r="M3201" s="1441"/>
      <c r="N3201" s="508" t="s">
        <v>161</v>
      </c>
    </row>
    <row r="3202" spans="8:8" s="707" ht="36.0" customFormat="1" customHeight="1">
      <c r="A3202" s="1225"/>
      <c r="B3202" s="1226"/>
      <c r="C3202" s="1227"/>
      <c r="D3202" s="1228" t="str">
        <f>Master!$E$8</f>
        <v>GOVT VARISHTHA UPADHYAY SANSKRIT SCHOOL</v>
      </c>
      <c r="E3202" s="1229"/>
      <c r="F3202" s="1229"/>
      <c r="G3202" s="1229"/>
      <c r="H3202" s="1229"/>
      <c r="I3202" s="1229"/>
      <c r="J3202" s="1229"/>
      <c r="K3202" s="1229"/>
      <c r="L3202" s="1229"/>
      <c r="M3202" s="1230"/>
      <c r="N3202" s="508"/>
    </row>
    <row r="3203" spans="8:8" s="24" ht="19.5" customFormat="1" customHeight="1">
      <c r="A3203" s="1225"/>
      <c r="B3203" s="1231"/>
      <c r="C3203" s="1232"/>
      <c r="D3203" s="1233">
        <f>Master!$E$11</f>
        <v>0.0</v>
      </c>
      <c r="E3203" s="1233"/>
      <c r="F3203" s="1233"/>
      <c r="G3203" s="1233"/>
      <c r="H3203" s="1233"/>
      <c r="I3203" s="1233"/>
      <c r="J3203" s="1233"/>
      <c r="K3203" s="1233"/>
      <c r="L3203" s="1233"/>
      <c r="M3203" s="1234"/>
      <c r="N3203" s="508"/>
    </row>
    <row r="3204" spans="8:8" s="1235" ht="18.75" customFormat="1" customHeight="1">
      <c r="A3204" s="1236"/>
      <c r="B3204" s="1237"/>
      <c r="C3204" s="1238" t="s">
        <v>154</v>
      </c>
      <c r="D3204" s="1239"/>
      <c r="E3204" s="1239"/>
      <c r="F3204" s="1239"/>
      <c r="G3204" s="1239"/>
      <c r="H3204" s="1240"/>
      <c r="I3204" s="1241" t="s">
        <v>135</v>
      </c>
      <c r="J3204" s="1242"/>
      <c r="K3204" s="1243">
        <f>VLOOKUP($A3201,'Marks Entry'!$C$9:$K$108,5)</f>
        <v>0.0</v>
      </c>
      <c r="L3204" s="1244" t="s">
        <v>221</v>
      </c>
      <c r="M3204" s="1245"/>
      <c r="N3204" s="508"/>
    </row>
    <row r="3205" spans="8:8" s="1235" ht="18.75" customFormat="1" customHeight="1">
      <c r="A3205" s="1236"/>
      <c r="B3205" s="1237"/>
      <c r="C3205" s="1246"/>
      <c r="D3205" s="1247"/>
      <c r="E3205" s="1247"/>
      <c r="F3205" s="1247"/>
      <c r="G3205" s="1247"/>
      <c r="H3205" s="1248"/>
      <c r="I3205" s="1241"/>
      <c r="J3205" s="1242"/>
      <c r="K3205" s="1243"/>
      <c r="L3205" s="1249">
        <f>Master!$E$14</f>
        <v>8170.0</v>
      </c>
      <c r="M3205" s="1250"/>
      <c r="N3205" s="508"/>
    </row>
    <row r="3206" spans="8:8" s="24" ht="15.75" customFormat="1" customHeight="1">
      <c r="A3206" s="1236"/>
      <c r="B3206" s="1251"/>
      <c r="C3206" s="1246"/>
      <c r="D3206" s="1247"/>
      <c r="E3206" s="1247"/>
      <c r="F3206" s="1247"/>
      <c r="G3206" s="1247"/>
      <c r="H3206" s="1248"/>
      <c r="I3206" s="1241"/>
      <c r="J3206" s="1242"/>
      <c r="K3206" s="1243"/>
      <c r="L3206" s="1252" t="s">
        <v>222</v>
      </c>
      <c r="M3206" s="1253"/>
      <c r="N3206" s="508"/>
    </row>
    <row r="3207" spans="8:8" s="24" ht="18.0" customFormat="1" customHeight="1">
      <c r="A3207" s="1236"/>
      <c r="B3207" s="1251"/>
      <c r="C3207" s="1254"/>
      <c r="D3207" s="1255"/>
      <c r="E3207" s="1255"/>
      <c r="F3207" s="1255"/>
      <c r="G3207" s="1255"/>
      <c r="H3207" s="1256"/>
      <c r="I3207" s="1257"/>
      <c r="J3207" s="1258"/>
      <c r="K3207" s="1259"/>
      <c r="L3207" s="1260" t="str">
        <f>Master!$E$6</f>
        <v>2022-23</v>
      </c>
      <c r="M3207" s="1261"/>
      <c r="N3207" s="508"/>
    </row>
    <row r="3208" spans="8:8" s="24" ht="17.25" customFormat="1" customHeight="1">
      <c r="A3208" s="1236"/>
      <c r="B3208" s="1262" t="s">
        <v>167</v>
      </c>
      <c r="C3208" s="1263" t="s">
        <v>21</v>
      </c>
      <c r="D3208" s="1264"/>
      <c r="E3208" s="1264"/>
      <c r="F3208" s="1264"/>
      <c r="G3208" s="1265"/>
      <c r="H3208" s="1266" t="s">
        <v>153</v>
      </c>
      <c r="I3208" s="1267">
        <f>IF(K3204="","",VLOOKUP($A3201,'Marks Entry'!$C$9:$FA$108,3,0))</f>
        <v>0.0</v>
      </c>
      <c r="J3208" s="1267"/>
      <c r="K3208" s="1267"/>
      <c r="L3208" s="1267"/>
      <c r="M3208" s="1268"/>
      <c r="N3208" s="508"/>
    </row>
    <row r="3209" spans="8:8" s="24" ht="17.25" customFormat="1" customHeight="1">
      <c r="A3209" s="1236"/>
      <c r="B3209" s="1262" t="s">
        <v>167</v>
      </c>
      <c r="C3209" s="1269" t="s">
        <v>23</v>
      </c>
      <c r="D3209" s="1270"/>
      <c r="E3209" s="1270"/>
      <c r="F3209" s="1270"/>
      <c r="G3209" s="1271"/>
      <c r="H3209" s="1272" t="s">
        <v>153</v>
      </c>
      <c r="I3209" s="1273">
        <f>IF(K3204="","",VLOOKUP($A3201,'Marks Entry'!$C$9:$FA$108,6,0))</f>
        <v>0.0</v>
      </c>
      <c r="J3209" s="1273"/>
      <c r="K3209" s="1273"/>
      <c r="L3209" s="1273"/>
      <c r="M3209" s="1274"/>
      <c r="N3209" s="508"/>
    </row>
    <row r="3210" spans="8:8" s="24" ht="17.25" customFormat="1" customHeight="1">
      <c r="A3210" s="1236"/>
      <c r="B3210" s="1262" t="s">
        <v>167</v>
      </c>
      <c r="C3210" s="1269" t="s">
        <v>24</v>
      </c>
      <c r="D3210" s="1270"/>
      <c r="E3210" s="1270"/>
      <c r="F3210" s="1270"/>
      <c r="G3210" s="1271"/>
      <c r="H3210" s="1272" t="s">
        <v>153</v>
      </c>
      <c r="I3210" s="1273">
        <f>IF(K3204="","",VLOOKUP($A3201,'Marks Entry'!$C$9:$FA$108,7,0))</f>
        <v>0.0</v>
      </c>
      <c r="J3210" s="1273"/>
      <c r="K3210" s="1273"/>
      <c r="L3210" s="1273"/>
      <c r="M3210" s="1274"/>
      <c r="N3210" s="508"/>
    </row>
    <row r="3211" spans="8:8" s="24" ht="17.25" customFormat="1" customHeight="1">
      <c r="A3211" s="1236"/>
      <c r="B3211" s="1262" t="s">
        <v>167</v>
      </c>
      <c r="C3211" s="1269" t="s">
        <v>52</v>
      </c>
      <c r="D3211" s="1270"/>
      <c r="E3211" s="1270"/>
      <c r="F3211" s="1270"/>
      <c r="G3211" s="1271"/>
      <c r="H3211" s="1272" t="s">
        <v>153</v>
      </c>
      <c r="I3211" s="1273">
        <f>IF(K3204="","",VLOOKUP($A3201,'Marks Entry'!$C$9:$FA$108,8,0))</f>
        <v>0.0</v>
      </c>
      <c r="J3211" s="1273"/>
      <c r="K3211" s="1273"/>
      <c r="L3211" s="1273"/>
      <c r="M3211" s="1274"/>
      <c r="N3211" s="508"/>
    </row>
    <row r="3212" spans="8:8" s="24" ht="17.25" customFormat="1" customHeight="1">
      <c r="A3212" s="1236"/>
      <c r="B3212" s="1262" t="s">
        <v>167</v>
      </c>
      <c r="C3212" s="1269" t="s">
        <v>53</v>
      </c>
      <c r="D3212" s="1270"/>
      <c r="E3212" s="1270"/>
      <c r="F3212" s="1270"/>
      <c r="G3212" s="1271"/>
      <c r="H3212" s="1272" t="s">
        <v>153</v>
      </c>
      <c r="I3212" s="1275" t="str">
        <f>IF(K3204="","",CONCATENATE('Marks Entry'!$G$4,'Marks Entry'!$J$4))</f>
        <v>9(A)</v>
      </c>
      <c r="J3212" s="1273"/>
      <c r="K3212" s="1273"/>
      <c r="L3212" s="1273"/>
      <c r="M3212" s="1274"/>
      <c r="N3212" s="508"/>
    </row>
    <row r="3213" spans="8:8" s="24" ht="17.25" customFormat="1" customHeight="1">
      <c r="A3213" s="1236"/>
      <c r="B3213" s="1262" t="s">
        <v>167</v>
      </c>
      <c r="C3213" s="1276" t="s">
        <v>26</v>
      </c>
      <c r="D3213" s="1277"/>
      <c r="E3213" s="1277"/>
      <c r="F3213" s="1277"/>
      <c r="G3213" s="1278"/>
      <c r="H3213" s="1279" t="s">
        <v>153</v>
      </c>
      <c r="I3213" s="1280">
        <f>IF(K3204="","",VLOOKUP($A3201,'Marks Entry'!$C$9:$FA$108,9,0))</f>
        <v>0.0</v>
      </c>
      <c r="J3213" s="1280"/>
      <c r="K3213" s="1280"/>
      <c r="L3213" s="1280"/>
      <c r="M3213" s="1281"/>
      <c r="N3213" s="508"/>
    </row>
    <row r="3214" spans="8:8" s="1235" ht="17.25" customFormat="1" customHeight="1">
      <c r="A3214" s="1236"/>
      <c r="B3214" s="1282" t="s">
        <v>167</v>
      </c>
      <c r="C3214" s="1283" t="s">
        <v>54</v>
      </c>
      <c r="D3214" s="1284"/>
      <c r="E3214" s="1285" t="s">
        <v>69</v>
      </c>
      <c r="F3214" s="1286" t="s">
        <v>70</v>
      </c>
      <c r="G3214" s="1285" t="s">
        <v>200</v>
      </c>
      <c r="H3214" s="1287" t="s">
        <v>30</v>
      </c>
      <c r="I3214" s="1288" t="s">
        <v>55</v>
      </c>
      <c r="J3214" s="1289" t="s">
        <v>223</v>
      </c>
      <c r="K3214" s="1290" t="s">
        <v>83</v>
      </c>
      <c r="L3214" s="1291" t="s">
        <v>76</v>
      </c>
      <c r="M3214" s="1292" t="s">
        <v>102</v>
      </c>
      <c r="N3214" s="508"/>
    </row>
    <row r="3215" spans="8:8" s="1235" ht="17.25" customFormat="1" customHeight="1">
      <c r="A3215" s="1236"/>
      <c r="B3215" s="1282" t="s">
        <v>167</v>
      </c>
      <c r="C3215" s="1293"/>
      <c r="D3215" s="1294"/>
      <c r="E3215" s="1295"/>
      <c r="F3215" s="1296"/>
      <c r="G3215" s="1295"/>
      <c r="H3215" s="1297"/>
      <c r="I3215" s="1298"/>
      <c r="J3215" s="1299"/>
      <c r="K3215" s="1300"/>
      <c r="L3215" s="1301"/>
      <c r="M3215" s="1302"/>
      <c r="N3215" s="508"/>
    </row>
    <row r="3216" spans="8:8" s="1235" ht="17.25" customFormat="1" customHeight="1">
      <c r="A3216" s="1236"/>
      <c r="B3216" s="1282" t="s">
        <v>167</v>
      </c>
      <c r="C3216" s="1303" t="s">
        <v>56</v>
      </c>
      <c r="D3216" s="1304"/>
      <c r="E3216" s="1305">
        <f>'Marks Entry'!$L$7</f>
        <v>5.0</v>
      </c>
      <c r="F3216" s="1305">
        <f>'Marks Entry'!$M$7</f>
        <v>5.0</v>
      </c>
      <c r="G3216" s="1305">
        <f>'Marks Entry'!$M$7</f>
        <v>5.0</v>
      </c>
      <c r="H3216" s="1306">
        <f>SUM(E3216:G3216)</f>
        <v>15.0</v>
      </c>
      <c r="I3216" s="1305">
        <f>'Marks Entry'!$P$7</f>
        <v>35.0</v>
      </c>
      <c r="J3216" s="1306">
        <f>SUM(H3216,I3216)</f>
        <v>50.0</v>
      </c>
      <c r="K3216" s="1305">
        <f>'Marks Entry'!$R$7</f>
        <v>50.0</v>
      </c>
      <c r="L3216" s="1307">
        <f>SUM(J3216,K3216)</f>
        <v>100.0</v>
      </c>
      <c r="M3216" s="1308"/>
      <c r="N3216" s="508"/>
    </row>
    <row r="3217" spans="8:8" s="1235" ht="17.25" customFormat="1" customHeight="1">
      <c r="A3217" s="1236"/>
      <c r="B3217" s="1282" t="s">
        <v>167</v>
      </c>
      <c r="C3217" s="1309" t="str">
        <f>'Marks Entry'!$L$3</f>
        <v>HINDI</v>
      </c>
      <c r="D3217" s="1310"/>
      <c r="E3217" s="1311">
        <f>IF(K3204="","",VLOOKUP($A3201,'Marks Entry'!$C$1:$GQ$109,10,0))</f>
        <v>0.0</v>
      </c>
      <c r="F3217" s="1311">
        <f>IF(K3204="","",VLOOKUP($A3201,'Marks Entry'!$C$1:$GQ$109,11,0))</f>
        <v>0.0</v>
      </c>
      <c r="G3217" s="1312">
        <f>IF(K3204="","",VLOOKUP($A3201,'Marks Entry'!$C$1:$GQ$109,12,0))</f>
        <v>0.0</v>
      </c>
      <c r="H3217" s="1313">
        <f>SUM(E3217:G3217)</f>
        <v>0.0</v>
      </c>
      <c r="I3217" s="1311">
        <f>IF(K3204="","",VLOOKUP($A3201,'Marks Entry'!$C$1:$GQ$109,14,0))</f>
        <v>0.0</v>
      </c>
      <c r="J3217" s="1313">
        <f t="shared" si="240" ref="J3217:J3224">SUM(H3217,I3217)</f>
        <v>0.0</v>
      </c>
      <c r="K3217" s="1311">
        <f>IF(K3204="","",VLOOKUP($A3201,'Marks Entry'!$C$1:$GQ$109,16,0))</f>
        <v>0.0</v>
      </c>
      <c r="L3217" s="1314">
        <f t="shared" si="241" ref="L3217:L3224">SUM(J3217,K3217)</f>
        <v>0.0</v>
      </c>
      <c r="M3217" s="1315" t="str">
        <f>IF(K3204="","",VLOOKUP($A3201,'Marks Entry'!$C$1:$GQ$109,21,0))</f>
        <v/>
      </c>
      <c r="N3217" s="508"/>
    </row>
    <row r="3218" spans="8:8" s="1235" ht="17.25" customFormat="1" customHeight="1">
      <c r="A3218" s="1236"/>
      <c r="B3218" s="1282" t="s">
        <v>167</v>
      </c>
      <c r="C3218" s="1316" t="str">
        <f>'Marks Entry'!$X$3</f>
        <v>ENGLISH</v>
      </c>
      <c r="D3218" s="1317"/>
      <c r="E3218" s="1318">
        <f>IF(K3204="","",VLOOKUP($A3201,'Marks Entry'!$C$1:$GQ$109,22,0))</f>
        <v>0.0</v>
      </c>
      <c r="F3218" s="1318">
        <f>IF(K3204="","",VLOOKUP($A3201,'Marks Entry'!$C$1:$GQ$109,23,0))</f>
        <v>0.0</v>
      </c>
      <c r="G3218" s="1319">
        <f>IF(K3204="","",VLOOKUP($A3201,'Marks Entry'!$C$1:$GQ$109,24,0))</f>
        <v>0.0</v>
      </c>
      <c r="H3218" s="1320">
        <f t="shared" si="242" ref="H3218:H3224">SUM(E3218:G3218)</f>
        <v>0.0</v>
      </c>
      <c r="I3218" s="1321">
        <f>IF(K3204="","",VLOOKUP($A3201,'Marks Entry'!$C$1:$GQ$109,26,0))</f>
        <v>0.0</v>
      </c>
      <c r="J3218" s="1320">
        <f t="shared" si="240"/>
        <v>0.0</v>
      </c>
      <c r="K3218" s="1318">
        <f>IF(K3204="","",VLOOKUP($A3201,'Marks Entry'!$C$1:$GQ$109,28,0))</f>
        <v>0.0</v>
      </c>
      <c r="L3218" s="1322">
        <f t="shared" si="241"/>
        <v>0.0</v>
      </c>
      <c r="M3218" s="1323" t="str">
        <f>IF(K3204="","",VLOOKUP($A3201,'Marks Entry'!$C$1:$GQ$109,33,0))</f>
        <v/>
      </c>
      <c r="N3218" s="508"/>
    </row>
    <row r="3219" spans="8:8" s="1235" ht="17.25" customFormat="1" customHeight="1">
      <c r="A3219" s="1236"/>
      <c r="B3219" s="1282" t="s">
        <v>167</v>
      </c>
      <c r="C3219" s="1324" t="s">
        <v>56</v>
      </c>
      <c r="D3219" s="1325"/>
      <c r="E3219" s="1326">
        <f>'Marks Entry'!$AJ$7</f>
        <v>10.0</v>
      </c>
      <c r="F3219" s="1326">
        <f>'Marks Entry'!$AK$7</f>
        <v>10.0</v>
      </c>
      <c r="G3219" s="1326">
        <f>'Marks Entry'!$AK$7</f>
        <v>10.0</v>
      </c>
      <c r="H3219" s="1327">
        <f t="shared" si="242"/>
        <v>30.0</v>
      </c>
      <c r="I3219" s="1326">
        <f>'Marks Entry'!$AN$7</f>
        <v>70.0</v>
      </c>
      <c r="J3219" s="1327">
        <f t="shared" si="240"/>
        <v>100.0</v>
      </c>
      <c r="K3219" s="1326">
        <f>'Marks Entry'!$AP$7</f>
        <v>100.0</v>
      </c>
      <c r="L3219" s="1328">
        <f t="shared" si="241"/>
        <v>200.0</v>
      </c>
      <c r="M3219" s="1329" t="s">
        <v>168</v>
      </c>
      <c r="N3219" s="508"/>
    </row>
    <row r="3220" spans="8:8" s="1235" ht="17.25" customFormat="1" customHeight="1">
      <c r="A3220" s="1236"/>
      <c r="B3220" s="1282" t="s">
        <v>167</v>
      </c>
      <c r="C3220" s="1330" t="str">
        <f>'Marks Entry'!$AJ$3</f>
        <v>SANSKRIT-I</v>
      </c>
      <c r="D3220" s="1331"/>
      <c r="E3220" s="1311">
        <f>IF(K3204="","",VLOOKUP($A3201,'Marks Entry'!$C$1:$GQ$109,34,0))</f>
        <v>0.0</v>
      </c>
      <c r="F3220" s="1311">
        <f>IF(K3204="","",VLOOKUP($A3201,'Marks Entry'!$C$1:$GQ$109,35,0))</f>
        <v>0.0</v>
      </c>
      <c r="G3220" s="1312">
        <f>IF(K3204="","",VLOOKUP($A3201,'Marks Entry'!$C$1:$GQ$109,36,0))</f>
        <v>0.0</v>
      </c>
      <c r="H3220" s="1332">
        <f t="shared" si="242"/>
        <v>0.0</v>
      </c>
      <c r="I3220" s="1333">
        <f>IF(K3204="","",VLOOKUP($A3201,'Marks Entry'!$C$1:$GQ$109,38,0))</f>
        <v>0.0</v>
      </c>
      <c r="J3220" s="1332">
        <f t="shared" si="240"/>
        <v>0.0</v>
      </c>
      <c r="K3220" s="1311">
        <f>IF(K3204="","",VLOOKUP($A3201,'Marks Entry'!$C$1:$GQ$109,40,0))</f>
        <v>0.0</v>
      </c>
      <c r="L3220" s="1314">
        <f t="shared" si="241"/>
        <v>0.0</v>
      </c>
      <c r="M3220" s="1315" t="str">
        <f>IF(K3204="","",VLOOKUP($A3201,'Marks Entry'!$C$1:$GQ$109,45,0))</f>
        <v/>
      </c>
      <c r="N3220" s="508"/>
    </row>
    <row r="3221" spans="8:8" s="1235" ht="17.25" customFormat="1" customHeight="1">
      <c r="A3221" s="1236"/>
      <c r="B3221" s="1282" t="s">
        <v>167</v>
      </c>
      <c r="C3221" s="1334" t="str">
        <f>'Marks Entry'!$AV$3</f>
        <v>SANSKRIT-II</v>
      </c>
      <c r="D3221" s="1335"/>
      <c r="E3221" s="1311">
        <f>IF(K3204="","",VLOOKUP($A3201,'Marks Entry'!$C$1:$GQ$109,46,0))</f>
        <v>0.0</v>
      </c>
      <c r="F3221" s="1311">
        <f>IF(K3204="","",VLOOKUP($A3201,'Marks Entry'!$C$1:$GQ$109,47,0))</f>
        <v>0.0</v>
      </c>
      <c r="G3221" s="1312">
        <f>IF(K3204="","",VLOOKUP($A3201,'Marks Entry'!$C$1:$GQ$109,48,0))</f>
        <v>0.0</v>
      </c>
      <c r="H3221" s="1336">
        <f t="shared" si="242"/>
        <v>0.0</v>
      </c>
      <c r="I3221" s="1337">
        <f>IF(K3204="","",VLOOKUP($A3201,'Marks Entry'!$C$1:$GQ$109,50,0))</f>
        <v>0.0</v>
      </c>
      <c r="J3221" s="1336">
        <f t="shared" si="240"/>
        <v>0.0</v>
      </c>
      <c r="K3221" s="1311">
        <f>IF(K3204="","",VLOOKUP($A3201,'Marks Entry'!$C$1:$GQ$109,52,0))</f>
        <v>0.0</v>
      </c>
      <c r="L3221" s="1314">
        <f t="shared" si="241"/>
        <v>0.0</v>
      </c>
      <c r="M3221" s="1315" t="str">
        <f>IF(K3204="","",VLOOKUP($A3201,'Marks Entry'!$C$1:$GQ$109,57,0))</f>
        <v/>
      </c>
      <c r="N3221" s="508"/>
    </row>
    <row r="3222" spans="8:8" s="1235" ht="17.25" customFormat="1" customHeight="1">
      <c r="A3222" s="1236"/>
      <c r="B3222" s="1282" t="s">
        <v>167</v>
      </c>
      <c r="C3222" s="1334" t="str">
        <f>'Marks Entry'!$BH$3</f>
        <v>SCIENCE</v>
      </c>
      <c r="D3222" s="1335"/>
      <c r="E3222" s="1311">
        <f>IF(K3204="","",VLOOKUP($A3201,'Marks Entry'!$C$1:$GQ$109,58,0))</f>
        <v>0.0</v>
      </c>
      <c r="F3222" s="1311">
        <f>IF(K3204="","",VLOOKUP($A3201,'Marks Entry'!$C$1:$GQ$109,59,0))</f>
        <v>0.0</v>
      </c>
      <c r="G3222" s="1312">
        <f>IF(K3204="","",VLOOKUP($A3201,'Marks Entry'!$C$1:$GQ$109,60,0))</f>
        <v>0.0</v>
      </c>
      <c r="H3222" s="1336">
        <f t="shared" si="242"/>
        <v>0.0</v>
      </c>
      <c r="I3222" s="1337">
        <f>IF(K3204="","",VLOOKUP($A3201,'Marks Entry'!$C$1:$GQ$109,62,0))</f>
        <v>0.0</v>
      </c>
      <c r="J3222" s="1336">
        <f t="shared" si="240"/>
        <v>0.0</v>
      </c>
      <c r="K3222" s="1311">
        <f>IF(K3204="","",VLOOKUP($A3201,'Marks Entry'!$C$1:$GQ$109,64,0))</f>
        <v>0.0</v>
      </c>
      <c r="L3222" s="1314">
        <f t="shared" si="241"/>
        <v>0.0</v>
      </c>
      <c r="M3222" s="1315" t="str">
        <f>IF(K3204="","",VLOOKUP($A3201,'Marks Entry'!$C$1:$GQ$109,69,0))</f>
        <v/>
      </c>
      <c r="N3222" s="508"/>
    </row>
    <row r="3223" spans="8:8" s="1235" ht="17.25" customFormat="1" customHeight="1">
      <c r="A3223" s="1236"/>
      <c r="B3223" s="1282" t="s">
        <v>167</v>
      </c>
      <c r="C3223" s="1338" t="str">
        <f>'Marks Entry'!$BT$3</f>
        <v>MATHEMATICS</v>
      </c>
      <c r="D3223" s="1339"/>
      <c r="E3223" s="1340">
        <f>IF(K3204="","",VLOOKUP($A3201,'Marks Entry'!$C$1:$GQ$109,70,0))</f>
        <v>0.0</v>
      </c>
      <c r="F3223" s="1340">
        <f>IF(K3204="","",VLOOKUP($A3201,'Marks Entry'!$C$1:$GQ$109,71,0))</f>
        <v>0.0</v>
      </c>
      <c r="G3223" s="1341">
        <f>IF(K3204="","",VLOOKUP($A3201,'Marks Entry'!$C$1:$GQ$109,72,0))</f>
        <v>0.0</v>
      </c>
      <c r="H3223" s="1342">
        <f t="shared" si="242"/>
        <v>0.0</v>
      </c>
      <c r="I3223" s="1343">
        <f>IF(K3204="","",VLOOKUP($A3201,'Marks Entry'!$C$1:$GQ$109,74,0))</f>
        <v>0.0</v>
      </c>
      <c r="J3223" s="1342">
        <f t="shared" si="240"/>
        <v>0.0</v>
      </c>
      <c r="K3223" s="1340">
        <f>IF(K3204="","",VLOOKUP($A3201,'Marks Entry'!$C$1:$GQ$109,76,0))</f>
        <v>0.0</v>
      </c>
      <c r="L3223" s="1344">
        <f t="shared" si="241"/>
        <v>0.0</v>
      </c>
      <c r="M3223" s="1345" t="str">
        <f>IF(K3204="","",VLOOKUP($A3201,'Marks Entry'!$C$1:$GQ$109,81,0))</f>
        <v/>
      </c>
      <c r="N3223" s="508"/>
    </row>
    <row r="3224" spans="8:8" s="1235" ht="17.25" customFormat="1" customHeight="1">
      <c r="A3224" s="1236"/>
      <c r="B3224" s="1282" t="s">
        <v>167</v>
      </c>
      <c r="C3224" s="1338" t="str">
        <f>'Marks Entry'!$CF$3</f>
        <v>SOCIAL SCIENCE</v>
      </c>
      <c r="D3224" s="1339"/>
      <c r="E3224" s="1340">
        <f>IF(K3204="","",VLOOKUP($A3201,'Marks Entry'!$C$1:$GQ$109,82,0))</f>
        <v>0.0</v>
      </c>
      <c r="F3224" s="1340">
        <f>IF(K3204="","",VLOOKUP($A3201,'Marks Entry'!$C$1:$GQ$109,83,0))</f>
        <v>0.0</v>
      </c>
      <c r="G3224" s="1341">
        <f>IF(K3204="","",VLOOKUP($A3201,'Marks Entry'!$C$1:$GQ$109,84,0))</f>
        <v>0.0</v>
      </c>
      <c r="H3224" s="1342">
        <f t="shared" si="242"/>
        <v>0.0</v>
      </c>
      <c r="I3224" s="1343">
        <f>IF(K3204="","",VLOOKUP($A3201,'Marks Entry'!$C$1:$GQ$109,86,0))</f>
        <v>0.0</v>
      </c>
      <c r="J3224" s="1342">
        <f t="shared" si="240"/>
        <v>0.0</v>
      </c>
      <c r="K3224" s="1340">
        <f>IF(K3204="","",VLOOKUP($A3201,'Marks Entry'!$C$1:$GQ$109,88,0))</f>
        <v>0.0</v>
      </c>
      <c r="L3224" s="1344">
        <f t="shared" si="241"/>
        <v>0.0</v>
      </c>
      <c r="M3224" s="1345" t="str">
        <f>IF(K3204="","",VLOOKUP($A3201,'Marks Entry'!$C$1:$GQ$109,93,0))</f>
        <v/>
      </c>
      <c r="N3224" s="508"/>
    </row>
    <row r="3225" spans="8:8" s="24" ht="17.25" customFormat="1" customHeight="1">
      <c r="A3225" s="1236"/>
      <c r="B3225" s="1262" t="s">
        <v>167</v>
      </c>
      <c r="C3225" s="1346" t="s">
        <v>77</v>
      </c>
      <c r="D3225" s="1347"/>
      <c r="E3225" s="1348"/>
      <c r="F3225" s="1349" t="s">
        <v>78</v>
      </c>
      <c r="G3225" s="1350"/>
      <c r="H3225" s="1351" t="s">
        <v>79</v>
      </c>
      <c r="I3225" s="1352"/>
      <c r="J3225" s="1353" t="s">
        <v>43</v>
      </c>
      <c r="K3225" s="1354" t="s">
        <v>95</v>
      </c>
      <c r="L3225" s="1355" t="s">
        <v>41</v>
      </c>
      <c r="M3225" s="1356" t="s">
        <v>45</v>
      </c>
      <c r="N3225" s="508"/>
    </row>
    <row r="3226" spans="8:8" s="24" ht="20.25" customFormat="1" customHeight="1">
      <c r="A3226" s="1236"/>
      <c r="B3226" s="1262" t="s">
        <v>167</v>
      </c>
      <c r="C3226" s="1357"/>
      <c r="D3226" s="1358"/>
      <c r="E3226" s="1359"/>
      <c r="F3226" s="1360" t="str">
        <f>IF(K3204="","",VLOOKUP($A3201,'Marks Entry'!$C$1:$GQ$109,155,0))</f>
        <v/>
      </c>
      <c r="G3226" s="1361"/>
      <c r="H3226" s="1362" t="str">
        <f>IF(K3204="","",VLOOKUP($A3201,'Marks Entry'!$C$1:$GQ$109,156,0))</f>
        <v/>
      </c>
      <c r="I3226" s="1361"/>
      <c r="J3226" s="1363" t="str">
        <f>IF(K3204="","",VLOOKUP($A3201,'Marks Entry'!$C$1:$GQ$109,157,0))</f>
        <v/>
      </c>
      <c r="K3226" s="1364" t="str">
        <f>IF(K3204="","",VLOOKUP($A3201,'Marks Entry'!$C$1:$GQ$109,158,0))</f>
        <v/>
      </c>
      <c r="L3226" s="1365" t="str">
        <f>IF(K3204="","",VLOOKUP($A3201,'Marks Entry'!$C$1:$GQ$109,159,0))</f>
        <v/>
      </c>
      <c r="M3226" s="1366" t="str">
        <f>IF(K3204="","",VLOOKUP($A3201,'Marks Entry'!$C$1:$GQ$109,161,0))</f>
        <v/>
      </c>
      <c r="N3226" s="508"/>
    </row>
    <row r="3227" spans="8:8" s="24" ht="17.25" customFormat="1" customHeight="1">
      <c r="A3227" s="1236"/>
      <c r="B3227" s="1262" t="s">
        <v>167</v>
      </c>
      <c r="C3227" s="1367" t="s">
        <v>58</v>
      </c>
      <c r="D3227" s="1368"/>
      <c r="E3227" s="1368"/>
      <c r="F3227" s="1368"/>
      <c r="G3227" s="1368"/>
      <c r="H3227" s="1368"/>
      <c r="I3227" s="1369"/>
      <c r="J3227" s="1370" t="s">
        <v>59</v>
      </c>
      <c r="K3227" s="1371">
        <f>IF(K3204="","",VLOOKUP($A3201,'Marks Entry'!$C$1:$GQ$109,152,0))</f>
        <v>0.0</v>
      </c>
      <c r="L3227" s="1372" t="s">
        <v>104</v>
      </c>
      <c r="M3227" s="1373"/>
      <c r="N3227" s="508"/>
    </row>
    <row r="3228" spans="8:8" s="24" ht="17.25" customFormat="1" customHeight="1">
      <c r="A3228" s="1236"/>
      <c r="B3228" s="1262" t="s">
        <v>167</v>
      </c>
      <c r="C3228" s="1374" t="s">
        <v>54</v>
      </c>
      <c r="D3228" s="1375"/>
      <c r="E3228" s="1375"/>
      <c r="F3228" s="1376" t="s">
        <v>162</v>
      </c>
      <c r="G3228" s="1376"/>
      <c r="H3228" s="1376"/>
      <c r="I3228" s="1377" t="s">
        <v>49</v>
      </c>
      <c r="J3228" s="1378" t="s">
        <v>60</v>
      </c>
      <c r="K3228" s="1379">
        <f>IF(K3204="","",VLOOKUP($A3201,'Marks Entry'!$C$1:$GQ$109,153,0))</f>
        <v>0.0</v>
      </c>
      <c r="L3228" s="1380" t="str">
        <f>IF(K3204="","",VLOOKUP($A3201,'Marks Entry'!$C$1:$GQ$109,154,0))</f>
        <v/>
      </c>
      <c r="M3228" s="1381"/>
      <c r="N3228" s="508"/>
    </row>
    <row r="3229" spans="8:8" s="24" ht="17.25" customFormat="1" customHeight="1">
      <c r="A3229" s="1236"/>
      <c r="B3229" s="1262" t="s">
        <v>167</v>
      </c>
      <c r="C3229" s="1374"/>
      <c r="D3229" s="1375"/>
      <c r="E3229" s="1375"/>
      <c r="F3229" s="1376"/>
      <c r="G3229" s="1376"/>
      <c r="H3229" s="1376"/>
      <c r="I3229" s="1382" t="s">
        <v>103</v>
      </c>
      <c r="J3229" s="1383" t="s">
        <v>61</v>
      </c>
      <c r="K3229" s="1383"/>
      <c r="L3229" s="1384" t="str">
        <f>IF(K3204="","",VLOOKUP($A3201,'Marks Entry'!$C$1:$GQ$109,162,0))</f>
        <v/>
      </c>
      <c r="M3229" s="1385"/>
      <c r="N3229" s="508"/>
    </row>
    <row r="3230" spans="8:8" s="24" ht="17.25" customFormat="1" customHeight="1">
      <c r="A3230" s="1236"/>
      <c r="B3230" s="1262" t="s">
        <v>167</v>
      </c>
      <c r="C3230" s="1386" t="str">
        <f>'Marks Entry'!$CR$3</f>
        <v>Fou. Of Info. Tech.</v>
      </c>
      <c r="D3230" s="1387"/>
      <c r="E3230" s="1388"/>
      <c r="F3230" s="1389" t="str">
        <f>IF(K3204="","",VLOOKUP($A3201,'Marks Entry'!$C$1:$GQ$109,180,0))</f>
        <v>0/200</v>
      </c>
      <c r="G3230" s="1389"/>
      <c r="H3230" s="1389"/>
      <c r="I3230" s="1390" t="str">
        <f>IF(OR(K3204="",F3230=0/200),"",VLOOKUP($A3201,'Marks Entry'!$C$1:$GQ$109,106,0))</f>
        <v/>
      </c>
      <c r="J3230" s="1391" t="s">
        <v>68</v>
      </c>
      <c r="K3230" s="1391"/>
      <c r="L3230" s="1392">
        <f>Master!$E$20</f>
        <v>45048.0</v>
      </c>
      <c r="M3230" s="1393"/>
      <c r="N3230" s="508"/>
    </row>
    <row r="3231" spans="8:8" s="24" ht="17.25" customFormat="1" customHeight="1">
      <c r="A3231" s="1236"/>
      <c r="B3231" s="1262" t="s">
        <v>167</v>
      </c>
      <c r="C3231" s="1394" t="str">
        <f>'Marks Entry'!$DE$3</f>
        <v>Health &amp; Phy. Edu.</v>
      </c>
      <c r="D3231" s="1395"/>
      <c r="E3231" s="1395"/>
      <c r="F3231" s="1396" t="str">
        <f>IF(K3204="","",VLOOKUP($A3201,'Marks Entry'!$C$1:$GQ$109,184,0))</f>
        <v>0/230</v>
      </c>
      <c r="G3231" s="1397"/>
      <c r="H3231" s="1398"/>
      <c r="I3231" s="1390" t="str">
        <f>IF(OR(K3204="",F3231=0/200),"",VLOOKUP($A3201,'Marks Entry'!$C$1:$GQ$109,129,0))</f>
        <v/>
      </c>
      <c r="J3231" s="1399"/>
      <c r="K3231" s="1399"/>
      <c r="L3231" s="1399"/>
      <c r="M3231" s="1400"/>
      <c r="N3231" s="508"/>
    </row>
    <row r="3232" spans="8:8" s="24" ht="17.25" customFormat="1" customHeight="1">
      <c r="A3232" s="1236"/>
      <c r="B3232" s="1262" t="s">
        <v>167</v>
      </c>
      <c r="C3232" s="1394" t="str">
        <f>'Marks Entry'!$EB$3</f>
        <v>S.U.P.W.</v>
      </c>
      <c r="D3232" s="1395"/>
      <c r="E3232" s="1395"/>
      <c r="F3232" s="1396" t="str">
        <f>IF(K3204="","",VLOOKUP($A3201,'Marks Entry'!$C$1:$GQ$109,188,0))</f>
        <v>0/100</v>
      </c>
      <c r="G3232" s="1397"/>
      <c r="H3232" s="1398"/>
      <c r="I3232" s="1390" t="str">
        <f>IF(OR(K3204="",F3232=0/100),"",VLOOKUP($A3201,'Marks Entry'!$C$1:$GQ$109,135,0))</f>
        <v/>
      </c>
      <c r="J3232" s="1401"/>
      <c r="K3232" s="1401"/>
      <c r="L3232" s="1401"/>
      <c r="M3232" s="1402"/>
      <c r="N3232" s="508"/>
    </row>
    <row r="3233" spans="8:8" s="24" ht="17.25" customFormat="1" customHeight="1">
      <c r="A3233" s="1236"/>
      <c r="B3233" s="1262" t="s">
        <v>167</v>
      </c>
      <c r="C3233" s="1394" t="str">
        <f>'Marks Entry'!$EH$3</f>
        <v>Art Education</v>
      </c>
      <c r="D3233" s="1395"/>
      <c r="E3233" s="1395"/>
      <c r="F3233" s="1396" t="str">
        <f>IF(K3204="","",VLOOKUP($A3201,'Marks Entry'!$C$1:$GQ$109,192,0))</f>
        <v>0/100</v>
      </c>
      <c r="G3233" s="1397"/>
      <c r="H3233" s="1398"/>
      <c r="I3233" s="1390" t="str">
        <f>IF(OR(K3204="",F3233=0/100),"",VLOOKUP($A3201,'Marks Entry'!$C$1:$GQ$109,141,0))</f>
        <v/>
      </c>
      <c r="J3233" s="1403" t="s">
        <v>228</v>
      </c>
      <c r="K3233" s="1403"/>
      <c r="L3233" s="1403"/>
      <c r="M3233" s="1404"/>
      <c r="N3233" s="508"/>
    </row>
    <row r="3234" spans="8:8" s="24" ht="17.25" customFormat="1" customHeight="1">
      <c r="A3234" s="1236"/>
      <c r="B3234" s="1262" t="s">
        <v>167</v>
      </c>
      <c r="C3234" s="1394" t="str">
        <f>'Marks Entry'!$EN$3</f>
        <v>H &amp; C RAJ</v>
      </c>
      <c r="D3234" s="1395"/>
      <c r="E3234" s="1395"/>
      <c r="F3234" s="1405" t="str">
        <f>IF(K3204="","",VLOOKUP($A3201,'Marks Entry'!$C$1:$GQ$109,196,0))</f>
        <v>0/200</v>
      </c>
      <c r="G3234" s="1406"/>
      <c r="H3234" s="1407"/>
      <c r="I3234" s="1408" t="str">
        <f>IF(OR(K3204="",F3234=0/200),"",VLOOKUP($A3201,'Marks Entry'!$C$1:$GQ$109,151,0))</f>
        <v/>
      </c>
      <c r="J3234" s="1403" t="s">
        <v>229</v>
      </c>
      <c r="K3234" s="1403"/>
      <c r="L3234" s="1403"/>
      <c r="M3234" s="1404"/>
      <c r="N3234" s="508"/>
    </row>
    <row r="3235" spans="8:8" s="24" ht="17.25" customFormat="1" customHeight="1">
      <c r="A3235" s="1236"/>
      <c r="B3235" s="1262" t="s">
        <v>167</v>
      </c>
      <c r="C3235" s="1409" t="s">
        <v>171</v>
      </c>
      <c r="D3235" s="1410"/>
      <c r="E3235" s="1411"/>
      <c r="F3235" s="1412" t="s">
        <v>172</v>
      </c>
      <c r="G3235" s="1413"/>
      <c r="H3235" s="1414"/>
      <c r="I3235" s="1415" t="s">
        <v>31</v>
      </c>
      <c r="J3235" s="1403" t="s">
        <v>230</v>
      </c>
      <c r="K3235" s="1403"/>
      <c r="L3235" s="1403"/>
      <c r="M3235" s="1404"/>
      <c r="N3235" s="508"/>
    </row>
    <row r="3236" spans="8:8" s="24" ht="17.25" customFormat="1" customHeight="1">
      <c r="A3236" s="1236"/>
      <c r="B3236" s="1262" t="s">
        <v>167</v>
      </c>
      <c r="C3236" s="1416"/>
      <c r="D3236" s="1417"/>
      <c r="E3236" s="1418"/>
      <c r="F3236" s="1419" t="s">
        <v>224</v>
      </c>
      <c r="G3236" s="1420"/>
      <c r="H3236" s="1421"/>
      <c r="I3236" s="1422" t="s">
        <v>62</v>
      </c>
      <c r="J3236" s="1423" t="s">
        <v>232</v>
      </c>
      <c r="K3236" s="1424"/>
      <c r="L3236" s="1424"/>
      <c r="M3236" s="1425"/>
      <c r="N3236" s="508"/>
    </row>
    <row r="3237" spans="8:8" s="24" ht="17.25" customFormat="1" customHeight="1">
      <c r="A3237" s="1236"/>
      <c r="B3237" s="1262" t="s">
        <v>167</v>
      </c>
      <c r="C3237" s="1416"/>
      <c r="D3237" s="1417"/>
      <c r="E3237" s="1418"/>
      <c r="F3237" s="1419" t="s">
        <v>225</v>
      </c>
      <c r="G3237" s="1420"/>
      <c r="H3237" s="1421"/>
      <c r="I3237" s="1422" t="s">
        <v>63</v>
      </c>
      <c r="J3237" s="1426"/>
      <c r="K3237" s="1427"/>
      <c r="L3237" s="1427"/>
      <c r="M3237" s="1428"/>
      <c r="N3237" s="508"/>
    </row>
    <row r="3238" spans="8:8" s="24" ht="17.25" customFormat="1" customHeight="1">
      <c r="A3238" s="1236"/>
      <c r="B3238" s="1262" t="s">
        <v>167</v>
      </c>
      <c r="C3238" s="1416"/>
      <c r="D3238" s="1417"/>
      <c r="E3238" s="1418"/>
      <c r="F3238" s="1419" t="s">
        <v>226</v>
      </c>
      <c r="G3238" s="1420"/>
      <c r="H3238" s="1421"/>
      <c r="I3238" s="1422" t="s">
        <v>65</v>
      </c>
      <c r="J3238" s="1426"/>
      <c r="K3238" s="1427"/>
      <c r="L3238" s="1427"/>
      <c r="M3238" s="1428"/>
      <c r="N3238" s="508"/>
    </row>
    <row r="3239" spans="8:8" s="24" ht="17.25" customFormat="1" customHeight="1">
      <c r="A3239" s="1236"/>
      <c r="B3239" s="1429" t="s">
        <v>167</v>
      </c>
      <c r="C3239" s="1430"/>
      <c r="D3239" s="1431"/>
      <c r="E3239" s="1432"/>
      <c r="F3239" s="1433" t="s">
        <v>227</v>
      </c>
      <c r="G3239" s="1434"/>
      <c r="H3239" s="1435"/>
      <c r="I3239" s="1436" t="s">
        <v>64</v>
      </c>
      <c r="J3239" s="1437" t="s">
        <v>231</v>
      </c>
      <c r="K3239" s="1438"/>
      <c r="L3239" s="1438"/>
      <c r="M3239" s="1439"/>
      <c r="N3239" s="508"/>
    </row>
    <row r="3240" spans="8:8" s="24" ht="27.75" customFormat="1" customHeight="1">
      <c r="A3240" s="1440" t="s">
        <v>161</v>
      </c>
      <c r="B3240" s="1440"/>
      <c r="C3240" s="1440"/>
      <c r="D3240" s="1440"/>
      <c r="E3240" s="1440"/>
      <c r="F3240" s="1440"/>
      <c r="G3240" s="1440"/>
      <c r="H3240" s="1440"/>
      <c r="I3240" s="1440"/>
      <c r="J3240" s="1440"/>
      <c r="K3240" s="1440"/>
      <c r="L3240" s="1440"/>
      <c r="M3240" s="1440"/>
      <c r="N3240" s="1440"/>
    </row>
    <row r="3241" spans="8:8" s="24" ht="19.5" customFormat="1" customHeight="1">
      <c r="A3241" s="1223">
        <f>A3201+1</f>
        <v>82.0</v>
      </c>
      <c r="B3241" s="1441" t="str">
        <f>$B$1</f>
        <v>Department Of Sanskrit Education, Rajasthan</v>
      </c>
      <c r="C3241" s="1441"/>
      <c r="D3241" s="1441"/>
      <c r="E3241" s="1441"/>
      <c r="F3241" s="1441"/>
      <c r="G3241" s="1441"/>
      <c r="H3241" s="1441"/>
      <c r="I3241" s="1441"/>
      <c r="J3241" s="1441"/>
      <c r="K3241" s="1441"/>
      <c r="L3241" s="1441"/>
      <c r="M3241" s="1441"/>
      <c r="N3241" s="508" t="s">
        <v>161</v>
      </c>
    </row>
    <row r="3242" spans="8:8" s="707" ht="36.0" customFormat="1" customHeight="1">
      <c r="A3242" s="1225"/>
      <c r="B3242" s="1226"/>
      <c r="C3242" s="1227"/>
      <c r="D3242" s="1228" t="str">
        <f>Master!$E$8</f>
        <v>GOVT VARISHTHA UPADHYAY SANSKRIT SCHOOL</v>
      </c>
      <c r="E3242" s="1229"/>
      <c r="F3242" s="1229"/>
      <c r="G3242" s="1229"/>
      <c r="H3242" s="1229"/>
      <c r="I3242" s="1229"/>
      <c r="J3242" s="1229"/>
      <c r="K3242" s="1229"/>
      <c r="L3242" s="1229"/>
      <c r="M3242" s="1230"/>
      <c r="N3242" s="508"/>
    </row>
    <row r="3243" spans="8:8" s="24" ht="19.5" customFormat="1" customHeight="1">
      <c r="A3243" s="1225"/>
      <c r="B3243" s="1231"/>
      <c r="C3243" s="1232"/>
      <c r="D3243" s="1233">
        <f>Master!$E$11</f>
        <v>0.0</v>
      </c>
      <c r="E3243" s="1233"/>
      <c r="F3243" s="1233"/>
      <c r="G3243" s="1233"/>
      <c r="H3243" s="1233"/>
      <c r="I3243" s="1233"/>
      <c r="J3243" s="1233"/>
      <c r="K3243" s="1233"/>
      <c r="L3243" s="1233"/>
      <c r="M3243" s="1234"/>
      <c r="N3243" s="508"/>
    </row>
    <row r="3244" spans="8:8" s="1235" ht="18.75" customFormat="1" customHeight="1">
      <c r="A3244" s="1236"/>
      <c r="B3244" s="1237"/>
      <c r="C3244" s="1238" t="s">
        <v>154</v>
      </c>
      <c r="D3244" s="1239"/>
      <c r="E3244" s="1239"/>
      <c r="F3244" s="1239"/>
      <c r="G3244" s="1239"/>
      <c r="H3244" s="1240"/>
      <c r="I3244" s="1241" t="s">
        <v>135</v>
      </c>
      <c r="J3244" s="1242"/>
      <c r="K3244" s="1243">
        <f>VLOOKUP($A3241,'Marks Entry'!$C$9:$K$108,5)</f>
        <v>0.0</v>
      </c>
      <c r="L3244" s="1244" t="s">
        <v>221</v>
      </c>
      <c r="M3244" s="1245"/>
      <c r="N3244" s="508"/>
    </row>
    <row r="3245" spans="8:8" s="1235" ht="18.75" customFormat="1" customHeight="1">
      <c r="A3245" s="1236"/>
      <c r="B3245" s="1237"/>
      <c r="C3245" s="1246"/>
      <c r="D3245" s="1247"/>
      <c r="E3245" s="1247"/>
      <c r="F3245" s="1247"/>
      <c r="G3245" s="1247"/>
      <c r="H3245" s="1248"/>
      <c r="I3245" s="1241"/>
      <c r="J3245" s="1242"/>
      <c r="K3245" s="1243"/>
      <c r="L3245" s="1249">
        <f>Master!$E$14</f>
        <v>8170.0</v>
      </c>
      <c r="M3245" s="1250"/>
      <c r="N3245" s="508"/>
    </row>
    <row r="3246" spans="8:8" s="24" ht="15.75" customFormat="1" customHeight="1">
      <c r="A3246" s="1236"/>
      <c r="B3246" s="1251"/>
      <c r="C3246" s="1246"/>
      <c r="D3246" s="1247"/>
      <c r="E3246" s="1247"/>
      <c r="F3246" s="1247"/>
      <c r="G3246" s="1247"/>
      <c r="H3246" s="1248"/>
      <c r="I3246" s="1241"/>
      <c r="J3246" s="1242"/>
      <c r="K3246" s="1243"/>
      <c r="L3246" s="1252" t="s">
        <v>222</v>
      </c>
      <c r="M3246" s="1253"/>
      <c r="N3246" s="508"/>
    </row>
    <row r="3247" spans="8:8" s="24" ht="18.0" customFormat="1" customHeight="1">
      <c r="A3247" s="1236"/>
      <c r="B3247" s="1251"/>
      <c r="C3247" s="1254"/>
      <c r="D3247" s="1255"/>
      <c r="E3247" s="1255"/>
      <c r="F3247" s="1255"/>
      <c r="G3247" s="1255"/>
      <c r="H3247" s="1256"/>
      <c r="I3247" s="1257"/>
      <c r="J3247" s="1258"/>
      <c r="K3247" s="1259"/>
      <c r="L3247" s="1260" t="str">
        <f>Master!$E$6</f>
        <v>2022-23</v>
      </c>
      <c r="M3247" s="1261"/>
      <c r="N3247" s="508"/>
    </row>
    <row r="3248" spans="8:8" s="24" ht="17.25" customFormat="1" customHeight="1">
      <c r="A3248" s="1236"/>
      <c r="B3248" s="1262" t="s">
        <v>167</v>
      </c>
      <c r="C3248" s="1263" t="s">
        <v>21</v>
      </c>
      <c r="D3248" s="1264"/>
      <c r="E3248" s="1264"/>
      <c r="F3248" s="1264"/>
      <c r="G3248" s="1265"/>
      <c r="H3248" s="1266" t="s">
        <v>153</v>
      </c>
      <c r="I3248" s="1267">
        <f>IF(K3244="","",VLOOKUP($A3241,'Marks Entry'!$C$9:$FA$108,3,0))</f>
        <v>0.0</v>
      </c>
      <c r="J3248" s="1267"/>
      <c r="K3248" s="1267"/>
      <c r="L3248" s="1267"/>
      <c r="M3248" s="1268"/>
      <c r="N3248" s="508"/>
    </row>
    <row r="3249" spans="8:8" s="24" ht="17.25" customFormat="1" customHeight="1">
      <c r="A3249" s="1236"/>
      <c r="B3249" s="1262" t="s">
        <v>167</v>
      </c>
      <c r="C3249" s="1269" t="s">
        <v>23</v>
      </c>
      <c r="D3249" s="1270"/>
      <c r="E3249" s="1270"/>
      <c r="F3249" s="1270"/>
      <c r="G3249" s="1271"/>
      <c r="H3249" s="1272" t="s">
        <v>153</v>
      </c>
      <c r="I3249" s="1273">
        <f>IF(K3244="","",VLOOKUP($A3241,'Marks Entry'!$C$9:$FA$108,6,0))</f>
        <v>0.0</v>
      </c>
      <c r="J3249" s="1273"/>
      <c r="K3249" s="1273"/>
      <c r="L3249" s="1273"/>
      <c r="M3249" s="1274"/>
      <c r="N3249" s="508"/>
    </row>
    <row r="3250" spans="8:8" s="24" ht="17.25" customFormat="1" customHeight="1">
      <c r="A3250" s="1236"/>
      <c r="B3250" s="1262" t="s">
        <v>167</v>
      </c>
      <c r="C3250" s="1269" t="s">
        <v>24</v>
      </c>
      <c r="D3250" s="1270"/>
      <c r="E3250" s="1270"/>
      <c r="F3250" s="1270"/>
      <c r="G3250" s="1271"/>
      <c r="H3250" s="1272" t="s">
        <v>153</v>
      </c>
      <c r="I3250" s="1273">
        <f>IF(K3244="","",VLOOKUP($A3241,'Marks Entry'!$C$9:$FA$108,7,0))</f>
        <v>0.0</v>
      </c>
      <c r="J3250" s="1273"/>
      <c r="K3250" s="1273"/>
      <c r="L3250" s="1273"/>
      <c r="M3250" s="1274"/>
      <c r="N3250" s="508"/>
    </row>
    <row r="3251" spans="8:8" s="24" ht="17.25" customFormat="1" customHeight="1">
      <c r="A3251" s="1236"/>
      <c r="B3251" s="1262" t="s">
        <v>167</v>
      </c>
      <c r="C3251" s="1269" t="s">
        <v>52</v>
      </c>
      <c r="D3251" s="1270"/>
      <c r="E3251" s="1270"/>
      <c r="F3251" s="1270"/>
      <c r="G3251" s="1271"/>
      <c r="H3251" s="1272" t="s">
        <v>153</v>
      </c>
      <c r="I3251" s="1273">
        <f>IF(K3244="","",VLOOKUP($A3241,'Marks Entry'!$C$9:$FA$108,8,0))</f>
        <v>0.0</v>
      </c>
      <c r="J3251" s="1273"/>
      <c r="K3251" s="1273"/>
      <c r="L3251" s="1273"/>
      <c r="M3251" s="1274"/>
      <c r="N3251" s="508"/>
    </row>
    <row r="3252" spans="8:8" s="24" ht="17.25" customFormat="1" customHeight="1">
      <c r="A3252" s="1236"/>
      <c r="B3252" s="1262" t="s">
        <v>167</v>
      </c>
      <c r="C3252" s="1269" t="s">
        <v>53</v>
      </c>
      <c r="D3252" s="1270"/>
      <c r="E3252" s="1270"/>
      <c r="F3252" s="1270"/>
      <c r="G3252" s="1271"/>
      <c r="H3252" s="1272" t="s">
        <v>153</v>
      </c>
      <c r="I3252" s="1275" t="str">
        <f>IF(K3244="","",CONCATENATE('Marks Entry'!$G$4,'Marks Entry'!$J$4))</f>
        <v>9(A)</v>
      </c>
      <c r="J3252" s="1273"/>
      <c r="K3252" s="1273"/>
      <c r="L3252" s="1273"/>
      <c r="M3252" s="1274"/>
      <c r="N3252" s="508"/>
    </row>
    <row r="3253" spans="8:8" s="24" ht="17.25" customFormat="1" customHeight="1">
      <c r="A3253" s="1236"/>
      <c r="B3253" s="1262" t="s">
        <v>167</v>
      </c>
      <c r="C3253" s="1276" t="s">
        <v>26</v>
      </c>
      <c r="D3253" s="1277"/>
      <c r="E3253" s="1277"/>
      <c r="F3253" s="1277"/>
      <c r="G3253" s="1278"/>
      <c r="H3253" s="1279" t="s">
        <v>153</v>
      </c>
      <c r="I3253" s="1280">
        <f>IF(K3244="","",VLOOKUP($A3241,'Marks Entry'!$C$9:$FA$108,9,0))</f>
        <v>0.0</v>
      </c>
      <c r="J3253" s="1280"/>
      <c r="K3253" s="1280"/>
      <c r="L3253" s="1280"/>
      <c r="M3253" s="1281"/>
      <c r="N3253" s="508"/>
    </row>
    <row r="3254" spans="8:8" s="1235" ht="17.25" customFormat="1" customHeight="1">
      <c r="A3254" s="1236"/>
      <c r="B3254" s="1282" t="s">
        <v>167</v>
      </c>
      <c r="C3254" s="1283" t="s">
        <v>54</v>
      </c>
      <c r="D3254" s="1284"/>
      <c r="E3254" s="1285" t="s">
        <v>69</v>
      </c>
      <c r="F3254" s="1286" t="s">
        <v>70</v>
      </c>
      <c r="G3254" s="1285" t="s">
        <v>200</v>
      </c>
      <c r="H3254" s="1287" t="s">
        <v>30</v>
      </c>
      <c r="I3254" s="1288" t="s">
        <v>55</v>
      </c>
      <c r="J3254" s="1289" t="s">
        <v>223</v>
      </c>
      <c r="K3254" s="1290" t="s">
        <v>83</v>
      </c>
      <c r="L3254" s="1291" t="s">
        <v>76</v>
      </c>
      <c r="M3254" s="1292" t="s">
        <v>102</v>
      </c>
      <c r="N3254" s="508"/>
    </row>
    <row r="3255" spans="8:8" s="1235" ht="17.25" customFormat="1" customHeight="1">
      <c r="A3255" s="1236"/>
      <c r="B3255" s="1282" t="s">
        <v>167</v>
      </c>
      <c r="C3255" s="1293"/>
      <c r="D3255" s="1294"/>
      <c r="E3255" s="1295"/>
      <c r="F3255" s="1296"/>
      <c r="G3255" s="1295"/>
      <c r="H3255" s="1297"/>
      <c r="I3255" s="1298"/>
      <c r="J3255" s="1299"/>
      <c r="K3255" s="1300"/>
      <c r="L3255" s="1301"/>
      <c r="M3255" s="1302"/>
      <c r="N3255" s="508"/>
    </row>
    <row r="3256" spans="8:8" s="1235" ht="17.25" customFormat="1" customHeight="1">
      <c r="A3256" s="1236"/>
      <c r="B3256" s="1282" t="s">
        <v>167</v>
      </c>
      <c r="C3256" s="1303" t="s">
        <v>56</v>
      </c>
      <c r="D3256" s="1304"/>
      <c r="E3256" s="1305">
        <f>'Marks Entry'!$L$7</f>
        <v>5.0</v>
      </c>
      <c r="F3256" s="1305">
        <f>'Marks Entry'!$M$7</f>
        <v>5.0</v>
      </c>
      <c r="G3256" s="1305">
        <f>'Marks Entry'!$M$7</f>
        <v>5.0</v>
      </c>
      <c r="H3256" s="1306">
        <f>SUM(E3256:G3256)</f>
        <v>15.0</v>
      </c>
      <c r="I3256" s="1305">
        <f>'Marks Entry'!$P$7</f>
        <v>35.0</v>
      </c>
      <c r="J3256" s="1306">
        <f>SUM(H3256,I3256)</f>
        <v>50.0</v>
      </c>
      <c r="K3256" s="1305">
        <f>'Marks Entry'!$R$7</f>
        <v>50.0</v>
      </c>
      <c r="L3256" s="1307">
        <f>SUM(J3256,K3256)</f>
        <v>100.0</v>
      </c>
      <c r="M3256" s="1308"/>
      <c r="N3256" s="508"/>
    </row>
    <row r="3257" spans="8:8" s="1235" ht="17.25" customFormat="1" customHeight="1">
      <c r="A3257" s="1236"/>
      <c r="B3257" s="1282" t="s">
        <v>167</v>
      </c>
      <c r="C3257" s="1309" t="str">
        <f>'Marks Entry'!$L$3</f>
        <v>HINDI</v>
      </c>
      <c r="D3257" s="1310"/>
      <c r="E3257" s="1311">
        <f>IF(K3244="","",VLOOKUP($A3241,'Marks Entry'!$C$1:$GQ$109,10,0))</f>
        <v>0.0</v>
      </c>
      <c r="F3257" s="1311">
        <f>IF(K3244="","",VLOOKUP($A3241,'Marks Entry'!$C$1:$GQ$109,11,0))</f>
        <v>0.0</v>
      </c>
      <c r="G3257" s="1312">
        <f>IF(K3244="","",VLOOKUP($A3241,'Marks Entry'!$C$1:$GQ$109,12,0))</f>
        <v>0.0</v>
      </c>
      <c r="H3257" s="1313">
        <f>SUM(E3257:G3257)</f>
        <v>0.0</v>
      </c>
      <c r="I3257" s="1311">
        <f>IF(K3244="","",VLOOKUP($A3241,'Marks Entry'!$C$1:$GQ$109,14,0))</f>
        <v>0.0</v>
      </c>
      <c r="J3257" s="1313">
        <f t="shared" si="243" ref="J3257:J3264">SUM(H3257,I3257)</f>
        <v>0.0</v>
      </c>
      <c r="K3257" s="1311">
        <f>IF(K3244="","",VLOOKUP($A3241,'Marks Entry'!$C$1:$GQ$109,16,0))</f>
        <v>0.0</v>
      </c>
      <c r="L3257" s="1314">
        <f t="shared" si="244" ref="L3257:L3264">SUM(J3257,K3257)</f>
        <v>0.0</v>
      </c>
      <c r="M3257" s="1315" t="str">
        <f>IF(K3244="","",VLOOKUP($A3241,'Marks Entry'!$C$1:$GQ$109,21,0))</f>
        <v/>
      </c>
      <c r="N3257" s="508"/>
    </row>
    <row r="3258" spans="8:8" s="1235" ht="17.25" customFormat="1" customHeight="1">
      <c r="A3258" s="1236"/>
      <c r="B3258" s="1282" t="s">
        <v>167</v>
      </c>
      <c r="C3258" s="1316" t="str">
        <f>'Marks Entry'!$X$3</f>
        <v>ENGLISH</v>
      </c>
      <c r="D3258" s="1317"/>
      <c r="E3258" s="1318">
        <f>IF(K3244="","",VLOOKUP($A3241,'Marks Entry'!$C$1:$GQ$109,22,0))</f>
        <v>0.0</v>
      </c>
      <c r="F3258" s="1318">
        <f>IF(K3244="","",VLOOKUP($A3241,'Marks Entry'!$C$1:$GQ$109,23,0))</f>
        <v>0.0</v>
      </c>
      <c r="G3258" s="1319">
        <f>IF(K3244="","",VLOOKUP($A3241,'Marks Entry'!$C$1:$GQ$109,24,0))</f>
        <v>0.0</v>
      </c>
      <c r="H3258" s="1320">
        <f t="shared" si="245" ref="H3258:H3264">SUM(E3258:G3258)</f>
        <v>0.0</v>
      </c>
      <c r="I3258" s="1321">
        <f>IF(K3244="","",VLOOKUP($A3241,'Marks Entry'!$C$1:$GQ$109,26,0))</f>
        <v>0.0</v>
      </c>
      <c r="J3258" s="1320">
        <f t="shared" si="243"/>
        <v>0.0</v>
      </c>
      <c r="K3258" s="1318">
        <f>IF(K3244="","",VLOOKUP($A3241,'Marks Entry'!$C$1:$GQ$109,28,0))</f>
        <v>0.0</v>
      </c>
      <c r="L3258" s="1322">
        <f t="shared" si="244"/>
        <v>0.0</v>
      </c>
      <c r="M3258" s="1323" t="str">
        <f>IF(K3244="","",VLOOKUP($A3241,'Marks Entry'!$C$1:$GQ$109,33,0))</f>
        <v/>
      </c>
      <c r="N3258" s="508"/>
    </row>
    <row r="3259" spans="8:8" s="1235" ht="17.25" customFormat="1" customHeight="1">
      <c r="A3259" s="1236"/>
      <c r="B3259" s="1282" t="s">
        <v>167</v>
      </c>
      <c r="C3259" s="1324" t="s">
        <v>56</v>
      </c>
      <c r="D3259" s="1325"/>
      <c r="E3259" s="1326">
        <f>'Marks Entry'!$AJ$7</f>
        <v>10.0</v>
      </c>
      <c r="F3259" s="1326">
        <f>'Marks Entry'!$AK$7</f>
        <v>10.0</v>
      </c>
      <c r="G3259" s="1326">
        <f>'Marks Entry'!$AK$7</f>
        <v>10.0</v>
      </c>
      <c r="H3259" s="1327">
        <f t="shared" si="245"/>
        <v>30.0</v>
      </c>
      <c r="I3259" s="1326">
        <f>'Marks Entry'!$AN$7</f>
        <v>70.0</v>
      </c>
      <c r="J3259" s="1327">
        <f t="shared" si="243"/>
        <v>100.0</v>
      </c>
      <c r="K3259" s="1326">
        <f>'Marks Entry'!$AP$7</f>
        <v>100.0</v>
      </c>
      <c r="L3259" s="1328">
        <f t="shared" si="244"/>
        <v>200.0</v>
      </c>
      <c r="M3259" s="1329" t="s">
        <v>168</v>
      </c>
      <c r="N3259" s="508"/>
    </row>
    <row r="3260" spans="8:8" s="1235" ht="17.25" customFormat="1" customHeight="1">
      <c r="A3260" s="1236"/>
      <c r="B3260" s="1282" t="s">
        <v>167</v>
      </c>
      <c r="C3260" s="1330" t="str">
        <f>'Marks Entry'!$AJ$3</f>
        <v>SANSKRIT-I</v>
      </c>
      <c r="D3260" s="1331"/>
      <c r="E3260" s="1311">
        <f>IF(K3244="","",VLOOKUP($A3241,'Marks Entry'!$C$1:$GQ$109,34,0))</f>
        <v>0.0</v>
      </c>
      <c r="F3260" s="1311">
        <f>IF(K3244="","",VLOOKUP($A3241,'Marks Entry'!$C$1:$GQ$109,35,0))</f>
        <v>0.0</v>
      </c>
      <c r="G3260" s="1312">
        <f>IF(K3244="","",VLOOKUP($A3241,'Marks Entry'!$C$1:$GQ$109,36,0))</f>
        <v>0.0</v>
      </c>
      <c r="H3260" s="1332">
        <f t="shared" si="245"/>
        <v>0.0</v>
      </c>
      <c r="I3260" s="1333">
        <f>IF(K3244="","",VLOOKUP($A3241,'Marks Entry'!$C$1:$GQ$109,38,0))</f>
        <v>0.0</v>
      </c>
      <c r="J3260" s="1332">
        <f t="shared" si="243"/>
        <v>0.0</v>
      </c>
      <c r="K3260" s="1311">
        <f>IF(K3244="","",VLOOKUP($A3241,'Marks Entry'!$C$1:$GQ$109,40,0))</f>
        <v>0.0</v>
      </c>
      <c r="L3260" s="1314">
        <f t="shared" si="244"/>
        <v>0.0</v>
      </c>
      <c r="M3260" s="1315" t="str">
        <f>IF(K3244="","",VLOOKUP($A3241,'Marks Entry'!$C$1:$GQ$109,45,0))</f>
        <v/>
      </c>
      <c r="N3260" s="508"/>
    </row>
    <row r="3261" spans="8:8" s="1235" ht="17.25" customFormat="1" customHeight="1">
      <c r="A3261" s="1236"/>
      <c r="B3261" s="1282" t="s">
        <v>167</v>
      </c>
      <c r="C3261" s="1334" t="str">
        <f>'Marks Entry'!$AV$3</f>
        <v>SANSKRIT-II</v>
      </c>
      <c r="D3261" s="1335"/>
      <c r="E3261" s="1311">
        <f>IF(K3244="","",VLOOKUP($A3241,'Marks Entry'!$C$1:$GQ$109,46,0))</f>
        <v>0.0</v>
      </c>
      <c r="F3261" s="1311">
        <f>IF(K3244="","",VLOOKUP($A3241,'Marks Entry'!$C$1:$GQ$109,47,0))</f>
        <v>0.0</v>
      </c>
      <c r="G3261" s="1312">
        <f>IF(K3244="","",VLOOKUP($A3241,'Marks Entry'!$C$1:$GQ$109,48,0))</f>
        <v>0.0</v>
      </c>
      <c r="H3261" s="1336">
        <f t="shared" si="245"/>
        <v>0.0</v>
      </c>
      <c r="I3261" s="1337">
        <f>IF(K3244="","",VLOOKUP($A3241,'Marks Entry'!$C$1:$GQ$109,50,0))</f>
        <v>0.0</v>
      </c>
      <c r="J3261" s="1336">
        <f t="shared" si="243"/>
        <v>0.0</v>
      </c>
      <c r="K3261" s="1311">
        <f>IF(K3244="","",VLOOKUP($A3241,'Marks Entry'!$C$1:$GQ$109,52,0))</f>
        <v>0.0</v>
      </c>
      <c r="L3261" s="1314">
        <f t="shared" si="244"/>
        <v>0.0</v>
      </c>
      <c r="M3261" s="1315" t="str">
        <f>IF(K3244="","",VLOOKUP($A3241,'Marks Entry'!$C$1:$GQ$109,57,0))</f>
        <v/>
      </c>
      <c r="N3261" s="508"/>
    </row>
    <row r="3262" spans="8:8" s="1235" ht="17.25" customFormat="1" customHeight="1">
      <c r="A3262" s="1236"/>
      <c r="B3262" s="1282" t="s">
        <v>167</v>
      </c>
      <c r="C3262" s="1334" t="str">
        <f>'Marks Entry'!$BH$3</f>
        <v>SCIENCE</v>
      </c>
      <c r="D3262" s="1335"/>
      <c r="E3262" s="1311">
        <f>IF(K3244="","",VLOOKUP($A3241,'Marks Entry'!$C$1:$GQ$109,58,0))</f>
        <v>0.0</v>
      </c>
      <c r="F3262" s="1311">
        <f>IF(K3244="","",VLOOKUP($A3241,'Marks Entry'!$C$1:$GQ$109,59,0))</f>
        <v>0.0</v>
      </c>
      <c r="G3262" s="1312">
        <f>IF(K3244="","",VLOOKUP($A3241,'Marks Entry'!$C$1:$GQ$109,60,0))</f>
        <v>0.0</v>
      </c>
      <c r="H3262" s="1336">
        <f t="shared" si="245"/>
        <v>0.0</v>
      </c>
      <c r="I3262" s="1337">
        <f>IF(K3244="","",VLOOKUP($A3241,'Marks Entry'!$C$1:$GQ$109,62,0))</f>
        <v>0.0</v>
      </c>
      <c r="J3262" s="1336">
        <f t="shared" si="243"/>
        <v>0.0</v>
      </c>
      <c r="K3262" s="1311">
        <f>IF(K3244="","",VLOOKUP($A3241,'Marks Entry'!$C$1:$GQ$109,64,0))</f>
        <v>0.0</v>
      </c>
      <c r="L3262" s="1314">
        <f t="shared" si="244"/>
        <v>0.0</v>
      </c>
      <c r="M3262" s="1315" t="str">
        <f>IF(K3244="","",VLOOKUP($A3241,'Marks Entry'!$C$1:$GQ$109,69,0))</f>
        <v/>
      </c>
      <c r="N3262" s="508"/>
    </row>
    <row r="3263" spans="8:8" s="1235" ht="17.25" customFormat="1" customHeight="1">
      <c r="A3263" s="1236"/>
      <c r="B3263" s="1282" t="s">
        <v>167</v>
      </c>
      <c r="C3263" s="1338" t="str">
        <f>'Marks Entry'!$BT$3</f>
        <v>MATHEMATICS</v>
      </c>
      <c r="D3263" s="1339"/>
      <c r="E3263" s="1340">
        <f>IF(K3244="","",VLOOKUP($A3241,'Marks Entry'!$C$1:$GQ$109,70,0))</f>
        <v>0.0</v>
      </c>
      <c r="F3263" s="1340">
        <f>IF(K3244="","",VLOOKUP($A3241,'Marks Entry'!$C$1:$GQ$109,71,0))</f>
        <v>0.0</v>
      </c>
      <c r="G3263" s="1341">
        <f>IF(K3244="","",VLOOKUP($A3241,'Marks Entry'!$C$1:$GQ$109,72,0))</f>
        <v>0.0</v>
      </c>
      <c r="H3263" s="1342">
        <f t="shared" si="245"/>
        <v>0.0</v>
      </c>
      <c r="I3263" s="1343">
        <f>IF(K3244="","",VLOOKUP($A3241,'Marks Entry'!$C$1:$GQ$109,74,0))</f>
        <v>0.0</v>
      </c>
      <c r="J3263" s="1342">
        <f t="shared" si="243"/>
        <v>0.0</v>
      </c>
      <c r="K3263" s="1340">
        <f>IF(K3244="","",VLOOKUP($A3241,'Marks Entry'!$C$1:$GQ$109,76,0))</f>
        <v>0.0</v>
      </c>
      <c r="L3263" s="1344">
        <f t="shared" si="244"/>
        <v>0.0</v>
      </c>
      <c r="M3263" s="1345" t="str">
        <f>IF(K3244="","",VLOOKUP($A3241,'Marks Entry'!$C$1:$GQ$109,81,0))</f>
        <v/>
      </c>
      <c r="N3263" s="508"/>
    </row>
    <row r="3264" spans="8:8" s="1235" ht="17.25" customFormat="1" customHeight="1">
      <c r="A3264" s="1236"/>
      <c r="B3264" s="1282" t="s">
        <v>167</v>
      </c>
      <c r="C3264" s="1338" t="str">
        <f>'Marks Entry'!$CF$3</f>
        <v>SOCIAL SCIENCE</v>
      </c>
      <c r="D3264" s="1339"/>
      <c r="E3264" s="1340">
        <f>IF(K3244="","",VLOOKUP($A3241,'Marks Entry'!$C$1:$GQ$109,82,0))</f>
        <v>0.0</v>
      </c>
      <c r="F3264" s="1340">
        <f>IF(K3244="","",VLOOKUP($A3241,'Marks Entry'!$C$1:$GQ$109,83,0))</f>
        <v>0.0</v>
      </c>
      <c r="G3264" s="1341">
        <f>IF(K3244="","",VLOOKUP($A3241,'Marks Entry'!$C$1:$GQ$109,84,0))</f>
        <v>0.0</v>
      </c>
      <c r="H3264" s="1342">
        <f t="shared" si="245"/>
        <v>0.0</v>
      </c>
      <c r="I3264" s="1343">
        <f>IF(K3244="","",VLOOKUP($A3241,'Marks Entry'!$C$1:$GQ$109,86,0))</f>
        <v>0.0</v>
      </c>
      <c r="J3264" s="1342">
        <f t="shared" si="243"/>
        <v>0.0</v>
      </c>
      <c r="K3264" s="1340">
        <f>IF(K3244="","",VLOOKUP($A3241,'Marks Entry'!$C$1:$GQ$109,88,0))</f>
        <v>0.0</v>
      </c>
      <c r="L3264" s="1344">
        <f t="shared" si="244"/>
        <v>0.0</v>
      </c>
      <c r="M3264" s="1345" t="str">
        <f>IF(K3244="","",VLOOKUP($A3241,'Marks Entry'!$C$1:$GQ$109,93,0))</f>
        <v/>
      </c>
      <c r="N3264" s="508"/>
    </row>
    <row r="3265" spans="8:8" s="24" ht="17.25" customFormat="1" customHeight="1">
      <c r="A3265" s="1236"/>
      <c r="B3265" s="1262" t="s">
        <v>167</v>
      </c>
      <c r="C3265" s="1346" t="s">
        <v>77</v>
      </c>
      <c r="D3265" s="1347"/>
      <c r="E3265" s="1348"/>
      <c r="F3265" s="1349" t="s">
        <v>78</v>
      </c>
      <c r="G3265" s="1350"/>
      <c r="H3265" s="1351" t="s">
        <v>79</v>
      </c>
      <c r="I3265" s="1352"/>
      <c r="J3265" s="1353" t="s">
        <v>43</v>
      </c>
      <c r="K3265" s="1354" t="s">
        <v>95</v>
      </c>
      <c r="L3265" s="1355" t="s">
        <v>41</v>
      </c>
      <c r="M3265" s="1356" t="s">
        <v>45</v>
      </c>
      <c r="N3265" s="508"/>
    </row>
    <row r="3266" spans="8:8" s="24" ht="20.25" customFormat="1" customHeight="1">
      <c r="A3266" s="1236"/>
      <c r="B3266" s="1262" t="s">
        <v>167</v>
      </c>
      <c r="C3266" s="1357"/>
      <c r="D3266" s="1358"/>
      <c r="E3266" s="1359"/>
      <c r="F3266" s="1360" t="str">
        <f>IF(K3244="","",VLOOKUP($A3241,'Marks Entry'!$C$1:$GQ$109,155,0))</f>
        <v/>
      </c>
      <c r="G3266" s="1361"/>
      <c r="H3266" s="1362" t="str">
        <f>IF(K3244="","",VLOOKUP($A3241,'Marks Entry'!$C$1:$GQ$109,156,0))</f>
        <v/>
      </c>
      <c r="I3266" s="1361"/>
      <c r="J3266" s="1363" t="str">
        <f>IF(K3244="","",VLOOKUP($A3241,'Marks Entry'!$C$1:$GQ$109,157,0))</f>
        <v/>
      </c>
      <c r="K3266" s="1364" t="str">
        <f>IF(K3244="","",VLOOKUP($A3241,'Marks Entry'!$C$1:$GQ$109,158,0))</f>
        <v/>
      </c>
      <c r="L3266" s="1365" t="str">
        <f>IF(K3244="","",VLOOKUP($A3241,'Marks Entry'!$C$1:$GQ$109,159,0))</f>
        <v/>
      </c>
      <c r="M3266" s="1366" t="str">
        <f>IF(K3244="","",VLOOKUP($A3241,'Marks Entry'!$C$1:$GQ$109,161,0))</f>
        <v/>
      </c>
      <c r="N3266" s="508"/>
    </row>
    <row r="3267" spans="8:8" s="24" ht="17.25" customFormat="1" customHeight="1">
      <c r="A3267" s="1236"/>
      <c r="B3267" s="1262" t="s">
        <v>167</v>
      </c>
      <c r="C3267" s="1367" t="s">
        <v>58</v>
      </c>
      <c r="D3267" s="1368"/>
      <c r="E3267" s="1368"/>
      <c r="F3267" s="1368"/>
      <c r="G3267" s="1368"/>
      <c r="H3267" s="1368"/>
      <c r="I3267" s="1369"/>
      <c r="J3267" s="1370" t="s">
        <v>59</v>
      </c>
      <c r="K3267" s="1371">
        <f>IF(K3244="","",VLOOKUP($A3241,'Marks Entry'!$C$1:$GQ$109,152,0))</f>
        <v>0.0</v>
      </c>
      <c r="L3267" s="1372" t="s">
        <v>104</v>
      </c>
      <c r="M3267" s="1373"/>
      <c r="N3267" s="508"/>
    </row>
    <row r="3268" spans="8:8" s="24" ht="17.25" customFormat="1" customHeight="1">
      <c r="A3268" s="1236"/>
      <c r="B3268" s="1262" t="s">
        <v>167</v>
      </c>
      <c r="C3268" s="1374" t="s">
        <v>54</v>
      </c>
      <c r="D3268" s="1375"/>
      <c r="E3268" s="1375"/>
      <c r="F3268" s="1376" t="s">
        <v>162</v>
      </c>
      <c r="G3268" s="1376"/>
      <c r="H3268" s="1376"/>
      <c r="I3268" s="1377" t="s">
        <v>49</v>
      </c>
      <c r="J3268" s="1378" t="s">
        <v>60</v>
      </c>
      <c r="K3268" s="1379">
        <f>IF(K3244="","",VLOOKUP($A3241,'Marks Entry'!$C$1:$GQ$109,153,0))</f>
        <v>0.0</v>
      </c>
      <c r="L3268" s="1380" t="str">
        <f>IF(K3244="","",VLOOKUP($A3241,'Marks Entry'!$C$1:$GQ$109,154,0))</f>
        <v/>
      </c>
      <c r="M3268" s="1381"/>
      <c r="N3268" s="508"/>
    </row>
    <row r="3269" spans="8:8" s="24" ht="17.25" customFormat="1" customHeight="1">
      <c r="A3269" s="1236"/>
      <c r="B3269" s="1262" t="s">
        <v>167</v>
      </c>
      <c r="C3269" s="1374"/>
      <c r="D3269" s="1375"/>
      <c r="E3269" s="1375"/>
      <c r="F3269" s="1376"/>
      <c r="G3269" s="1376"/>
      <c r="H3269" s="1376"/>
      <c r="I3269" s="1382" t="s">
        <v>103</v>
      </c>
      <c r="J3269" s="1383" t="s">
        <v>61</v>
      </c>
      <c r="K3269" s="1383"/>
      <c r="L3269" s="1384" t="str">
        <f>IF(K3244="","",VLOOKUP($A3241,'Marks Entry'!$C$1:$GQ$109,162,0))</f>
        <v/>
      </c>
      <c r="M3269" s="1385"/>
      <c r="N3269" s="508"/>
    </row>
    <row r="3270" spans="8:8" s="24" ht="17.25" customFormat="1" customHeight="1">
      <c r="A3270" s="1236"/>
      <c r="B3270" s="1262" t="s">
        <v>167</v>
      </c>
      <c r="C3270" s="1386" t="str">
        <f>'Marks Entry'!$CR$3</f>
        <v>Fou. Of Info. Tech.</v>
      </c>
      <c r="D3270" s="1387"/>
      <c r="E3270" s="1388"/>
      <c r="F3270" s="1389" t="str">
        <f>IF(K3244="","",VLOOKUP($A3241,'Marks Entry'!$C$1:$GQ$109,180,0))</f>
        <v>0/200</v>
      </c>
      <c r="G3270" s="1389"/>
      <c r="H3270" s="1389"/>
      <c r="I3270" s="1390" t="str">
        <f>IF(OR(K3244="",F3270=0/200),"",VLOOKUP($A3241,'Marks Entry'!$C$1:$GQ$109,106,0))</f>
        <v/>
      </c>
      <c r="J3270" s="1391" t="s">
        <v>68</v>
      </c>
      <c r="K3270" s="1391"/>
      <c r="L3270" s="1392">
        <f>Master!$E$20</f>
        <v>45048.0</v>
      </c>
      <c r="M3270" s="1393"/>
      <c r="N3270" s="508"/>
    </row>
    <row r="3271" spans="8:8" s="24" ht="17.25" customFormat="1" customHeight="1">
      <c r="A3271" s="1236"/>
      <c r="B3271" s="1262" t="s">
        <v>167</v>
      </c>
      <c r="C3271" s="1394" t="str">
        <f>'Marks Entry'!$DE$3</f>
        <v>Health &amp; Phy. Edu.</v>
      </c>
      <c r="D3271" s="1395"/>
      <c r="E3271" s="1395"/>
      <c r="F3271" s="1396" t="str">
        <f>IF(K3244="","",VLOOKUP($A3241,'Marks Entry'!$C$1:$GQ$109,184,0))</f>
        <v>0/230</v>
      </c>
      <c r="G3271" s="1397"/>
      <c r="H3271" s="1398"/>
      <c r="I3271" s="1390" t="str">
        <f>IF(OR(K3244="",F3271=0/200),"",VLOOKUP($A3241,'Marks Entry'!$C$1:$GQ$109,129,0))</f>
        <v/>
      </c>
      <c r="J3271" s="1399"/>
      <c r="K3271" s="1399"/>
      <c r="L3271" s="1399"/>
      <c r="M3271" s="1400"/>
      <c r="N3271" s="508"/>
    </row>
    <row r="3272" spans="8:8" s="24" ht="17.25" customFormat="1" customHeight="1">
      <c r="A3272" s="1236"/>
      <c r="B3272" s="1262" t="s">
        <v>167</v>
      </c>
      <c r="C3272" s="1394" t="str">
        <f>'Marks Entry'!$EB$3</f>
        <v>S.U.P.W.</v>
      </c>
      <c r="D3272" s="1395"/>
      <c r="E3272" s="1395"/>
      <c r="F3272" s="1396" t="str">
        <f>IF(K3244="","",VLOOKUP($A3241,'Marks Entry'!$C$1:$GQ$109,188,0))</f>
        <v>0/100</v>
      </c>
      <c r="G3272" s="1397"/>
      <c r="H3272" s="1398"/>
      <c r="I3272" s="1390" t="str">
        <f>IF(OR(K3244="",F3272=0/100),"",VLOOKUP($A3241,'Marks Entry'!$C$1:$GQ$109,135,0))</f>
        <v/>
      </c>
      <c r="J3272" s="1401"/>
      <c r="K3272" s="1401"/>
      <c r="L3272" s="1401"/>
      <c r="M3272" s="1402"/>
      <c r="N3272" s="508"/>
    </row>
    <row r="3273" spans="8:8" s="24" ht="17.25" customFormat="1" customHeight="1">
      <c r="A3273" s="1236"/>
      <c r="B3273" s="1262" t="s">
        <v>167</v>
      </c>
      <c r="C3273" s="1394" t="str">
        <f>'Marks Entry'!$EH$3</f>
        <v>Art Education</v>
      </c>
      <c r="D3273" s="1395"/>
      <c r="E3273" s="1395"/>
      <c r="F3273" s="1396" t="str">
        <f>IF(K3244="","",VLOOKUP($A3241,'Marks Entry'!$C$1:$GQ$109,192,0))</f>
        <v>0/100</v>
      </c>
      <c r="G3273" s="1397"/>
      <c r="H3273" s="1398"/>
      <c r="I3273" s="1390" t="str">
        <f>IF(OR(K3244="",F3273=0/100),"",VLOOKUP($A3241,'Marks Entry'!$C$1:$GQ$109,141,0))</f>
        <v/>
      </c>
      <c r="J3273" s="1403" t="s">
        <v>228</v>
      </c>
      <c r="K3273" s="1403"/>
      <c r="L3273" s="1403"/>
      <c r="M3273" s="1404"/>
      <c r="N3273" s="508"/>
    </row>
    <row r="3274" spans="8:8" s="24" ht="17.25" customFormat="1" customHeight="1">
      <c r="A3274" s="1236"/>
      <c r="B3274" s="1262" t="s">
        <v>167</v>
      </c>
      <c r="C3274" s="1394" t="str">
        <f>'Marks Entry'!$EN$3</f>
        <v>H &amp; C RAJ</v>
      </c>
      <c r="D3274" s="1395"/>
      <c r="E3274" s="1395"/>
      <c r="F3274" s="1405" t="str">
        <f>IF(K3244="","",VLOOKUP($A3241,'Marks Entry'!$C$1:$GQ$109,196,0))</f>
        <v>0/200</v>
      </c>
      <c r="G3274" s="1406"/>
      <c r="H3274" s="1407"/>
      <c r="I3274" s="1408" t="str">
        <f>IF(OR(K3244="",F3274=0/200),"",VLOOKUP($A3241,'Marks Entry'!$C$1:$GQ$109,151,0))</f>
        <v/>
      </c>
      <c r="J3274" s="1403" t="s">
        <v>229</v>
      </c>
      <c r="K3274" s="1403"/>
      <c r="L3274" s="1403"/>
      <c r="M3274" s="1404"/>
      <c r="N3274" s="508"/>
    </row>
    <row r="3275" spans="8:8" s="24" ht="17.25" customFormat="1" customHeight="1">
      <c r="A3275" s="1236"/>
      <c r="B3275" s="1262" t="s">
        <v>167</v>
      </c>
      <c r="C3275" s="1409" t="s">
        <v>171</v>
      </c>
      <c r="D3275" s="1410"/>
      <c r="E3275" s="1411"/>
      <c r="F3275" s="1412" t="s">
        <v>172</v>
      </c>
      <c r="G3275" s="1413"/>
      <c r="H3275" s="1414"/>
      <c r="I3275" s="1415" t="s">
        <v>31</v>
      </c>
      <c r="J3275" s="1403" t="s">
        <v>230</v>
      </c>
      <c r="K3275" s="1403"/>
      <c r="L3275" s="1403"/>
      <c r="M3275" s="1404"/>
      <c r="N3275" s="508"/>
    </row>
    <row r="3276" spans="8:8" s="24" ht="17.25" customFormat="1" customHeight="1">
      <c r="A3276" s="1236"/>
      <c r="B3276" s="1262" t="s">
        <v>167</v>
      </c>
      <c r="C3276" s="1416"/>
      <c r="D3276" s="1417"/>
      <c r="E3276" s="1418"/>
      <c r="F3276" s="1419" t="s">
        <v>224</v>
      </c>
      <c r="G3276" s="1420"/>
      <c r="H3276" s="1421"/>
      <c r="I3276" s="1422" t="s">
        <v>62</v>
      </c>
      <c r="J3276" s="1423" t="s">
        <v>232</v>
      </c>
      <c r="K3276" s="1424"/>
      <c r="L3276" s="1424"/>
      <c r="M3276" s="1425"/>
      <c r="N3276" s="508"/>
    </row>
    <row r="3277" spans="8:8" s="24" ht="17.25" customFormat="1" customHeight="1">
      <c r="A3277" s="1236"/>
      <c r="B3277" s="1262" t="s">
        <v>167</v>
      </c>
      <c r="C3277" s="1416"/>
      <c r="D3277" s="1417"/>
      <c r="E3277" s="1418"/>
      <c r="F3277" s="1419" t="s">
        <v>225</v>
      </c>
      <c r="G3277" s="1420"/>
      <c r="H3277" s="1421"/>
      <c r="I3277" s="1422" t="s">
        <v>63</v>
      </c>
      <c r="J3277" s="1426"/>
      <c r="K3277" s="1427"/>
      <c r="L3277" s="1427"/>
      <c r="M3277" s="1428"/>
      <c r="N3277" s="508"/>
    </row>
    <row r="3278" spans="8:8" s="24" ht="17.25" customFormat="1" customHeight="1">
      <c r="A3278" s="1236"/>
      <c r="B3278" s="1262" t="s">
        <v>167</v>
      </c>
      <c r="C3278" s="1416"/>
      <c r="D3278" s="1417"/>
      <c r="E3278" s="1418"/>
      <c r="F3278" s="1419" t="s">
        <v>226</v>
      </c>
      <c r="G3278" s="1420"/>
      <c r="H3278" s="1421"/>
      <c r="I3278" s="1422" t="s">
        <v>65</v>
      </c>
      <c r="J3278" s="1426"/>
      <c r="K3278" s="1427"/>
      <c r="L3278" s="1427"/>
      <c r="M3278" s="1428"/>
      <c r="N3278" s="508"/>
    </row>
    <row r="3279" spans="8:8" s="24" ht="17.25" customFormat="1" customHeight="1">
      <c r="A3279" s="1236"/>
      <c r="B3279" s="1429" t="s">
        <v>167</v>
      </c>
      <c r="C3279" s="1430"/>
      <c r="D3279" s="1431"/>
      <c r="E3279" s="1432"/>
      <c r="F3279" s="1433" t="s">
        <v>227</v>
      </c>
      <c r="G3279" s="1434"/>
      <c r="H3279" s="1435"/>
      <c r="I3279" s="1436" t="s">
        <v>64</v>
      </c>
      <c r="J3279" s="1437" t="s">
        <v>231</v>
      </c>
      <c r="K3279" s="1438"/>
      <c r="L3279" s="1438"/>
      <c r="M3279" s="1439"/>
      <c r="N3279" s="508"/>
    </row>
    <row r="3280" spans="8:8" s="24" ht="27.75" customFormat="1" customHeight="1">
      <c r="A3280" s="1440" t="s">
        <v>161</v>
      </c>
      <c r="B3280" s="1440"/>
      <c r="C3280" s="1440"/>
      <c r="D3280" s="1440"/>
      <c r="E3280" s="1440"/>
      <c r="F3280" s="1440"/>
      <c r="G3280" s="1440"/>
      <c r="H3280" s="1440"/>
      <c r="I3280" s="1440"/>
      <c r="J3280" s="1440"/>
      <c r="K3280" s="1440"/>
      <c r="L3280" s="1440"/>
      <c r="M3280" s="1440"/>
      <c r="N3280" s="1440"/>
    </row>
    <row r="3281" spans="8:8" s="24" ht="19.5" customFormat="1" customHeight="1">
      <c r="A3281" s="1223">
        <f>A3241+1</f>
        <v>83.0</v>
      </c>
      <c r="B3281" s="1441" t="str">
        <f>$B$1</f>
        <v>Department Of Sanskrit Education, Rajasthan</v>
      </c>
      <c r="C3281" s="1441"/>
      <c r="D3281" s="1441"/>
      <c r="E3281" s="1441"/>
      <c r="F3281" s="1441"/>
      <c r="G3281" s="1441"/>
      <c r="H3281" s="1441"/>
      <c r="I3281" s="1441"/>
      <c r="J3281" s="1441"/>
      <c r="K3281" s="1441"/>
      <c r="L3281" s="1441"/>
      <c r="M3281" s="1441"/>
      <c r="N3281" s="508" t="s">
        <v>161</v>
      </c>
    </row>
    <row r="3282" spans="8:8" s="707" ht="36.0" customFormat="1" customHeight="1">
      <c r="A3282" s="1225"/>
      <c r="B3282" s="1226"/>
      <c r="C3282" s="1227"/>
      <c r="D3282" s="1228" t="str">
        <f>Master!$E$8</f>
        <v>GOVT VARISHTHA UPADHYAY SANSKRIT SCHOOL</v>
      </c>
      <c r="E3282" s="1229"/>
      <c r="F3282" s="1229"/>
      <c r="G3282" s="1229"/>
      <c r="H3282" s="1229"/>
      <c r="I3282" s="1229"/>
      <c r="J3282" s="1229"/>
      <c r="K3282" s="1229"/>
      <c r="L3282" s="1229"/>
      <c r="M3282" s="1230"/>
      <c r="N3282" s="508"/>
    </row>
    <row r="3283" spans="8:8" s="24" ht="19.5" customFormat="1" customHeight="1">
      <c r="A3283" s="1225"/>
      <c r="B3283" s="1231"/>
      <c r="C3283" s="1232"/>
      <c r="D3283" s="1233">
        <f>Master!$E$11</f>
        <v>0.0</v>
      </c>
      <c r="E3283" s="1233"/>
      <c r="F3283" s="1233"/>
      <c r="G3283" s="1233"/>
      <c r="H3283" s="1233"/>
      <c r="I3283" s="1233"/>
      <c r="J3283" s="1233"/>
      <c r="K3283" s="1233"/>
      <c r="L3283" s="1233"/>
      <c r="M3283" s="1234"/>
      <c r="N3283" s="508"/>
    </row>
    <row r="3284" spans="8:8" s="1235" ht="18.75" customFormat="1" customHeight="1">
      <c r="A3284" s="1236"/>
      <c r="B3284" s="1237"/>
      <c r="C3284" s="1238" t="s">
        <v>154</v>
      </c>
      <c r="D3284" s="1239"/>
      <c r="E3284" s="1239"/>
      <c r="F3284" s="1239"/>
      <c r="G3284" s="1239"/>
      <c r="H3284" s="1240"/>
      <c r="I3284" s="1241" t="s">
        <v>135</v>
      </c>
      <c r="J3284" s="1242"/>
      <c r="K3284" s="1243">
        <f>VLOOKUP($A3281,'Marks Entry'!$C$9:$K$108,5)</f>
        <v>0.0</v>
      </c>
      <c r="L3284" s="1244" t="s">
        <v>221</v>
      </c>
      <c r="M3284" s="1245"/>
      <c r="N3284" s="508"/>
    </row>
    <row r="3285" spans="8:8" s="1235" ht="18.75" customFormat="1" customHeight="1">
      <c r="A3285" s="1236"/>
      <c r="B3285" s="1237"/>
      <c r="C3285" s="1246"/>
      <c r="D3285" s="1247"/>
      <c r="E3285" s="1247"/>
      <c r="F3285" s="1247"/>
      <c r="G3285" s="1247"/>
      <c r="H3285" s="1248"/>
      <c r="I3285" s="1241"/>
      <c r="J3285" s="1242"/>
      <c r="K3285" s="1243"/>
      <c r="L3285" s="1249">
        <f>Master!$E$14</f>
        <v>8170.0</v>
      </c>
      <c r="M3285" s="1250"/>
      <c r="N3285" s="508"/>
    </row>
    <row r="3286" spans="8:8" s="24" ht="15.75" customFormat="1" customHeight="1">
      <c r="A3286" s="1236"/>
      <c r="B3286" s="1251"/>
      <c r="C3286" s="1246"/>
      <c r="D3286" s="1247"/>
      <c r="E3286" s="1247"/>
      <c r="F3286" s="1247"/>
      <c r="G3286" s="1247"/>
      <c r="H3286" s="1248"/>
      <c r="I3286" s="1241"/>
      <c r="J3286" s="1242"/>
      <c r="K3286" s="1243"/>
      <c r="L3286" s="1252" t="s">
        <v>222</v>
      </c>
      <c r="M3286" s="1253"/>
      <c r="N3286" s="508"/>
    </row>
    <row r="3287" spans="8:8" s="24" ht="18.0" customFormat="1" customHeight="1">
      <c r="A3287" s="1236"/>
      <c r="B3287" s="1251"/>
      <c r="C3287" s="1254"/>
      <c r="D3287" s="1255"/>
      <c r="E3287" s="1255"/>
      <c r="F3287" s="1255"/>
      <c r="G3287" s="1255"/>
      <c r="H3287" s="1256"/>
      <c r="I3287" s="1257"/>
      <c r="J3287" s="1258"/>
      <c r="K3287" s="1259"/>
      <c r="L3287" s="1260" t="str">
        <f>Master!$E$6</f>
        <v>2022-23</v>
      </c>
      <c r="M3287" s="1261"/>
      <c r="N3287" s="508"/>
    </row>
    <row r="3288" spans="8:8" s="24" ht="17.25" customFormat="1" customHeight="1">
      <c r="A3288" s="1236"/>
      <c r="B3288" s="1262" t="s">
        <v>167</v>
      </c>
      <c r="C3288" s="1263" t="s">
        <v>21</v>
      </c>
      <c r="D3288" s="1264"/>
      <c r="E3288" s="1264"/>
      <c r="F3288" s="1264"/>
      <c r="G3288" s="1265"/>
      <c r="H3288" s="1266" t="s">
        <v>153</v>
      </c>
      <c r="I3288" s="1267">
        <f>IF(K3284="","",VLOOKUP($A3281,'Marks Entry'!$C$9:$FA$108,3,0))</f>
        <v>0.0</v>
      </c>
      <c r="J3288" s="1267"/>
      <c r="K3288" s="1267"/>
      <c r="L3288" s="1267"/>
      <c r="M3288" s="1268"/>
      <c r="N3288" s="508"/>
    </row>
    <row r="3289" spans="8:8" s="24" ht="17.25" customFormat="1" customHeight="1">
      <c r="A3289" s="1236"/>
      <c r="B3289" s="1262" t="s">
        <v>167</v>
      </c>
      <c r="C3289" s="1269" t="s">
        <v>23</v>
      </c>
      <c r="D3289" s="1270"/>
      <c r="E3289" s="1270"/>
      <c r="F3289" s="1270"/>
      <c r="G3289" s="1271"/>
      <c r="H3289" s="1272" t="s">
        <v>153</v>
      </c>
      <c r="I3289" s="1273">
        <f>IF(K3284="","",VLOOKUP($A3281,'Marks Entry'!$C$9:$FA$108,6,0))</f>
        <v>0.0</v>
      </c>
      <c r="J3289" s="1273"/>
      <c r="K3289" s="1273"/>
      <c r="L3289" s="1273"/>
      <c r="M3289" s="1274"/>
      <c r="N3289" s="508"/>
    </row>
    <row r="3290" spans="8:8" s="24" ht="17.25" customFormat="1" customHeight="1">
      <c r="A3290" s="1236"/>
      <c r="B3290" s="1262" t="s">
        <v>167</v>
      </c>
      <c r="C3290" s="1269" t="s">
        <v>24</v>
      </c>
      <c r="D3290" s="1270"/>
      <c r="E3290" s="1270"/>
      <c r="F3290" s="1270"/>
      <c r="G3290" s="1271"/>
      <c r="H3290" s="1272" t="s">
        <v>153</v>
      </c>
      <c r="I3290" s="1273">
        <f>IF(K3284="","",VLOOKUP($A3281,'Marks Entry'!$C$9:$FA$108,7,0))</f>
        <v>0.0</v>
      </c>
      <c r="J3290" s="1273"/>
      <c r="K3290" s="1273"/>
      <c r="L3290" s="1273"/>
      <c r="M3290" s="1274"/>
      <c r="N3290" s="508"/>
    </row>
    <row r="3291" spans="8:8" s="24" ht="17.25" customFormat="1" customHeight="1">
      <c r="A3291" s="1236"/>
      <c r="B3291" s="1262" t="s">
        <v>167</v>
      </c>
      <c r="C3291" s="1269" t="s">
        <v>52</v>
      </c>
      <c r="D3291" s="1270"/>
      <c r="E3291" s="1270"/>
      <c r="F3291" s="1270"/>
      <c r="G3291" s="1271"/>
      <c r="H3291" s="1272" t="s">
        <v>153</v>
      </c>
      <c r="I3291" s="1273">
        <f>IF(K3284="","",VLOOKUP($A3281,'Marks Entry'!$C$9:$FA$108,8,0))</f>
        <v>0.0</v>
      </c>
      <c r="J3291" s="1273"/>
      <c r="K3291" s="1273"/>
      <c r="L3291" s="1273"/>
      <c r="M3291" s="1274"/>
      <c r="N3291" s="508"/>
    </row>
    <row r="3292" spans="8:8" s="24" ht="17.25" customFormat="1" customHeight="1">
      <c r="A3292" s="1236"/>
      <c r="B3292" s="1262" t="s">
        <v>167</v>
      </c>
      <c r="C3292" s="1269" t="s">
        <v>53</v>
      </c>
      <c r="D3292" s="1270"/>
      <c r="E3292" s="1270"/>
      <c r="F3292" s="1270"/>
      <c r="G3292" s="1271"/>
      <c r="H3292" s="1272" t="s">
        <v>153</v>
      </c>
      <c r="I3292" s="1275" t="str">
        <f>IF(K3284="","",CONCATENATE('Marks Entry'!$G$4,'Marks Entry'!$J$4))</f>
        <v>9(A)</v>
      </c>
      <c r="J3292" s="1273"/>
      <c r="K3292" s="1273"/>
      <c r="L3292" s="1273"/>
      <c r="M3292" s="1274"/>
      <c r="N3292" s="508"/>
    </row>
    <row r="3293" spans="8:8" s="24" ht="17.25" customFormat="1" customHeight="1">
      <c r="A3293" s="1236"/>
      <c r="B3293" s="1262" t="s">
        <v>167</v>
      </c>
      <c r="C3293" s="1276" t="s">
        <v>26</v>
      </c>
      <c r="D3293" s="1277"/>
      <c r="E3293" s="1277"/>
      <c r="F3293" s="1277"/>
      <c r="G3293" s="1278"/>
      <c r="H3293" s="1279" t="s">
        <v>153</v>
      </c>
      <c r="I3293" s="1280">
        <f>IF(K3284="","",VLOOKUP($A3281,'Marks Entry'!$C$9:$FA$108,9,0))</f>
        <v>0.0</v>
      </c>
      <c r="J3293" s="1280"/>
      <c r="K3293" s="1280"/>
      <c r="L3293" s="1280"/>
      <c r="M3293" s="1281"/>
      <c r="N3293" s="508"/>
    </row>
    <row r="3294" spans="8:8" s="1235" ht="17.25" customFormat="1" customHeight="1">
      <c r="A3294" s="1236"/>
      <c r="B3294" s="1282" t="s">
        <v>167</v>
      </c>
      <c r="C3294" s="1283" t="s">
        <v>54</v>
      </c>
      <c r="D3294" s="1284"/>
      <c r="E3294" s="1285" t="s">
        <v>69</v>
      </c>
      <c r="F3294" s="1286" t="s">
        <v>70</v>
      </c>
      <c r="G3294" s="1285" t="s">
        <v>200</v>
      </c>
      <c r="H3294" s="1287" t="s">
        <v>30</v>
      </c>
      <c r="I3294" s="1288" t="s">
        <v>55</v>
      </c>
      <c r="J3294" s="1289" t="s">
        <v>223</v>
      </c>
      <c r="K3294" s="1290" t="s">
        <v>83</v>
      </c>
      <c r="L3294" s="1291" t="s">
        <v>76</v>
      </c>
      <c r="M3294" s="1292" t="s">
        <v>102</v>
      </c>
      <c r="N3294" s="508"/>
    </row>
    <row r="3295" spans="8:8" s="1235" ht="17.25" customFormat="1" customHeight="1">
      <c r="A3295" s="1236"/>
      <c r="B3295" s="1282" t="s">
        <v>167</v>
      </c>
      <c r="C3295" s="1293"/>
      <c r="D3295" s="1294"/>
      <c r="E3295" s="1295"/>
      <c r="F3295" s="1296"/>
      <c r="G3295" s="1295"/>
      <c r="H3295" s="1297"/>
      <c r="I3295" s="1298"/>
      <c r="J3295" s="1299"/>
      <c r="K3295" s="1300"/>
      <c r="L3295" s="1301"/>
      <c r="M3295" s="1302"/>
      <c r="N3295" s="508"/>
    </row>
    <row r="3296" spans="8:8" s="1235" ht="17.25" customFormat="1" customHeight="1">
      <c r="A3296" s="1236"/>
      <c r="B3296" s="1282" t="s">
        <v>167</v>
      </c>
      <c r="C3296" s="1303" t="s">
        <v>56</v>
      </c>
      <c r="D3296" s="1304"/>
      <c r="E3296" s="1305">
        <f>'Marks Entry'!$L$7</f>
        <v>5.0</v>
      </c>
      <c r="F3296" s="1305">
        <f>'Marks Entry'!$M$7</f>
        <v>5.0</v>
      </c>
      <c r="G3296" s="1305">
        <f>'Marks Entry'!$M$7</f>
        <v>5.0</v>
      </c>
      <c r="H3296" s="1306">
        <f>SUM(E3296:G3296)</f>
        <v>15.0</v>
      </c>
      <c r="I3296" s="1305">
        <f>'Marks Entry'!$P$7</f>
        <v>35.0</v>
      </c>
      <c r="J3296" s="1306">
        <f>SUM(H3296,I3296)</f>
        <v>50.0</v>
      </c>
      <c r="K3296" s="1305">
        <f>'Marks Entry'!$R$7</f>
        <v>50.0</v>
      </c>
      <c r="L3296" s="1307">
        <f>SUM(J3296,K3296)</f>
        <v>100.0</v>
      </c>
      <c r="M3296" s="1308"/>
      <c r="N3296" s="508"/>
    </row>
    <row r="3297" spans="8:8" s="1235" ht="17.25" customFormat="1" customHeight="1">
      <c r="A3297" s="1236"/>
      <c r="B3297" s="1282" t="s">
        <v>167</v>
      </c>
      <c r="C3297" s="1309" t="str">
        <f>'Marks Entry'!$L$3</f>
        <v>HINDI</v>
      </c>
      <c r="D3297" s="1310"/>
      <c r="E3297" s="1311">
        <f>IF(K3284="","",VLOOKUP($A3281,'Marks Entry'!$C$1:$GQ$109,10,0))</f>
        <v>0.0</v>
      </c>
      <c r="F3297" s="1311">
        <f>IF(K3284="","",VLOOKUP($A3281,'Marks Entry'!$C$1:$GQ$109,11,0))</f>
        <v>0.0</v>
      </c>
      <c r="G3297" s="1312">
        <f>IF(K3284="","",VLOOKUP($A3281,'Marks Entry'!$C$1:$GQ$109,12,0))</f>
        <v>0.0</v>
      </c>
      <c r="H3297" s="1313">
        <f>SUM(E3297:G3297)</f>
        <v>0.0</v>
      </c>
      <c r="I3297" s="1311">
        <f>IF(K3284="","",VLOOKUP($A3281,'Marks Entry'!$C$1:$GQ$109,14,0))</f>
        <v>0.0</v>
      </c>
      <c r="J3297" s="1313">
        <f t="shared" si="246" ref="J3297:J3304">SUM(H3297,I3297)</f>
        <v>0.0</v>
      </c>
      <c r="K3297" s="1311">
        <f>IF(K3284="","",VLOOKUP($A3281,'Marks Entry'!$C$1:$GQ$109,16,0))</f>
        <v>0.0</v>
      </c>
      <c r="L3297" s="1314">
        <f t="shared" si="247" ref="L3297:L3304">SUM(J3297,K3297)</f>
        <v>0.0</v>
      </c>
      <c r="M3297" s="1315" t="str">
        <f>IF(K3284="","",VLOOKUP($A3281,'Marks Entry'!$C$1:$GQ$109,21,0))</f>
        <v/>
      </c>
      <c r="N3297" s="508"/>
    </row>
    <row r="3298" spans="8:8" s="1235" ht="17.25" customFormat="1" customHeight="1">
      <c r="A3298" s="1236"/>
      <c r="B3298" s="1282" t="s">
        <v>167</v>
      </c>
      <c r="C3298" s="1316" t="str">
        <f>'Marks Entry'!$X$3</f>
        <v>ENGLISH</v>
      </c>
      <c r="D3298" s="1317"/>
      <c r="E3298" s="1318">
        <f>IF(K3284="","",VLOOKUP($A3281,'Marks Entry'!$C$1:$GQ$109,22,0))</f>
        <v>0.0</v>
      </c>
      <c r="F3298" s="1318">
        <f>IF(K3284="","",VLOOKUP($A3281,'Marks Entry'!$C$1:$GQ$109,23,0))</f>
        <v>0.0</v>
      </c>
      <c r="G3298" s="1319">
        <f>IF(K3284="","",VLOOKUP($A3281,'Marks Entry'!$C$1:$GQ$109,24,0))</f>
        <v>0.0</v>
      </c>
      <c r="H3298" s="1320">
        <f t="shared" si="248" ref="H3298:H3304">SUM(E3298:G3298)</f>
        <v>0.0</v>
      </c>
      <c r="I3298" s="1321">
        <f>IF(K3284="","",VLOOKUP($A3281,'Marks Entry'!$C$1:$GQ$109,26,0))</f>
        <v>0.0</v>
      </c>
      <c r="J3298" s="1320">
        <f t="shared" si="246"/>
        <v>0.0</v>
      </c>
      <c r="K3298" s="1318">
        <f>IF(K3284="","",VLOOKUP($A3281,'Marks Entry'!$C$1:$GQ$109,28,0))</f>
        <v>0.0</v>
      </c>
      <c r="L3298" s="1322">
        <f t="shared" si="247"/>
        <v>0.0</v>
      </c>
      <c r="M3298" s="1323" t="str">
        <f>IF(K3284="","",VLOOKUP($A3281,'Marks Entry'!$C$1:$GQ$109,33,0))</f>
        <v/>
      </c>
      <c r="N3298" s="508"/>
    </row>
    <row r="3299" spans="8:8" s="1235" ht="17.25" customFormat="1" customHeight="1">
      <c r="A3299" s="1236"/>
      <c r="B3299" s="1282" t="s">
        <v>167</v>
      </c>
      <c r="C3299" s="1324" t="s">
        <v>56</v>
      </c>
      <c r="D3299" s="1325"/>
      <c r="E3299" s="1326">
        <f>'Marks Entry'!$AJ$7</f>
        <v>10.0</v>
      </c>
      <c r="F3299" s="1326">
        <f>'Marks Entry'!$AK$7</f>
        <v>10.0</v>
      </c>
      <c r="G3299" s="1326">
        <f>'Marks Entry'!$AK$7</f>
        <v>10.0</v>
      </c>
      <c r="H3299" s="1327">
        <f t="shared" si="248"/>
        <v>30.0</v>
      </c>
      <c r="I3299" s="1326">
        <f>'Marks Entry'!$AN$7</f>
        <v>70.0</v>
      </c>
      <c r="J3299" s="1327">
        <f t="shared" si="246"/>
        <v>100.0</v>
      </c>
      <c r="K3299" s="1326">
        <f>'Marks Entry'!$AP$7</f>
        <v>100.0</v>
      </c>
      <c r="L3299" s="1328">
        <f t="shared" si="247"/>
        <v>200.0</v>
      </c>
      <c r="M3299" s="1329" t="s">
        <v>168</v>
      </c>
      <c r="N3299" s="508"/>
    </row>
    <row r="3300" spans="8:8" s="1235" ht="17.25" customFormat="1" customHeight="1">
      <c r="A3300" s="1236"/>
      <c r="B3300" s="1282" t="s">
        <v>167</v>
      </c>
      <c r="C3300" s="1330" t="str">
        <f>'Marks Entry'!$AJ$3</f>
        <v>SANSKRIT-I</v>
      </c>
      <c r="D3300" s="1331"/>
      <c r="E3300" s="1311">
        <f>IF(K3284="","",VLOOKUP($A3281,'Marks Entry'!$C$1:$GQ$109,34,0))</f>
        <v>0.0</v>
      </c>
      <c r="F3300" s="1311">
        <f>IF(K3284="","",VLOOKUP($A3281,'Marks Entry'!$C$1:$GQ$109,35,0))</f>
        <v>0.0</v>
      </c>
      <c r="G3300" s="1312">
        <f>IF(K3284="","",VLOOKUP($A3281,'Marks Entry'!$C$1:$GQ$109,36,0))</f>
        <v>0.0</v>
      </c>
      <c r="H3300" s="1332">
        <f t="shared" si="248"/>
        <v>0.0</v>
      </c>
      <c r="I3300" s="1333">
        <f>IF(K3284="","",VLOOKUP($A3281,'Marks Entry'!$C$1:$GQ$109,38,0))</f>
        <v>0.0</v>
      </c>
      <c r="J3300" s="1332">
        <f t="shared" si="246"/>
        <v>0.0</v>
      </c>
      <c r="K3300" s="1311">
        <f>IF(K3284="","",VLOOKUP($A3281,'Marks Entry'!$C$1:$GQ$109,40,0))</f>
        <v>0.0</v>
      </c>
      <c r="L3300" s="1314">
        <f t="shared" si="247"/>
        <v>0.0</v>
      </c>
      <c r="M3300" s="1315" t="str">
        <f>IF(K3284="","",VLOOKUP($A3281,'Marks Entry'!$C$1:$GQ$109,45,0))</f>
        <v/>
      </c>
      <c r="N3300" s="508"/>
    </row>
    <row r="3301" spans="8:8" s="1235" ht="17.25" customFormat="1" customHeight="1">
      <c r="A3301" s="1236"/>
      <c r="B3301" s="1282" t="s">
        <v>167</v>
      </c>
      <c r="C3301" s="1334" t="str">
        <f>'Marks Entry'!$AV$3</f>
        <v>SANSKRIT-II</v>
      </c>
      <c r="D3301" s="1335"/>
      <c r="E3301" s="1311">
        <f>IF(K3284="","",VLOOKUP($A3281,'Marks Entry'!$C$1:$GQ$109,46,0))</f>
        <v>0.0</v>
      </c>
      <c r="F3301" s="1311">
        <f>IF(K3284="","",VLOOKUP($A3281,'Marks Entry'!$C$1:$GQ$109,47,0))</f>
        <v>0.0</v>
      </c>
      <c r="G3301" s="1312">
        <f>IF(K3284="","",VLOOKUP($A3281,'Marks Entry'!$C$1:$GQ$109,48,0))</f>
        <v>0.0</v>
      </c>
      <c r="H3301" s="1336">
        <f t="shared" si="248"/>
        <v>0.0</v>
      </c>
      <c r="I3301" s="1337">
        <f>IF(K3284="","",VLOOKUP($A3281,'Marks Entry'!$C$1:$GQ$109,50,0))</f>
        <v>0.0</v>
      </c>
      <c r="J3301" s="1336">
        <f t="shared" si="246"/>
        <v>0.0</v>
      </c>
      <c r="K3301" s="1311">
        <f>IF(K3284="","",VLOOKUP($A3281,'Marks Entry'!$C$1:$GQ$109,52,0))</f>
        <v>0.0</v>
      </c>
      <c r="L3301" s="1314">
        <f t="shared" si="247"/>
        <v>0.0</v>
      </c>
      <c r="M3301" s="1315" t="str">
        <f>IF(K3284="","",VLOOKUP($A3281,'Marks Entry'!$C$1:$GQ$109,57,0))</f>
        <v/>
      </c>
      <c r="N3301" s="508"/>
    </row>
    <row r="3302" spans="8:8" s="1235" ht="17.25" customFormat="1" customHeight="1">
      <c r="A3302" s="1236"/>
      <c r="B3302" s="1282" t="s">
        <v>167</v>
      </c>
      <c r="C3302" s="1334" t="str">
        <f>'Marks Entry'!$BH$3</f>
        <v>SCIENCE</v>
      </c>
      <c r="D3302" s="1335"/>
      <c r="E3302" s="1311">
        <f>IF(K3284="","",VLOOKUP($A3281,'Marks Entry'!$C$1:$GQ$109,58,0))</f>
        <v>0.0</v>
      </c>
      <c r="F3302" s="1311">
        <f>IF(K3284="","",VLOOKUP($A3281,'Marks Entry'!$C$1:$GQ$109,59,0))</f>
        <v>0.0</v>
      </c>
      <c r="G3302" s="1312">
        <f>IF(K3284="","",VLOOKUP($A3281,'Marks Entry'!$C$1:$GQ$109,60,0))</f>
        <v>0.0</v>
      </c>
      <c r="H3302" s="1336">
        <f t="shared" si="248"/>
        <v>0.0</v>
      </c>
      <c r="I3302" s="1337">
        <f>IF(K3284="","",VLOOKUP($A3281,'Marks Entry'!$C$1:$GQ$109,62,0))</f>
        <v>0.0</v>
      </c>
      <c r="J3302" s="1336">
        <f t="shared" si="246"/>
        <v>0.0</v>
      </c>
      <c r="K3302" s="1311">
        <f>IF(K3284="","",VLOOKUP($A3281,'Marks Entry'!$C$1:$GQ$109,64,0))</f>
        <v>0.0</v>
      </c>
      <c r="L3302" s="1314">
        <f t="shared" si="247"/>
        <v>0.0</v>
      </c>
      <c r="M3302" s="1315" t="str">
        <f>IF(K3284="","",VLOOKUP($A3281,'Marks Entry'!$C$1:$GQ$109,69,0))</f>
        <v/>
      </c>
      <c r="N3302" s="508"/>
    </row>
    <row r="3303" spans="8:8" s="1235" ht="17.25" customFormat="1" customHeight="1">
      <c r="A3303" s="1236"/>
      <c r="B3303" s="1282" t="s">
        <v>167</v>
      </c>
      <c r="C3303" s="1338" t="str">
        <f>'Marks Entry'!$BT$3</f>
        <v>MATHEMATICS</v>
      </c>
      <c r="D3303" s="1339"/>
      <c r="E3303" s="1340">
        <f>IF(K3284="","",VLOOKUP($A3281,'Marks Entry'!$C$1:$GQ$109,70,0))</f>
        <v>0.0</v>
      </c>
      <c r="F3303" s="1340">
        <f>IF(K3284="","",VLOOKUP($A3281,'Marks Entry'!$C$1:$GQ$109,71,0))</f>
        <v>0.0</v>
      </c>
      <c r="G3303" s="1341">
        <f>IF(K3284="","",VLOOKUP($A3281,'Marks Entry'!$C$1:$GQ$109,72,0))</f>
        <v>0.0</v>
      </c>
      <c r="H3303" s="1342">
        <f t="shared" si="248"/>
        <v>0.0</v>
      </c>
      <c r="I3303" s="1343">
        <f>IF(K3284="","",VLOOKUP($A3281,'Marks Entry'!$C$1:$GQ$109,74,0))</f>
        <v>0.0</v>
      </c>
      <c r="J3303" s="1342">
        <f t="shared" si="246"/>
        <v>0.0</v>
      </c>
      <c r="K3303" s="1340">
        <f>IF(K3284="","",VLOOKUP($A3281,'Marks Entry'!$C$1:$GQ$109,76,0))</f>
        <v>0.0</v>
      </c>
      <c r="L3303" s="1344">
        <f t="shared" si="247"/>
        <v>0.0</v>
      </c>
      <c r="M3303" s="1345" t="str">
        <f>IF(K3284="","",VLOOKUP($A3281,'Marks Entry'!$C$1:$GQ$109,81,0))</f>
        <v/>
      </c>
      <c r="N3303" s="508"/>
    </row>
    <row r="3304" spans="8:8" s="1235" ht="17.25" customFormat="1" customHeight="1">
      <c r="A3304" s="1236"/>
      <c r="B3304" s="1282" t="s">
        <v>167</v>
      </c>
      <c r="C3304" s="1338" t="str">
        <f>'Marks Entry'!$CF$3</f>
        <v>SOCIAL SCIENCE</v>
      </c>
      <c r="D3304" s="1339"/>
      <c r="E3304" s="1340">
        <f>IF(K3284="","",VLOOKUP($A3281,'Marks Entry'!$C$1:$GQ$109,82,0))</f>
        <v>0.0</v>
      </c>
      <c r="F3304" s="1340">
        <f>IF(K3284="","",VLOOKUP($A3281,'Marks Entry'!$C$1:$GQ$109,83,0))</f>
        <v>0.0</v>
      </c>
      <c r="G3304" s="1341">
        <f>IF(K3284="","",VLOOKUP($A3281,'Marks Entry'!$C$1:$GQ$109,84,0))</f>
        <v>0.0</v>
      </c>
      <c r="H3304" s="1342">
        <f t="shared" si="248"/>
        <v>0.0</v>
      </c>
      <c r="I3304" s="1343">
        <f>IF(K3284="","",VLOOKUP($A3281,'Marks Entry'!$C$1:$GQ$109,86,0))</f>
        <v>0.0</v>
      </c>
      <c r="J3304" s="1342">
        <f t="shared" si="246"/>
        <v>0.0</v>
      </c>
      <c r="K3304" s="1340">
        <f>IF(K3284="","",VLOOKUP($A3281,'Marks Entry'!$C$1:$GQ$109,88,0))</f>
        <v>0.0</v>
      </c>
      <c r="L3304" s="1344">
        <f t="shared" si="247"/>
        <v>0.0</v>
      </c>
      <c r="M3304" s="1345" t="str">
        <f>IF(K3284="","",VLOOKUP($A3281,'Marks Entry'!$C$1:$GQ$109,93,0))</f>
        <v/>
      </c>
      <c r="N3304" s="508"/>
    </row>
    <row r="3305" spans="8:8" s="24" ht="17.25" customFormat="1" customHeight="1">
      <c r="A3305" s="1236"/>
      <c r="B3305" s="1262" t="s">
        <v>167</v>
      </c>
      <c r="C3305" s="1346" t="s">
        <v>77</v>
      </c>
      <c r="D3305" s="1347"/>
      <c r="E3305" s="1348"/>
      <c r="F3305" s="1349" t="s">
        <v>78</v>
      </c>
      <c r="G3305" s="1350"/>
      <c r="H3305" s="1351" t="s">
        <v>79</v>
      </c>
      <c r="I3305" s="1352"/>
      <c r="J3305" s="1353" t="s">
        <v>43</v>
      </c>
      <c r="K3305" s="1354" t="s">
        <v>95</v>
      </c>
      <c r="L3305" s="1355" t="s">
        <v>41</v>
      </c>
      <c r="M3305" s="1356" t="s">
        <v>45</v>
      </c>
      <c r="N3305" s="508"/>
    </row>
    <row r="3306" spans="8:8" s="24" ht="20.25" customFormat="1" customHeight="1">
      <c r="A3306" s="1236"/>
      <c r="B3306" s="1262" t="s">
        <v>167</v>
      </c>
      <c r="C3306" s="1357"/>
      <c r="D3306" s="1358"/>
      <c r="E3306" s="1359"/>
      <c r="F3306" s="1360" t="str">
        <f>IF(K3284="","",VLOOKUP($A3281,'Marks Entry'!$C$1:$GQ$109,155,0))</f>
        <v/>
      </c>
      <c r="G3306" s="1361"/>
      <c r="H3306" s="1362" t="str">
        <f>IF(K3284="","",VLOOKUP($A3281,'Marks Entry'!$C$1:$GQ$109,156,0))</f>
        <v/>
      </c>
      <c r="I3306" s="1361"/>
      <c r="J3306" s="1363" t="str">
        <f>IF(K3284="","",VLOOKUP($A3281,'Marks Entry'!$C$1:$GQ$109,157,0))</f>
        <v/>
      </c>
      <c r="K3306" s="1364" t="str">
        <f>IF(K3284="","",VLOOKUP($A3281,'Marks Entry'!$C$1:$GQ$109,158,0))</f>
        <v/>
      </c>
      <c r="L3306" s="1365" t="str">
        <f>IF(K3284="","",VLOOKUP($A3281,'Marks Entry'!$C$1:$GQ$109,159,0))</f>
        <v/>
      </c>
      <c r="M3306" s="1366" t="str">
        <f>IF(K3284="","",VLOOKUP($A3281,'Marks Entry'!$C$1:$GQ$109,161,0))</f>
        <v/>
      </c>
      <c r="N3306" s="508"/>
    </row>
    <row r="3307" spans="8:8" s="24" ht="17.25" customFormat="1" customHeight="1">
      <c r="A3307" s="1236"/>
      <c r="B3307" s="1262" t="s">
        <v>167</v>
      </c>
      <c r="C3307" s="1367" t="s">
        <v>58</v>
      </c>
      <c r="D3307" s="1368"/>
      <c r="E3307" s="1368"/>
      <c r="F3307" s="1368"/>
      <c r="G3307" s="1368"/>
      <c r="H3307" s="1368"/>
      <c r="I3307" s="1369"/>
      <c r="J3307" s="1370" t="s">
        <v>59</v>
      </c>
      <c r="K3307" s="1371">
        <f>IF(K3284="","",VLOOKUP($A3281,'Marks Entry'!$C$1:$GQ$109,152,0))</f>
        <v>0.0</v>
      </c>
      <c r="L3307" s="1372" t="s">
        <v>104</v>
      </c>
      <c r="M3307" s="1373"/>
      <c r="N3307" s="508"/>
    </row>
    <row r="3308" spans="8:8" s="24" ht="17.25" customFormat="1" customHeight="1">
      <c r="A3308" s="1236"/>
      <c r="B3308" s="1262" t="s">
        <v>167</v>
      </c>
      <c r="C3308" s="1374" t="s">
        <v>54</v>
      </c>
      <c r="D3308" s="1375"/>
      <c r="E3308" s="1375"/>
      <c r="F3308" s="1376" t="s">
        <v>162</v>
      </c>
      <c r="G3308" s="1376"/>
      <c r="H3308" s="1376"/>
      <c r="I3308" s="1377" t="s">
        <v>49</v>
      </c>
      <c r="J3308" s="1378" t="s">
        <v>60</v>
      </c>
      <c r="K3308" s="1379">
        <f>IF(K3284="","",VLOOKUP($A3281,'Marks Entry'!$C$1:$GQ$109,153,0))</f>
        <v>0.0</v>
      </c>
      <c r="L3308" s="1380" t="str">
        <f>IF(K3284="","",VLOOKUP($A3281,'Marks Entry'!$C$1:$GQ$109,154,0))</f>
        <v/>
      </c>
      <c r="M3308" s="1381"/>
      <c r="N3308" s="508"/>
    </row>
    <row r="3309" spans="8:8" s="24" ht="17.25" customFormat="1" customHeight="1">
      <c r="A3309" s="1236"/>
      <c r="B3309" s="1262" t="s">
        <v>167</v>
      </c>
      <c r="C3309" s="1374"/>
      <c r="D3309" s="1375"/>
      <c r="E3309" s="1375"/>
      <c r="F3309" s="1376"/>
      <c r="G3309" s="1376"/>
      <c r="H3309" s="1376"/>
      <c r="I3309" s="1382" t="s">
        <v>103</v>
      </c>
      <c r="J3309" s="1383" t="s">
        <v>61</v>
      </c>
      <c r="K3309" s="1383"/>
      <c r="L3309" s="1384" t="str">
        <f>IF(K3284="","",VLOOKUP($A3281,'Marks Entry'!$C$1:$GQ$109,162,0))</f>
        <v/>
      </c>
      <c r="M3309" s="1385"/>
      <c r="N3309" s="508"/>
    </row>
    <row r="3310" spans="8:8" s="24" ht="17.25" customFormat="1" customHeight="1">
      <c r="A3310" s="1236"/>
      <c r="B3310" s="1262" t="s">
        <v>167</v>
      </c>
      <c r="C3310" s="1386" t="str">
        <f>'Marks Entry'!$CR$3</f>
        <v>Fou. Of Info. Tech.</v>
      </c>
      <c r="D3310" s="1387"/>
      <c r="E3310" s="1388"/>
      <c r="F3310" s="1389" t="str">
        <f>IF(K3284="","",VLOOKUP($A3281,'Marks Entry'!$C$1:$GQ$109,180,0))</f>
        <v>0/200</v>
      </c>
      <c r="G3310" s="1389"/>
      <c r="H3310" s="1389"/>
      <c r="I3310" s="1390" t="str">
        <f>IF(OR(K3284="",F3310=0/200),"",VLOOKUP($A3281,'Marks Entry'!$C$1:$GQ$109,106,0))</f>
        <v/>
      </c>
      <c r="J3310" s="1391" t="s">
        <v>68</v>
      </c>
      <c r="K3310" s="1391"/>
      <c r="L3310" s="1392">
        <f>Master!$E$20</f>
        <v>45048.0</v>
      </c>
      <c r="M3310" s="1393"/>
      <c r="N3310" s="508"/>
    </row>
    <row r="3311" spans="8:8" s="24" ht="17.25" customFormat="1" customHeight="1">
      <c r="A3311" s="1236"/>
      <c r="B3311" s="1262" t="s">
        <v>167</v>
      </c>
      <c r="C3311" s="1394" t="str">
        <f>'Marks Entry'!$DE$3</f>
        <v>Health &amp; Phy. Edu.</v>
      </c>
      <c r="D3311" s="1395"/>
      <c r="E3311" s="1395"/>
      <c r="F3311" s="1396" t="str">
        <f>IF(K3284="","",VLOOKUP($A3281,'Marks Entry'!$C$1:$GQ$109,184,0))</f>
        <v>0/230</v>
      </c>
      <c r="G3311" s="1397"/>
      <c r="H3311" s="1398"/>
      <c r="I3311" s="1390" t="str">
        <f>IF(OR(K3284="",F3311=0/200),"",VLOOKUP($A3281,'Marks Entry'!$C$1:$GQ$109,129,0))</f>
        <v/>
      </c>
      <c r="J3311" s="1399"/>
      <c r="K3311" s="1399"/>
      <c r="L3311" s="1399"/>
      <c r="M3311" s="1400"/>
      <c r="N3311" s="508"/>
    </row>
    <row r="3312" spans="8:8" s="24" ht="17.25" customFormat="1" customHeight="1">
      <c r="A3312" s="1236"/>
      <c r="B3312" s="1262" t="s">
        <v>167</v>
      </c>
      <c r="C3312" s="1394" t="str">
        <f>'Marks Entry'!$EB$3</f>
        <v>S.U.P.W.</v>
      </c>
      <c r="D3312" s="1395"/>
      <c r="E3312" s="1395"/>
      <c r="F3312" s="1396" t="str">
        <f>IF(K3284="","",VLOOKUP($A3281,'Marks Entry'!$C$1:$GQ$109,188,0))</f>
        <v>0/100</v>
      </c>
      <c r="G3312" s="1397"/>
      <c r="H3312" s="1398"/>
      <c r="I3312" s="1390" t="str">
        <f>IF(OR(K3284="",F3312=0/100),"",VLOOKUP($A3281,'Marks Entry'!$C$1:$GQ$109,135,0))</f>
        <v/>
      </c>
      <c r="J3312" s="1401"/>
      <c r="K3312" s="1401"/>
      <c r="L3312" s="1401"/>
      <c r="M3312" s="1402"/>
      <c r="N3312" s="508"/>
    </row>
    <row r="3313" spans="8:8" s="24" ht="17.25" customFormat="1" customHeight="1">
      <c r="A3313" s="1236"/>
      <c r="B3313" s="1262" t="s">
        <v>167</v>
      </c>
      <c r="C3313" s="1394" t="str">
        <f>'Marks Entry'!$EH$3</f>
        <v>Art Education</v>
      </c>
      <c r="D3313" s="1395"/>
      <c r="E3313" s="1395"/>
      <c r="F3313" s="1396" t="str">
        <f>IF(K3284="","",VLOOKUP($A3281,'Marks Entry'!$C$1:$GQ$109,192,0))</f>
        <v>0/100</v>
      </c>
      <c r="G3313" s="1397"/>
      <c r="H3313" s="1398"/>
      <c r="I3313" s="1390" t="str">
        <f>IF(OR(K3284="",F3313=0/100),"",VLOOKUP($A3281,'Marks Entry'!$C$1:$GQ$109,141,0))</f>
        <v/>
      </c>
      <c r="J3313" s="1403" t="s">
        <v>228</v>
      </c>
      <c r="K3313" s="1403"/>
      <c r="L3313" s="1403"/>
      <c r="M3313" s="1404"/>
      <c r="N3313" s="508"/>
    </row>
    <row r="3314" spans="8:8" s="24" ht="17.25" customFormat="1" customHeight="1">
      <c r="A3314" s="1236"/>
      <c r="B3314" s="1262" t="s">
        <v>167</v>
      </c>
      <c r="C3314" s="1394" t="str">
        <f>'Marks Entry'!$EN$3</f>
        <v>H &amp; C RAJ</v>
      </c>
      <c r="D3314" s="1395"/>
      <c r="E3314" s="1395"/>
      <c r="F3314" s="1405" t="str">
        <f>IF(K3284="","",VLOOKUP($A3281,'Marks Entry'!$C$1:$GQ$109,196,0))</f>
        <v>0/200</v>
      </c>
      <c r="G3314" s="1406"/>
      <c r="H3314" s="1407"/>
      <c r="I3314" s="1408" t="str">
        <f>IF(OR(K3284="",F3314=0/200),"",VLOOKUP($A3281,'Marks Entry'!$C$1:$GQ$109,151,0))</f>
        <v/>
      </c>
      <c r="J3314" s="1403" t="s">
        <v>229</v>
      </c>
      <c r="K3314" s="1403"/>
      <c r="L3314" s="1403"/>
      <c r="M3314" s="1404"/>
      <c r="N3314" s="508"/>
    </row>
    <row r="3315" spans="8:8" s="24" ht="17.25" customFormat="1" customHeight="1">
      <c r="A3315" s="1236"/>
      <c r="B3315" s="1262" t="s">
        <v>167</v>
      </c>
      <c r="C3315" s="1409" t="s">
        <v>171</v>
      </c>
      <c r="D3315" s="1410"/>
      <c r="E3315" s="1411"/>
      <c r="F3315" s="1412" t="s">
        <v>172</v>
      </c>
      <c r="G3315" s="1413"/>
      <c r="H3315" s="1414"/>
      <c r="I3315" s="1415" t="s">
        <v>31</v>
      </c>
      <c r="J3315" s="1403" t="s">
        <v>230</v>
      </c>
      <c r="K3315" s="1403"/>
      <c r="L3315" s="1403"/>
      <c r="M3315" s="1404"/>
      <c r="N3315" s="508"/>
    </row>
    <row r="3316" spans="8:8" s="24" ht="17.25" customFormat="1" customHeight="1">
      <c r="A3316" s="1236"/>
      <c r="B3316" s="1262" t="s">
        <v>167</v>
      </c>
      <c r="C3316" s="1416"/>
      <c r="D3316" s="1417"/>
      <c r="E3316" s="1418"/>
      <c r="F3316" s="1419" t="s">
        <v>224</v>
      </c>
      <c r="G3316" s="1420"/>
      <c r="H3316" s="1421"/>
      <c r="I3316" s="1422" t="s">
        <v>62</v>
      </c>
      <c r="J3316" s="1423" t="s">
        <v>232</v>
      </c>
      <c r="K3316" s="1424"/>
      <c r="L3316" s="1424"/>
      <c r="M3316" s="1425"/>
      <c r="N3316" s="508"/>
    </row>
    <row r="3317" spans="8:8" s="24" ht="17.25" customFormat="1" customHeight="1">
      <c r="A3317" s="1236"/>
      <c r="B3317" s="1262" t="s">
        <v>167</v>
      </c>
      <c r="C3317" s="1416"/>
      <c r="D3317" s="1417"/>
      <c r="E3317" s="1418"/>
      <c r="F3317" s="1419" t="s">
        <v>225</v>
      </c>
      <c r="G3317" s="1420"/>
      <c r="H3317" s="1421"/>
      <c r="I3317" s="1422" t="s">
        <v>63</v>
      </c>
      <c r="J3317" s="1426"/>
      <c r="K3317" s="1427"/>
      <c r="L3317" s="1427"/>
      <c r="M3317" s="1428"/>
      <c r="N3317" s="508"/>
    </row>
    <row r="3318" spans="8:8" s="24" ht="17.25" customFormat="1" customHeight="1">
      <c r="A3318" s="1236"/>
      <c r="B3318" s="1262" t="s">
        <v>167</v>
      </c>
      <c r="C3318" s="1416"/>
      <c r="D3318" s="1417"/>
      <c r="E3318" s="1418"/>
      <c r="F3318" s="1419" t="s">
        <v>226</v>
      </c>
      <c r="G3318" s="1420"/>
      <c r="H3318" s="1421"/>
      <c r="I3318" s="1422" t="s">
        <v>65</v>
      </c>
      <c r="J3318" s="1426"/>
      <c r="K3318" s="1427"/>
      <c r="L3318" s="1427"/>
      <c r="M3318" s="1428"/>
      <c r="N3318" s="508"/>
    </row>
    <row r="3319" spans="8:8" s="24" ht="17.25" customFormat="1" customHeight="1">
      <c r="A3319" s="1236"/>
      <c r="B3319" s="1429" t="s">
        <v>167</v>
      </c>
      <c r="C3319" s="1430"/>
      <c r="D3319" s="1431"/>
      <c r="E3319" s="1432"/>
      <c r="F3319" s="1433" t="s">
        <v>227</v>
      </c>
      <c r="G3319" s="1434"/>
      <c r="H3319" s="1435"/>
      <c r="I3319" s="1436" t="s">
        <v>64</v>
      </c>
      <c r="J3319" s="1437" t="s">
        <v>231</v>
      </c>
      <c r="K3319" s="1438"/>
      <c r="L3319" s="1438"/>
      <c r="M3319" s="1439"/>
      <c r="N3319" s="508"/>
    </row>
    <row r="3320" spans="8:8" s="24" ht="27.75" customFormat="1" customHeight="1">
      <c r="A3320" s="1440" t="s">
        <v>161</v>
      </c>
      <c r="B3320" s="1440"/>
      <c r="C3320" s="1440"/>
      <c r="D3320" s="1440"/>
      <c r="E3320" s="1440"/>
      <c r="F3320" s="1440"/>
      <c r="G3320" s="1440"/>
      <c r="H3320" s="1440"/>
      <c r="I3320" s="1440"/>
      <c r="J3320" s="1440"/>
      <c r="K3320" s="1440"/>
      <c r="L3320" s="1440"/>
      <c r="M3320" s="1440"/>
      <c r="N3320" s="1440"/>
    </row>
    <row r="3321" spans="8:8" s="24" ht="19.5" customFormat="1" customHeight="1">
      <c r="A3321" s="1223">
        <f>A3281+1</f>
        <v>84.0</v>
      </c>
      <c r="B3321" s="1441" t="str">
        <f>$B$1</f>
        <v>Department Of Sanskrit Education, Rajasthan</v>
      </c>
      <c r="C3321" s="1441"/>
      <c r="D3321" s="1441"/>
      <c r="E3321" s="1441"/>
      <c r="F3321" s="1441"/>
      <c r="G3321" s="1441"/>
      <c r="H3321" s="1441"/>
      <c r="I3321" s="1441"/>
      <c r="J3321" s="1441"/>
      <c r="K3321" s="1441"/>
      <c r="L3321" s="1441"/>
      <c r="M3321" s="1441"/>
      <c r="N3321" s="508" t="s">
        <v>161</v>
      </c>
    </row>
    <row r="3322" spans="8:8" s="707" ht="36.0" customFormat="1" customHeight="1">
      <c r="A3322" s="1225"/>
      <c r="B3322" s="1226"/>
      <c r="C3322" s="1227"/>
      <c r="D3322" s="1228" t="str">
        <f>Master!$E$8</f>
        <v>GOVT VARISHTHA UPADHYAY SANSKRIT SCHOOL</v>
      </c>
      <c r="E3322" s="1229"/>
      <c r="F3322" s="1229"/>
      <c r="G3322" s="1229"/>
      <c r="H3322" s="1229"/>
      <c r="I3322" s="1229"/>
      <c r="J3322" s="1229"/>
      <c r="K3322" s="1229"/>
      <c r="L3322" s="1229"/>
      <c r="M3322" s="1230"/>
      <c r="N3322" s="508"/>
    </row>
    <row r="3323" spans="8:8" s="24" ht="19.5" customFormat="1" customHeight="1">
      <c r="A3323" s="1225"/>
      <c r="B3323" s="1231"/>
      <c r="C3323" s="1232"/>
      <c r="D3323" s="1233">
        <f>Master!$E$11</f>
        <v>0.0</v>
      </c>
      <c r="E3323" s="1233"/>
      <c r="F3323" s="1233"/>
      <c r="G3323" s="1233"/>
      <c r="H3323" s="1233"/>
      <c r="I3323" s="1233"/>
      <c r="J3323" s="1233"/>
      <c r="K3323" s="1233"/>
      <c r="L3323" s="1233"/>
      <c r="M3323" s="1234"/>
      <c r="N3323" s="508"/>
    </row>
    <row r="3324" spans="8:8" s="1235" ht="18.75" customFormat="1" customHeight="1">
      <c r="A3324" s="1236"/>
      <c r="B3324" s="1237"/>
      <c r="C3324" s="1238" t="s">
        <v>154</v>
      </c>
      <c r="D3324" s="1239"/>
      <c r="E3324" s="1239"/>
      <c r="F3324" s="1239"/>
      <c r="G3324" s="1239"/>
      <c r="H3324" s="1240"/>
      <c r="I3324" s="1241" t="s">
        <v>135</v>
      </c>
      <c r="J3324" s="1242"/>
      <c r="K3324" s="1243">
        <f>VLOOKUP($A3321,'Marks Entry'!$C$9:$K$108,5)</f>
        <v>0.0</v>
      </c>
      <c r="L3324" s="1244" t="s">
        <v>221</v>
      </c>
      <c r="M3324" s="1245"/>
      <c r="N3324" s="508"/>
    </row>
    <row r="3325" spans="8:8" s="1235" ht="18.75" customFormat="1" customHeight="1">
      <c r="A3325" s="1236"/>
      <c r="B3325" s="1237"/>
      <c r="C3325" s="1246"/>
      <c r="D3325" s="1247"/>
      <c r="E3325" s="1247"/>
      <c r="F3325" s="1247"/>
      <c r="G3325" s="1247"/>
      <c r="H3325" s="1248"/>
      <c r="I3325" s="1241"/>
      <c r="J3325" s="1242"/>
      <c r="K3325" s="1243"/>
      <c r="L3325" s="1249">
        <f>Master!$E$14</f>
        <v>8170.0</v>
      </c>
      <c r="M3325" s="1250"/>
      <c r="N3325" s="508"/>
    </row>
    <row r="3326" spans="8:8" s="24" ht="15.75" customFormat="1" customHeight="1">
      <c r="A3326" s="1236"/>
      <c r="B3326" s="1251"/>
      <c r="C3326" s="1246"/>
      <c r="D3326" s="1247"/>
      <c r="E3326" s="1247"/>
      <c r="F3326" s="1247"/>
      <c r="G3326" s="1247"/>
      <c r="H3326" s="1248"/>
      <c r="I3326" s="1241"/>
      <c r="J3326" s="1242"/>
      <c r="K3326" s="1243"/>
      <c r="L3326" s="1252" t="s">
        <v>222</v>
      </c>
      <c r="M3326" s="1253"/>
      <c r="N3326" s="508"/>
    </row>
    <row r="3327" spans="8:8" s="24" ht="18.0" customFormat="1" customHeight="1">
      <c r="A3327" s="1236"/>
      <c r="B3327" s="1251"/>
      <c r="C3327" s="1254"/>
      <c r="D3327" s="1255"/>
      <c r="E3327" s="1255"/>
      <c r="F3327" s="1255"/>
      <c r="G3327" s="1255"/>
      <c r="H3327" s="1256"/>
      <c r="I3327" s="1257"/>
      <c r="J3327" s="1258"/>
      <c r="K3327" s="1259"/>
      <c r="L3327" s="1260" t="str">
        <f>Master!$E$6</f>
        <v>2022-23</v>
      </c>
      <c r="M3327" s="1261"/>
      <c r="N3327" s="508"/>
    </row>
    <row r="3328" spans="8:8" s="24" ht="17.25" customFormat="1" customHeight="1">
      <c r="A3328" s="1236"/>
      <c r="B3328" s="1262" t="s">
        <v>167</v>
      </c>
      <c r="C3328" s="1263" t="s">
        <v>21</v>
      </c>
      <c r="D3328" s="1264"/>
      <c r="E3328" s="1264"/>
      <c r="F3328" s="1264"/>
      <c r="G3328" s="1265"/>
      <c r="H3328" s="1266" t="s">
        <v>153</v>
      </c>
      <c r="I3328" s="1267">
        <f>IF(K3324="","",VLOOKUP($A3321,'Marks Entry'!$C$9:$FA$108,3,0))</f>
        <v>0.0</v>
      </c>
      <c r="J3328" s="1267"/>
      <c r="K3328" s="1267"/>
      <c r="L3328" s="1267"/>
      <c r="M3328" s="1268"/>
      <c r="N3328" s="508"/>
    </row>
    <row r="3329" spans="8:8" s="24" ht="17.25" customFormat="1" customHeight="1">
      <c r="A3329" s="1236"/>
      <c r="B3329" s="1262" t="s">
        <v>167</v>
      </c>
      <c r="C3329" s="1269" t="s">
        <v>23</v>
      </c>
      <c r="D3329" s="1270"/>
      <c r="E3329" s="1270"/>
      <c r="F3329" s="1270"/>
      <c r="G3329" s="1271"/>
      <c r="H3329" s="1272" t="s">
        <v>153</v>
      </c>
      <c r="I3329" s="1273">
        <f>IF(K3324="","",VLOOKUP($A3321,'Marks Entry'!$C$9:$FA$108,6,0))</f>
        <v>0.0</v>
      </c>
      <c r="J3329" s="1273"/>
      <c r="K3329" s="1273"/>
      <c r="L3329" s="1273"/>
      <c r="M3329" s="1274"/>
      <c r="N3329" s="508"/>
    </row>
    <row r="3330" spans="8:8" s="24" ht="17.25" customFormat="1" customHeight="1">
      <c r="A3330" s="1236"/>
      <c r="B3330" s="1262" t="s">
        <v>167</v>
      </c>
      <c r="C3330" s="1269" t="s">
        <v>24</v>
      </c>
      <c r="D3330" s="1270"/>
      <c r="E3330" s="1270"/>
      <c r="F3330" s="1270"/>
      <c r="G3330" s="1271"/>
      <c r="H3330" s="1272" t="s">
        <v>153</v>
      </c>
      <c r="I3330" s="1273">
        <f>IF(K3324="","",VLOOKUP($A3321,'Marks Entry'!$C$9:$FA$108,7,0))</f>
        <v>0.0</v>
      </c>
      <c r="J3330" s="1273"/>
      <c r="K3330" s="1273"/>
      <c r="L3330" s="1273"/>
      <c r="M3330" s="1274"/>
      <c r="N3330" s="508"/>
    </row>
    <row r="3331" spans="8:8" s="24" ht="17.25" customFormat="1" customHeight="1">
      <c r="A3331" s="1236"/>
      <c r="B3331" s="1262" t="s">
        <v>167</v>
      </c>
      <c r="C3331" s="1269" t="s">
        <v>52</v>
      </c>
      <c r="D3331" s="1270"/>
      <c r="E3331" s="1270"/>
      <c r="F3331" s="1270"/>
      <c r="G3331" s="1271"/>
      <c r="H3331" s="1272" t="s">
        <v>153</v>
      </c>
      <c r="I3331" s="1273">
        <f>IF(K3324="","",VLOOKUP($A3321,'Marks Entry'!$C$9:$FA$108,8,0))</f>
        <v>0.0</v>
      </c>
      <c r="J3331" s="1273"/>
      <c r="K3331" s="1273"/>
      <c r="L3331" s="1273"/>
      <c r="M3331" s="1274"/>
      <c r="N3331" s="508"/>
    </row>
    <row r="3332" spans="8:8" s="24" ht="17.25" customFormat="1" customHeight="1">
      <c r="A3332" s="1236"/>
      <c r="B3332" s="1262" t="s">
        <v>167</v>
      </c>
      <c r="C3332" s="1269" t="s">
        <v>53</v>
      </c>
      <c r="D3332" s="1270"/>
      <c r="E3332" s="1270"/>
      <c r="F3332" s="1270"/>
      <c r="G3332" s="1271"/>
      <c r="H3332" s="1272" t="s">
        <v>153</v>
      </c>
      <c r="I3332" s="1275" t="str">
        <f>IF(K3324="","",CONCATENATE('Marks Entry'!$G$4,'Marks Entry'!$J$4))</f>
        <v>9(A)</v>
      </c>
      <c r="J3332" s="1273"/>
      <c r="K3332" s="1273"/>
      <c r="L3332" s="1273"/>
      <c r="M3332" s="1274"/>
      <c r="N3332" s="508"/>
    </row>
    <row r="3333" spans="8:8" s="24" ht="17.25" customFormat="1" customHeight="1">
      <c r="A3333" s="1236"/>
      <c r="B3333" s="1262" t="s">
        <v>167</v>
      </c>
      <c r="C3333" s="1276" t="s">
        <v>26</v>
      </c>
      <c r="D3333" s="1277"/>
      <c r="E3333" s="1277"/>
      <c r="F3333" s="1277"/>
      <c r="G3333" s="1278"/>
      <c r="H3333" s="1279" t="s">
        <v>153</v>
      </c>
      <c r="I3333" s="1280">
        <f>IF(K3324="","",VLOOKUP($A3321,'Marks Entry'!$C$9:$FA$108,9,0))</f>
        <v>0.0</v>
      </c>
      <c r="J3333" s="1280"/>
      <c r="K3333" s="1280"/>
      <c r="L3333" s="1280"/>
      <c r="M3333" s="1281"/>
      <c r="N3333" s="508"/>
    </row>
    <row r="3334" spans="8:8" s="1235" ht="17.25" customFormat="1" customHeight="1">
      <c r="A3334" s="1236"/>
      <c r="B3334" s="1282" t="s">
        <v>167</v>
      </c>
      <c r="C3334" s="1283" t="s">
        <v>54</v>
      </c>
      <c r="D3334" s="1284"/>
      <c r="E3334" s="1285" t="s">
        <v>69</v>
      </c>
      <c r="F3334" s="1286" t="s">
        <v>70</v>
      </c>
      <c r="G3334" s="1285" t="s">
        <v>200</v>
      </c>
      <c r="H3334" s="1287" t="s">
        <v>30</v>
      </c>
      <c r="I3334" s="1288" t="s">
        <v>55</v>
      </c>
      <c r="J3334" s="1289" t="s">
        <v>223</v>
      </c>
      <c r="K3334" s="1290" t="s">
        <v>83</v>
      </c>
      <c r="L3334" s="1291" t="s">
        <v>76</v>
      </c>
      <c r="M3334" s="1292" t="s">
        <v>102</v>
      </c>
      <c r="N3334" s="508"/>
    </row>
    <row r="3335" spans="8:8" s="1235" ht="17.25" customFormat="1" customHeight="1">
      <c r="A3335" s="1236"/>
      <c r="B3335" s="1282" t="s">
        <v>167</v>
      </c>
      <c r="C3335" s="1293"/>
      <c r="D3335" s="1294"/>
      <c r="E3335" s="1295"/>
      <c r="F3335" s="1296"/>
      <c r="G3335" s="1295"/>
      <c r="H3335" s="1297"/>
      <c r="I3335" s="1298"/>
      <c r="J3335" s="1299"/>
      <c r="K3335" s="1300"/>
      <c r="L3335" s="1301"/>
      <c r="M3335" s="1302"/>
      <c r="N3335" s="508"/>
    </row>
    <row r="3336" spans="8:8" s="1235" ht="17.25" customFormat="1" customHeight="1">
      <c r="A3336" s="1236"/>
      <c r="B3336" s="1282" t="s">
        <v>167</v>
      </c>
      <c r="C3336" s="1303" t="s">
        <v>56</v>
      </c>
      <c r="D3336" s="1304"/>
      <c r="E3336" s="1305">
        <f>'Marks Entry'!$L$7</f>
        <v>5.0</v>
      </c>
      <c r="F3336" s="1305">
        <f>'Marks Entry'!$M$7</f>
        <v>5.0</v>
      </c>
      <c r="G3336" s="1305">
        <f>'Marks Entry'!$M$7</f>
        <v>5.0</v>
      </c>
      <c r="H3336" s="1306">
        <f>SUM(E3336:G3336)</f>
        <v>15.0</v>
      </c>
      <c r="I3336" s="1305">
        <f>'Marks Entry'!$P$7</f>
        <v>35.0</v>
      </c>
      <c r="J3336" s="1306">
        <f>SUM(H3336,I3336)</f>
        <v>50.0</v>
      </c>
      <c r="K3336" s="1305">
        <f>'Marks Entry'!$R$7</f>
        <v>50.0</v>
      </c>
      <c r="L3336" s="1307">
        <f>SUM(J3336,K3336)</f>
        <v>100.0</v>
      </c>
      <c r="M3336" s="1308"/>
      <c r="N3336" s="508"/>
    </row>
    <row r="3337" spans="8:8" s="1235" ht="17.25" customFormat="1" customHeight="1">
      <c r="A3337" s="1236"/>
      <c r="B3337" s="1282" t="s">
        <v>167</v>
      </c>
      <c r="C3337" s="1309" t="str">
        <f>'Marks Entry'!$L$3</f>
        <v>HINDI</v>
      </c>
      <c r="D3337" s="1310"/>
      <c r="E3337" s="1311">
        <f>IF(K3324="","",VLOOKUP($A3321,'Marks Entry'!$C$1:$GQ$109,10,0))</f>
        <v>0.0</v>
      </c>
      <c r="F3337" s="1311">
        <f>IF(K3324="","",VLOOKUP($A3321,'Marks Entry'!$C$1:$GQ$109,11,0))</f>
        <v>0.0</v>
      </c>
      <c r="G3337" s="1312">
        <f>IF(K3324="","",VLOOKUP($A3321,'Marks Entry'!$C$1:$GQ$109,12,0))</f>
        <v>0.0</v>
      </c>
      <c r="H3337" s="1313">
        <f>SUM(E3337:G3337)</f>
        <v>0.0</v>
      </c>
      <c r="I3337" s="1311">
        <f>IF(K3324="","",VLOOKUP($A3321,'Marks Entry'!$C$1:$GQ$109,14,0))</f>
        <v>0.0</v>
      </c>
      <c r="J3337" s="1313">
        <f t="shared" si="249" ref="J3337:J3344">SUM(H3337,I3337)</f>
        <v>0.0</v>
      </c>
      <c r="K3337" s="1311">
        <f>IF(K3324="","",VLOOKUP($A3321,'Marks Entry'!$C$1:$GQ$109,16,0))</f>
        <v>0.0</v>
      </c>
      <c r="L3337" s="1314">
        <f t="shared" si="250" ref="L3337:L3344">SUM(J3337,K3337)</f>
        <v>0.0</v>
      </c>
      <c r="M3337" s="1315" t="str">
        <f>IF(K3324="","",VLOOKUP($A3321,'Marks Entry'!$C$1:$GQ$109,21,0))</f>
        <v/>
      </c>
      <c r="N3337" s="508"/>
    </row>
    <row r="3338" spans="8:8" s="1235" ht="17.25" customFormat="1" customHeight="1">
      <c r="A3338" s="1236"/>
      <c r="B3338" s="1282" t="s">
        <v>167</v>
      </c>
      <c r="C3338" s="1316" t="str">
        <f>'Marks Entry'!$X$3</f>
        <v>ENGLISH</v>
      </c>
      <c r="D3338" s="1317"/>
      <c r="E3338" s="1318">
        <f>IF(K3324="","",VLOOKUP($A3321,'Marks Entry'!$C$1:$GQ$109,22,0))</f>
        <v>0.0</v>
      </c>
      <c r="F3338" s="1318">
        <f>IF(K3324="","",VLOOKUP($A3321,'Marks Entry'!$C$1:$GQ$109,23,0))</f>
        <v>0.0</v>
      </c>
      <c r="G3338" s="1319">
        <f>IF(K3324="","",VLOOKUP($A3321,'Marks Entry'!$C$1:$GQ$109,24,0))</f>
        <v>0.0</v>
      </c>
      <c r="H3338" s="1320">
        <f t="shared" si="251" ref="H3338:H3344">SUM(E3338:G3338)</f>
        <v>0.0</v>
      </c>
      <c r="I3338" s="1321">
        <f>IF(K3324="","",VLOOKUP($A3321,'Marks Entry'!$C$1:$GQ$109,26,0))</f>
        <v>0.0</v>
      </c>
      <c r="J3338" s="1320">
        <f t="shared" si="249"/>
        <v>0.0</v>
      </c>
      <c r="K3338" s="1318">
        <f>IF(K3324="","",VLOOKUP($A3321,'Marks Entry'!$C$1:$GQ$109,28,0))</f>
        <v>0.0</v>
      </c>
      <c r="L3338" s="1322">
        <f t="shared" si="250"/>
        <v>0.0</v>
      </c>
      <c r="M3338" s="1323" t="str">
        <f>IF(K3324="","",VLOOKUP($A3321,'Marks Entry'!$C$1:$GQ$109,33,0))</f>
        <v/>
      </c>
      <c r="N3338" s="508"/>
    </row>
    <row r="3339" spans="8:8" s="1235" ht="17.25" customFormat="1" customHeight="1">
      <c r="A3339" s="1236"/>
      <c r="B3339" s="1282" t="s">
        <v>167</v>
      </c>
      <c r="C3339" s="1324" t="s">
        <v>56</v>
      </c>
      <c r="D3339" s="1325"/>
      <c r="E3339" s="1326">
        <f>'Marks Entry'!$AJ$7</f>
        <v>10.0</v>
      </c>
      <c r="F3339" s="1326">
        <f>'Marks Entry'!$AK$7</f>
        <v>10.0</v>
      </c>
      <c r="G3339" s="1326">
        <f>'Marks Entry'!$AK$7</f>
        <v>10.0</v>
      </c>
      <c r="H3339" s="1327">
        <f t="shared" si="251"/>
        <v>30.0</v>
      </c>
      <c r="I3339" s="1326">
        <f>'Marks Entry'!$AN$7</f>
        <v>70.0</v>
      </c>
      <c r="J3339" s="1327">
        <f t="shared" si="249"/>
        <v>100.0</v>
      </c>
      <c r="K3339" s="1326">
        <f>'Marks Entry'!$AP$7</f>
        <v>100.0</v>
      </c>
      <c r="L3339" s="1328">
        <f t="shared" si="250"/>
        <v>200.0</v>
      </c>
      <c r="M3339" s="1329" t="s">
        <v>168</v>
      </c>
      <c r="N3339" s="508"/>
    </row>
    <row r="3340" spans="8:8" s="1235" ht="17.25" customFormat="1" customHeight="1">
      <c r="A3340" s="1236"/>
      <c r="B3340" s="1282" t="s">
        <v>167</v>
      </c>
      <c r="C3340" s="1330" t="str">
        <f>'Marks Entry'!$AJ$3</f>
        <v>SANSKRIT-I</v>
      </c>
      <c r="D3340" s="1331"/>
      <c r="E3340" s="1311">
        <f>IF(K3324="","",VLOOKUP($A3321,'Marks Entry'!$C$1:$GQ$109,34,0))</f>
        <v>0.0</v>
      </c>
      <c r="F3340" s="1311">
        <f>IF(K3324="","",VLOOKUP($A3321,'Marks Entry'!$C$1:$GQ$109,35,0))</f>
        <v>0.0</v>
      </c>
      <c r="G3340" s="1312">
        <f>IF(K3324="","",VLOOKUP($A3321,'Marks Entry'!$C$1:$GQ$109,36,0))</f>
        <v>0.0</v>
      </c>
      <c r="H3340" s="1332">
        <f t="shared" si="251"/>
        <v>0.0</v>
      </c>
      <c r="I3340" s="1333">
        <f>IF(K3324="","",VLOOKUP($A3321,'Marks Entry'!$C$1:$GQ$109,38,0))</f>
        <v>0.0</v>
      </c>
      <c r="J3340" s="1332">
        <f t="shared" si="249"/>
        <v>0.0</v>
      </c>
      <c r="K3340" s="1311">
        <f>IF(K3324="","",VLOOKUP($A3321,'Marks Entry'!$C$1:$GQ$109,40,0))</f>
        <v>0.0</v>
      </c>
      <c r="L3340" s="1314">
        <f t="shared" si="250"/>
        <v>0.0</v>
      </c>
      <c r="M3340" s="1315" t="str">
        <f>IF(K3324="","",VLOOKUP($A3321,'Marks Entry'!$C$1:$GQ$109,45,0))</f>
        <v/>
      </c>
      <c r="N3340" s="508"/>
    </row>
    <row r="3341" spans="8:8" s="1235" ht="17.25" customFormat="1" customHeight="1">
      <c r="A3341" s="1236"/>
      <c r="B3341" s="1282" t="s">
        <v>167</v>
      </c>
      <c r="C3341" s="1334" t="str">
        <f>'Marks Entry'!$AV$3</f>
        <v>SANSKRIT-II</v>
      </c>
      <c r="D3341" s="1335"/>
      <c r="E3341" s="1311">
        <f>IF(K3324="","",VLOOKUP($A3321,'Marks Entry'!$C$1:$GQ$109,46,0))</f>
        <v>0.0</v>
      </c>
      <c r="F3341" s="1311">
        <f>IF(K3324="","",VLOOKUP($A3321,'Marks Entry'!$C$1:$GQ$109,47,0))</f>
        <v>0.0</v>
      </c>
      <c r="G3341" s="1312">
        <f>IF(K3324="","",VLOOKUP($A3321,'Marks Entry'!$C$1:$GQ$109,48,0))</f>
        <v>0.0</v>
      </c>
      <c r="H3341" s="1336">
        <f t="shared" si="251"/>
        <v>0.0</v>
      </c>
      <c r="I3341" s="1337">
        <f>IF(K3324="","",VLOOKUP($A3321,'Marks Entry'!$C$1:$GQ$109,50,0))</f>
        <v>0.0</v>
      </c>
      <c r="J3341" s="1336">
        <f t="shared" si="249"/>
        <v>0.0</v>
      </c>
      <c r="K3341" s="1311">
        <f>IF(K3324="","",VLOOKUP($A3321,'Marks Entry'!$C$1:$GQ$109,52,0))</f>
        <v>0.0</v>
      </c>
      <c r="L3341" s="1314">
        <f t="shared" si="250"/>
        <v>0.0</v>
      </c>
      <c r="M3341" s="1315" t="str">
        <f>IF(K3324="","",VLOOKUP($A3321,'Marks Entry'!$C$1:$GQ$109,57,0))</f>
        <v/>
      </c>
      <c r="N3341" s="508"/>
    </row>
    <row r="3342" spans="8:8" s="1235" ht="17.25" customFormat="1" customHeight="1">
      <c r="A3342" s="1236"/>
      <c r="B3342" s="1282" t="s">
        <v>167</v>
      </c>
      <c r="C3342" s="1334" t="str">
        <f>'Marks Entry'!$BH$3</f>
        <v>SCIENCE</v>
      </c>
      <c r="D3342" s="1335"/>
      <c r="E3342" s="1311">
        <f>IF(K3324="","",VLOOKUP($A3321,'Marks Entry'!$C$1:$GQ$109,58,0))</f>
        <v>0.0</v>
      </c>
      <c r="F3342" s="1311">
        <f>IF(K3324="","",VLOOKUP($A3321,'Marks Entry'!$C$1:$GQ$109,59,0))</f>
        <v>0.0</v>
      </c>
      <c r="G3342" s="1312">
        <f>IF(K3324="","",VLOOKUP($A3321,'Marks Entry'!$C$1:$GQ$109,60,0))</f>
        <v>0.0</v>
      </c>
      <c r="H3342" s="1336">
        <f t="shared" si="251"/>
        <v>0.0</v>
      </c>
      <c r="I3342" s="1337">
        <f>IF(K3324="","",VLOOKUP($A3321,'Marks Entry'!$C$1:$GQ$109,62,0))</f>
        <v>0.0</v>
      </c>
      <c r="J3342" s="1336">
        <f t="shared" si="249"/>
        <v>0.0</v>
      </c>
      <c r="K3342" s="1311">
        <f>IF(K3324="","",VLOOKUP($A3321,'Marks Entry'!$C$1:$GQ$109,64,0))</f>
        <v>0.0</v>
      </c>
      <c r="L3342" s="1314">
        <f t="shared" si="250"/>
        <v>0.0</v>
      </c>
      <c r="M3342" s="1315" t="str">
        <f>IF(K3324="","",VLOOKUP($A3321,'Marks Entry'!$C$1:$GQ$109,69,0))</f>
        <v/>
      </c>
      <c r="N3342" s="508"/>
    </row>
    <row r="3343" spans="8:8" s="1235" ht="17.25" customFormat="1" customHeight="1">
      <c r="A3343" s="1236"/>
      <c r="B3343" s="1282" t="s">
        <v>167</v>
      </c>
      <c r="C3343" s="1338" t="str">
        <f>'Marks Entry'!$BT$3</f>
        <v>MATHEMATICS</v>
      </c>
      <c r="D3343" s="1339"/>
      <c r="E3343" s="1340">
        <f>IF(K3324="","",VLOOKUP($A3321,'Marks Entry'!$C$1:$GQ$109,70,0))</f>
        <v>0.0</v>
      </c>
      <c r="F3343" s="1340">
        <f>IF(K3324="","",VLOOKUP($A3321,'Marks Entry'!$C$1:$GQ$109,71,0))</f>
        <v>0.0</v>
      </c>
      <c r="G3343" s="1341">
        <f>IF(K3324="","",VLOOKUP($A3321,'Marks Entry'!$C$1:$GQ$109,72,0))</f>
        <v>0.0</v>
      </c>
      <c r="H3343" s="1342">
        <f t="shared" si="251"/>
        <v>0.0</v>
      </c>
      <c r="I3343" s="1343">
        <f>IF(K3324="","",VLOOKUP($A3321,'Marks Entry'!$C$1:$GQ$109,74,0))</f>
        <v>0.0</v>
      </c>
      <c r="J3343" s="1342">
        <f t="shared" si="249"/>
        <v>0.0</v>
      </c>
      <c r="K3343" s="1340">
        <f>IF(K3324="","",VLOOKUP($A3321,'Marks Entry'!$C$1:$GQ$109,76,0))</f>
        <v>0.0</v>
      </c>
      <c r="L3343" s="1344">
        <f t="shared" si="250"/>
        <v>0.0</v>
      </c>
      <c r="M3343" s="1345" t="str">
        <f>IF(K3324="","",VLOOKUP($A3321,'Marks Entry'!$C$1:$GQ$109,81,0))</f>
        <v/>
      </c>
      <c r="N3343" s="508"/>
    </row>
    <row r="3344" spans="8:8" s="1235" ht="17.25" customFormat="1" customHeight="1">
      <c r="A3344" s="1236"/>
      <c r="B3344" s="1282" t="s">
        <v>167</v>
      </c>
      <c r="C3344" s="1338" t="str">
        <f>'Marks Entry'!$CF$3</f>
        <v>SOCIAL SCIENCE</v>
      </c>
      <c r="D3344" s="1339"/>
      <c r="E3344" s="1340">
        <f>IF(K3324="","",VLOOKUP($A3321,'Marks Entry'!$C$1:$GQ$109,82,0))</f>
        <v>0.0</v>
      </c>
      <c r="F3344" s="1340">
        <f>IF(K3324="","",VLOOKUP($A3321,'Marks Entry'!$C$1:$GQ$109,83,0))</f>
        <v>0.0</v>
      </c>
      <c r="G3344" s="1341">
        <f>IF(K3324="","",VLOOKUP($A3321,'Marks Entry'!$C$1:$GQ$109,84,0))</f>
        <v>0.0</v>
      </c>
      <c r="H3344" s="1342">
        <f t="shared" si="251"/>
        <v>0.0</v>
      </c>
      <c r="I3344" s="1343">
        <f>IF(K3324="","",VLOOKUP($A3321,'Marks Entry'!$C$1:$GQ$109,86,0))</f>
        <v>0.0</v>
      </c>
      <c r="J3344" s="1342">
        <f t="shared" si="249"/>
        <v>0.0</v>
      </c>
      <c r="K3344" s="1340">
        <f>IF(K3324="","",VLOOKUP($A3321,'Marks Entry'!$C$1:$GQ$109,88,0))</f>
        <v>0.0</v>
      </c>
      <c r="L3344" s="1344">
        <f t="shared" si="250"/>
        <v>0.0</v>
      </c>
      <c r="M3344" s="1345" t="str">
        <f>IF(K3324="","",VLOOKUP($A3321,'Marks Entry'!$C$1:$GQ$109,93,0))</f>
        <v/>
      </c>
      <c r="N3344" s="508"/>
    </row>
    <row r="3345" spans="8:8" s="24" ht="17.25" customFormat="1" customHeight="1">
      <c r="A3345" s="1236"/>
      <c r="B3345" s="1262" t="s">
        <v>167</v>
      </c>
      <c r="C3345" s="1346" t="s">
        <v>77</v>
      </c>
      <c r="D3345" s="1347"/>
      <c r="E3345" s="1348"/>
      <c r="F3345" s="1349" t="s">
        <v>78</v>
      </c>
      <c r="G3345" s="1350"/>
      <c r="H3345" s="1351" t="s">
        <v>79</v>
      </c>
      <c r="I3345" s="1352"/>
      <c r="J3345" s="1353" t="s">
        <v>43</v>
      </c>
      <c r="K3345" s="1354" t="s">
        <v>95</v>
      </c>
      <c r="L3345" s="1355" t="s">
        <v>41</v>
      </c>
      <c r="M3345" s="1356" t="s">
        <v>45</v>
      </c>
      <c r="N3345" s="508"/>
    </row>
    <row r="3346" spans="8:8" s="24" ht="20.25" customFormat="1" customHeight="1">
      <c r="A3346" s="1236"/>
      <c r="B3346" s="1262" t="s">
        <v>167</v>
      </c>
      <c r="C3346" s="1357"/>
      <c r="D3346" s="1358"/>
      <c r="E3346" s="1359"/>
      <c r="F3346" s="1360" t="str">
        <f>IF(K3324="","",VLOOKUP($A3321,'Marks Entry'!$C$1:$GQ$109,155,0))</f>
        <v/>
      </c>
      <c r="G3346" s="1361"/>
      <c r="H3346" s="1362" t="str">
        <f>IF(K3324="","",VLOOKUP($A3321,'Marks Entry'!$C$1:$GQ$109,156,0))</f>
        <v/>
      </c>
      <c r="I3346" s="1361"/>
      <c r="J3346" s="1363" t="str">
        <f>IF(K3324="","",VLOOKUP($A3321,'Marks Entry'!$C$1:$GQ$109,157,0))</f>
        <v/>
      </c>
      <c r="K3346" s="1364" t="str">
        <f>IF(K3324="","",VLOOKUP($A3321,'Marks Entry'!$C$1:$GQ$109,158,0))</f>
        <v/>
      </c>
      <c r="L3346" s="1365" t="str">
        <f>IF(K3324="","",VLOOKUP($A3321,'Marks Entry'!$C$1:$GQ$109,159,0))</f>
        <v/>
      </c>
      <c r="M3346" s="1366" t="str">
        <f>IF(K3324="","",VLOOKUP($A3321,'Marks Entry'!$C$1:$GQ$109,161,0))</f>
        <v/>
      </c>
      <c r="N3346" s="508"/>
    </row>
    <row r="3347" spans="8:8" s="24" ht="17.25" customFormat="1" customHeight="1">
      <c r="A3347" s="1236"/>
      <c r="B3347" s="1262" t="s">
        <v>167</v>
      </c>
      <c r="C3347" s="1367" t="s">
        <v>58</v>
      </c>
      <c r="D3347" s="1368"/>
      <c r="E3347" s="1368"/>
      <c r="F3347" s="1368"/>
      <c r="G3347" s="1368"/>
      <c r="H3347" s="1368"/>
      <c r="I3347" s="1369"/>
      <c r="J3347" s="1370" t="s">
        <v>59</v>
      </c>
      <c r="K3347" s="1371">
        <f>IF(K3324="","",VLOOKUP($A3321,'Marks Entry'!$C$1:$GQ$109,152,0))</f>
        <v>0.0</v>
      </c>
      <c r="L3347" s="1372" t="s">
        <v>104</v>
      </c>
      <c r="M3347" s="1373"/>
      <c r="N3347" s="508"/>
    </row>
    <row r="3348" spans="8:8" s="24" ht="17.25" customFormat="1" customHeight="1">
      <c r="A3348" s="1236"/>
      <c r="B3348" s="1262" t="s">
        <v>167</v>
      </c>
      <c r="C3348" s="1374" t="s">
        <v>54</v>
      </c>
      <c r="D3348" s="1375"/>
      <c r="E3348" s="1375"/>
      <c r="F3348" s="1376" t="s">
        <v>162</v>
      </c>
      <c r="G3348" s="1376"/>
      <c r="H3348" s="1376"/>
      <c r="I3348" s="1377" t="s">
        <v>49</v>
      </c>
      <c r="J3348" s="1378" t="s">
        <v>60</v>
      </c>
      <c r="K3348" s="1379">
        <f>IF(K3324="","",VLOOKUP($A3321,'Marks Entry'!$C$1:$GQ$109,153,0))</f>
        <v>0.0</v>
      </c>
      <c r="L3348" s="1380" t="str">
        <f>IF(K3324="","",VLOOKUP($A3321,'Marks Entry'!$C$1:$GQ$109,154,0))</f>
        <v/>
      </c>
      <c r="M3348" s="1381"/>
      <c r="N3348" s="508"/>
    </row>
    <row r="3349" spans="8:8" s="24" ht="17.25" customFormat="1" customHeight="1">
      <c r="A3349" s="1236"/>
      <c r="B3349" s="1262" t="s">
        <v>167</v>
      </c>
      <c r="C3349" s="1374"/>
      <c r="D3349" s="1375"/>
      <c r="E3349" s="1375"/>
      <c r="F3349" s="1376"/>
      <c r="G3349" s="1376"/>
      <c r="H3349" s="1376"/>
      <c r="I3349" s="1382" t="s">
        <v>103</v>
      </c>
      <c r="J3349" s="1383" t="s">
        <v>61</v>
      </c>
      <c r="K3349" s="1383"/>
      <c r="L3349" s="1384" t="str">
        <f>IF(K3324="","",VLOOKUP($A3321,'Marks Entry'!$C$1:$GQ$109,162,0))</f>
        <v/>
      </c>
      <c r="M3349" s="1385"/>
      <c r="N3349" s="508"/>
    </row>
    <row r="3350" spans="8:8" s="24" ht="17.25" customFormat="1" customHeight="1">
      <c r="A3350" s="1236"/>
      <c r="B3350" s="1262" t="s">
        <v>167</v>
      </c>
      <c r="C3350" s="1386" t="str">
        <f>'Marks Entry'!$CR$3</f>
        <v>Fou. Of Info. Tech.</v>
      </c>
      <c r="D3350" s="1387"/>
      <c r="E3350" s="1388"/>
      <c r="F3350" s="1389" t="str">
        <f>IF(K3324="","",VLOOKUP($A3321,'Marks Entry'!$C$1:$GQ$109,180,0))</f>
        <v>0/200</v>
      </c>
      <c r="G3350" s="1389"/>
      <c r="H3350" s="1389"/>
      <c r="I3350" s="1390" t="str">
        <f>IF(OR(K3324="",F3350=0/200),"",VLOOKUP($A3321,'Marks Entry'!$C$1:$GQ$109,106,0))</f>
        <v/>
      </c>
      <c r="J3350" s="1391" t="s">
        <v>68</v>
      </c>
      <c r="K3350" s="1391"/>
      <c r="L3350" s="1392">
        <f>Master!$E$20</f>
        <v>45048.0</v>
      </c>
      <c r="M3350" s="1393"/>
      <c r="N3350" s="508"/>
    </row>
    <row r="3351" spans="8:8" s="24" ht="17.25" customFormat="1" customHeight="1">
      <c r="A3351" s="1236"/>
      <c r="B3351" s="1262" t="s">
        <v>167</v>
      </c>
      <c r="C3351" s="1394" t="str">
        <f>'Marks Entry'!$DE$3</f>
        <v>Health &amp; Phy. Edu.</v>
      </c>
      <c r="D3351" s="1395"/>
      <c r="E3351" s="1395"/>
      <c r="F3351" s="1396" t="str">
        <f>IF(K3324="","",VLOOKUP($A3321,'Marks Entry'!$C$1:$GQ$109,184,0))</f>
        <v>0/230</v>
      </c>
      <c r="G3351" s="1397"/>
      <c r="H3351" s="1398"/>
      <c r="I3351" s="1390" t="str">
        <f>IF(OR(K3324="",F3351=0/200),"",VLOOKUP($A3321,'Marks Entry'!$C$1:$GQ$109,129,0))</f>
        <v/>
      </c>
      <c r="J3351" s="1399"/>
      <c r="K3351" s="1399"/>
      <c r="L3351" s="1399"/>
      <c r="M3351" s="1400"/>
      <c r="N3351" s="508"/>
    </row>
    <row r="3352" spans="8:8" s="24" ht="17.25" customFormat="1" customHeight="1">
      <c r="A3352" s="1236"/>
      <c r="B3352" s="1262" t="s">
        <v>167</v>
      </c>
      <c r="C3352" s="1394" t="str">
        <f>'Marks Entry'!$EB$3</f>
        <v>S.U.P.W.</v>
      </c>
      <c r="D3352" s="1395"/>
      <c r="E3352" s="1395"/>
      <c r="F3352" s="1396" t="str">
        <f>IF(K3324="","",VLOOKUP($A3321,'Marks Entry'!$C$1:$GQ$109,188,0))</f>
        <v>0/100</v>
      </c>
      <c r="G3352" s="1397"/>
      <c r="H3352" s="1398"/>
      <c r="I3352" s="1390" t="str">
        <f>IF(OR(K3324="",F3352=0/100),"",VLOOKUP($A3321,'Marks Entry'!$C$1:$GQ$109,135,0))</f>
        <v/>
      </c>
      <c r="J3352" s="1401"/>
      <c r="K3352" s="1401"/>
      <c r="L3352" s="1401"/>
      <c r="M3352" s="1402"/>
      <c r="N3352" s="508"/>
    </row>
    <row r="3353" spans="8:8" s="24" ht="17.25" customFormat="1" customHeight="1">
      <c r="A3353" s="1236"/>
      <c r="B3353" s="1262" t="s">
        <v>167</v>
      </c>
      <c r="C3353" s="1394" t="str">
        <f>'Marks Entry'!$EH$3</f>
        <v>Art Education</v>
      </c>
      <c r="D3353" s="1395"/>
      <c r="E3353" s="1395"/>
      <c r="F3353" s="1396" t="str">
        <f>IF(K3324="","",VLOOKUP($A3321,'Marks Entry'!$C$1:$GQ$109,192,0))</f>
        <v>0/100</v>
      </c>
      <c r="G3353" s="1397"/>
      <c r="H3353" s="1398"/>
      <c r="I3353" s="1390" t="str">
        <f>IF(OR(K3324="",F3353=0/100),"",VLOOKUP($A3321,'Marks Entry'!$C$1:$GQ$109,141,0))</f>
        <v/>
      </c>
      <c r="J3353" s="1403" t="s">
        <v>228</v>
      </c>
      <c r="K3353" s="1403"/>
      <c r="L3353" s="1403"/>
      <c r="M3353" s="1404"/>
      <c r="N3353" s="508"/>
    </row>
    <row r="3354" spans="8:8" s="24" ht="17.25" customFormat="1" customHeight="1">
      <c r="A3354" s="1236"/>
      <c r="B3354" s="1262" t="s">
        <v>167</v>
      </c>
      <c r="C3354" s="1394" t="str">
        <f>'Marks Entry'!$EN$3</f>
        <v>H &amp; C RAJ</v>
      </c>
      <c r="D3354" s="1395"/>
      <c r="E3354" s="1395"/>
      <c r="F3354" s="1405" t="str">
        <f>IF(K3324="","",VLOOKUP($A3321,'Marks Entry'!$C$1:$GQ$109,196,0))</f>
        <v>0/200</v>
      </c>
      <c r="G3354" s="1406"/>
      <c r="H3354" s="1407"/>
      <c r="I3354" s="1408" t="str">
        <f>IF(OR(K3324="",F3354=0/200),"",VLOOKUP($A3321,'Marks Entry'!$C$1:$GQ$109,151,0))</f>
        <v/>
      </c>
      <c r="J3354" s="1403" t="s">
        <v>229</v>
      </c>
      <c r="K3354" s="1403"/>
      <c r="L3354" s="1403"/>
      <c r="M3354" s="1404"/>
      <c r="N3354" s="508"/>
    </row>
    <row r="3355" spans="8:8" s="24" ht="17.25" customFormat="1" customHeight="1">
      <c r="A3355" s="1236"/>
      <c r="B3355" s="1262" t="s">
        <v>167</v>
      </c>
      <c r="C3355" s="1409" t="s">
        <v>171</v>
      </c>
      <c r="D3355" s="1410"/>
      <c r="E3355" s="1411"/>
      <c r="F3355" s="1412" t="s">
        <v>172</v>
      </c>
      <c r="G3355" s="1413"/>
      <c r="H3355" s="1414"/>
      <c r="I3355" s="1415" t="s">
        <v>31</v>
      </c>
      <c r="J3355" s="1403" t="s">
        <v>230</v>
      </c>
      <c r="K3355" s="1403"/>
      <c r="L3355" s="1403"/>
      <c r="M3355" s="1404"/>
      <c r="N3355" s="508"/>
    </row>
    <row r="3356" spans="8:8" s="24" ht="17.25" customFormat="1" customHeight="1">
      <c r="A3356" s="1236"/>
      <c r="B3356" s="1262" t="s">
        <v>167</v>
      </c>
      <c r="C3356" s="1416"/>
      <c r="D3356" s="1417"/>
      <c r="E3356" s="1418"/>
      <c r="F3356" s="1419" t="s">
        <v>224</v>
      </c>
      <c r="G3356" s="1420"/>
      <c r="H3356" s="1421"/>
      <c r="I3356" s="1422" t="s">
        <v>62</v>
      </c>
      <c r="J3356" s="1423" t="s">
        <v>232</v>
      </c>
      <c r="K3356" s="1424"/>
      <c r="L3356" s="1424"/>
      <c r="M3356" s="1425"/>
      <c r="N3356" s="508"/>
    </row>
    <row r="3357" spans="8:8" s="24" ht="17.25" customFormat="1" customHeight="1">
      <c r="A3357" s="1236"/>
      <c r="B3357" s="1262" t="s">
        <v>167</v>
      </c>
      <c r="C3357" s="1416"/>
      <c r="D3357" s="1417"/>
      <c r="E3357" s="1418"/>
      <c r="F3357" s="1419" t="s">
        <v>225</v>
      </c>
      <c r="G3357" s="1420"/>
      <c r="H3357" s="1421"/>
      <c r="I3357" s="1422" t="s">
        <v>63</v>
      </c>
      <c r="J3357" s="1426"/>
      <c r="K3357" s="1427"/>
      <c r="L3357" s="1427"/>
      <c r="M3357" s="1428"/>
      <c r="N3357" s="508"/>
    </row>
    <row r="3358" spans="8:8" s="24" ht="17.25" customFormat="1" customHeight="1">
      <c r="A3358" s="1236"/>
      <c r="B3358" s="1262" t="s">
        <v>167</v>
      </c>
      <c r="C3358" s="1416"/>
      <c r="D3358" s="1417"/>
      <c r="E3358" s="1418"/>
      <c r="F3358" s="1419" t="s">
        <v>226</v>
      </c>
      <c r="G3358" s="1420"/>
      <c r="H3358" s="1421"/>
      <c r="I3358" s="1422" t="s">
        <v>65</v>
      </c>
      <c r="J3358" s="1426"/>
      <c r="K3358" s="1427"/>
      <c r="L3358" s="1427"/>
      <c r="M3358" s="1428"/>
      <c r="N3358" s="508"/>
    </row>
    <row r="3359" spans="8:8" s="24" ht="17.25" customFormat="1" customHeight="1">
      <c r="A3359" s="1236"/>
      <c r="B3359" s="1429" t="s">
        <v>167</v>
      </c>
      <c r="C3359" s="1430"/>
      <c r="D3359" s="1431"/>
      <c r="E3359" s="1432"/>
      <c r="F3359" s="1433" t="s">
        <v>227</v>
      </c>
      <c r="G3359" s="1434"/>
      <c r="H3359" s="1435"/>
      <c r="I3359" s="1436" t="s">
        <v>64</v>
      </c>
      <c r="J3359" s="1437" t="s">
        <v>231</v>
      </c>
      <c r="K3359" s="1438"/>
      <c r="L3359" s="1438"/>
      <c r="M3359" s="1439"/>
      <c r="N3359" s="508"/>
    </row>
    <row r="3360" spans="8:8" s="24" ht="27.75" customFormat="1" customHeight="1">
      <c r="A3360" s="1440" t="s">
        <v>161</v>
      </c>
      <c r="B3360" s="1440"/>
      <c r="C3360" s="1440"/>
      <c r="D3360" s="1440"/>
      <c r="E3360" s="1440"/>
      <c r="F3360" s="1440"/>
      <c r="G3360" s="1440"/>
      <c r="H3360" s="1440"/>
      <c r="I3360" s="1440"/>
      <c r="J3360" s="1440"/>
      <c r="K3360" s="1440"/>
      <c r="L3360" s="1440"/>
      <c r="M3360" s="1440"/>
      <c r="N3360" s="1440"/>
    </row>
    <row r="3361" spans="8:8" s="24" ht="19.5" customFormat="1" customHeight="1">
      <c r="A3361" s="1223">
        <f>A3321+1</f>
        <v>85.0</v>
      </c>
      <c r="B3361" s="1441" t="str">
        <f>$B$1</f>
        <v>Department Of Sanskrit Education, Rajasthan</v>
      </c>
      <c r="C3361" s="1441"/>
      <c r="D3361" s="1441"/>
      <c r="E3361" s="1441"/>
      <c r="F3361" s="1441"/>
      <c r="G3361" s="1441"/>
      <c r="H3361" s="1441"/>
      <c r="I3361" s="1441"/>
      <c r="J3361" s="1441"/>
      <c r="K3361" s="1441"/>
      <c r="L3361" s="1441"/>
      <c r="M3361" s="1441"/>
      <c r="N3361" s="508" t="s">
        <v>161</v>
      </c>
    </row>
    <row r="3362" spans="8:8" s="707" ht="36.0" customFormat="1" customHeight="1">
      <c r="A3362" s="1225"/>
      <c r="B3362" s="1226"/>
      <c r="C3362" s="1227"/>
      <c r="D3362" s="1228" t="str">
        <f>Master!$E$8</f>
        <v>GOVT VARISHTHA UPADHYAY SANSKRIT SCHOOL</v>
      </c>
      <c r="E3362" s="1229"/>
      <c r="F3362" s="1229"/>
      <c r="G3362" s="1229"/>
      <c r="H3362" s="1229"/>
      <c r="I3362" s="1229"/>
      <c r="J3362" s="1229"/>
      <c r="K3362" s="1229"/>
      <c r="L3362" s="1229"/>
      <c r="M3362" s="1230"/>
      <c r="N3362" s="508"/>
    </row>
    <row r="3363" spans="8:8" s="24" ht="19.5" customFormat="1" customHeight="1">
      <c r="A3363" s="1225"/>
      <c r="B3363" s="1231"/>
      <c r="C3363" s="1232"/>
      <c r="D3363" s="1233">
        <f>Master!$E$11</f>
        <v>0.0</v>
      </c>
      <c r="E3363" s="1233"/>
      <c r="F3363" s="1233"/>
      <c r="G3363" s="1233"/>
      <c r="H3363" s="1233"/>
      <c r="I3363" s="1233"/>
      <c r="J3363" s="1233"/>
      <c r="K3363" s="1233"/>
      <c r="L3363" s="1233"/>
      <c r="M3363" s="1234"/>
      <c r="N3363" s="508"/>
    </row>
    <row r="3364" spans="8:8" s="1235" ht="18.75" customFormat="1" customHeight="1">
      <c r="A3364" s="1236"/>
      <c r="B3364" s="1237"/>
      <c r="C3364" s="1238" t="s">
        <v>154</v>
      </c>
      <c r="D3364" s="1239"/>
      <c r="E3364" s="1239"/>
      <c r="F3364" s="1239"/>
      <c r="G3364" s="1239"/>
      <c r="H3364" s="1240"/>
      <c r="I3364" s="1241" t="s">
        <v>135</v>
      </c>
      <c r="J3364" s="1242"/>
      <c r="K3364" s="1243">
        <f>VLOOKUP($A3361,'Marks Entry'!$C$9:$K$108,5)</f>
        <v>0.0</v>
      </c>
      <c r="L3364" s="1244" t="s">
        <v>221</v>
      </c>
      <c r="M3364" s="1245"/>
      <c r="N3364" s="508"/>
    </row>
    <row r="3365" spans="8:8" s="1235" ht="18.75" customFormat="1" customHeight="1">
      <c r="A3365" s="1236"/>
      <c r="B3365" s="1237"/>
      <c r="C3365" s="1246"/>
      <c r="D3365" s="1247"/>
      <c r="E3365" s="1247"/>
      <c r="F3365" s="1247"/>
      <c r="G3365" s="1247"/>
      <c r="H3365" s="1248"/>
      <c r="I3365" s="1241"/>
      <c r="J3365" s="1242"/>
      <c r="K3365" s="1243"/>
      <c r="L3365" s="1249">
        <f>Master!$E$14</f>
        <v>8170.0</v>
      </c>
      <c r="M3365" s="1250"/>
      <c r="N3365" s="508"/>
    </row>
    <row r="3366" spans="8:8" s="24" ht="15.75" customFormat="1" customHeight="1">
      <c r="A3366" s="1236"/>
      <c r="B3366" s="1251"/>
      <c r="C3366" s="1246"/>
      <c r="D3366" s="1247"/>
      <c r="E3366" s="1247"/>
      <c r="F3366" s="1247"/>
      <c r="G3366" s="1247"/>
      <c r="H3366" s="1248"/>
      <c r="I3366" s="1241"/>
      <c r="J3366" s="1242"/>
      <c r="K3366" s="1243"/>
      <c r="L3366" s="1252" t="s">
        <v>222</v>
      </c>
      <c r="M3366" s="1253"/>
      <c r="N3366" s="508"/>
    </row>
    <row r="3367" spans="8:8" s="24" ht="18.0" customFormat="1" customHeight="1">
      <c r="A3367" s="1236"/>
      <c r="B3367" s="1251"/>
      <c r="C3367" s="1254"/>
      <c r="D3367" s="1255"/>
      <c r="E3367" s="1255"/>
      <c r="F3367" s="1255"/>
      <c r="G3367" s="1255"/>
      <c r="H3367" s="1256"/>
      <c r="I3367" s="1257"/>
      <c r="J3367" s="1258"/>
      <c r="K3367" s="1259"/>
      <c r="L3367" s="1260" t="str">
        <f>Master!$E$6</f>
        <v>2022-23</v>
      </c>
      <c r="M3367" s="1261"/>
      <c r="N3367" s="508"/>
    </row>
    <row r="3368" spans="8:8" s="24" ht="17.25" customFormat="1" customHeight="1">
      <c r="A3368" s="1236"/>
      <c r="B3368" s="1262" t="s">
        <v>167</v>
      </c>
      <c r="C3368" s="1263" t="s">
        <v>21</v>
      </c>
      <c r="D3368" s="1264"/>
      <c r="E3368" s="1264"/>
      <c r="F3368" s="1264"/>
      <c r="G3368" s="1265"/>
      <c r="H3368" s="1266" t="s">
        <v>153</v>
      </c>
      <c r="I3368" s="1267">
        <f>IF(K3364="","",VLOOKUP($A3361,'Marks Entry'!$C$9:$FA$108,3,0))</f>
        <v>0.0</v>
      </c>
      <c r="J3368" s="1267"/>
      <c r="K3368" s="1267"/>
      <c r="L3368" s="1267"/>
      <c r="M3368" s="1268"/>
      <c r="N3368" s="508"/>
    </row>
    <row r="3369" spans="8:8" s="24" ht="17.25" customFormat="1" customHeight="1">
      <c r="A3369" s="1236"/>
      <c r="B3369" s="1262" t="s">
        <v>167</v>
      </c>
      <c r="C3369" s="1269" t="s">
        <v>23</v>
      </c>
      <c r="D3369" s="1270"/>
      <c r="E3369" s="1270"/>
      <c r="F3369" s="1270"/>
      <c r="G3369" s="1271"/>
      <c r="H3369" s="1272" t="s">
        <v>153</v>
      </c>
      <c r="I3369" s="1273">
        <f>IF(K3364="","",VLOOKUP($A3361,'Marks Entry'!$C$9:$FA$108,6,0))</f>
        <v>0.0</v>
      </c>
      <c r="J3369" s="1273"/>
      <c r="K3369" s="1273"/>
      <c r="L3369" s="1273"/>
      <c r="M3369" s="1274"/>
      <c r="N3369" s="508"/>
    </row>
    <row r="3370" spans="8:8" s="24" ht="17.25" customFormat="1" customHeight="1">
      <c r="A3370" s="1236"/>
      <c r="B3370" s="1262" t="s">
        <v>167</v>
      </c>
      <c r="C3370" s="1269" t="s">
        <v>24</v>
      </c>
      <c r="D3370" s="1270"/>
      <c r="E3370" s="1270"/>
      <c r="F3370" s="1270"/>
      <c r="G3370" s="1271"/>
      <c r="H3370" s="1272" t="s">
        <v>153</v>
      </c>
      <c r="I3370" s="1273">
        <f>IF(K3364="","",VLOOKUP($A3361,'Marks Entry'!$C$9:$FA$108,7,0))</f>
        <v>0.0</v>
      </c>
      <c r="J3370" s="1273"/>
      <c r="K3370" s="1273"/>
      <c r="L3370" s="1273"/>
      <c r="M3370" s="1274"/>
      <c r="N3370" s="508"/>
    </row>
    <row r="3371" spans="8:8" s="24" ht="17.25" customFormat="1" customHeight="1">
      <c r="A3371" s="1236"/>
      <c r="B3371" s="1262" t="s">
        <v>167</v>
      </c>
      <c r="C3371" s="1269" t="s">
        <v>52</v>
      </c>
      <c r="D3371" s="1270"/>
      <c r="E3371" s="1270"/>
      <c r="F3371" s="1270"/>
      <c r="G3371" s="1271"/>
      <c r="H3371" s="1272" t="s">
        <v>153</v>
      </c>
      <c r="I3371" s="1273">
        <f>IF(K3364="","",VLOOKUP($A3361,'Marks Entry'!$C$9:$FA$108,8,0))</f>
        <v>0.0</v>
      </c>
      <c r="J3371" s="1273"/>
      <c r="K3371" s="1273"/>
      <c r="L3371" s="1273"/>
      <c r="M3371" s="1274"/>
      <c r="N3371" s="508"/>
    </row>
    <row r="3372" spans="8:8" s="24" ht="17.25" customFormat="1" customHeight="1">
      <c r="A3372" s="1236"/>
      <c r="B3372" s="1262" t="s">
        <v>167</v>
      </c>
      <c r="C3372" s="1269" t="s">
        <v>53</v>
      </c>
      <c r="D3372" s="1270"/>
      <c r="E3372" s="1270"/>
      <c r="F3372" s="1270"/>
      <c r="G3372" s="1271"/>
      <c r="H3372" s="1272" t="s">
        <v>153</v>
      </c>
      <c r="I3372" s="1275" t="str">
        <f>IF(K3364="","",CONCATENATE('Marks Entry'!$G$4,'Marks Entry'!$J$4))</f>
        <v>9(A)</v>
      </c>
      <c r="J3372" s="1273"/>
      <c r="K3372" s="1273"/>
      <c r="L3372" s="1273"/>
      <c r="M3372" s="1274"/>
      <c r="N3372" s="508"/>
    </row>
    <row r="3373" spans="8:8" s="24" ht="17.25" customFormat="1" customHeight="1">
      <c r="A3373" s="1236"/>
      <c r="B3373" s="1262" t="s">
        <v>167</v>
      </c>
      <c r="C3373" s="1276" t="s">
        <v>26</v>
      </c>
      <c r="D3373" s="1277"/>
      <c r="E3373" s="1277"/>
      <c r="F3373" s="1277"/>
      <c r="G3373" s="1278"/>
      <c r="H3373" s="1279" t="s">
        <v>153</v>
      </c>
      <c r="I3373" s="1280">
        <f>IF(K3364="","",VLOOKUP($A3361,'Marks Entry'!$C$9:$FA$108,9,0))</f>
        <v>0.0</v>
      </c>
      <c r="J3373" s="1280"/>
      <c r="K3373" s="1280"/>
      <c r="L3373" s="1280"/>
      <c r="M3373" s="1281"/>
      <c r="N3373" s="508"/>
    </row>
    <row r="3374" spans="8:8" s="1235" ht="17.25" customFormat="1" customHeight="1">
      <c r="A3374" s="1236"/>
      <c r="B3374" s="1282" t="s">
        <v>167</v>
      </c>
      <c r="C3374" s="1283" t="s">
        <v>54</v>
      </c>
      <c r="D3374" s="1284"/>
      <c r="E3374" s="1285" t="s">
        <v>69</v>
      </c>
      <c r="F3374" s="1286" t="s">
        <v>70</v>
      </c>
      <c r="G3374" s="1285" t="s">
        <v>200</v>
      </c>
      <c r="H3374" s="1287" t="s">
        <v>30</v>
      </c>
      <c r="I3374" s="1288" t="s">
        <v>55</v>
      </c>
      <c r="J3374" s="1289" t="s">
        <v>223</v>
      </c>
      <c r="K3374" s="1290" t="s">
        <v>83</v>
      </c>
      <c r="L3374" s="1291" t="s">
        <v>76</v>
      </c>
      <c r="M3374" s="1292" t="s">
        <v>102</v>
      </c>
      <c r="N3374" s="508"/>
    </row>
    <row r="3375" spans="8:8" s="1235" ht="17.25" customFormat="1" customHeight="1">
      <c r="A3375" s="1236"/>
      <c r="B3375" s="1282" t="s">
        <v>167</v>
      </c>
      <c r="C3375" s="1293"/>
      <c r="D3375" s="1294"/>
      <c r="E3375" s="1295"/>
      <c r="F3375" s="1296"/>
      <c r="G3375" s="1295"/>
      <c r="H3375" s="1297"/>
      <c r="I3375" s="1298"/>
      <c r="J3375" s="1299"/>
      <c r="K3375" s="1300"/>
      <c r="L3375" s="1301"/>
      <c r="M3375" s="1302"/>
      <c r="N3375" s="508"/>
    </row>
    <row r="3376" spans="8:8" s="1235" ht="17.25" customFormat="1" customHeight="1">
      <c r="A3376" s="1236"/>
      <c r="B3376" s="1282" t="s">
        <v>167</v>
      </c>
      <c r="C3376" s="1303" t="s">
        <v>56</v>
      </c>
      <c r="D3376" s="1304"/>
      <c r="E3376" s="1305">
        <f>'Marks Entry'!$L$7</f>
        <v>5.0</v>
      </c>
      <c r="F3376" s="1305">
        <f>'Marks Entry'!$M$7</f>
        <v>5.0</v>
      </c>
      <c r="G3376" s="1305">
        <f>'Marks Entry'!$M$7</f>
        <v>5.0</v>
      </c>
      <c r="H3376" s="1306">
        <f>SUM(E3376:G3376)</f>
        <v>15.0</v>
      </c>
      <c r="I3376" s="1305">
        <f>'Marks Entry'!$P$7</f>
        <v>35.0</v>
      </c>
      <c r="J3376" s="1306">
        <f>SUM(H3376,I3376)</f>
        <v>50.0</v>
      </c>
      <c r="K3376" s="1305">
        <f>'Marks Entry'!$R$7</f>
        <v>50.0</v>
      </c>
      <c r="L3376" s="1307">
        <f>SUM(J3376,K3376)</f>
        <v>100.0</v>
      </c>
      <c r="M3376" s="1308"/>
      <c r="N3376" s="508"/>
    </row>
    <row r="3377" spans="8:8" s="1235" ht="17.25" customFormat="1" customHeight="1">
      <c r="A3377" s="1236"/>
      <c r="B3377" s="1282" t="s">
        <v>167</v>
      </c>
      <c r="C3377" s="1309" t="str">
        <f>'Marks Entry'!$L$3</f>
        <v>HINDI</v>
      </c>
      <c r="D3377" s="1310"/>
      <c r="E3377" s="1311">
        <f>IF(K3364="","",VLOOKUP($A3361,'Marks Entry'!$C$1:$GQ$109,10,0))</f>
        <v>0.0</v>
      </c>
      <c r="F3377" s="1311">
        <f>IF(K3364="","",VLOOKUP($A3361,'Marks Entry'!$C$1:$GQ$109,11,0))</f>
        <v>0.0</v>
      </c>
      <c r="G3377" s="1312">
        <f>IF(K3364="","",VLOOKUP($A3361,'Marks Entry'!$C$1:$GQ$109,12,0))</f>
        <v>0.0</v>
      </c>
      <c r="H3377" s="1313">
        <f>SUM(E3377:G3377)</f>
        <v>0.0</v>
      </c>
      <c r="I3377" s="1311">
        <f>IF(K3364="","",VLOOKUP($A3361,'Marks Entry'!$C$1:$GQ$109,14,0))</f>
        <v>0.0</v>
      </c>
      <c r="J3377" s="1313">
        <f t="shared" si="252" ref="J3377:J3384">SUM(H3377,I3377)</f>
        <v>0.0</v>
      </c>
      <c r="K3377" s="1311">
        <f>IF(K3364="","",VLOOKUP($A3361,'Marks Entry'!$C$1:$GQ$109,16,0))</f>
        <v>0.0</v>
      </c>
      <c r="L3377" s="1314">
        <f t="shared" si="253" ref="L3377:L3384">SUM(J3377,K3377)</f>
        <v>0.0</v>
      </c>
      <c r="M3377" s="1315" t="str">
        <f>IF(K3364="","",VLOOKUP($A3361,'Marks Entry'!$C$1:$GQ$109,21,0))</f>
        <v/>
      </c>
      <c r="N3377" s="508"/>
    </row>
    <row r="3378" spans="8:8" s="1235" ht="17.25" customFormat="1" customHeight="1">
      <c r="A3378" s="1236"/>
      <c r="B3378" s="1282" t="s">
        <v>167</v>
      </c>
      <c r="C3378" s="1316" t="str">
        <f>'Marks Entry'!$X$3</f>
        <v>ENGLISH</v>
      </c>
      <c r="D3378" s="1317"/>
      <c r="E3378" s="1318">
        <f>IF(K3364="","",VLOOKUP($A3361,'Marks Entry'!$C$1:$GQ$109,22,0))</f>
        <v>0.0</v>
      </c>
      <c r="F3378" s="1318">
        <f>IF(K3364="","",VLOOKUP($A3361,'Marks Entry'!$C$1:$GQ$109,23,0))</f>
        <v>0.0</v>
      </c>
      <c r="G3378" s="1319">
        <f>IF(K3364="","",VLOOKUP($A3361,'Marks Entry'!$C$1:$GQ$109,24,0))</f>
        <v>0.0</v>
      </c>
      <c r="H3378" s="1320">
        <f t="shared" si="254" ref="H3378:H3384">SUM(E3378:G3378)</f>
        <v>0.0</v>
      </c>
      <c r="I3378" s="1321">
        <f>IF(K3364="","",VLOOKUP($A3361,'Marks Entry'!$C$1:$GQ$109,26,0))</f>
        <v>0.0</v>
      </c>
      <c r="J3378" s="1320">
        <f t="shared" si="252"/>
        <v>0.0</v>
      </c>
      <c r="K3378" s="1318">
        <f>IF(K3364="","",VLOOKUP($A3361,'Marks Entry'!$C$1:$GQ$109,28,0))</f>
        <v>0.0</v>
      </c>
      <c r="L3378" s="1322">
        <f t="shared" si="253"/>
        <v>0.0</v>
      </c>
      <c r="M3378" s="1323" t="str">
        <f>IF(K3364="","",VLOOKUP($A3361,'Marks Entry'!$C$1:$GQ$109,33,0))</f>
        <v/>
      </c>
      <c r="N3378" s="508"/>
    </row>
    <row r="3379" spans="8:8" s="1235" ht="17.25" customFormat="1" customHeight="1">
      <c r="A3379" s="1236"/>
      <c r="B3379" s="1282" t="s">
        <v>167</v>
      </c>
      <c r="C3379" s="1324" t="s">
        <v>56</v>
      </c>
      <c r="D3379" s="1325"/>
      <c r="E3379" s="1326">
        <f>'Marks Entry'!$AJ$7</f>
        <v>10.0</v>
      </c>
      <c r="F3379" s="1326">
        <f>'Marks Entry'!$AK$7</f>
        <v>10.0</v>
      </c>
      <c r="G3379" s="1326">
        <f>'Marks Entry'!$AK$7</f>
        <v>10.0</v>
      </c>
      <c r="H3379" s="1327">
        <f t="shared" si="254"/>
        <v>30.0</v>
      </c>
      <c r="I3379" s="1326">
        <f>'Marks Entry'!$AN$7</f>
        <v>70.0</v>
      </c>
      <c r="J3379" s="1327">
        <f t="shared" si="252"/>
        <v>100.0</v>
      </c>
      <c r="K3379" s="1326">
        <f>'Marks Entry'!$AP$7</f>
        <v>100.0</v>
      </c>
      <c r="L3379" s="1328">
        <f t="shared" si="253"/>
        <v>200.0</v>
      </c>
      <c r="M3379" s="1329" t="s">
        <v>168</v>
      </c>
      <c r="N3379" s="508"/>
    </row>
    <row r="3380" spans="8:8" s="1235" ht="17.25" customFormat="1" customHeight="1">
      <c r="A3380" s="1236"/>
      <c r="B3380" s="1282" t="s">
        <v>167</v>
      </c>
      <c r="C3380" s="1330" t="str">
        <f>'Marks Entry'!$AJ$3</f>
        <v>SANSKRIT-I</v>
      </c>
      <c r="D3380" s="1331"/>
      <c r="E3380" s="1311">
        <f>IF(K3364="","",VLOOKUP($A3361,'Marks Entry'!$C$1:$GQ$109,34,0))</f>
        <v>0.0</v>
      </c>
      <c r="F3380" s="1311">
        <f>IF(K3364="","",VLOOKUP($A3361,'Marks Entry'!$C$1:$GQ$109,35,0))</f>
        <v>0.0</v>
      </c>
      <c r="G3380" s="1312">
        <f>IF(K3364="","",VLOOKUP($A3361,'Marks Entry'!$C$1:$GQ$109,36,0))</f>
        <v>0.0</v>
      </c>
      <c r="H3380" s="1332">
        <f t="shared" si="254"/>
        <v>0.0</v>
      </c>
      <c r="I3380" s="1333">
        <f>IF(K3364="","",VLOOKUP($A3361,'Marks Entry'!$C$1:$GQ$109,38,0))</f>
        <v>0.0</v>
      </c>
      <c r="J3380" s="1332">
        <f t="shared" si="252"/>
        <v>0.0</v>
      </c>
      <c r="K3380" s="1311">
        <f>IF(K3364="","",VLOOKUP($A3361,'Marks Entry'!$C$1:$GQ$109,40,0))</f>
        <v>0.0</v>
      </c>
      <c r="L3380" s="1314">
        <f t="shared" si="253"/>
        <v>0.0</v>
      </c>
      <c r="M3380" s="1315" t="str">
        <f>IF(K3364="","",VLOOKUP($A3361,'Marks Entry'!$C$1:$GQ$109,45,0))</f>
        <v/>
      </c>
      <c r="N3380" s="508"/>
    </row>
    <row r="3381" spans="8:8" s="1235" ht="17.25" customFormat="1" customHeight="1">
      <c r="A3381" s="1236"/>
      <c r="B3381" s="1282" t="s">
        <v>167</v>
      </c>
      <c r="C3381" s="1334" t="str">
        <f>'Marks Entry'!$AV$3</f>
        <v>SANSKRIT-II</v>
      </c>
      <c r="D3381" s="1335"/>
      <c r="E3381" s="1311">
        <f>IF(K3364="","",VLOOKUP($A3361,'Marks Entry'!$C$1:$GQ$109,46,0))</f>
        <v>0.0</v>
      </c>
      <c r="F3381" s="1311">
        <f>IF(K3364="","",VLOOKUP($A3361,'Marks Entry'!$C$1:$GQ$109,47,0))</f>
        <v>0.0</v>
      </c>
      <c r="G3381" s="1312">
        <f>IF(K3364="","",VLOOKUP($A3361,'Marks Entry'!$C$1:$GQ$109,48,0))</f>
        <v>0.0</v>
      </c>
      <c r="H3381" s="1336">
        <f t="shared" si="254"/>
        <v>0.0</v>
      </c>
      <c r="I3381" s="1337">
        <f>IF(K3364="","",VLOOKUP($A3361,'Marks Entry'!$C$1:$GQ$109,50,0))</f>
        <v>0.0</v>
      </c>
      <c r="J3381" s="1336">
        <f t="shared" si="252"/>
        <v>0.0</v>
      </c>
      <c r="K3381" s="1311">
        <f>IF(K3364="","",VLOOKUP($A3361,'Marks Entry'!$C$1:$GQ$109,52,0))</f>
        <v>0.0</v>
      </c>
      <c r="L3381" s="1314">
        <f t="shared" si="253"/>
        <v>0.0</v>
      </c>
      <c r="M3381" s="1315" t="str">
        <f>IF(K3364="","",VLOOKUP($A3361,'Marks Entry'!$C$1:$GQ$109,57,0))</f>
        <v/>
      </c>
      <c r="N3381" s="508"/>
    </row>
    <row r="3382" spans="8:8" s="1235" ht="17.25" customFormat="1" customHeight="1">
      <c r="A3382" s="1236"/>
      <c r="B3382" s="1282" t="s">
        <v>167</v>
      </c>
      <c r="C3382" s="1334" t="str">
        <f>'Marks Entry'!$BH$3</f>
        <v>SCIENCE</v>
      </c>
      <c r="D3382" s="1335"/>
      <c r="E3382" s="1311">
        <f>IF(K3364="","",VLOOKUP($A3361,'Marks Entry'!$C$1:$GQ$109,58,0))</f>
        <v>0.0</v>
      </c>
      <c r="F3382" s="1311">
        <f>IF(K3364="","",VLOOKUP($A3361,'Marks Entry'!$C$1:$GQ$109,59,0))</f>
        <v>0.0</v>
      </c>
      <c r="G3382" s="1312">
        <f>IF(K3364="","",VLOOKUP($A3361,'Marks Entry'!$C$1:$GQ$109,60,0))</f>
        <v>0.0</v>
      </c>
      <c r="H3382" s="1336">
        <f t="shared" si="254"/>
        <v>0.0</v>
      </c>
      <c r="I3382" s="1337">
        <f>IF(K3364="","",VLOOKUP($A3361,'Marks Entry'!$C$1:$GQ$109,62,0))</f>
        <v>0.0</v>
      </c>
      <c r="J3382" s="1336">
        <f t="shared" si="252"/>
        <v>0.0</v>
      </c>
      <c r="K3382" s="1311">
        <f>IF(K3364="","",VLOOKUP($A3361,'Marks Entry'!$C$1:$GQ$109,64,0))</f>
        <v>0.0</v>
      </c>
      <c r="L3382" s="1314">
        <f t="shared" si="253"/>
        <v>0.0</v>
      </c>
      <c r="M3382" s="1315" t="str">
        <f>IF(K3364="","",VLOOKUP($A3361,'Marks Entry'!$C$1:$GQ$109,69,0))</f>
        <v/>
      </c>
      <c r="N3382" s="508"/>
    </row>
    <row r="3383" spans="8:8" s="1235" ht="17.25" customFormat="1" customHeight="1">
      <c r="A3383" s="1236"/>
      <c r="B3383" s="1282" t="s">
        <v>167</v>
      </c>
      <c r="C3383" s="1338" t="str">
        <f>'Marks Entry'!$BT$3</f>
        <v>MATHEMATICS</v>
      </c>
      <c r="D3383" s="1339"/>
      <c r="E3383" s="1340">
        <f>IF(K3364="","",VLOOKUP($A3361,'Marks Entry'!$C$1:$GQ$109,70,0))</f>
        <v>0.0</v>
      </c>
      <c r="F3383" s="1340">
        <f>IF(K3364="","",VLOOKUP($A3361,'Marks Entry'!$C$1:$GQ$109,71,0))</f>
        <v>0.0</v>
      </c>
      <c r="G3383" s="1341">
        <f>IF(K3364="","",VLOOKUP($A3361,'Marks Entry'!$C$1:$GQ$109,72,0))</f>
        <v>0.0</v>
      </c>
      <c r="H3383" s="1342">
        <f t="shared" si="254"/>
        <v>0.0</v>
      </c>
      <c r="I3383" s="1343">
        <f>IF(K3364="","",VLOOKUP($A3361,'Marks Entry'!$C$1:$GQ$109,74,0))</f>
        <v>0.0</v>
      </c>
      <c r="J3383" s="1342">
        <f t="shared" si="252"/>
        <v>0.0</v>
      </c>
      <c r="K3383" s="1340">
        <f>IF(K3364="","",VLOOKUP($A3361,'Marks Entry'!$C$1:$GQ$109,76,0))</f>
        <v>0.0</v>
      </c>
      <c r="L3383" s="1344">
        <f t="shared" si="253"/>
        <v>0.0</v>
      </c>
      <c r="M3383" s="1345" t="str">
        <f>IF(K3364="","",VLOOKUP($A3361,'Marks Entry'!$C$1:$GQ$109,81,0))</f>
        <v/>
      </c>
      <c r="N3383" s="508"/>
    </row>
    <row r="3384" spans="8:8" s="1235" ht="17.25" customFormat="1" customHeight="1">
      <c r="A3384" s="1236"/>
      <c r="B3384" s="1282" t="s">
        <v>167</v>
      </c>
      <c r="C3384" s="1338" t="str">
        <f>'Marks Entry'!$CF$3</f>
        <v>SOCIAL SCIENCE</v>
      </c>
      <c r="D3384" s="1339"/>
      <c r="E3384" s="1340">
        <f>IF(K3364="","",VLOOKUP($A3361,'Marks Entry'!$C$1:$GQ$109,82,0))</f>
        <v>0.0</v>
      </c>
      <c r="F3384" s="1340">
        <f>IF(K3364="","",VLOOKUP($A3361,'Marks Entry'!$C$1:$GQ$109,83,0))</f>
        <v>0.0</v>
      </c>
      <c r="G3384" s="1341">
        <f>IF(K3364="","",VLOOKUP($A3361,'Marks Entry'!$C$1:$GQ$109,84,0))</f>
        <v>0.0</v>
      </c>
      <c r="H3384" s="1342">
        <f t="shared" si="254"/>
        <v>0.0</v>
      </c>
      <c r="I3384" s="1343">
        <f>IF(K3364="","",VLOOKUP($A3361,'Marks Entry'!$C$1:$GQ$109,86,0))</f>
        <v>0.0</v>
      </c>
      <c r="J3384" s="1342">
        <f t="shared" si="252"/>
        <v>0.0</v>
      </c>
      <c r="K3384" s="1340">
        <f>IF(K3364="","",VLOOKUP($A3361,'Marks Entry'!$C$1:$GQ$109,88,0))</f>
        <v>0.0</v>
      </c>
      <c r="L3384" s="1344">
        <f t="shared" si="253"/>
        <v>0.0</v>
      </c>
      <c r="M3384" s="1345" t="str">
        <f>IF(K3364="","",VLOOKUP($A3361,'Marks Entry'!$C$1:$GQ$109,93,0))</f>
        <v/>
      </c>
      <c r="N3384" s="508"/>
    </row>
    <row r="3385" spans="8:8" s="24" ht="17.25" customFormat="1" customHeight="1">
      <c r="A3385" s="1236"/>
      <c r="B3385" s="1262" t="s">
        <v>167</v>
      </c>
      <c r="C3385" s="1346" t="s">
        <v>77</v>
      </c>
      <c r="D3385" s="1347"/>
      <c r="E3385" s="1348"/>
      <c r="F3385" s="1349" t="s">
        <v>78</v>
      </c>
      <c r="G3385" s="1350"/>
      <c r="H3385" s="1351" t="s">
        <v>79</v>
      </c>
      <c r="I3385" s="1352"/>
      <c r="J3385" s="1353" t="s">
        <v>43</v>
      </c>
      <c r="K3385" s="1354" t="s">
        <v>95</v>
      </c>
      <c r="L3385" s="1355" t="s">
        <v>41</v>
      </c>
      <c r="M3385" s="1356" t="s">
        <v>45</v>
      </c>
      <c r="N3385" s="508"/>
    </row>
    <row r="3386" spans="8:8" s="24" ht="20.25" customFormat="1" customHeight="1">
      <c r="A3386" s="1236"/>
      <c r="B3386" s="1262" t="s">
        <v>167</v>
      </c>
      <c r="C3386" s="1357"/>
      <c r="D3386" s="1358"/>
      <c r="E3386" s="1359"/>
      <c r="F3386" s="1360" t="str">
        <f>IF(K3364="","",VLOOKUP($A3361,'Marks Entry'!$C$1:$GQ$109,155,0))</f>
        <v/>
      </c>
      <c r="G3386" s="1361"/>
      <c r="H3386" s="1362" t="str">
        <f>IF(K3364="","",VLOOKUP($A3361,'Marks Entry'!$C$1:$GQ$109,156,0))</f>
        <v/>
      </c>
      <c r="I3386" s="1361"/>
      <c r="J3386" s="1363" t="str">
        <f>IF(K3364="","",VLOOKUP($A3361,'Marks Entry'!$C$1:$GQ$109,157,0))</f>
        <v/>
      </c>
      <c r="K3386" s="1364" t="str">
        <f>IF(K3364="","",VLOOKUP($A3361,'Marks Entry'!$C$1:$GQ$109,158,0))</f>
        <v/>
      </c>
      <c r="L3386" s="1365" t="str">
        <f>IF(K3364="","",VLOOKUP($A3361,'Marks Entry'!$C$1:$GQ$109,159,0))</f>
        <v/>
      </c>
      <c r="M3386" s="1366" t="str">
        <f>IF(K3364="","",VLOOKUP($A3361,'Marks Entry'!$C$1:$GQ$109,161,0))</f>
        <v/>
      </c>
      <c r="N3386" s="508"/>
    </row>
    <row r="3387" spans="8:8" s="24" ht="17.25" customFormat="1" customHeight="1">
      <c r="A3387" s="1236"/>
      <c r="B3387" s="1262" t="s">
        <v>167</v>
      </c>
      <c r="C3387" s="1367" t="s">
        <v>58</v>
      </c>
      <c r="D3387" s="1368"/>
      <c r="E3387" s="1368"/>
      <c r="F3387" s="1368"/>
      <c r="G3387" s="1368"/>
      <c r="H3387" s="1368"/>
      <c r="I3387" s="1369"/>
      <c r="J3387" s="1370" t="s">
        <v>59</v>
      </c>
      <c r="K3387" s="1371">
        <f>IF(K3364="","",VLOOKUP($A3361,'Marks Entry'!$C$1:$GQ$109,152,0))</f>
        <v>0.0</v>
      </c>
      <c r="L3387" s="1372" t="s">
        <v>104</v>
      </c>
      <c r="M3387" s="1373"/>
      <c r="N3387" s="508"/>
    </row>
    <row r="3388" spans="8:8" s="24" ht="17.25" customFormat="1" customHeight="1">
      <c r="A3388" s="1236"/>
      <c r="B3388" s="1262" t="s">
        <v>167</v>
      </c>
      <c r="C3388" s="1374" t="s">
        <v>54</v>
      </c>
      <c r="D3388" s="1375"/>
      <c r="E3388" s="1375"/>
      <c r="F3388" s="1376" t="s">
        <v>162</v>
      </c>
      <c r="G3388" s="1376"/>
      <c r="H3388" s="1376"/>
      <c r="I3388" s="1377" t="s">
        <v>49</v>
      </c>
      <c r="J3388" s="1378" t="s">
        <v>60</v>
      </c>
      <c r="K3388" s="1379">
        <f>IF(K3364="","",VLOOKUP($A3361,'Marks Entry'!$C$1:$GQ$109,153,0))</f>
        <v>0.0</v>
      </c>
      <c r="L3388" s="1380" t="str">
        <f>IF(K3364="","",VLOOKUP($A3361,'Marks Entry'!$C$1:$GQ$109,154,0))</f>
        <v/>
      </c>
      <c r="M3388" s="1381"/>
      <c r="N3388" s="508"/>
    </row>
    <row r="3389" spans="8:8" s="24" ht="17.25" customFormat="1" customHeight="1">
      <c r="A3389" s="1236"/>
      <c r="B3389" s="1262" t="s">
        <v>167</v>
      </c>
      <c r="C3389" s="1374"/>
      <c r="D3389" s="1375"/>
      <c r="E3389" s="1375"/>
      <c r="F3389" s="1376"/>
      <c r="G3389" s="1376"/>
      <c r="H3389" s="1376"/>
      <c r="I3389" s="1382" t="s">
        <v>103</v>
      </c>
      <c r="J3389" s="1383" t="s">
        <v>61</v>
      </c>
      <c r="K3389" s="1383"/>
      <c r="L3389" s="1384" t="str">
        <f>IF(K3364="","",VLOOKUP($A3361,'Marks Entry'!$C$1:$GQ$109,162,0))</f>
        <v/>
      </c>
      <c r="M3389" s="1385"/>
      <c r="N3389" s="508"/>
    </row>
    <row r="3390" spans="8:8" s="24" ht="17.25" customFormat="1" customHeight="1">
      <c r="A3390" s="1236"/>
      <c r="B3390" s="1262" t="s">
        <v>167</v>
      </c>
      <c r="C3390" s="1386" t="str">
        <f>'Marks Entry'!$CR$3</f>
        <v>Fou. Of Info. Tech.</v>
      </c>
      <c r="D3390" s="1387"/>
      <c r="E3390" s="1388"/>
      <c r="F3390" s="1389" t="str">
        <f>IF(K3364="","",VLOOKUP($A3361,'Marks Entry'!$C$1:$GQ$109,180,0))</f>
        <v>0/200</v>
      </c>
      <c r="G3390" s="1389"/>
      <c r="H3390" s="1389"/>
      <c r="I3390" s="1390" t="str">
        <f>IF(OR(K3364="",F3390=0/200),"",VLOOKUP($A3361,'Marks Entry'!$C$1:$GQ$109,106,0))</f>
        <v/>
      </c>
      <c r="J3390" s="1391" t="s">
        <v>68</v>
      </c>
      <c r="K3390" s="1391"/>
      <c r="L3390" s="1392">
        <f>Master!$E$20</f>
        <v>45048.0</v>
      </c>
      <c r="M3390" s="1393"/>
      <c r="N3390" s="508"/>
    </row>
    <row r="3391" spans="8:8" s="24" ht="17.25" customFormat="1" customHeight="1">
      <c r="A3391" s="1236"/>
      <c r="B3391" s="1262" t="s">
        <v>167</v>
      </c>
      <c r="C3391" s="1394" t="str">
        <f>'Marks Entry'!$DE$3</f>
        <v>Health &amp; Phy. Edu.</v>
      </c>
      <c r="D3391" s="1395"/>
      <c r="E3391" s="1395"/>
      <c r="F3391" s="1396" t="str">
        <f>IF(K3364="","",VLOOKUP($A3361,'Marks Entry'!$C$1:$GQ$109,184,0))</f>
        <v>0/230</v>
      </c>
      <c r="G3391" s="1397"/>
      <c r="H3391" s="1398"/>
      <c r="I3391" s="1390" t="str">
        <f>IF(OR(K3364="",F3391=0/200),"",VLOOKUP($A3361,'Marks Entry'!$C$1:$GQ$109,129,0))</f>
        <v/>
      </c>
      <c r="J3391" s="1399"/>
      <c r="K3391" s="1399"/>
      <c r="L3391" s="1399"/>
      <c r="M3391" s="1400"/>
      <c r="N3391" s="508"/>
    </row>
    <row r="3392" spans="8:8" s="24" ht="17.25" customFormat="1" customHeight="1">
      <c r="A3392" s="1236"/>
      <c r="B3392" s="1262" t="s">
        <v>167</v>
      </c>
      <c r="C3392" s="1394" t="str">
        <f>'Marks Entry'!$EB$3</f>
        <v>S.U.P.W.</v>
      </c>
      <c r="D3392" s="1395"/>
      <c r="E3392" s="1395"/>
      <c r="F3392" s="1396" t="str">
        <f>IF(K3364="","",VLOOKUP($A3361,'Marks Entry'!$C$1:$GQ$109,188,0))</f>
        <v>0/100</v>
      </c>
      <c r="G3392" s="1397"/>
      <c r="H3392" s="1398"/>
      <c r="I3392" s="1390" t="str">
        <f>IF(OR(K3364="",F3392=0/100),"",VLOOKUP($A3361,'Marks Entry'!$C$1:$GQ$109,135,0))</f>
        <v/>
      </c>
      <c r="J3392" s="1401"/>
      <c r="K3392" s="1401"/>
      <c r="L3392" s="1401"/>
      <c r="M3392" s="1402"/>
      <c r="N3392" s="508"/>
    </row>
    <row r="3393" spans="8:8" s="24" ht="17.25" customFormat="1" customHeight="1">
      <c r="A3393" s="1236"/>
      <c r="B3393" s="1262" t="s">
        <v>167</v>
      </c>
      <c r="C3393" s="1394" t="str">
        <f>'Marks Entry'!$EH$3</f>
        <v>Art Education</v>
      </c>
      <c r="D3393" s="1395"/>
      <c r="E3393" s="1395"/>
      <c r="F3393" s="1396" t="str">
        <f>IF(K3364="","",VLOOKUP($A3361,'Marks Entry'!$C$1:$GQ$109,192,0))</f>
        <v>0/100</v>
      </c>
      <c r="G3393" s="1397"/>
      <c r="H3393" s="1398"/>
      <c r="I3393" s="1390" t="str">
        <f>IF(OR(K3364="",F3393=0/100),"",VLOOKUP($A3361,'Marks Entry'!$C$1:$GQ$109,141,0))</f>
        <v/>
      </c>
      <c r="J3393" s="1403" t="s">
        <v>228</v>
      </c>
      <c r="K3393" s="1403"/>
      <c r="L3393" s="1403"/>
      <c r="M3393" s="1404"/>
      <c r="N3393" s="508"/>
    </row>
    <row r="3394" spans="8:8" s="24" ht="17.25" customFormat="1" customHeight="1">
      <c r="A3394" s="1236"/>
      <c r="B3394" s="1262" t="s">
        <v>167</v>
      </c>
      <c r="C3394" s="1394" t="str">
        <f>'Marks Entry'!$EN$3</f>
        <v>H &amp; C RAJ</v>
      </c>
      <c r="D3394" s="1395"/>
      <c r="E3394" s="1395"/>
      <c r="F3394" s="1405" t="str">
        <f>IF(K3364="","",VLOOKUP($A3361,'Marks Entry'!$C$1:$GQ$109,196,0))</f>
        <v>0/200</v>
      </c>
      <c r="G3394" s="1406"/>
      <c r="H3394" s="1407"/>
      <c r="I3394" s="1408" t="str">
        <f>IF(OR(K3364="",F3394=0/200),"",VLOOKUP($A3361,'Marks Entry'!$C$1:$GQ$109,151,0))</f>
        <v/>
      </c>
      <c r="J3394" s="1403" t="s">
        <v>229</v>
      </c>
      <c r="K3394" s="1403"/>
      <c r="L3394" s="1403"/>
      <c r="M3394" s="1404"/>
      <c r="N3394" s="508"/>
    </row>
    <row r="3395" spans="8:8" s="24" ht="17.25" customFormat="1" customHeight="1">
      <c r="A3395" s="1236"/>
      <c r="B3395" s="1262" t="s">
        <v>167</v>
      </c>
      <c r="C3395" s="1409" t="s">
        <v>171</v>
      </c>
      <c r="D3395" s="1410"/>
      <c r="E3395" s="1411"/>
      <c r="F3395" s="1412" t="s">
        <v>172</v>
      </c>
      <c r="G3395" s="1413"/>
      <c r="H3395" s="1414"/>
      <c r="I3395" s="1415" t="s">
        <v>31</v>
      </c>
      <c r="J3395" s="1403" t="s">
        <v>230</v>
      </c>
      <c r="K3395" s="1403"/>
      <c r="L3395" s="1403"/>
      <c r="M3395" s="1404"/>
      <c r="N3395" s="508"/>
    </row>
    <row r="3396" spans="8:8" s="24" ht="17.25" customFormat="1" customHeight="1">
      <c r="A3396" s="1236"/>
      <c r="B3396" s="1262" t="s">
        <v>167</v>
      </c>
      <c r="C3396" s="1416"/>
      <c r="D3396" s="1417"/>
      <c r="E3396" s="1418"/>
      <c r="F3396" s="1419" t="s">
        <v>224</v>
      </c>
      <c r="G3396" s="1420"/>
      <c r="H3396" s="1421"/>
      <c r="I3396" s="1422" t="s">
        <v>62</v>
      </c>
      <c r="J3396" s="1423" t="s">
        <v>232</v>
      </c>
      <c r="K3396" s="1424"/>
      <c r="L3396" s="1424"/>
      <c r="M3396" s="1425"/>
      <c r="N3396" s="508"/>
    </row>
    <row r="3397" spans="8:8" s="24" ht="17.25" customFormat="1" customHeight="1">
      <c r="A3397" s="1236"/>
      <c r="B3397" s="1262" t="s">
        <v>167</v>
      </c>
      <c r="C3397" s="1416"/>
      <c r="D3397" s="1417"/>
      <c r="E3397" s="1418"/>
      <c r="F3397" s="1419" t="s">
        <v>225</v>
      </c>
      <c r="G3397" s="1420"/>
      <c r="H3397" s="1421"/>
      <c r="I3397" s="1422" t="s">
        <v>63</v>
      </c>
      <c r="J3397" s="1426"/>
      <c r="K3397" s="1427"/>
      <c r="L3397" s="1427"/>
      <c r="M3397" s="1428"/>
      <c r="N3397" s="508"/>
    </row>
    <row r="3398" spans="8:8" s="24" ht="17.25" customFormat="1" customHeight="1">
      <c r="A3398" s="1236"/>
      <c r="B3398" s="1262" t="s">
        <v>167</v>
      </c>
      <c r="C3398" s="1416"/>
      <c r="D3398" s="1417"/>
      <c r="E3398" s="1418"/>
      <c r="F3398" s="1419" t="s">
        <v>226</v>
      </c>
      <c r="G3398" s="1420"/>
      <c r="H3398" s="1421"/>
      <c r="I3398" s="1422" t="s">
        <v>65</v>
      </c>
      <c r="J3398" s="1426"/>
      <c r="K3398" s="1427"/>
      <c r="L3398" s="1427"/>
      <c r="M3398" s="1428"/>
      <c r="N3398" s="508"/>
    </row>
    <row r="3399" spans="8:8" s="24" ht="17.25" customFormat="1" customHeight="1">
      <c r="A3399" s="1236"/>
      <c r="B3399" s="1429" t="s">
        <v>167</v>
      </c>
      <c r="C3399" s="1430"/>
      <c r="D3399" s="1431"/>
      <c r="E3399" s="1432"/>
      <c r="F3399" s="1433" t="s">
        <v>227</v>
      </c>
      <c r="G3399" s="1434"/>
      <c r="H3399" s="1435"/>
      <c r="I3399" s="1436" t="s">
        <v>64</v>
      </c>
      <c r="J3399" s="1437" t="s">
        <v>231</v>
      </c>
      <c r="K3399" s="1438"/>
      <c r="L3399" s="1438"/>
      <c r="M3399" s="1439"/>
      <c r="N3399" s="508"/>
    </row>
    <row r="3400" spans="8:8" s="24" ht="27.75" customFormat="1" customHeight="1">
      <c r="A3400" s="1440" t="s">
        <v>161</v>
      </c>
      <c r="B3400" s="1440"/>
      <c r="C3400" s="1440"/>
      <c r="D3400" s="1440"/>
      <c r="E3400" s="1440"/>
      <c r="F3400" s="1440"/>
      <c r="G3400" s="1440"/>
      <c r="H3400" s="1440"/>
      <c r="I3400" s="1440"/>
      <c r="J3400" s="1440"/>
      <c r="K3400" s="1440"/>
      <c r="L3400" s="1440"/>
      <c r="M3400" s="1440"/>
      <c r="N3400" s="1440"/>
    </row>
    <row r="3401" spans="8:8" s="24" ht="19.5" customFormat="1" customHeight="1">
      <c r="A3401" s="1223">
        <f>A3361+1</f>
        <v>86.0</v>
      </c>
      <c r="B3401" s="1441" t="str">
        <f>$B$1</f>
        <v>Department Of Sanskrit Education, Rajasthan</v>
      </c>
      <c r="C3401" s="1441"/>
      <c r="D3401" s="1441"/>
      <c r="E3401" s="1441"/>
      <c r="F3401" s="1441"/>
      <c r="G3401" s="1441"/>
      <c r="H3401" s="1441"/>
      <c r="I3401" s="1441"/>
      <c r="J3401" s="1441"/>
      <c r="K3401" s="1441"/>
      <c r="L3401" s="1441"/>
      <c r="M3401" s="1441"/>
      <c r="N3401" s="508" t="s">
        <v>161</v>
      </c>
    </row>
    <row r="3402" spans="8:8" s="707" ht="36.0" customFormat="1" customHeight="1">
      <c r="A3402" s="1225"/>
      <c r="B3402" s="1226"/>
      <c r="C3402" s="1227"/>
      <c r="D3402" s="1228" t="str">
        <f>Master!$E$8</f>
        <v>GOVT VARISHTHA UPADHYAY SANSKRIT SCHOOL</v>
      </c>
      <c r="E3402" s="1229"/>
      <c r="F3402" s="1229"/>
      <c r="G3402" s="1229"/>
      <c r="H3402" s="1229"/>
      <c r="I3402" s="1229"/>
      <c r="J3402" s="1229"/>
      <c r="K3402" s="1229"/>
      <c r="L3402" s="1229"/>
      <c r="M3402" s="1230"/>
      <c r="N3402" s="508"/>
    </row>
    <row r="3403" spans="8:8" s="24" ht="19.5" customFormat="1" customHeight="1">
      <c r="A3403" s="1225"/>
      <c r="B3403" s="1231"/>
      <c r="C3403" s="1232"/>
      <c r="D3403" s="1233">
        <f>Master!$E$11</f>
        <v>0.0</v>
      </c>
      <c r="E3403" s="1233"/>
      <c r="F3403" s="1233"/>
      <c r="G3403" s="1233"/>
      <c r="H3403" s="1233"/>
      <c r="I3403" s="1233"/>
      <c r="J3403" s="1233"/>
      <c r="K3403" s="1233"/>
      <c r="L3403" s="1233"/>
      <c r="M3403" s="1234"/>
      <c r="N3403" s="508"/>
    </row>
    <row r="3404" spans="8:8" s="1235" ht="18.75" customFormat="1" customHeight="1">
      <c r="A3404" s="1236"/>
      <c r="B3404" s="1237"/>
      <c r="C3404" s="1238" t="s">
        <v>154</v>
      </c>
      <c r="D3404" s="1239"/>
      <c r="E3404" s="1239"/>
      <c r="F3404" s="1239"/>
      <c r="G3404" s="1239"/>
      <c r="H3404" s="1240"/>
      <c r="I3404" s="1241" t="s">
        <v>135</v>
      </c>
      <c r="J3404" s="1242"/>
      <c r="K3404" s="1243">
        <f>VLOOKUP($A3401,'Marks Entry'!$C$9:$K$108,5)</f>
        <v>0.0</v>
      </c>
      <c r="L3404" s="1244" t="s">
        <v>221</v>
      </c>
      <c r="M3404" s="1245"/>
      <c r="N3404" s="508"/>
    </row>
    <row r="3405" spans="8:8" s="1235" ht="18.75" customFormat="1" customHeight="1">
      <c r="A3405" s="1236"/>
      <c r="B3405" s="1237"/>
      <c r="C3405" s="1246"/>
      <c r="D3405" s="1247"/>
      <c r="E3405" s="1247"/>
      <c r="F3405" s="1247"/>
      <c r="G3405" s="1247"/>
      <c r="H3405" s="1248"/>
      <c r="I3405" s="1241"/>
      <c r="J3405" s="1242"/>
      <c r="K3405" s="1243"/>
      <c r="L3405" s="1249">
        <f>Master!$E$14</f>
        <v>8170.0</v>
      </c>
      <c r="M3405" s="1250"/>
      <c r="N3405" s="508"/>
    </row>
    <row r="3406" spans="8:8" s="24" ht="15.75" customFormat="1" customHeight="1">
      <c r="A3406" s="1236"/>
      <c r="B3406" s="1251"/>
      <c r="C3406" s="1246"/>
      <c r="D3406" s="1247"/>
      <c r="E3406" s="1247"/>
      <c r="F3406" s="1247"/>
      <c r="G3406" s="1247"/>
      <c r="H3406" s="1248"/>
      <c r="I3406" s="1241"/>
      <c r="J3406" s="1242"/>
      <c r="K3406" s="1243"/>
      <c r="L3406" s="1252" t="s">
        <v>222</v>
      </c>
      <c r="M3406" s="1253"/>
      <c r="N3406" s="508"/>
    </row>
    <row r="3407" spans="8:8" s="24" ht="18.0" customFormat="1" customHeight="1">
      <c r="A3407" s="1236"/>
      <c r="B3407" s="1251"/>
      <c r="C3407" s="1254"/>
      <c r="D3407" s="1255"/>
      <c r="E3407" s="1255"/>
      <c r="F3407" s="1255"/>
      <c r="G3407" s="1255"/>
      <c r="H3407" s="1256"/>
      <c r="I3407" s="1257"/>
      <c r="J3407" s="1258"/>
      <c r="K3407" s="1259"/>
      <c r="L3407" s="1260" t="str">
        <f>Master!$E$6</f>
        <v>2022-23</v>
      </c>
      <c r="M3407" s="1261"/>
      <c r="N3407" s="508"/>
    </row>
    <row r="3408" spans="8:8" s="24" ht="17.25" customFormat="1" customHeight="1">
      <c r="A3408" s="1236"/>
      <c r="B3408" s="1262" t="s">
        <v>167</v>
      </c>
      <c r="C3408" s="1263" t="s">
        <v>21</v>
      </c>
      <c r="D3408" s="1264"/>
      <c r="E3408" s="1264"/>
      <c r="F3408" s="1264"/>
      <c r="G3408" s="1265"/>
      <c r="H3408" s="1266" t="s">
        <v>153</v>
      </c>
      <c r="I3408" s="1267">
        <f>IF(K3404="","",VLOOKUP($A3401,'Marks Entry'!$C$9:$FA$108,3,0))</f>
        <v>0.0</v>
      </c>
      <c r="J3408" s="1267"/>
      <c r="K3408" s="1267"/>
      <c r="L3408" s="1267"/>
      <c r="M3408" s="1268"/>
      <c r="N3408" s="508"/>
    </row>
    <row r="3409" spans="8:8" s="24" ht="17.25" customFormat="1" customHeight="1">
      <c r="A3409" s="1236"/>
      <c r="B3409" s="1262" t="s">
        <v>167</v>
      </c>
      <c r="C3409" s="1269" t="s">
        <v>23</v>
      </c>
      <c r="D3409" s="1270"/>
      <c r="E3409" s="1270"/>
      <c r="F3409" s="1270"/>
      <c r="G3409" s="1271"/>
      <c r="H3409" s="1272" t="s">
        <v>153</v>
      </c>
      <c r="I3409" s="1273">
        <f>IF(K3404="","",VLOOKUP($A3401,'Marks Entry'!$C$9:$FA$108,6,0))</f>
        <v>0.0</v>
      </c>
      <c r="J3409" s="1273"/>
      <c r="K3409" s="1273"/>
      <c r="L3409" s="1273"/>
      <c r="M3409" s="1274"/>
      <c r="N3409" s="508"/>
    </row>
    <row r="3410" spans="8:8" s="24" ht="17.25" customFormat="1" customHeight="1">
      <c r="A3410" s="1236"/>
      <c r="B3410" s="1262" t="s">
        <v>167</v>
      </c>
      <c r="C3410" s="1269" t="s">
        <v>24</v>
      </c>
      <c r="D3410" s="1270"/>
      <c r="E3410" s="1270"/>
      <c r="F3410" s="1270"/>
      <c r="G3410" s="1271"/>
      <c r="H3410" s="1272" t="s">
        <v>153</v>
      </c>
      <c r="I3410" s="1273">
        <f>IF(K3404="","",VLOOKUP($A3401,'Marks Entry'!$C$9:$FA$108,7,0))</f>
        <v>0.0</v>
      </c>
      <c r="J3410" s="1273"/>
      <c r="K3410" s="1273"/>
      <c r="L3410" s="1273"/>
      <c r="M3410" s="1274"/>
      <c r="N3410" s="508"/>
    </row>
    <row r="3411" spans="8:8" s="24" ht="17.25" customFormat="1" customHeight="1">
      <c r="A3411" s="1236"/>
      <c r="B3411" s="1262" t="s">
        <v>167</v>
      </c>
      <c r="C3411" s="1269" t="s">
        <v>52</v>
      </c>
      <c r="D3411" s="1270"/>
      <c r="E3411" s="1270"/>
      <c r="F3411" s="1270"/>
      <c r="G3411" s="1271"/>
      <c r="H3411" s="1272" t="s">
        <v>153</v>
      </c>
      <c r="I3411" s="1273">
        <f>IF(K3404="","",VLOOKUP($A3401,'Marks Entry'!$C$9:$FA$108,8,0))</f>
        <v>0.0</v>
      </c>
      <c r="J3411" s="1273"/>
      <c r="K3411" s="1273"/>
      <c r="L3411" s="1273"/>
      <c r="M3411" s="1274"/>
      <c r="N3411" s="508"/>
    </row>
    <row r="3412" spans="8:8" s="24" ht="17.25" customFormat="1" customHeight="1">
      <c r="A3412" s="1236"/>
      <c r="B3412" s="1262" t="s">
        <v>167</v>
      </c>
      <c r="C3412" s="1269" t="s">
        <v>53</v>
      </c>
      <c r="D3412" s="1270"/>
      <c r="E3412" s="1270"/>
      <c r="F3412" s="1270"/>
      <c r="G3412" s="1271"/>
      <c r="H3412" s="1272" t="s">
        <v>153</v>
      </c>
      <c r="I3412" s="1275" t="str">
        <f>IF(K3404="","",CONCATENATE('Marks Entry'!$G$4,'Marks Entry'!$J$4))</f>
        <v>9(A)</v>
      </c>
      <c r="J3412" s="1273"/>
      <c r="K3412" s="1273"/>
      <c r="L3412" s="1273"/>
      <c r="M3412" s="1274"/>
      <c r="N3412" s="508"/>
    </row>
    <row r="3413" spans="8:8" s="24" ht="17.25" customFormat="1" customHeight="1">
      <c r="A3413" s="1236"/>
      <c r="B3413" s="1262" t="s">
        <v>167</v>
      </c>
      <c r="C3413" s="1276" t="s">
        <v>26</v>
      </c>
      <c r="D3413" s="1277"/>
      <c r="E3413" s="1277"/>
      <c r="F3413" s="1277"/>
      <c r="G3413" s="1278"/>
      <c r="H3413" s="1279" t="s">
        <v>153</v>
      </c>
      <c r="I3413" s="1280">
        <f>IF(K3404="","",VLOOKUP($A3401,'Marks Entry'!$C$9:$FA$108,9,0))</f>
        <v>0.0</v>
      </c>
      <c r="J3413" s="1280"/>
      <c r="K3413" s="1280"/>
      <c r="L3413" s="1280"/>
      <c r="M3413" s="1281"/>
      <c r="N3413" s="508"/>
    </row>
    <row r="3414" spans="8:8" s="1235" ht="17.25" customFormat="1" customHeight="1">
      <c r="A3414" s="1236"/>
      <c r="B3414" s="1282" t="s">
        <v>167</v>
      </c>
      <c r="C3414" s="1283" t="s">
        <v>54</v>
      </c>
      <c r="D3414" s="1284"/>
      <c r="E3414" s="1285" t="s">
        <v>69</v>
      </c>
      <c r="F3414" s="1286" t="s">
        <v>70</v>
      </c>
      <c r="G3414" s="1285" t="s">
        <v>200</v>
      </c>
      <c r="H3414" s="1287" t="s">
        <v>30</v>
      </c>
      <c r="I3414" s="1288" t="s">
        <v>55</v>
      </c>
      <c r="J3414" s="1289" t="s">
        <v>223</v>
      </c>
      <c r="K3414" s="1290" t="s">
        <v>83</v>
      </c>
      <c r="L3414" s="1291" t="s">
        <v>76</v>
      </c>
      <c r="M3414" s="1292" t="s">
        <v>102</v>
      </c>
      <c r="N3414" s="508"/>
    </row>
    <row r="3415" spans="8:8" s="1235" ht="17.25" customFormat="1" customHeight="1">
      <c r="A3415" s="1236"/>
      <c r="B3415" s="1282" t="s">
        <v>167</v>
      </c>
      <c r="C3415" s="1293"/>
      <c r="D3415" s="1294"/>
      <c r="E3415" s="1295"/>
      <c r="F3415" s="1296"/>
      <c r="G3415" s="1295"/>
      <c r="H3415" s="1297"/>
      <c r="I3415" s="1298"/>
      <c r="J3415" s="1299"/>
      <c r="K3415" s="1300"/>
      <c r="L3415" s="1301"/>
      <c r="M3415" s="1302"/>
      <c r="N3415" s="508"/>
    </row>
    <row r="3416" spans="8:8" s="1235" ht="17.25" customFormat="1" customHeight="1">
      <c r="A3416" s="1236"/>
      <c r="B3416" s="1282" t="s">
        <v>167</v>
      </c>
      <c r="C3416" s="1303" t="s">
        <v>56</v>
      </c>
      <c r="D3416" s="1304"/>
      <c r="E3416" s="1305">
        <f>'Marks Entry'!$L$7</f>
        <v>5.0</v>
      </c>
      <c r="F3416" s="1305">
        <f>'Marks Entry'!$M$7</f>
        <v>5.0</v>
      </c>
      <c r="G3416" s="1305">
        <f>'Marks Entry'!$M$7</f>
        <v>5.0</v>
      </c>
      <c r="H3416" s="1306">
        <f>SUM(E3416:G3416)</f>
        <v>15.0</v>
      </c>
      <c r="I3416" s="1305">
        <f>'Marks Entry'!$P$7</f>
        <v>35.0</v>
      </c>
      <c r="J3416" s="1306">
        <f>SUM(H3416,I3416)</f>
        <v>50.0</v>
      </c>
      <c r="K3416" s="1305">
        <f>'Marks Entry'!$R$7</f>
        <v>50.0</v>
      </c>
      <c r="L3416" s="1307">
        <f>SUM(J3416,K3416)</f>
        <v>100.0</v>
      </c>
      <c r="M3416" s="1308"/>
      <c r="N3416" s="508"/>
    </row>
    <row r="3417" spans="8:8" s="1235" ht="17.25" customFormat="1" customHeight="1">
      <c r="A3417" s="1236"/>
      <c r="B3417" s="1282" t="s">
        <v>167</v>
      </c>
      <c r="C3417" s="1309" t="str">
        <f>'Marks Entry'!$L$3</f>
        <v>HINDI</v>
      </c>
      <c r="D3417" s="1310"/>
      <c r="E3417" s="1311">
        <f>IF(K3404="","",VLOOKUP($A3401,'Marks Entry'!$C$1:$GQ$109,10,0))</f>
        <v>0.0</v>
      </c>
      <c r="F3417" s="1311">
        <f>IF(K3404="","",VLOOKUP($A3401,'Marks Entry'!$C$1:$GQ$109,11,0))</f>
        <v>0.0</v>
      </c>
      <c r="G3417" s="1312">
        <f>IF(K3404="","",VLOOKUP($A3401,'Marks Entry'!$C$1:$GQ$109,12,0))</f>
        <v>0.0</v>
      </c>
      <c r="H3417" s="1313">
        <f>SUM(E3417:G3417)</f>
        <v>0.0</v>
      </c>
      <c r="I3417" s="1311">
        <f>IF(K3404="","",VLOOKUP($A3401,'Marks Entry'!$C$1:$GQ$109,14,0))</f>
        <v>0.0</v>
      </c>
      <c r="J3417" s="1313">
        <f t="shared" si="255" ref="J3417:J3424">SUM(H3417,I3417)</f>
        <v>0.0</v>
      </c>
      <c r="K3417" s="1311">
        <f>IF(K3404="","",VLOOKUP($A3401,'Marks Entry'!$C$1:$GQ$109,16,0))</f>
        <v>0.0</v>
      </c>
      <c r="L3417" s="1314">
        <f t="shared" si="256" ref="L3417:L3424">SUM(J3417,K3417)</f>
        <v>0.0</v>
      </c>
      <c r="M3417" s="1315" t="str">
        <f>IF(K3404="","",VLOOKUP($A3401,'Marks Entry'!$C$1:$GQ$109,21,0))</f>
        <v/>
      </c>
      <c r="N3417" s="508"/>
    </row>
    <row r="3418" spans="8:8" s="1235" ht="17.25" customFormat="1" customHeight="1">
      <c r="A3418" s="1236"/>
      <c r="B3418" s="1282" t="s">
        <v>167</v>
      </c>
      <c r="C3418" s="1316" t="str">
        <f>'Marks Entry'!$X$3</f>
        <v>ENGLISH</v>
      </c>
      <c r="D3418" s="1317"/>
      <c r="E3418" s="1318">
        <f>IF(K3404="","",VLOOKUP($A3401,'Marks Entry'!$C$1:$GQ$109,22,0))</f>
        <v>0.0</v>
      </c>
      <c r="F3418" s="1318">
        <f>IF(K3404="","",VLOOKUP($A3401,'Marks Entry'!$C$1:$GQ$109,23,0))</f>
        <v>0.0</v>
      </c>
      <c r="G3418" s="1319">
        <f>IF(K3404="","",VLOOKUP($A3401,'Marks Entry'!$C$1:$GQ$109,24,0))</f>
        <v>0.0</v>
      </c>
      <c r="H3418" s="1320">
        <f t="shared" si="257" ref="H3418:H3424">SUM(E3418:G3418)</f>
        <v>0.0</v>
      </c>
      <c r="I3418" s="1321">
        <f>IF(K3404="","",VLOOKUP($A3401,'Marks Entry'!$C$1:$GQ$109,26,0))</f>
        <v>0.0</v>
      </c>
      <c r="J3418" s="1320">
        <f t="shared" si="255"/>
        <v>0.0</v>
      </c>
      <c r="K3418" s="1318">
        <f>IF(K3404="","",VLOOKUP($A3401,'Marks Entry'!$C$1:$GQ$109,28,0))</f>
        <v>0.0</v>
      </c>
      <c r="L3418" s="1322">
        <f t="shared" si="256"/>
        <v>0.0</v>
      </c>
      <c r="M3418" s="1323" t="str">
        <f>IF(K3404="","",VLOOKUP($A3401,'Marks Entry'!$C$1:$GQ$109,33,0))</f>
        <v/>
      </c>
      <c r="N3418" s="508"/>
    </row>
    <row r="3419" spans="8:8" s="1235" ht="17.25" customFormat="1" customHeight="1">
      <c r="A3419" s="1236"/>
      <c r="B3419" s="1282" t="s">
        <v>167</v>
      </c>
      <c r="C3419" s="1324" t="s">
        <v>56</v>
      </c>
      <c r="D3419" s="1325"/>
      <c r="E3419" s="1326">
        <f>'Marks Entry'!$AJ$7</f>
        <v>10.0</v>
      </c>
      <c r="F3419" s="1326">
        <f>'Marks Entry'!$AK$7</f>
        <v>10.0</v>
      </c>
      <c r="G3419" s="1326">
        <f>'Marks Entry'!$AK$7</f>
        <v>10.0</v>
      </c>
      <c r="H3419" s="1327">
        <f t="shared" si="257"/>
        <v>30.0</v>
      </c>
      <c r="I3419" s="1326">
        <f>'Marks Entry'!$AN$7</f>
        <v>70.0</v>
      </c>
      <c r="J3419" s="1327">
        <f t="shared" si="255"/>
        <v>100.0</v>
      </c>
      <c r="K3419" s="1326">
        <f>'Marks Entry'!$AP$7</f>
        <v>100.0</v>
      </c>
      <c r="L3419" s="1328">
        <f t="shared" si="256"/>
        <v>200.0</v>
      </c>
      <c r="M3419" s="1329" t="s">
        <v>168</v>
      </c>
      <c r="N3419" s="508"/>
    </row>
    <row r="3420" spans="8:8" s="1235" ht="17.25" customFormat="1" customHeight="1">
      <c r="A3420" s="1236"/>
      <c r="B3420" s="1282" t="s">
        <v>167</v>
      </c>
      <c r="C3420" s="1330" t="str">
        <f>'Marks Entry'!$AJ$3</f>
        <v>SANSKRIT-I</v>
      </c>
      <c r="D3420" s="1331"/>
      <c r="E3420" s="1311">
        <f>IF(K3404="","",VLOOKUP($A3401,'Marks Entry'!$C$1:$GQ$109,34,0))</f>
        <v>0.0</v>
      </c>
      <c r="F3420" s="1311">
        <f>IF(K3404="","",VLOOKUP($A3401,'Marks Entry'!$C$1:$GQ$109,35,0))</f>
        <v>0.0</v>
      </c>
      <c r="G3420" s="1312">
        <f>IF(K3404="","",VLOOKUP($A3401,'Marks Entry'!$C$1:$GQ$109,36,0))</f>
        <v>0.0</v>
      </c>
      <c r="H3420" s="1332">
        <f t="shared" si="257"/>
        <v>0.0</v>
      </c>
      <c r="I3420" s="1333">
        <f>IF(K3404="","",VLOOKUP($A3401,'Marks Entry'!$C$1:$GQ$109,38,0))</f>
        <v>0.0</v>
      </c>
      <c r="J3420" s="1332">
        <f t="shared" si="255"/>
        <v>0.0</v>
      </c>
      <c r="K3420" s="1311">
        <f>IF(K3404="","",VLOOKUP($A3401,'Marks Entry'!$C$1:$GQ$109,40,0))</f>
        <v>0.0</v>
      </c>
      <c r="L3420" s="1314">
        <f t="shared" si="256"/>
        <v>0.0</v>
      </c>
      <c r="M3420" s="1315" t="str">
        <f>IF(K3404="","",VLOOKUP($A3401,'Marks Entry'!$C$1:$GQ$109,45,0))</f>
        <v/>
      </c>
      <c r="N3420" s="508"/>
    </row>
    <row r="3421" spans="8:8" s="1235" ht="17.25" customFormat="1" customHeight="1">
      <c r="A3421" s="1236"/>
      <c r="B3421" s="1282" t="s">
        <v>167</v>
      </c>
      <c r="C3421" s="1334" t="str">
        <f>'Marks Entry'!$AV$3</f>
        <v>SANSKRIT-II</v>
      </c>
      <c r="D3421" s="1335"/>
      <c r="E3421" s="1311">
        <f>IF(K3404="","",VLOOKUP($A3401,'Marks Entry'!$C$1:$GQ$109,46,0))</f>
        <v>0.0</v>
      </c>
      <c r="F3421" s="1311">
        <f>IF(K3404="","",VLOOKUP($A3401,'Marks Entry'!$C$1:$GQ$109,47,0))</f>
        <v>0.0</v>
      </c>
      <c r="G3421" s="1312">
        <f>IF(K3404="","",VLOOKUP($A3401,'Marks Entry'!$C$1:$GQ$109,48,0))</f>
        <v>0.0</v>
      </c>
      <c r="H3421" s="1336">
        <f t="shared" si="257"/>
        <v>0.0</v>
      </c>
      <c r="I3421" s="1337">
        <f>IF(K3404="","",VLOOKUP($A3401,'Marks Entry'!$C$1:$GQ$109,50,0))</f>
        <v>0.0</v>
      </c>
      <c r="J3421" s="1336">
        <f t="shared" si="255"/>
        <v>0.0</v>
      </c>
      <c r="K3421" s="1311">
        <f>IF(K3404="","",VLOOKUP($A3401,'Marks Entry'!$C$1:$GQ$109,52,0))</f>
        <v>0.0</v>
      </c>
      <c r="L3421" s="1314">
        <f t="shared" si="256"/>
        <v>0.0</v>
      </c>
      <c r="M3421" s="1315" t="str">
        <f>IF(K3404="","",VLOOKUP($A3401,'Marks Entry'!$C$1:$GQ$109,57,0))</f>
        <v/>
      </c>
      <c r="N3421" s="508"/>
    </row>
    <row r="3422" spans="8:8" s="1235" ht="17.25" customFormat="1" customHeight="1">
      <c r="A3422" s="1236"/>
      <c r="B3422" s="1282" t="s">
        <v>167</v>
      </c>
      <c r="C3422" s="1334" t="str">
        <f>'Marks Entry'!$BH$3</f>
        <v>SCIENCE</v>
      </c>
      <c r="D3422" s="1335"/>
      <c r="E3422" s="1311">
        <f>IF(K3404="","",VLOOKUP($A3401,'Marks Entry'!$C$1:$GQ$109,58,0))</f>
        <v>0.0</v>
      </c>
      <c r="F3422" s="1311">
        <f>IF(K3404="","",VLOOKUP($A3401,'Marks Entry'!$C$1:$GQ$109,59,0))</f>
        <v>0.0</v>
      </c>
      <c r="G3422" s="1312">
        <f>IF(K3404="","",VLOOKUP($A3401,'Marks Entry'!$C$1:$GQ$109,60,0))</f>
        <v>0.0</v>
      </c>
      <c r="H3422" s="1336">
        <f t="shared" si="257"/>
        <v>0.0</v>
      </c>
      <c r="I3422" s="1337">
        <f>IF(K3404="","",VLOOKUP($A3401,'Marks Entry'!$C$1:$GQ$109,62,0))</f>
        <v>0.0</v>
      </c>
      <c r="J3422" s="1336">
        <f t="shared" si="255"/>
        <v>0.0</v>
      </c>
      <c r="K3422" s="1311">
        <f>IF(K3404="","",VLOOKUP($A3401,'Marks Entry'!$C$1:$GQ$109,64,0))</f>
        <v>0.0</v>
      </c>
      <c r="L3422" s="1314">
        <f t="shared" si="256"/>
        <v>0.0</v>
      </c>
      <c r="M3422" s="1315" t="str">
        <f>IF(K3404="","",VLOOKUP($A3401,'Marks Entry'!$C$1:$GQ$109,69,0))</f>
        <v/>
      </c>
      <c r="N3422" s="508"/>
    </row>
    <row r="3423" spans="8:8" s="1235" ht="17.25" customFormat="1" customHeight="1">
      <c r="A3423" s="1236"/>
      <c r="B3423" s="1282" t="s">
        <v>167</v>
      </c>
      <c r="C3423" s="1338" t="str">
        <f>'Marks Entry'!$BT$3</f>
        <v>MATHEMATICS</v>
      </c>
      <c r="D3423" s="1339"/>
      <c r="E3423" s="1340">
        <f>IF(K3404="","",VLOOKUP($A3401,'Marks Entry'!$C$1:$GQ$109,70,0))</f>
        <v>0.0</v>
      </c>
      <c r="F3423" s="1340">
        <f>IF(K3404="","",VLOOKUP($A3401,'Marks Entry'!$C$1:$GQ$109,71,0))</f>
        <v>0.0</v>
      </c>
      <c r="G3423" s="1341">
        <f>IF(K3404="","",VLOOKUP($A3401,'Marks Entry'!$C$1:$GQ$109,72,0))</f>
        <v>0.0</v>
      </c>
      <c r="H3423" s="1342">
        <f t="shared" si="257"/>
        <v>0.0</v>
      </c>
      <c r="I3423" s="1343">
        <f>IF(K3404="","",VLOOKUP($A3401,'Marks Entry'!$C$1:$GQ$109,74,0))</f>
        <v>0.0</v>
      </c>
      <c r="J3423" s="1342">
        <f t="shared" si="255"/>
        <v>0.0</v>
      </c>
      <c r="K3423" s="1340">
        <f>IF(K3404="","",VLOOKUP($A3401,'Marks Entry'!$C$1:$GQ$109,76,0))</f>
        <v>0.0</v>
      </c>
      <c r="L3423" s="1344">
        <f t="shared" si="256"/>
        <v>0.0</v>
      </c>
      <c r="M3423" s="1345" t="str">
        <f>IF(K3404="","",VLOOKUP($A3401,'Marks Entry'!$C$1:$GQ$109,81,0))</f>
        <v/>
      </c>
      <c r="N3423" s="508"/>
    </row>
    <row r="3424" spans="8:8" s="1235" ht="17.25" customFormat="1" customHeight="1">
      <c r="A3424" s="1236"/>
      <c r="B3424" s="1282" t="s">
        <v>167</v>
      </c>
      <c r="C3424" s="1338" t="str">
        <f>'Marks Entry'!$CF$3</f>
        <v>SOCIAL SCIENCE</v>
      </c>
      <c r="D3424" s="1339"/>
      <c r="E3424" s="1340">
        <f>IF(K3404="","",VLOOKUP($A3401,'Marks Entry'!$C$1:$GQ$109,82,0))</f>
        <v>0.0</v>
      </c>
      <c r="F3424" s="1340">
        <f>IF(K3404="","",VLOOKUP($A3401,'Marks Entry'!$C$1:$GQ$109,83,0))</f>
        <v>0.0</v>
      </c>
      <c r="G3424" s="1341">
        <f>IF(K3404="","",VLOOKUP($A3401,'Marks Entry'!$C$1:$GQ$109,84,0))</f>
        <v>0.0</v>
      </c>
      <c r="H3424" s="1342">
        <f t="shared" si="257"/>
        <v>0.0</v>
      </c>
      <c r="I3424" s="1343">
        <f>IF(K3404="","",VLOOKUP($A3401,'Marks Entry'!$C$1:$GQ$109,86,0))</f>
        <v>0.0</v>
      </c>
      <c r="J3424" s="1342">
        <f t="shared" si="255"/>
        <v>0.0</v>
      </c>
      <c r="K3424" s="1340">
        <f>IF(K3404="","",VLOOKUP($A3401,'Marks Entry'!$C$1:$GQ$109,88,0))</f>
        <v>0.0</v>
      </c>
      <c r="L3424" s="1344">
        <f t="shared" si="256"/>
        <v>0.0</v>
      </c>
      <c r="M3424" s="1345" t="str">
        <f>IF(K3404="","",VLOOKUP($A3401,'Marks Entry'!$C$1:$GQ$109,93,0))</f>
        <v/>
      </c>
      <c r="N3424" s="508"/>
    </row>
    <row r="3425" spans="8:8" s="24" ht="17.25" customFormat="1" customHeight="1">
      <c r="A3425" s="1236"/>
      <c r="B3425" s="1262" t="s">
        <v>167</v>
      </c>
      <c r="C3425" s="1346" t="s">
        <v>77</v>
      </c>
      <c r="D3425" s="1347"/>
      <c r="E3425" s="1348"/>
      <c r="F3425" s="1349" t="s">
        <v>78</v>
      </c>
      <c r="G3425" s="1350"/>
      <c r="H3425" s="1351" t="s">
        <v>79</v>
      </c>
      <c r="I3425" s="1352"/>
      <c r="J3425" s="1353" t="s">
        <v>43</v>
      </c>
      <c r="K3425" s="1354" t="s">
        <v>95</v>
      </c>
      <c r="L3425" s="1355" t="s">
        <v>41</v>
      </c>
      <c r="M3425" s="1356" t="s">
        <v>45</v>
      </c>
      <c r="N3425" s="508"/>
    </row>
    <row r="3426" spans="8:8" s="24" ht="20.25" customFormat="1" customHeight="1">
      <c r="A3426" s="1236"/>
      <c r="B3426" s="1262" t="s">
        <v>167</v>
      </c>
      <c r="C3426" s="1357"/>
      <c r="D3426" s="1358"/>
      <c r="E3426" s="1359"/>
      <c r="F3426" s="1360" t="str">
        <f>IF(K3404="","",VLOOKUP($A3401,'Marks Entry'!$C$1:$GQ$109,155,0))</f>
        <v/>
      </c>
      <c r="G3426" s="1361"/>
      <c r="H3426" s="1362" t="str">
        <f>IF(K3404="","",VLOOKUP($A3401,'Marks Entry'!$C$1:$GQ$109,156,0))</f>
        <v/>
      </c>
      <c r="I3426" s="1361"/>
      <c r="J3426" s="1363" t="str">
        <f>IF(K3404="","",VLOOKUP($A3401,'Marks Entry'!$C$1:$GQ$109,157,0))</f>
        <v/>
      </c>
      <c r="K3426" s="1364" t="str">
        <f>IF(K3404="","",VLOOKUP($A3401,'Marks Entry'!$C$1:$GQ$109,158,0))</f>
        <v/>
      </c>
      <c r="L3426" s="1365" t="str">
        <f>IF(K3404="","",VLOOKUP($A3401,'Marks Entry'!$C$1:$GQ$109,159,0))</f>
        <v/>
      </c>
      <c r="M3426" s="1366" t="str">
        <f>IF(K3404="","",VLOOKUP($A3401,'Marks Entry'!$C$1:$GQ$109,161,0))</f>
        <v/>
      </c>
      <c r="N3426" s="508"/>
    </row>
    <row r="3427" spans="8:8" s="24" ht="17.25" customFormat="1" customHeight="1">
      <c r="A3427" s="1236"/>
      <c r="B3427" s="1262" t="s">
        <v>167</v>
      </c>
      <c r="C3427" s="1367" t="s">
        <v>58</v>
      </c>
      <c r="D3427" s="1368"/>
      <c r="E3427" s="1368"/>
      <c r="F3427" s="1368"/>
      <c r="G3427" s="1368"/>
      <c r="H3427" s="1368"/>
      <c r="I3427" s="1369"/>
      <c r="J3427" s="1370" t="s">
        <v>59</v>
      </c>
      <c r="K3427" s="1371">
        <f>IF(K3404="","",VLOOKUP($A3401,'Marks Entry'!$C$1:$GQ$109,152,0))</f>
        <v>0.0</v>
      </c>
      <c r="L3427" s="1372" t="s">
        <v>104</v>
      </c>
      <c r="M3427" s="1373"/>
      <c r="N3427" s="508"/>
    </row>
    <row r="3428" spans="8:8" s="24" ht="17.25" customFormat="1" customHeight="1">
      <c r="A3428" s="1236"/>
      <c r="B3428" s="1262" t="s">
        <v>167</v>
      </c>
      <c r="C3428" s="1374" t="s">
        <v>54</v>
      </c>
      <c r="D3428" s="1375"/>
      <c r="E3428" s="1375"/>
      <c r="F3428" s="1376" t="s">
        <v>162</v>
      </c>
      <c r="G3428" s="1376"/>
      <c r="H3428" s="1376"/>
      <c r="I3428" s="1377" t="s">
        <v>49</v>
      </c>
      <c r="J3428" s="1378" t="s">
        <v>60</v>
      </c>
      <c r="K3428" s="1379">
        <f>IF(K3404="","",VLOOKUP($A3401,'Marks Entry'!$C$1:$GQ$109,153,0))</f>
        <v>0.0</v>
      </c>
      <c r="L3428" s="1380" t="str">
        <f>IF(K3404="","",VLOOKUP($A3401,'Marks Entry'!$C$1:$GQ$109,154,0))</f>
        <v/>
      </c>
      <c r="M3428" s="1381"/>
      <c r="N3428" s="508"/>
    </row>
    <row r="3429" spans="8:8" s="24" ht="17.25" customFormat="1" customHeight="1">
      <c r="A3429" s="1236"/>
      <c r="B3429" s="1262" t="s">
        <v>167</v>
      </c>
      <c r="C3429" s="1374"/>
      <c r="D3429" s="1375"/>
      <c r="E3429" s="1375"/>
      <c r="F3429" s="1376"/>
      <c r="G3429" s="1376"/>
      <c r="H3429" s="1376"/>
      <c r="I3429" s="1382" t="s">
        <v>103</v>
      </c>
      <c r="J3429" s="1383" t="s">
        <v>61</v>
      </c>
      <c r="K3429" s="1383"/>
      <c r="L3429" s="1384" t="str">
        <f>IF(K3404="","",VLOOKUP($A3401,'Marks Entry'!$C$1:$GQ$109,162,0))</f>
        <v/>
      </c>
      <c r="M3429" s="1385"/>
      <c r="N3429" s="508"/>
    </row>
    <row r="3430" spans="8:8" s="24" ht="17.25" customFormat="1" customHeight="1">
      <c r="A3430" s="1236"/>
      <c r="B3430" s="1262" t="s">
        <v>167</v>
      </c>
      <c r="C3430" s="1386" t="str">
        <f>'Marks Entry'!$CR$3</f>
        <v>Fou. Of Info. Tech.</v>
      </c>
      <c r="D3430" s="1387"/>
      <c r="E3430" s="1388"/>
      <c r="F3430" s="1389" t="str">
        <f>IF(K3404="","",VLOOKUP($A3401,'Marks Entry'!$C$1:$GQ$109,180,0))</f>
        <v>0/200</v>
      </c>
      <c r="G3430" s="1389"/>
      <c r="H3430" s="1389"/>
      <c r="I3430" s="1390" t="str">
        <f>IF(OR(K3404="",F3430=0/200),"",VLOOKUP($A3401,'Marks Entry'!$C$1:$GQ$109,106,0))</f>
        <v/>
      </c>
      <c r="J3430" s="1391" t="s">
        <v>68</v>
      </c>
      <c r="K3430" s="1391"/>
      <c r="L3430" s="1392">
        <f>Master!$E$20</f>
        <v>45048.0</v>
      </c>
      <c r="M3430" s="1393"/>
      <c r="N3430" s="508"/>
    </row>
    <row r="3431" spans="8:8" s="24" ht="17.25" customFormat="1" customHeight="1">
      <c r="A3431" s="1236"/>
      <c r="B3431" s="1262" t="s">
        <v>167</v>
      </c>
      <c r="C3431" s="1394" t="str">
        <f>'Marks Entry'!$DE$3</f>
        <v>Health &amp; Phy. Edu.</v>
      </c>
      <c r="D3431" s="1395"/>
      <c r="E3431" s="1395"/>
      <c r="F3431" s="1396" t="str">
        <f>IF(K3404="","",VLOOKUP($A3401,'Marks Entry'!$C$1:$GQ$109,184,0))</f>
        <v>0/230</v>
      </c>
      <c r="G3431" s="1397"/>
      <c r="H3431" s="1398"/>
      <c r="I3431" s="1390" t="str">
        <f>IF(OR(K3404="",F3431=0/200),"",VLOOKUP($A3401,'Marks Entry'!$C$1:$GQ$109,129,0))</f>
        <v/>
      </c>
      <c r="J3431" s="1399"/>
      <c r="K3431" s="1399"/>
      <c r="L3431" s="1399"/>
      <c r="M3431" s="1400"/>
      <c r="N3431" s="508"/>
    </row>
    <row r="3432" spans="8:8" s="24" ht="17.25" customFormat="1" customHeight="1">
      <c r="A3432" s="1236"/>
      <c r="B3432" s="1262" t="s">
        <v>167</v>
      </c>
      <c r="C3432" s="1394" t="str">
        <f>'Marks Entry'!$EB$3</f>
        <v>S.U.P.W.</v>
      </c>
      <c r="D3432" s="1395"/>
      <c r="E3432" s="1395"/>
      <c r="F3432" s="1396" t="str">
        <f>IF(K3404="","",VLOOKUP($A3401,'Marks Entry'!$C$1:$GQ$109,188,0))</f>
        <v>0/100</v>
      </c>
      <c r="G3432" s="1397"/>
      <c r="H3432" s="1398"/>
      <c r="I3432" s="1390" t="str">
        <f>IF(OR(K3404="",F3432=0/100),"",VLOOKUP($A3401,'Marks Entry'!$C$1:$GQ$109,135,0))</f>
        <v/>
      </c>
      <c r="J3432" s="1401"/>
      <c r="K3432" s="1401"/>
      <c r="L3432" s="1401"/>
      <c r="M3432" s="1402"/>
      <c r="N3432" s="508"/>
    </row>
    <row r="3433" spans="8:8" s="24" ht="17.25" customFormat="1" customHeight="1">
      <c r="A3433" s="1236"/>
      <c r="B3433" s="1262" t="s">
        <v>167</v>
      </c>
      <c r="C3433" s="1394" t="str">
        <f>'Marks Entry'!$EH$3</f>
        <v>Art Education</v>
      </c>
      <c r="D3433" s="1395"/>
      <c r="E3433" s="1395"/>
      <c r="F3433" s="1396" t="str">
        <f>IF(K3404="","",VLOOKUP($A3401,'Marks Entry'!$C$1:$GQ$109,192,0))</f>
        <v>0/100</v>
      </c>
      <c r="G3433" s="1397"/>
      <c r="H3433" s="1398"/>
      <c r="I3433" s="1390" t="str">
        <f>IF(OR(K3404="",F3433=0/100),"",VLOOKUP($A3401,'Marks Entry'!$C$1:$GQ$109,141,0))</f>
        <v/>
      </c>
      <c r="J3433" s="1403" t="s">
        <v>228</v>
      </c>
      <c r="K3433" s="1403"/>
      <c r="L3433" s="1403"/>
      <c r="M3433" s="1404"/>
      <c r="N3433" s="508"/>
    </row>
    <row r="3434" spans="8:8" s="24" ht="17.25" customFormat="1" customHeight="1">
      <c r="A3434" s="1236"/>
      <c r="B3434" s="1262" t="s">
        <v>167</v>
      </c>
      <c r="C3434" s="1394" t="str">
        <f>'Marks Entry'!$EN$3</f>
        <v>H &amp; C RAJ</v>
      </c>
      <c r="D3434" s="1395"/>
      <c r="E3434" s="1395"/>
      <c r="F3434" s="1405" t="str">
        <f>IF(K3404="","",VLOOKUP($A3401,'Marks Entry'!$C$1:$GQ$109,196,0))</f>
        <v>0/200</v>
      </c>
      <c r="G3434" s="1406"/>
      <c r="H3434" s="1407"/>
      <c r="I3434" s="1408" t="str">
        <f>IF(OR(K3404="",F3434=0/200),"",VLOOKUP($A3401,'Marks Entry'!$C$1:$GQ$109,151,0))</f>
        <v/>
      </c>
      <c r="J3434" s="1403" t="s">
        <v>229</v>
      </c>
      <c r="K3434" s="1403"/>
      <c r="L3434" s="1403"/>
      <c r="M3434" s="1404"/>
      <c r="N3434" s="508"/>
    </row>
    <row r="3435" spans="8:8" s="24" ht="17.25" customFormat="1" customHeight="1">
      <c r="A3435" s="1236"/>
      <c r="B3435" s="1262" t="s">
        <v>167</v>
      </c>
      <c r="C3435" s="1409" t="s">
        <v>171</v>
      </c>
      <c r="D3435" s="1410"/>
      <c r="E3435" s="1411"/>
      <c r="F3435" s="1412" t="s">
        <v>172</v>
      </c>
      <c r="G3435" s="1413"/>
      <c r="H3435" s="1414"/>
      <c r="I3435" s="1415" t="s">
        <v>31</v>
      </c>
      <c r="J3435" s="1403" t="s">
        <v>230</v>
      </c>
      <c r="K3435" s="1403"/>
      <c r="L3435" s="1403"/>
      <c r="M3435" s="1404"/>
      <c r="N3435" s="508"/>
    </row>
    <row r="3436" spans="8:8" s="24" ht="17.25" customFormat="1" customHeight="1">
      <c r="A3436" s="1236"/>
      <c r="B3436" s="1262" t="s">
        <v>167</v>
      </c>
      <c r="C3436" s="1416"/>
      <c r="D3436" s="1417"/>
      <c r="E3436" s="1418"/>
      <c r="F3436" s="1419" t="s">
        <v>224</v>
      </c>
      <c r="G3436" s="1420"/>
      <c r="H3436" s="1421"/>
      <c r="I3436" s="1422" t="s">
        <v>62</v>
      </c>
      <c r="J3436" s="1423" t="s">
        <v>232</v>
      </c>
      <c r="K3436" s="1424"/>
      <c r="L3436" s="1424"/>
      <c r="M3436" s="1425"/>
      <c r="N3436" s="508"/>
    </row>
    <row r="3437" spans="8:8" s="24" ht="17.25" customFormat="1" customHeight="1">
      <c r="A3437" s="1236"/>
      <c r="B3437" s="1262" t="s">
        <v>167</v>
      </c>
      <c r="C3437" s="1416"/>
      <c r="D3437" s="1417"/>
      <c r="E3437" s="1418"/>
      <c r="F3437" s="1419" t="s">
        <v>225</v>
      </c>
      <c r="G3437" s="1420"/>
      <c r="H3437" s="1421"/>
      <c r="I3437" s="1422" t="s">
        <v>63</v>
      </c>
      <c r="J3437" s="1426"/>
      <c r="K3437" s="1427"/>
      <c r="L3437" s="1427"/>
      <c r="M3437" s="1428"/>
      <c r="N3437" s="508"/>
    </row>
    <row r="3438" spans="8:8" s="24" ht="17.25" customFormat="1" customHeight="1">
      <c r="A3438" s="1236"/>
      <c r="B3438" s="1262" t="s">
        <v>167</v>
      </c>
      <c r="C3438" s="1416"/>
      <c r="D3438" s="1417"/>
      <c r="E3438" s="1418"/>
      <c r="F3438" s="1419" t="s">
        <v>226</v>
      </c>
      <c r="G3438" s="1420"/>
      <c r="H3438" s="1421"/>
      <c r="I3438" s="1422" t="s">
        <v>65</v>
      </c>
      <c r="J3438" s="1426"/>
      <c r="K3438" s="1427"/>
      <c r="L3438" s="1427"/>
      <c r="M3438" s="1428"/>
      <c r="N3438" s="508"/>
    </row>
    <row r="3439" spans="8:8" s="24" ht="17.25" customFormat="1" customHeight="1">
      <c r="A3439" s="1236"/>
      <c r="B3439" s="1429" t="s">
        <v>167</v>
      </c>
      <c r="C3439" s="1430"/>
      <c r="D3439" s="1431"/>
      <c r="E3439" s="1432"/>
      <c r="F3439" s="1433" t="s">
        <v>227</v>
      </c>
      <c r="G3439" s="1434"/>
      <c r="H3439" s="1435"/>
      <c r="I3439" s="1436" t="s">
        <v>64</v>
      </c>
      <c r="J3439" s="1437" t="s">
        <v>231</v>
      </c>
      <c r="K3439" s="1438"/>
      <c r="L3439" s="1438"/>
      <c r="M3439" s="1439"/>
      <c r="N3439" s="508"/>
    </row>
    <row r="3440" spans="8:8" s="24" ht="27.75" customFormat="1" customHeight="1">
      <c r="A3440" s="1440" t="s">
        <v>161</v>
      </c>
      <c r="B3440" s="1440"/>
      <c r="C3440" s="1440"/>
      <c r="D3440" s="1440"/>
      <c r="E3440" s="1440"/>
      <c r="F3440" s="1440"/>
      <c r="G3440" s="1440"/>
      <c r="H3440" s="1440"/>
      <c r="I3440" s="1440"/>
      <c r="J3440" s="1440"/>
      <c r="K3440" s="1440"/>
      <c r="L3440" s="1440"/>
      <c r="M3440" s="1440"/>
      <c r="N3440" s="1440"/>
    </row>
    <row r="3441" spans="8:8" s="24" ht="19.5" customFormat="1" customHeight="1">
      <c r="A3441" s="1223">
        <f>A3401+1</f>
        <v>87.0</v>
      </c>
      <c r="B3441" s="1441" t="str">
        <f>$B$1</f>
        <v>Department Of Sanskrit Education, Rajasthan</v>
      </c>
      <c r="C3441" s="1441"/>
      <c r="D3441" s="1441"/>
      <c r="E3441" s="1441"/>
      <c r="F3441" s="1441"/>
      <c r="G3441" s="1441"/>
      <c r="H3441" s="1441"/>
      <c r="I3441" s="1441"/>
      <c r="J3441" s="1441"/>
      <c r="K3441" s="1441"/>
      <c r="L3441" s="1441"/>
      <c r="M3441" s="1441"/>
      <c r="N3441" s="508" t="s">
        <v>161</v>
      </c>
    </row>
    <row r="3442" spans="8:8" s="707" ht="36.0" customFormat="1" customHeight="1">
      <c r="A3442" s="1225"/>
      <c r="B3442" s="1226"/>
      <c r="C3442" s="1227"/>
      <c r="D3442" s="1228" t="str">
        <f>Master!$E$8</f>
        <v>GOVT VARISHTHA UPADHYAY SANSKRIT SCHOOL</v>
      </c>
      <c r="E3442" s="1229"/>
      <c r="F3442" s="1229"/>
      <c r="G3442" s="1229"/>
      <c r="H3442" s="1229"/>
      <c r="I3442" s="1229"/>
      <c r="J3442" s="1229"/>
      <c r="K3442" s="1229"/>
      <c r="L3442" s="1229"/>
      <c r="M3442" s="1230"/>
      <c r="N3442" s="508"/>
    </row>
    <row r="3443" spans="8:8" s="24" ht="19.5" customFormat="1" customHeight="1">
      <c r="A3443" s="1225"/>
      <c r="B3443" s="1231"/>
      <c r="C3443" s="1232"/>
      <c r="D3443" s="1233">
        <f>Master!$E$11</f>
        <v>0.0</v>
      </c>
      <c r="E3443" s="1233"/>
      <c r="F3443" s="1233"/>
      <c r="G3443" s="1233"/>
      <c r="H3443" s="1233"/>
      <c r="I3443" s="1233"/>
      <c r="J3443" s="1233"/>
      <c r="K3443" s="1233"/>
      <c r="L3443" s="1233"/>
      <c r="M3443" s="1234"/>
      <c r="N3443" s="508"/>
    </row>
    <row r="3444" spans="8:8" s="1235" ht="18.75" customFormat="1" customHeight="1">
      <c r="A3444" s="1236"/>
      <c r="B3444" s="1237"/>
      <c r="C3444" s="1238" t="s">
        <v>154</v>
      </c>
      <c r="D3444" s="1239"/>
      <c r="E3444" s="1239"/>
      <c r="F3444" s="1239"/>
      <c r="G3444" s="1239"/>
      <c r="H3444" s="1240"/>
      <c r="I3444" s="1241" t="s">
        <v>135</v>
      </c>
      <c r="J3444" s="1242"/>
      <c r="K3444" s="1243">
        <f>VLOOKUP($A3441,'Marks Entry'!$C$9:$K$108,5)</f>
        <v>0.0</v>
      </c>
      <c r="L3444" s="1244" t="s">
        <v>221</v>
      </c>
      <c r="M3444" s="1245"/>
      <c r="N3444" s="508"/>
    </row>
    <row r="3445" spans="8:8" s="1235" ht="18.75" customFormat="1" customHeight="1">
      <c r="A3445" s="1236"/>
      <c r="B3445" s="1237"/>
      <c r="C3445" s="1246"/>
      <c r="D3445" s="1247"/>
      <c r="E3445" s="1247"/>
      <c r="F3445" s="1247"/>
      <c r="G3445" s="1247"/>
      <c r="H3445" s="1248"/>
      <c r="I3445" s="1241"/>
      <c r="J3445" s="1242"/>
      <c r="K3445" s="1243"/>
      <c r="L3445" s="1249">
        <f>Master!$E$14</f>
        <v>8170.0</v>
      </c>
      <c r="M3445" s="1250"/>
      <c r="N3445" s="508"/>
    </row>
    <row r="3446" spans="8:8" s="24" ht="15.75" customFormat="1" customHeight="1">
      <c r="A3446" s="1236"/>
      <c r="B3446" s="1251"/>
      <c r="C3446" s="1246"/>
      <c r="D3446" s="1247"/>
      <c r="E3446" s="1247"/>
      <c r="F3446" s="1247"/>
      <c r="G3446" s="1247"/>
      <c r="H3446" s="1248"/>
      <c r="I3446" s="1241"/>
      <c r="J3446" s="1242"/>
      <c r="K3446" s="1243"/>
      <c r="L3446" s="1252" t="s">
        <v>222</v>
      </c>
      <c r="M3446" s="1253"/>
      <c r="N3446" s="508"/>
    </row>
    <row r="3447" spans="8:8" s="24" ht="18.0" customFormat="1" customHeight="1">
      <c r="A3447" s="1236"/>
      <c r="B3447" s="1251"/>
      <c r="C3447" s="1254"/>
      <c r="D3447" s="1255"/>
      <c r="E3447" s="1255"/>
      <c r="F3447" s="1255"/>
      <c r="G3447" s="1255"/>
      <c r="H3447" s="1256"/>
      <c r="I3447" s="1257"/>
      <c r="J3447" s="1258"/>
      <c r="K3447" s="1259"/>
      <c r="L3447" s="1260" t="str">
        <f>Master!$E$6</f>
        <v>2022-23</v>
      </c>
      <c r="M3447" s="1261"/>
      <c r="N3447" s="508"/>
    </row>
    <row r="3448" spans="8:8" s="24" ht="17.25" customFormat="1" customHeight="1">
      <c r="A3448" s="1236"/>
      <c r="B3448" s="1262" t="s">
        <v>167</v>
      </c>
      <c r="C3448" s="1263" t="s">
        <v>21</v>
      </c>
      <c r="D3448" s="1264"/>
      <c r="E3448" s="1264"/>
      <c r="F3448" s="1264"/>
      <c r="G3448" s="1265"/>
      <c r="H3448" s="1266" t="s">
        <v>153</v>
      </c>
      <c r="I3448" s="1267">
        <f>IF(K3444="","",VLOOKUP($A3441,'Marks Entry'!$C$9:$FA$108,3,0))</f>
        <v>0.0</v>
      </c>
      <c r="J3448" s="1267"/>
      <c r="K3448" s="1267"/>
      <c r="L3448" s="1267"/>
      <c r="M3448" s="1268"/>
      <c r="N3448" s="508"/>
    </row>
    <row r="3449" spans="8:8" s="24" ht="17.25" customFormat="1" customHeight="1">
      <c r="A3449" s="1236"/>
      <c r="B3449" s="1262" t="s">
        <v>167</v>
      </c>
      <c r="C3449" s="1269" t="s">
        <v>23</v>
      </c>
      <c r="D3449" s="1270"/>
      <c r="E3449" s="1270"/>
      <c r="F3449" s="1270"/>
      <c r="G3449" s="1271"/>
      <c r="H3449" s="1272" t="s">
        <v>153</v>
      </c>
      <c r="I3449" s="1273">
        <f>IF(K3444="","",VLOOKUP($A3441,'Marks Entry'!$C$9:$FA$108,6,0))</f>
        <v>0.0</v>
      </c>
      <c r="J3449" s="1273"/>
      <c r="K3449" s="1273"/>
      <c r="L3449" s="1273"/>
      <c r="M3449" s="1274"/>
      <c r="N3449" s="508"/>
    </row>
    <row r="3450" spans="8:8" s="24" ht="17.25" customFormat="1" customHeight="1">
      <c r="A3450" s="1236"/>
      <c r="B3450" s="1262" t="s">
        <v>167</v>
      </c>
      <c r="C3450" s="1269" t="s">
        <v>24</v>
      </c>
      <c r="D3450" s="1270"/>
      <c r="E3450" s="1270"/>
      <c r="F3450" s="1270"/>
      <c r="G3450" s="1271"/>
      <c r="H3450" s="1272" t="s">
        <v>153</v>
      </c>
      <c r="I3450" s="1273">
        <f>IF(K3444="","",VLOOKUP($A3441,'Marks Entry'!$C$9:$FA$108,7,0))</f>
        <v>0.0</v>
      </c>
      <c r="J3450" s="1273"/>
      <c r="K3450" s="1273"/>
      <c r="L3450" s="1273"/>
      <c r="M3450" s="1274"/>
      <c r="N3450" s="508"/>
    </row>
    <row r="3451" spans="8:8" s="24" ht="17.25" customFormat="1" customHeight="1">
      <c r="A3451" s="1236"/>
      <c r="B3451" s="1262" t="s">
        <v>167</v>
      </c>
      <c r="C3451" s="1269" t="s">
        <v>52</v>
      </c>
      <c r="D3451" s="1270"/>
      <c r="E3451" s="1270"/>
      <c r="F3451" s="1270"/>
      <c r="G3451" s="1271"/>
      <c r="H3451" s="1272" t="s">
        <v>153</v>
      </c>
      <c r="I3451" s="1273">
        <f>IF(K3444="","",VLOOKUP($A3441,'Marks Entry'!$C$9:$FA$108,8,0))</f>
        <v>0.0</v>
      </c>
      <c r="J3451" s="1273"/>
      <c r="K3451" s="1273"/>
      <c r="L3451" s="1273"/>
      <c r="M3451" s="1274"/>
      <c r="N3451" s="508"/>
    </row>
    <row r="3452" spans="8:8" s="24" ht="17.25" customFormat="1" customHeight="1">
      <c r="A3452" s="1236"/>
      <c r="B3452" s="1262" t="s">
        <v>167</v>
      </c>
      <c r="C3452" s="1269" t="s">
        <v>53</v>
      </c>
      <c r="D3452" s="1270"/>
      <c r="E3452" s="1270"/>
      <c r="F3452" s="1270"/>
      <c r="G3452" s="1271"/>
      <c r="H3452" s="1272" t="s">
        <v>153</v>
      </c>
      <c r="I3452" s="1275" t="str">
        <f>IF(K3444="","",CONCATENATE('Marks Entry'!$G$4,'Marks Entry'!$J$4))</f>
        <v>9(A)</v>
      </c>
      <c r="J3452" s="1273"/>
      <c r="K3452" s="1273"/>
      <c r="L3452" s="1273"/>
      <c r="M3452" s="1274"/>
      <c r="N3452" s="508"/>
    </row>
    <row r="3453" spans="8:8" s="24" ht="17.25" customFormat="1" customHeight="1">
      <c r="A3453" s="1236"/>
      <c r="B3453" s="1262" t="s">
        <v>167</v>
      </c>
      <c r="C3453" s="1276" t="s">
        <v>26</v>
      </c>
      <c r="D3453" s="1277"/>
      <c r="E3453" s="1277"/>
      <c r="F3453" s="1277"/>
      <c r="G3453" s="1278"/>
      <c r="H3453" s="1279" t="s">
        <v>153</v>
      </c>
      <c r="I3453" s="1280">
        <f>IF(K3444="","",VLOOKUP($A3441,'Marks Entry'!$C$9:$FA$108,9,0))</f>
        <v>0.0</v>
      </c>
      <c r="J3453" s="1280"/>
      <c r="K3453" s="1280"/>
      <c r="L3453" s="1280"/>
      <c r="M3453" s="1281"/>
      <c r="N3453" s="508"/>
    </row>
    <row r="3454" spans="8:8" s="1235" ht="17.25" customFormat="1" customHeight="1">
      <c r="A3454" s="1236"/>
      <c r="B3454" s="1282" t="s">
        <v>167</v>
      </c>
      <c r="C3454" s="1283" t="s">
        <v>54</v>
      </c>
      <c r="D3454" s="1284"/>
      <c r="E3454" s="1285" t="s">
        <v>69</v>
      </c>
      <c r="F3454" s="1286" t="s">
        <v>70</v>
      </c>
      <c r="G3454" s="1285" t="s">
        <v>200</v>
      </c>
      <c r="H3454" s="1287" t="s">
        <v>30</v>
      </c>
      <c r="I3454" s="1288" t="s">
        <v>55</v>
      </c>
      <c r="J3454" s="1289" t="s">
        <v>223</v>
      </c>
      <c r="K3454" s="1290" t="s">
        <v>83</v>
      </c>
      <c r="L3454" s="1291" t="s">
        <v>76</v>
      </c>
      <c r="M3454" s="1292" t="s">
        <v>102</v>
      </c>
      <c r="N3454" s="508"/>
    </row>
    <row r="3455" spans="8:8" s="1235" ht="17.25" customFormat="1" customHeight="1">
      <c r="A3455" s="1236"/>
      <c r="B3455" s="1282" t="s">
        <v>167</v>
      </c>
      <c r="C3455" s="1293"/>
      <c r="D3455" s="1294"/>
      <c r="E3455" s="1295"/>
      <c r="F3455" s="1296"/>
      <c r="G3455" s="1295"/>
      <c r="H3455" s="1297"/>
      <c r="I3455" s="1298"/>
      <c r="J3455" s="1299"/>
      <c r="K3455" s="1300"/>
      <c r="L3455" s="1301"/>
      <c r="M3455" s="1302"/>
      <c r="N3455" s="508"/>
    </row>
    <row r="3456" spans="8:8" s="1235" ht="17.25" customFormat="1" customHeight="1">
      <c r="A3456" s="1236"/>
      <c r="B3456" s="1282" t="s">
        <v>167</v>
      </c>
      <c r="C3456" s="1303" t="s">
        <v>56</v>
      </c>
      <c r="D3456" s="1304"/>
      <c r="E3456" s="1305">
        <f>'Marks Entry'!$L$7</f>
        <v>5.0</v>
      </c>
      <c r="F3456" s="1305">
        <f>'Marks Entry'!$M$7</f>
        <v>5.0</v>
      </c>
      <c r="G3456" s="1305">
        <f>'Marks Entry'!$M$7</f>
        <v>5.0</v>
      </c>
      <c r="H3456" s="1306">
        <f>SUM(E3456:G3456)</f>
        <v>15.0</v>
      </c>
      <c r="I3456" s="1305">
        <f>'Marks Entry'!$P$7</f>
        <v>35.0</v>
      </c>
      <c r="J3456" s="1306">
        <f>SUM(H3456,I3456)</f>
        <v>50.0</v>
      </c>
      <c r="K3456" s="1305">
        <f>'Marks Entry'!$R$7</f>
        <v>50.0</v>
      </c>
      <c r="L3456" s="1307">
        <f>SUM(J3456,K3456)</f>
        <v>100.0</v>
      </c>
      <c r="M3456" s="1308"/>
      <c r="N3456" s="508"/>
    </row>
    <row r="3457" spans="8:8" s="1235" ht="17.25" customFormat="1" customHeight="1">
      <c r="A3457" s="1236"/>
      <c r="B3457" s="1282" t="s">
        <v>167</v>
      </c>
      <c r="C3457" s="1309" t="str">
        <f>'Marks Entry'!$L$3</f>
        <v>HINDI</v>
      </c>
      <c r="D3457" s="1310"/>
      <c r="E3457" s="1311">
        <f>IF(K3444="","",VLOOKUP($A3441,'Marks Entry'!$C$1:$GQ$109,10,0))</f>
        <v>0.0</v>
      </c>
      <c r="F3457" s="1311">
        <f>IF(K3444="","",VLOOKUP($A3441,'Marks Entry'!$C$1:$GQ$109,11,0))</f>
        <v>0.0</v>
      </c>
      <c r="G3457" s="1312">
        <f>IF(K3444="","",VLOOKUP($A3441,'Marks Entry'!$C$1:$GQ$109,12,0))</f>
        <v>0.0</v>
      </c>
      <c r="H3457" s="1313">
        <f>SUM(E3457:G3457)</f>
        <v>0.0</v>
      </c>
      <c r="I3457" s="1311">
        <f>IF(K3444="","",VLOOKUP($A3441,'Marks Entry'!$C$1:$GQ$109,14,0))</f>
        <v>0.0</v>
      </c>
      <c r="J3457" s="1313">
        <f t="shared" si="258" ref="J3457:J3464">SUM(H3457,I3457)</f>
        <v>0.0</v>
      </c>
      <c r="K3457" s="1311">
        <f>IF(K3444="","",VLOOKUP($A3441,'Marks Entry'!$C$1:$GQ$109,16,0))</f>
        <v>0.0</v>
      </c>
      <c r="L3457" s="1314">
        <f t="shared" si="259" ref="L3457:L3464">SUM(J3457,K3457)</f>
        <v>0.0</v>
      </c>
      <c r="M3457" s="1315" t="str">
        <f>IF(K3444="","",VLOOKUP($A3441,'Marks Entry'!$C$1:$GQ$109,21,0))</f>
        <v/>
      </c>
      <c r="N3457" s="508"/>
    </row>
    <row r="3458" spans="8:8" s="1235" ht="17.25" customFormat="1" customHeight="1">
      <c r="A3458" s="1236"/>
      <c r="B3458" s="1282" t="s">
        <v>167</v>
      </c>
      <c r="C3458" s="1316" t="str">
        <f>'Marks Entry'!$X$3</f>
        <v>ENGLISH</v>
      </c>
      <c r="D3458" s="1317"/>
      <c r="E3458" s="1318">
        <f>IF(K3444="","",VLOOKUP($A3441,'Marks Entry'!$C$1:$GQ$109,22,0))</f>
        <v>0.0</v>
      </c>
      <c r="F3458" s="1318">
        <f>IF(K3444="","",VLOOKUP($A3441,'Marks Entry'!$C$1:$GQ$109,23,0))</f>
        <v>0.0</v>
      </c>
      <c r="G3458" s="1319">
        <f>IF(K3444="","",VLOOKUP($A3441,'Marks Entry'!$C$1:$GQ$109,24,0))</f>
        <v>0.0</v>
      </c>
      <c r="H3458" s="1320">
        <f t="shared" si="260" ref="H3458:H3464">SUM(E3458:G3458)</f>
        <v>0.0</v>
      </c>
      <c r="I3458" s="1321">
        <f>IF(K3444="","",VLOOKUP($A3441,'Marks Entry'!$C$1:$GQ$109,26,0))</f>
        <v>0.0</v>
      </c>
      <c r="J3458" s="1320">
        <f t="shared" si="258"/>
        <v>0.0</v>
      </c>
      <c r="K3458" s="1318">
        <f>IF(K3444="","",VLOOKUP($A3441,'Marks Entry'!$C$1:$GQ$109,28,0))</f>
        <v>0.0</v>
      </c>
      <c r="L3458" s="1322">
        <f t="shared" si="259"/>
        <v>0.0</v>
      </c>
      <c r="M3458" s="1323" t="str">
        <f>IF(K3444="","",VLOOKUP($A3441,'Marks Entry'!$C$1:$GQ$109,33,0))</f>
        <v/>
      </c>
      <c r="N3458" s="508"/>
    </row>
    <row r="3459" spans="8:8" s="1235" ht="17.25" customFormat="1" customHeight="1">
      <c r="A3459" s="1236"/>
      <c r="B3459" s="1282" t="s">
        <v>167</v>
      </c>
      <c r="C3459" s="1324" t="s">
        <v>56</v>
      </c>
      <c r="D3459" s="1325"/>
      <c r="E3459" s="1326">
        <f>'Marks Entry'!$AJ$7</f>
        <v>10.0</v>
      </c>
      <c r="F3459" s="1326">
        <f>'Marks Entry'!$AK$7</f>
        <v>10.0</v>
      </c>
      <c r="G3459" s="1326">
        <f>'Marks Entry'!$AK$7</f>
        <v>10.0</v>
      </c>
      <c r="H3459" s="1327">
        <f t="shared" si="260"/>
        <v>30.0</v>
      </c>
      <c r="I3459" s="1326">
        <f>'Marks Entry'!$AN$7</f>
        <v>70.0</v>
      </c>
      <c r="J3459" s="1327">
        <f t="shared" si="258"/>
        <v>100.0</v>
      </c>
      <c r="K3459" s="1326">
        <f>'Marks Entry'!$AP$7</f>
        <v>100.0</v>
      </c>
      <c r="L3459" s="1328">
        <f t="shared" si="259"/>
        <v>200.0</v>
      </c>
      <c r="M3459" s="1329" t="s">
        <v>168</v>
      </c>
      <c r="N3459" s="508"/>
    </row>
    <row r="3460" spans="8:8" s="1235" ht="17.25" customFormat="1" customHeight="1">
      <c r="A3460" s="1236"/>
      <c r="B3460" s="1282" t="s">
        <v>167</v>
      </c>
      <c r="C3460" s="1330" t="str">
        <f>'Marks Entry'!$AJ$3</f>
        <v>SANSKRIT-I</v>
      </c>
      <c r="D3460" s="1331"/>
      <c r="E3460" s="1311">
        <f>IF(K3444="","",VLOOKUP($A3441,'Marks Entry'!$C$1:$GQ$109,34,0))</f>
        <v>0.0</v>
      </c>
      <c r="F3460" s="1311">
        <f>IF(K3444="","",VLOOKUP($A3441,'Marks Entry'!$C$1:$GQ$109,35,0))</f>
        <v>0.0</v>
      </c>
      <c r="G3460" s="1312">
        <f>IF(K3444="","",VLOOKUP($A3441,'Marks Entry'!$C$1:$GQ$109,36,0))</f>
        <v>0.0</v>
      </c>
      <c r="H3460" s="1332">
        <f t="shared" si="260"/>
        <v>0.0</v>
      </c>
      <c r="I3460" s="1333">
        <f>IF(K3444="","",VLOOKUP($A3441,'Marks Entry'!$C$1:$GQ$109,38,0))</f>
        <v>0.0</v>
      </c>
      <c r="J3460" s="1332">
        <f t="shared" si="258"/>
        <v>0.0</v>
      </c>
      <c r="K3460" s="1311">
        <f>IF(K3444="","",VLOOKUP($A3441,'Marks Entry'!$C$1:$GQ$109,40,0))</f>
        <v>0.0</v>
      </c>
      <c r="L3460" s="1314">
        <f t="shared" si="259"/>
        <v>0.0</v>
      </c>
      <c r="M3460" s="1315" t="str">
        <f>IF(K3444="","",VLOOKUP($A3441,'Marks Entry'!$C$1:$GQ$109,45,0))</f>
        <v/>
      </c>
      <c r="N3460" s="508"/>
    </row>
    <row r="3461" spans="8:8" s="1235" ht="17.25" customFormat="1" customHeight="1">
      <c r="A3461" s="1236"/>
      <c r="B3461" s="1282" t="s">
        <v>167</v>
      </c>
      <c r="C3461" s="1334" t="str">
        <f>'Marks Entry'!$AV$3</f>
        <v>SANSKRIT-II</v>
      </c>
      <c r="D3461" s="1335"/>
      <c r="E3461" s="1311">
        <f>IF(K3444="","",VLOOKUP($A3441,'Marks Entry'!$C$1:$GQ$109,46,0))</f>
        <v>0.0</v>
      </c>
      <c r="F3461" s="1311">
        <f>IF(K3444="","",VLOOKUP($A3441,'Marks Entry'!$C$1:$GQ$109,47,0))</f>
        <v>0.0</v>
      </c>
      <c r="G3461" s="1312">
        <f>IF(K3444="","",VLOOKUP($A3441,'Marks Entry'!$C$1:$GQ$109,48,0))</f>
        <v>0.0</v>
      </c>
      <c r="H3461" s="1336">
        <f t="shared" si="260"/>
        <v>0.0</v>
      </c>
      <c r="I3461" s="1337">
        <f>IF(K3444="","",VLOOKUP($A3441,'Marks Entry'!$C$1:$GQ$109,50,0))</f>
        <v>0.0</v>
      </c>
      <c r="J3461" s="1336">
        <f t="shared" si="258"/>
        <v>0.0</v>
      </c>
      <c r="K3461" s="1311">
        <f>IF(K3444="","",VLOOKUP($A3441,'Marks Entry'!$C$1:$GQ$109,52,0))</f>
        <v>0.0</v>
      </c>
      <c r="L3461" s="1314">
        <f t="shared" si="259"/>
        <v>0.0</v>
      </c>
      <c r="M3461" s="1315" t="str">
        <f>IF(K3444="","",VLOOKUP($A3441,'Marks Entry'!$C$1:$GQ$109,57,0))</f>
        <v/>
      </c>
      <c r="N3461" s="508"/>
    </row>
    <row r="3462" spans="8:8" s="1235" ht="17.25" customFormat="1" customHeight="1">
      <c r="A3462" s="1236"/>
      <c r="B3462" s="1282" t="s">
        <v>167</v>
      </c>
      <c r="C3462" s="1334" t="str">
        <f>'Marks Entry'!$BH$3</f>
        <v>SCIENCE</v>
      </c>
      <c r="D3462" s="1335"/>
      <c r="E3462" s="1311">
        <f>IF(K3444="","",VLOOKUP($A3441,'Marks Entry'!$C$1:$GQ$109,58,0))</f>
        <v>0.0</v>
      </c>
      <c r="F3462" s="1311">
        <f>IF(K3444="","",VLOOKUP($A3441,'Marks Entry'!$C$1:$GQ$109,59,0))</f>
        <v>0.0</v>
      </c>
      <c r="G3462" s="1312">
        <f>IF(K3444="","",VLOOKUP($A3441,'Marks Entry'!$C$1:$GQ$109,60,0))</f>
        <v>0.0</v>
      </c>
      <c r="H3462" s="1336">
        <f t="shared" si="260"/>
        <v>0.0</v>
      </c>
      <c r="I3462" s="1337">
        <f>IF(K3444="","",VLOOKUP($A3441,'Marks Entry'!$C$1:$GQ$109,62,0))</f>
        <v>0.0</v>
      </c>
      <c r="J3462" s="1336">
        <f t="shared" si="258"/>
        <v>0.0</v>
      </c>
      <c r="K3462" s="1311">
        <f>IF(K3444="","",VLOOKUP($A3441,'Marks Entry'!$C$1:$GQ$109,64,0))</f>
        <v>0.0</v>
      </c>
      <c r="L3462" s="1314">
        <f t="shared" si="259"/>
        <v>0.0</v>
      </c>
      <c r="M3462" s="1315" t="str">
        <f>IF(K3444="","",VLOOKUP($A3441,'Marks Entry'!$C$1:$GQ$109,69,0))</f>
        <v/>
      </c>
      <c r="N3462" s="508"/>
    </row>
    <row r="3463" spans="8:8" s="1235" ht="17.25" customFormat="1" customHeight="1">
      <c r="A3463" s="1236"/>
      <c r="B3463" s="1282" t="s">
        <v>167</v>
      </c>
      <c r="C3463" s="1338" t="str">
        <f>'Marks Entry'!$BT$3</f>
        <v>MATHEMATICS</v>
      </c>
      <c r="D3463" s="1339"/>
      <c r="E3463" s="1340">
        <f>IF(K3444="","",VLOOKUP($A3441,'Marks Entry'!$C$1:$GQ$109,70,0))</f>
        <v>0.0</v>
      </c>
      <c r="F3463" s="1340">
        <f>IF(K3444="","",VLOOKUP($A3441,'Marks Entry'!$C$1:$GQ$109,71,0))</f>
        <v>0.0</v>
      </c>
      <c r="G3463" s="1341">
        <f>IF(K3444="","",VLOOKUP($A3441,'Marks Entry'!$C$1:$GQ$109,72,0))</f>
        <v>0.0</v>
      </c>
      <c r="H3463" s="1342">
        <f t="shared" si="260"/>
        <v>0.0</v>
      </c>
      <c r="I3463" s="1343">
        <f>IF(K3444="","",VLOOKUP($A3441,'Marks Entry'!$C$1:$GQ$109,74,0))</f>
        <v>0.0</v>
      </c>
      <c r="J3463" s="1342">
        <f t="shared" si="258"/>
        <v>0.0</v>
      </c>
      <c r="K3463" s="1340">
        <f>IF(K3444="","",VLOOKUP($A3441,'Marks Entry'!$C$1:$GQ$109,76,0))</f>
        <v>0.0</v>
      </c>
      <c r="L3463" s="1344">
        <f t="shared" si="259"/>
        <v>0.0</v>
      </c>
      <c r="M3463" s="1345" t="str">
        <f>IF(K3444="","",VLOOKUP($A3441,'Marks Entry'!$C$1:$GQ$109,81,0))</f>
        <v/>
      </c>
      <c r="N3463" s="508"/>
    </row>
    <row r="3464" spans="8:8" s="1235" ht="17.25" customFormat="1" customHeight="1">
      <c r="A3464" s="1236"/>
      <c r="B3464" s="1282" t="s">
        <v>167</v>
      </c>
      <c r="C3464" s="1338" t="str">
        <f>'Marks Entry'!$CF$3</f>
        <v>SOCIAL SCIENCE</v>
      </c>
      <c r="D3464" s="1339"/>
      <c r="E3464" s="1340">
        <f>IF(K3444="","",VLOOKUP($A3441,'Marks Entry'!$C$1:$GQ$109,82,0))</f>
        <v>0.0</v>
      </c>
      <c r="F3464" s="1340">
        <f>IF(K3444="","",VLOOKUP($A3441,'Marks Entry'!$C$1:$GQ$109,83,0))</f>
        <v>0.0</v>
      </c>
      <c r="G3464" s="1341">
        <f>IF(K3444="","",VLOOKUP($A3441,'Marks Entry'!$C$1:$GQ$109,84,0))</f>
        <v>0.0</v>
      </c>
      <c r="H3464" s="1342">
        <f t="shared" si="260"/>
        <v>0.0</v>
      </c>
      <c r="I3464" s="1343">
        <f>IF(K3444="","",VLOOKUP($A3441,'Marks Entry'!$C$1:$GQ$109,86,0))</f>
        <v>0.0</v>
      </c>
      <c r="J3464" s="1342">
        <f t="shared" si="258"/>
        <v>0.0</v>
      </c>
      <c r="K3464" s="1340">
        <f>IF(K3444="","",VLOOKUP($A3441,'Marks Entry'!$C$1:$GQ$109,88,0))</f>
        <v>0.0</v>
      </c>
      <c r="L3464" s="1344">
        <f t="shared" si="259"/>
        <v>0.0</v>
      </c>
      <c r="M3464" s="1345" t="str">
        <f>IF(K3444="","",VLOOKUP($A3441,'Marks Entry'!$C$1:$GQ$109,93,0))</f>
        <v/>
      </c>
      <c r="N3464" s="508"/>
    </row>
    <row r="3465" spans="8:8" s="24" ht="17.25" customFormat="1" customHeight="1">
      <c r="A3465" s="1236"/>
      <c r="B3465" s="1262" t="s">
        <v>167</v>
      </c>
      <c r="C3465" s="1346" t="s">
        <v>77</v>
      </c>
      <c r="D3465" s="1347"/>
      <c r="E3465" s="1348"/>
      <c r="F3465" s="1349" t="s">
        <v>78</v>
      </c>
      <c r="G3465" s="1350"/>
      <c r="H3465" s="1351" t="s">
        <v>79</v>
      </c>
      <c r="I3465" s="1352"/>
      <c r="J3465" s="1353" t="s">
        <v>43</v>
      </c>
      <c r="K3465" s="1354" t="s">
        <v>95</v>
      </c>
      <c r="L3465" s="1355" t="s">
        <v>41</v>
      </c>
      <c r="M3465" s="1356" t="s">
        <v>45</v>
      </c>
      <c r="N3465" s="508"/>
    </row>
    <row r="3466" spans="8:8" s="24" ht="20.25" customFormat="1" customHeight="1">
      <c r="A3466" s="1236"/>
      <c r="B3466" s="1262" t="s">
        <v>167</v>
      </c>
      <c r="C3466" s="1357"/>
      <c r="D3466" s="1358"/>
      <c r="E3466" s="1359"/>
      <c r="F3466" s="1360" t="str">
        <f>IF(K3444="","",VLOOKUP($A3441,'Marks Entry'!$C$1:$GQ$109,155,0))</f>
        <v/>
      </c>
      <c r="G3466" s="1361"/>
      <c r="H3466" s="1362" t="str">
        <f>IF(K3444="","",VLOOKUP($A3441,'Marks Entry'!$C$1:$GQ$109,156,0))</f>
        <v/>
      </c>
      <c r="I3466" s="1361"/>
      <c r="J3466" s="1363" t="str">
        <f>IF(K3444="","",VLOOKUP($A3441,'Marks Entry'!$C$1:$GQ$109,157,0))</f>
        <v/>
      </c>
      <c r="K3466" s="1364" t="str">
        <f>IF(K3444="","",VLOOKUP($A3441,'Marks Entry'!$C$1:$GQ$109,158,0))</f>
        <v/>
      </c>
      <c r="L3466" s="1365" t="str">
        <f>IF(K3444="","",VLOOKUP($A3441,'Marks Entry'!$C$1:$GQ$109,159,0))</f>
        <v/>
      </c>
      <c r="M3466" s="1366" t="str">
        <f>IF(K3444="","",VLOOKUP($A3441,'Marks Entry'!$C$1:$GQ$109,161,0))</f>
        <v/>
      </c>
      <c r="N3466" s="508"/>
    </row>
    <row r="3467" spans="8:8" s="24" ht="17.25" customFormat="1" customHeight="1">
      <c r="A3467" s="1236"/>
      <c r="B3467" s="1262" t="s">
        <v>167</v>
      </c>
      <c r="C3467" s="1367" t="s">
        <v>58</v>
      </c>
      <c r="D3467" s="1368"/>
      <c r="E3467" s="1368"/>
      <c r="F3467" s="1368"/>
      <c r="G3467" s="1368"/>
      <c r="H3467" s="1368"/>
      <c r="I3467" s="1369"/>
      <c r="J3467" s="1370" t="s">
        <v>59</v>
      </c>
      <c r="K3467" s="1371">
        <f>IF(K3444="","",VLOOKUP($A3441,'Marks Entry'!$C$1:$GQ$109,152,0))</f>
        <v>0.0</v>
      </c>
      <c r="L3467" s="1372" t="s">
        <v>104</v>
      </c>
      <c r="M3467" s="1373"/>
      <c r="N3467" s="508"/>
    </row>
    <row r="3468" spans="8:8" s="24" ht="17.25" customFormat="1" customHeight="1">
      <c r="A3468" s="1236"/>
      <c r="B3468" s="1262" t="s">
        <v>167</v>
      </c>
      <c r="C3468" s="1374" t="s">
        <v>54</v>
      </c>
      <c r="D3468" s="1375"/>
      <c r="E3468" s="1375"/>
      <c r="F3468" s="1376" t="s">
        <v>162</v>
      </c>
      <c r="G3468" s="1376"/>
      <c r="H3468" s="1376"/>
      <c r="I3468" s="1377" t="s">
        <v>49</v>
      </c>
      <c r="J3468" s="1378" t="s">
        <v>60</v>
      </c>
      <c r="K3468" s="1379">
        <f>IF(K3444="","",VLOOKUP($A3441,'Marks Entry'!$C$1:$GQ$109,153,0))</f>
        <v>0.0</v>
      </c>
      <c r="L3468" s="1380" t="str">
        <f>IF(K3444="","",VLOOKUP($A3441,'Marks Entry'!$C$1:$GQ$109,154,0))</f>
        <v/>
      </c>
      <c r="M3468" s="1381"/>
      <c r="N3468" s="508"/>
    </row>
    <row r="3469" spans="8:8" s="24" ht="17.25" customFormat="1" customHeight="1">
      <c r="A3469" s="1236"/>
      <c r="B3469" s="1262" t="s">
        <v>167</v>
      </c>
      <c r="C3469" s="1374"/>
      <c r="D3469" s="1375"/>
      <c r="E3469" s="1375"/>
      <c r="F3469" s="1376"/>
      <c r="G3469" s="1376"/>
      <c r="H3469" s="1376"/>
      <c r="I3469" s="1382" t="s">
        <v>103</v>
      </c>
      <c r="J3469" s="1383" t="s">
        <v>61</v>
      </c>
      <c r="K3469" s="1383"/>
      <c r="L3469" s="1384" t="str">
        <f>IF(K3444="","",VLOOKUP($A3441,'Marks Entry'!$C$1:$GQ$109,162,0))</f>
        <v/>
      </c>
      <c r="M3469" s="1385"/>
      <c r="N3469" s="508"/>
    </row>
    <row r="3470" spans="8:8" s="24" ht="17.25" customFormat="1" customHeight="1">
      <c r="A3470" s="1236"/>
      <c r="B3470" s="1262" t="s">
        <v>167</v>
      </c>
      <c r="C3470" s="1386" t="str">
        <f>'Marks Entry'!$CR$3</f>
        <v>Fou. Of Info. Tech.</v>
      </c>
      <c r="D3470" s="1387"/>
      <c r="E3470" s="1388"/>
      <c r="F3470" s="1389" t="str">
        <f>IF(K3444="","",VLOOKUP($A3441,'Marks Entry'!$C$1:$GQ$109,180,0))</f>
        <v>0/200</v>
      </c>
      <c r="G3470" s="1389"/>
      <c r="H3470" s="1389"/>
      <c r="I3470" s="1390" t="str">
        <f>IF(OR(K3444="",F3470=0/200),"",VLOOKUP($A3441,'Marks Entry'!$C$1:$GQ$109,106,0))</f>
        <v/>
      </c>
      <c r="J3470" s="1391" t="s">
        <v>68</v>
      </c>
      <c r="K3470" s="1391"/>
      <c r="L3470" s="1392">
        <f>Master!$E$20</f>
        <v>45048.0</v>
      </c>
      <c r="M3470" s="1393"/>
      <c r="N3470" s="508"/>
    </row>
    <row r="3471" spans="8:8" s="24" ht="17.25" customFormat="1" customHeight="1">
      <c r="A3471" s="1236"/>
      <c r="B3471" s="1262" t="s">
        <v>167</v>
      </c>
      <c r="C3471" s="1394" t="str">
        <f>'Marks Entry'!$DE$3</f>
        <v>Health &amp; Phy. Edu.</v>
      </c>
      <c r="D3471" s="1395"/>
      <c r="E3471" s="1395"/>
      <c r="F3471" s="1396" t="str">
        <f>IF(K3444="","",VLOOKUP($A3441,'Marks Entry'!$C$1:$GQ$109,184,0))</f>
        <v>0/230</v>
      </c>
      <c r="G3471" s="1397"/>
      <c r="H3471" s="1398"/>
      <c r="I3471" s="1390" t="str">
        <f>IF(OR(K3444="",F3471=0/200),"",VLOOKUP($A3441,'Marks Entry'!$C$1:$GQ$109,129,0))</f>
        <v/>
      </c>
      <c r="J3471" s="1399"/>
      <c r="K3471" s="1399"/>
      <c r="L3471" s="1399"/>
      <c r="M3471" s="1400"/>
      <c r="N3471" s="508"/>
    </row>
    <row r="3472" spans="8:8" s="24" ht="17.25" customFormat="1" customHeight="1">
      <c r="A3472" s="1236"/>
      <c r="B3472" s="1262" t="s">
        <v>167</v>
      </c>
      <c r="C3472" s="1394" t="str">
        <f>'Marks Entry'!$EB$3</f>
        <v>S.U.P.W.</v>
      </c>
      <c r="D3472" s="1395"/>
      <c r="E3472" s="1395"/>
      <c r="F3472" s="1396" t="str">
        <f>IF(K3444="","",VLOOKUP($A3441,'Marks Entry'!$C$1:$GQ$109,188,0))</f>
        <v>0/100</v>
      </c>
      <c r="G3472" s="1397"/>
      <c r="H3472" s="1398"/>
      <c r="I3472" s="1390" t="str">
        <f>IF(OR(K3444="",F3472=0/100),"",VLOOKUP($A3441,'Marks Entry'!$C$1:$GQ$109,135,0))</f>
        <v/>
      </c>
      <c r="J3472" s="1401"/>
      <c r="K3472" s="1401"/>
      <c r="L3472" s="1401"/>
      <c r="M3472" s="1402"/>
      <c r="N3472" s="508"/>
    </row>
    <row r="3473" spans="8:8" s="24" ht="17.25" customFormat="1" customHeight="1">
      <c r="A3473" s="1236"/>
      <c r="B3473" s="1262" t="s">
        <v>167</v>
      </c>
      <c r="C3473" s="1394" t="str">
        <f>'Marks Entry'!$EH$3</f>
        <v>Art Education</v>
      </c>
      <c r="D3473" s="1395"/>
      <c r="E3473" s="1395"/>
      <c r="F3473" s="1396" t="str">
        <f>IF(K3444="","",VLOOKUP($A3441,'Marks Entry'!$C$1:$GQ$109,192,0))</f>
        <v>0/100</v>
      </c>
      <c r="G3473" s="1397"/>
      <c r="H3473" s="1398"/>
      <c r="I3473" s="1390" t="str">
        <f>IF(OR(K3444="",F3473=0/100),"",VLOOKUP($A3441,'Marks Entry'!$C$1:$GQ$109,141,0))</f>
        <v/>
      </c>
      <c r="J3473" s="1403" t="s">
        <v>228</v>
      </c>
      <c r="K3473" s="1403"/>
      <c r="L3473" s="1403"/>
      <c r="M3473" s="1404"/>
      <c r="N3473" s="508"/>
    </row>
    <row r="3474" spans="8:8" s="24" ht="17.25" customFormat="1" customHeight="1">
      <c r="A3474" s="1236"/>
      <c r="B3474" s="1262" t="s">
        <v>167</v>
      </c>
      <c r="C3474" s="1394" t="str">
        <f>'Marks Entry'!$EN$3</f>
        <v>H &amp; C RAJ</v>
      </c>
      <c r="D3474" s="1395"/>
      <c r="E3474" s="1395"/>
      <c r="F3474" s="1405" t="str">
        <f>IF(K3444="","",VLOOKUP($A3441,'Marks Entry'!$C$1:$GQ$109,196,0))</f>
        <v>0/200</v>
      </c>
      <c r="G3474" s="1406"/>
      <c r="H3474" s="1407"/>
      <c r="I3474" s="1408" t="str">
        <f>IF(OR(K3444="",F3474=0/200),"",VLOOKUP($A3441,'Marks Entry'!$C$1:$GQ$109,151,0))</f>
        <v/>
      </c>
      <c r="J3474" s="1403" t="s">
        <v>229</v>
      </c>
      <c r="K3474" s="1403"/>
      <c r="L3474" s="1403"/>
      <c r="M3474" s="1404"/>
      <c r="N3474" s="508"/>
    </row>
    <row r="3475" spans="8:8" s="24" ht="17.25" customFormat="1" customHeight="1">
      <c r="A3475" s="1236"/>
      <c r="B3475" s="1262" t="s">
        <v>167</v>
      </c>
      <c r="C3475" s="1409" t="s">
        <v>171</v>
      </c>
      <c r="D3475" s="1410"/>
      <c r="E3475" s="1411"/>
      <c r="F3475" s="1412" t="s">
        <v>172</v>
      </c>
      <c r="G3475" s="1413"/>
      <c r="H3475" s="1414"/>
      <c r="I3475" s="1415" t="s">
        <v>31</v>
      </c>
      <c r="J3475" s="1403" t="s">
        <v>230</v>
      </c>
      <c r="K3475" s="1403"/>
      <c r="L3475" s="1403"/>
      <c r="M3475" s="1404"/>
      <c r="N3475" s="508"/>
    </row>
    <row r="3476" spans="8:8" s="24" ht="17.25" customFormat="1" customHeight="1">
      <c r="A3476" s="1236"/>
      <c r="B3476" s="1262" t="s">
        <v>167</v>
      </c>
      <c r="C3476" s="1416"/>
      <c r="D3476" s="1417"/>
      <c r="E3476" s="1418"/>
      <c r="F3476" s="1419" t="s">
        <v>224</v>
      </c>
      <c r="G3476" s="1420"/>
      <c r="H3476" s="1421"/>
      <c r="I3476" s="1422" t="s">
        <v>62</v>
      </c>
      <c r="J3476" s="1423" t="s">
        <v>232</v>
      </c>
      <c r="K3476" s="1424"/>
      <c r="L3476" s="1424"/>
      <c r="M3476" s="1425"/>
      <c r="N3476" s="508"/>
    </row>
    <row r="3477" spans="8:8" s="24" ht="17.25" customFormat="1" customHeight="1">
      <c r="A3477" s="1236"/>
      <c r="B3477" s="1262" t="s">
        <v>167</v>
      </c>
      <c r="C3477" s="1416"/>
      <c r="D3477" s="1417"/>
      <c r="E3477" s="1418"/>
      <c r="F3477" s="1419" t="s">
        <v>225</v>
      </c>
      <c r="G3477" s="1420"/>
      <c r="H3477" s="1421"/>
      <c r="I3477" s="1422" t="s">
        <v>63</v>
      </c>
      <c r="J3477" s="1426"/>
      <c r="K3477" s="1427"/>
      <c r="L3477" s="1427"/>
      <c r="M3477" s="1428"/>
      <c r="N3477" s="508"/>
    </row>
    <row r="3478" spans="8:8" s="24" ht="17.25" customFormat="1" customHeight="1">
      <c r="A3478" s="1236"/>
      <c r="B3478" s="1262" t="s">
        <v>167</v>
      </c>
      <c r="C3478" s="1416"/>
      <c r="D3478" s="1417"/>
      <c r="E3478" s="1418"/>
      <c r="F3478" s="1419" t="s">
        <v>226</v>
      </c>
      <c r="G3478" s="1420"/>
      <c r="H3478" s="1421"/>
      <c r="I3478" s="1422" t="s">
        <v>65</v>
      </c>
      <c r="J3478" s="1426"/>
      <c r="K3478" s="1427"/>
      <c r="L3478" s="1427"/>
      <c r="M3478" s="1428"/>
      <c r="N3478" s="508"/>
    </row>
    <row r="3479" spans="8:8" s="24" ht="17.25" customFormat="1" customHeight="1">
      <c r="A3479" s="1236"/>
      <c r="B3479" s="1429" t="s">
        <v>167</v>
      </c>
      <c r="C3479" s="1430"/>
      <c r="D3479" s="1431"/>
      <c r="E3479" s="1432"/>
      <c r="F3479" s="1433" t="s">
        <v>227</v>
      </c>
      <c r="G3479" s="1434"/>
      <c r="H3479" s="1435"/>
      <c r="I3479" s="1436" t="s">
        <v>64</v>
      </c>
      <c r="J3479" s="1437" t="s">
        <v>231</v>
      </c>
      <c r="K3479" s="1438"/>
      <c r="L3479" s="1438"/>
      <c r="M3479" s="1439"/>
      <c r="N3479" s="508"/>
    </row>
    <row r="3480" spans="8:8" s="24" ht="27.75" customFormat="1" customHeight="1">
      <c r="A3480" s="1440" t="s">
        <v>161</v>
      </c>
      <c r="B3480" s="1440"/>
      <c r="C3480" s="1440"/>
      <c r="D3480" s="1440"/>
      <c r="E3480" s="1440"/>
      <c r="F3480" s="1440"/>
      <c r="G3480" s="1440"/>
      <c r="H3480" s="1440"/>
      <c r="I3480" s="1440"/>
      <c r="J3480" s="1440"/>
      <c r="K3480" s="1440"/>
      <c r="L3480" s="1440"/>
      <c r="M3480" s="1440"/>
      <c r="N3480" s="1440"/>
    </row>
    <row r="3481" spans="8:8" s="24" ht="19.5" customFormat="1" customHeight="1">
      <c r="A3481" s="1223">
        <f>A3441+1</f>
        <v>88.0</v>
      </c>
      <c r="B3481" s="1441" t="str">
        <f>$B$1</f>
        <v>Department Of Sanskrit Education, Rajasthan</v>
      </c>
      <c r="C3481" s="1441"/>
      <c r="D3481" s="1441"/>
      <c r="E3481" s="1441"/>
      <c r="F3481" s="1441"/>
      <c r="G3481" s="1441"/>
      <c r="H3481" s="1441"/>
      <c r="I3481" s="1441"/>
      <c r="J3481" s="1441"/>
      <c r="K3481" s="1441"/>
      <c r="L3481" s="1441"/>
      <c r="M3481" s="1441"/>
      <c r="N3481" s="508" t="s">
        <v>161</v>
      </c>
    </row>
    <row r="3482" spans="8:8" s="707" ht="36.0" customFormat="1" customHeight="1">
      <c r="A3482" s="1225"/>
      <c r="B3482" s="1226"/>
      <c r="C3482" s="1227"/>
      <c r="D3482" s="1228" t="str">
        <f>Master!$E$8</f>
        <v>GOVT VARISHTHA UPADHYAY SANSKRIT SCHOOL</v>
      </c>
      <c r="E3482" s="1229"/>
      <c r="F3482" s="1229"/>
      <c r="G3482" s="1229"/>
      <c r="H3482" s="1229"/>
      <c r="I3482" s="1229"/>
      <c r="J3482" s="1229"/>
      <c r="K3482" s="1229"/>
      <c r="L3482" s="1229"/>
      <c r="M3482" s="1230"/>
      <c r="N3482" s="508"/>
    </row>
    <row r="3483" spans="8:8" s="24" ht="19.5" customFormat="1" customHeight="1">
      <c r="A3483" s="1225"/>
      <c r="B3483" s="1231"/>
      <c r="C3483" s="1232"/>
      <c r="D3483" s="1233">
        <f>Master!$E$11</f>
        <v>0.0</v>
      </c>
      <c r="E3483" s="1233"/>
      <c r="F3483" s="1233"/>
      <c r="G3483" s="1233"/>
      <c r="H3483" s="1233"/>
      <c r="I3483" s="1233"/>
      <c r="J3483" s="1233"/>
      <c r="K3483" s="1233"/>
      <c r="L3483" s="1233"/>
      <c r="M3483" s="1234"/>
      <c r="N3483" s="508"/>
    </row>
    <row r="3484" spans="8:8" s="1235" ht="18.75" customFormat="1" customHeight="1">
      <c r="A3484" s="1236"/>
      <c r="B3484" s="1237"/>
      <c r="C3484" s="1238" t="s">
        <v>154</v>
      </c>
      <c r="D3484" s="1239"/>
      <c r="E3484" s="1239"/>
      <c r="F3484" s="1239"/>
      <c r="G3484" s="1239"/>
      <c r="H3484" s="1240"/>
      <c r="I3484" s="1241" t="s">
        <v>135</v>
      </c>
      <c r="J3484" s="1242"/>
      <c r="K3484" s="1243">
        <f>VLOOKUP($A3481,'Marks Entry'!$C$9:$K$108,5)</f>
        <v>0.0</v>
      </c>
      <c r="L3484" s="1244" t="s">
        <v>221</v>
      </c>
      <c r="M3484" s="1245"/>
      <c r="N3484" s="508"/>
    </row>
    <row r="3485" spans="8:8" s="1235" ht="18.75" customFormat="1" customHeight="1">
      <c r="A3485" s="1236"/>
      <c r="B3485" s="1237"/>
      <c r="C3485" s="1246"/>
      <c r="D3485" s="1247"/>
      <c r="E3485" s="1247"/>
      <c r="F3485" s="1247"/>
      <c r="G3485" s="1247"/>
      <c r="H3485" s="1248"/>
      <c r="I3485" s="1241"/>
      <c r="J3485" s="1242"/>
      <c r="K3485" s="1243"/>
      <c r="L3485" s="1249">
        <f>Master!$E$14</f>
        <v>8170.0</v>
      </c>
      <c r="M3485" s="1250"/>
      <c r="N3485" s="508"/>
    </row>
    <row r="3486" spans="8:8" s="24" ht="15.75" customFormat="1" customHeight="1">
      <c r="A3486" s="1236"/>
      <c r="B3486" s="1251"/>
      <c r="C3486" s="1246"/>
      <c r="D3486" s="1247"/>
      <c r="E3486" s="1247"/>
      <c r="F3486" s="1247"/>
      <c r="G3486" s="1247"/>
      <c r="H3486" s="1248"/>
      <c r="I3486" s="1241"/>
      <c r="J3486" s="1242"/>
      <c r="K3486" s="1243"/>
      <c r="L3486" s="1252" t="s">
        <v>222</v>
      </c>
      <c r="M3486" s="1253"/>
      <c r="N3486" s="508"/>
    </row>
    <row r="3487" spans="8:8" s="24" ht="18.0" customFormat="1" customHeight="1">
      <c r="A3487" s="1236"/>
      <c r="B3487" s="1251"/>
      <c r="C3487" s="1254"/>
      <c r="D3487" s="1255"/>
      <c r="E3487" s="1255"/>
      <c r="F3487" s="1255"/>
      <c r="G3487" s="1255"/>
      <c r="H3487" s="1256"/>
      <c r="I3487" s="1257"/>
      <c r="J3487" s="1258"/>
      <c r="K3487" s="1259"/>
      <c r="L3487" s="1260" t="str">
        <f>Master!$E$6</f>
        <v>2022-23</v>
      </c>
      <c r="M3487" s="1261"/>
      <c r="N3487" s="508"/>
    </row>
    <row r="3488" spans="8:8" s="24" ht="17.25" customFormat="1" customHeight="1">
      <c r="A3488" s="1236"/>
      <c r="B3488" s="1262" t="s">
        <v>167</v>
      </c>
      <c r="C3488" s="1263" t="s">
        <v>21</v>
      </c>
      <c r="D3488" s="1264"/>
      <c r="E3488" s="1264"/>
      <c r="F3488" s="1264"/>
      <c r="G3488" s="1265"/>
      <c r="H3488" s="1266" t="s">
        <v>153</v>
      </c>
      <c r="I3488" s="1267">
        <f>IF(K3484="","",VLOOKUP($A3481,'Marks Entry'!$C$9:$FA$108,3,0))</f>
        <v>0.0</v>
      </c>
      <c r="J3488" s="1267"/>
      <c r="K3488" s="1267"/>
      <c r="L3488" s="1267"/>
      <c r="M3488" s="1268"/>
      <c r="N3488" s="508"/>
    </row>
    <row r="3489" spans="8:8" s="24" ht="17.25" customFormat="1" customHeight="1">
      <c r="A3489" s="1236"/>
      <c r="B3489" s="1262" t="s">
        <v>167</v>
      </c>
      <c r="C3489" s="1269" t="s">
        <v>23</v>
      </c>
      <c r="D3489" s="1270"/>
      <c r="E3489" s="1270"/>
      <c r="F3489" s="1270"/>
      <c r="G3489" s="1271"/>
      <c r="H3489" s="1272" t="s">
        <v>153</v>
      </c>
      <c r="I3489" s="1273">
        <f>IF(K3484="","",VLOOKUP($A3481,'Marks Entry'!$C$9:$FA$108,6,0))</f>
        <v>0.0</v>
      </c>
      <c r="J3489" s="1273"/>
      <c r="K3489" s="1273"/>
      <c r="L3489" s="1273"/>
      <c r="M3489" s="1274"/>
      <c r="N3489" s="508"/>
    </row>
    <row r="3490" spans="8:8" s="24" ht="17.25" customFormat="1" customHeight="1">
      <c r="A3490" s="1236"/>
      <c r="B3490" s="1262" t="s">
        <v>167</v>
      </c>
      <c r="C3490" s="1269" t="s">
        <v>24</v>
      </c>
      <c r="D3490" s="1270"/>
      <c r="E3490" s="1270"/>
      <c r="F3490" s="1270"/>
      <c r="G3490" s="1271"/>
      <c r="H3490" s="1272" t="s">
        <v>153</v>
      </c>
      <c r="I3490" s="1273">
        <f>IF(K3484="","",VLOOKUP($A3481,'Marks Entry'!$C$9:$FA$108,7,0))</f>
        <v>0.0</v>
      </c>
      <c r="J3490" s="1273"/>
      <c r="K3490" s="1273"/>
      <c r="L3490" s="1273"/>
      <c r="M3490" s="1274"/>
      <c r="N3490" s="508"/>
    </row>
    <row r="3491" spans="8:8" s="24" ht="17.25" customFormat="1" customHeight="1">
      <c r="A3491" s="1236"/>
      <c r="B3491" s="1262" t="s">
        <v>167</v>
      </c>
      <c r="C3491" s="1269" t="s">
        <v>52</v>
      </c>
      <c r="D3491" s="1270"/>
      <c r="E3491" s="1270"/>
      <c r="F3491" s="1270"/>
      <c r="G3491" s="1271"/>
      <c r="H3491" s="1272" t="s">
        <v>153</v>
      </c>
      <c r="I3491" s="1273">
        <f>IF(K3484="","",VLOOKUP($A3481,'Marks Entry'!$C$9:$FA$108,8,0))</f>
        <v>0.0</v>
      </c>
      <c r="J3491" s="1273"/>
      <c r="K3491" s="1273"/>
      <c r="L3491" s="1273"/>
      <c r="M3491" s="1274"/>
      <c r="N3491" s="508"/>
    </row>
    <row r="3492" spans="8:8" s="24" ht="17.25" customFormat="1" customHeight="1">
      <c r="A3492" s="1236"/>
      <c r="B3492" s="1262" t="s">
        <v>167</v>
      </c>
      <c r="C3492" s="1269" t="s">
        <v>53</v>
      </c>
      <c r="D3492" s="1270"/>
      <c r="E3492" s="1270"/>
      <c r="F3492" s="1270"/>
      <c r="G3492" s="1271"/>
      <c r="H3492" s="1272" t="s">
        <v>153</v>
      </c>
      <c r="I3492" s="1275" t="str">
        <f>IF(K3484="","",CONCATENATE('Marks Entry'!$G$4,'Marks Entry'!$J$4))</f>
        <v>9(A)</v>
      </c>
      <c r="J3492" s="1273"/>
      <c r="K3492" s="1273"/>
      <c r="L3492" s="1273"/>
      <c r="M3492" s="1274"/>
      <c r="N3492" s="508"/>
    </row>
    <row r="3493" spans="8:8" s="24" ht="17.25" customFormat="1" customHeight="1">
      <c r="A3493" s="1236"/>
      <c r="B3493" s="1262" t="s">
        <v>167</v>
      </c>
      <c r="C3493" s="1276" t="s">
        <v>26</v>
      </c>
      <c r="D3493" s="1277"/>
      <c r="E3493" s="1277"/>
      <c r="F3493" s="1277"/>
      <c r="G3493" s="1278"/>
      <c r="H3493" s="1279" t="s">
        <v>153</v>
      </c>
      <c r="I3493" s="1280">
        <f>IF(K3484="","",VLOOKUP($A3481,'Marks Entry'!$C$9:$FA$108,9,0))</f>
        <v>0.0</v>
      </c>
      <c r="J3493" s="1280"/>
      <c r="K3493" s="1280"/>
      <c r="L3493" s="1280"/>
      <c r="M3493" s="1281"/>
      <c r="N3493" s="508"/>
    </row>
    <row r="3494" spans="8:8" s="1235" ht="17.25" customFormat="1" customHeight="1">
      <c r="A3494" s="1236"/>
      <c r="B3494" s="1282" t="s">
        <v>167</v>
      </c>
      <c r="C3494" s="1283" t="s">
        <v>54</v>
      </c>
      <c r="D3494" s="1284"/>
      <c r="E3494" s="1285" t="s">
        <v>69</v>
      </c>
      <c r="F3494" s="1286" t="s">
        <v>70</v>
      </c>
      <c r="G3494" s="1285" t="s">
        <v>200</v>
      </c>
      <c r="H3494" s="1287" t="s">
        <v>30</v>
      </c>
      <c r="I3494" s="1288" t="s">
        <v>55</v>
      </c>
      <c r="J3494" s="1289" t="s">
        <v>223</v>
      </c>
      <c r="K3494" s="1290" t="s">
        <v>83</v>
      </c>
      <c r="L3494" s="1291" t="s">
        <v>76</v>
      </c>
      <c r="M3494" s="1292" t="s">
        <v>102</v>
      </c>
      <c r="N3494" s="508"/>
    </row>
    <row r="3495" spans="8:8" s="1235" ht="17.25" customFormat="1" customHeight="1">
      <c r="A3495" s="1236"/>
      <c r="B3495" s="1282" t="s">
        <v>167</v>
      </c>
      <c r="C3495" s="1293"/>
      <c r="D3495" s="1294"/>
      <c r="E3495" s="1295"/>
      <c r="F3495" s="1296"/>
      <c r="G3495" s="1295"/>
      <c r="H3495" s="1297"/>
      <c r="I3495" s="1298"/>
      <c r="J3495" s="1299"/>
      <c r="K3495" s="1300"/>
      <c r="L3495" s="1301"/>
      <c r="M3495" s="1302"/>
      <c r="N3495" s="508"/>
    </row>
    <row r="3496" spans="8:8" s="1235" ht="17.25" customFormat="1" customHeight="1">
      <c r="A3496" s="1236"/>
      <c r="B3496" s="1282" t="s">
        <v>167</v>
      </c>
      <c r="C3496" s="1303" t="s">
        <v>56</v>
      </c>
      <c r="D3496" s="1304"/>
      <c r="E3496" s="1305">
        <f>'Marks Entry'!$L$7</f>
        <v>5.0</v>
      </c>
      <c r="F3496" s="1305">
        <f>'Marks Entry'!$M$7</f>
        <v>5.0</v>
      </c>
      <c r="G3496" s="1305">
        <f>'Marks Entry'!$M$7</f>
        <v>5.0</v>
      </c>
      <c r="H3496" s="1306">
        <f>SUM(E3496:G3496)</f>
        <v>15.0</v>
      </c>
      <c r="I3496" s="1305">
        <f>'Marks Entry'!$P$7</f>
        <v>35.0</v>
      </c>
      <c r="J3496" s="1306">
        <f>SUM(H3496,I3496)</f>
        <v>50.0</v>
      </c>
      <c r="K3496" s="1305">
        <f>'Marks Entry'!$R$7</f>
        <v>50.0</v>
      </c>
      <c r="L3496" s="1307">
        <f>SUM(J3496,K3496)</f>
        <v>100.0</v>
      </c>
      <c r="M3496" s="1308"/>
      <c r="N3496" s="508"/>
    </row>
    <row r="3497" spans="8:8" s="1235" ht="17.25" customFormat="1" customHeight="1">
      <c r="A3497" s="1236"/>
      <c r="B3497" s="1282" t="s">
        <v>167</v>
      </c>
      <c r="C3497" s="1309" t="str">
        <f>'Marks Entry'!$L$3</f>
        <v>HINDI</v>
      </c>
      <c r="D3497" s="1310"/>
      <c r="E3497" s="1311">
        <f>IF(K3484="","",VLOOKUP($A3481,'Marks Entry'!$C$1:$GQ$109,10,0))</f>
        <v>0.0</v>
      </c>
      <c r="F3497" s="1311">
        <f>IF(K3484="","",VLOOKUP($A3481,'Marks Entry'!$C$1:$GQ$109,11,0))</f>
        <v>0.0</v>
      </c>
      <c r="G3497" s="1312">
        <f>IF(K3484="","",VLOOKUP($A3481,'Marks Entry'!$C$1:$GQ$109,12,0))</f>
        <v>0.0</v>
      </c>
      <c r="H3497" s="1313">
        <f>SUM(E3497:G3497)</f>
        <v>0.0</v>
      </c>
      <c r="I3497" s="1311">
        <f>IF(K3484="","",VLOOKUP($A3481,'Marks Entry'!$C$1:$GQ$109,14,0))</f>
        <v>0.0</v>
      </c>
      <c r="J3497" s="1313">
        <f t="shared" si="261" ref="J3497:J3504">SUM(H3497,I3497)</f>
        <v>0.0</v>
      </c>
      <c r="K3497" s="1311">
        <f>IF(K3484="","",VLOOKUP($A3481,'Marks Entry'!$C$1:$GQ$109,16,0))</f>
        <v>0.0</v>
      </c>
      <c r="L3497" s="1314">
        <f t="shared" si="262" ref="L3497:L3504">SUM(J3497,K3497)</f>
        <v>0.0</v>
      </c>
      <c r="M3497" s="1315" t="str">
        <f>IF(K3484="","",VLOOKUP($A3481,'Marks Entry'!$C$1:$GQ$109,21,0))</f>
        <v/>
      </c>
      <c r="N3497" s="508"/>
    </row>
    <row r="3498" spans="8:8" s="1235" ht="17.25" customFormat="1" customHeight="1">
      <c r="A3498" s="1236"/>
      <c r="B3498" s="1282" t="s">
        <v>167</v>
      </c>
      <c r="C3498" s="1316" t="str">
        <f>'Marks Entry'!$X$3</f>
        <v>ENGLISH</v>
      </c>
      <c r="D3498" s="1317"/>
      <c r="E3498" s="1318">
        <f>IF(K3484="","",VLOOKUP($A3481,'Marks Entry'!$C$1:$GQ$109,22,0))</f>
        <v>0.0</v>
      </c>
      <c r="F3498" s="1318">
        <f>IF(K3484="","",VLOOKUP($A3481,'Marks Entry'!$C$1:$GQ$109,23,0))</f>
        <v>0.0</v>
      </c>
      <c r="G3498" s="1319">
        <f>IF(K3484="","",VLOOKUP($A3481,'Marks Entry'!$C$1:$GQ$109,24,0))</f>
        <v>0.0</v>
      </c>
      <c r="H3498" s="1320">
        <f t="shared" si="263" ref="H3498:H3504">SUM(E3498:G3498)</f>
        <v>0.0</v>
      </c>
      <c r="I3498" s="1321">
        <f>IF(K3484="","",VLOOKUP($A3481,'Marks Entry'!$C$1:$GQ$109,26,0))</f>
        <v>0.0</v>
      </c>
      <c r="J3498" s="1320">
        <f t="shared" si="261"/>
        <v>0.0</v>
      </c>
      <c r="K3498" s="1318">
        <f>IF(K3484="","",VLOOKUP($A3481,'Marks Entry'!$C$1:$GQ$109,28,0))</f>
        <v>0.0</v>
      </c>
      <c r="L3498" s="1322">
        <f t="shared" si="262"/>
        <v>0.0</v>
      </c>
      <c r="M3498" s="1323" t="str">
        <f>IF(K3484="","",VLOOKUP($A3481,'Marks Entry'!$C$1:$GQ$109,33,0))</f>
        <v/>
      </c>
      <c r="N3498" s="508"/>
    </row>
    <row r="3499" spans="8:8" s="1235" ht="17.25" customFormat="1" customHeight="1">
      <c r="A3499" s="1236"/>
      <c r="B3499" s="1282" t="s">
        <v>167</v>
      </c>
      <c r="C3499" s="1324" t="s">
        <v>56</v>
      </c>
      <c r="D3499" s="1325"/>
      <c r="E3499" s="1326">
        <f>'Marks Entry'!$AJ$7</f>
        <v>10.0</v>
      </c>
      <c r="F3499" s="1326">
        <f>'Marks Entry'!$AK$7</f>
        <v>10.0</v>
      </c>
      <c r="G3499" s="1326">
        <f>'Marks Entry'!$AK$7</f>
        <v>10.0</v>
      </c>
      <c r="H3499" s="1327">
        <f t="shared" si="263"/>
        <v>30.0</v>
      </c>
      <c r="I3499" s="1326">
        <f>'Marks Entry'!$AN$7</f>
        <v>70.0</v>
      </c>
      <c r="J3499" s="1327">
        <f t="shared" si="261"/>
        <v>100.0</v>
      </c>
      <c r="K3499" s="1326">
        <f>'Marks Entry'!$AP$7</f>
        <v>100.0</v>
      </c>
      <c r="L3499" s="1328">
        <f t="shared" si="262"/>
        <v>200.0</v>
      </c>
      <c r="M3499" s="1329" t="s">
        <v>168</v>
      </c>
      <c r="N3499" s="508"/>
    </row>
    <row r="3500" spans="8:8" s="1235" ht="17.25" customFormat="1" customHeight="1">
      <c r="A3500" s="1236"/>
      <c r="B3500" s="1282" t="s">
        <v>167</v>
      </c>
      <c r="C3500" s="1330" t="str">
        <f>'Marks Entry'!$AJ$3</f>
        <v>SANSKRIT-I</v>
      </c>
      <c r="D3500" s="1331"/>
      <c r="E3500" s="1311">
        <f>IF(K3484="","",VLOOKUP($A3481,'Marks Entry'!$C$1:$GQ$109,34,0))</f>
        <v>0.0</v>
      </c>
      <c r="F3500" s="1311">
        <f>IF(K3484="","",VLOOKUP($A3481,'Marks Entry'!$C$1:$GQ$109,35,0))</f>
        <v>0.0</v>
      </c>
      <c r="G3500" s="1312">
        <f>IF(K3484="","",VLOOKUP($A3481,'Marks Entry'!$C$1:$GQ$109,36,0))</f>
        <v>0.0</v>
      </c>
      <c r="H3500" s="1332">
        <f t="shared" si="263"/>
        <v>0.0</v>
      </c>
      <c r="I3500" s="1333">
        <f>IF(K3484="","",VLOOKUP($A3481,'Marks Entry'!$C$1:$GQ$109,38,0))</f>
        <v>0.0</v>
      </c>
      <c r="J3500" s="1332">
        <f t="shared" si="261"/>
        <v>0.0</v>
      </c>
      <c r="K3500" s="1311">
        <f>IF(K3484="","",VLOOKUP($A3481,'Marks Entry'!$C$1:$GQ$109,40,0))</f>
        <v>0.0</v>
      </c>
      <c r="L3500" s="1314">
        <f t="shared" si="262"/>
        <v>0.0</v>
      </c>
      <c r="M3500" s="1315" t="str">
        <f>IF(K3484="","",VLOOKUP($A3481,'Marks Entry'!$C$1:$GQ$109,45,0))</f>
        <v/>
      </c>
      <c r="N3500" s="508"/>
    </row>
    <row r="3501" spans="8:8" s="1235" ht="17.25" customFormat="1" customHeight="1">
      <c r="A3501" s="1236"/>
      <c r="B3501" s="1282" t="s">
        <v>167</v>
      </c>
      <c r="C3501" s="1334" t="str">
        <f>'Marks Entry'!$AV$3</f>
        <v>SANSKRIT-II</v>
      </c>
      <c r="D3501" s="1335"/>
      <c r="E3501" s="1311">
        <f>IF(K3484="","",VLOOKUP($A3481,'Marks Entry'!$C$1:$GQ$109,46,0))</f>
        <v>0.0</v>
      </c>
      <c r="F3501" s="1311">
        <f>IF(K3484="","",VLOOKUP($A3481,'Marks Entry'!$C$1:$GQ$109,47,0))</f>
        <v>0.0</v>
      </c>
      <c r="G3501" s="1312">
        <f>IF(K3484="","",VLOOKUP($A3481,'Marks Entry'!$C$1:$GQ$109,48,0))</f>
        <v>0.0</v>
      </c>
      <c r="H3501" s="1336">
        <f t="shared" si="263"/>
        <v>0.0</v>
      </c>
      <c r="I3501" s="1337">
        <f>IF(K3484="","",VLOOKUP($A3481,'Marks Entry'!$C$1:$GQ$109,50,0))</f>
        <v>0.0</v>
      </c>
      <c r="J3501" s="1336">
        <f t="shared" si="261"/>
        <v>0.0</v>
      </c>
      <c r="K3501" s="1311">
        <f>IF(K3484="","",VLOOKUP($A3481,'Marks Entry'!$C$1:$GQ$109,52,0))</f>
        <v>0.0</v>
      </c>
      <c r="L3501" s="1314">
        <f t="shared" si="262"/>
        <v>0.0</v>
      </c>
      <c r="M3501" s="1315" t="str">
        <f>IF(K3484="","",VLOOKUP($A3481,'Marks Entry'!$C$1:$GQ$109,57,0))</f>
        <v/>
      </c>
      <c r="N3501" s="508"/>
    </row>
    <row r="3502" spans="8:8" s="1235" ht="17.25" customFormat="1" customHeight="1">
      <c r="A3502" s="1236"/>
      <c r="B3502" s="1282" t="s">
        <v>167</v>
      </c>
      <c r="C3502" s="1334" t="str">
        <f>'Marks Entry'!$BH$3</f>
        <v>SCIENCE</v>
      </c>
      <c r="D3502" s="1335"/>
      <c r="E3502" s="1311">
        <f>IF(K3484="","",VLOOKUP($A3481,'Marks Entry'!$C$1:$GQ$109,58,0))</f>
        <v>0.0</v>
      </c>
      <c r="F3502" s="1311">
        <f>IF(K3484="","",VLOOKUP($A3481,'Marks Entry'!$C$1:$GQ$109,59,0))</f>
        <v>0.0</v>
      </c>
      <c r="G3502" s="1312">
        <f>IF(K3484="","",VLOOKUP($A3481,'Marks Entry'!$C$1:$GQ$109,60,0))</f>
        <v>0.0</v>
      </c>
      <c r="H3502" s="1336">
        <f t="shared" si="263"/>
        <v>0.0</v>
      </c>
      <c r="I3502" s="1337">
        <f>IF(K3484="","",VLOOKUP($A3481,'Marks Entry'!$C$1:$GQ$109,62,0))</f>
        <v>0.0</v>
      </c>
      <c r="J3502" s="1336">
        <f t="shared" si="261"/>
        <v>0.0</v>
      </c>
      <c r="K3502" s="1311">
        <f>IF(K3484="","",VLOOKUP($A3481,'Marks Entry'!$C$1:$GQ$109,64,0))</f>
        <v>0.0</v>
      </c>
      <c r="L3502" s="1314">
        <f t="shared" si="262"/>
        <v>0.0</v>
      </c>
      <c r="M3502" s="1315" t="str">
        <f>IF(K3484="","",VLOOKUP($A3481,'Marks Entry'!$C$1:$GQ$109,69,0))</f>
        <v/>
      </c>
      <c r="N3502" s="508"/>
    </row>
    <row r="3503" spans="8:8" s="1235" ht="17.25" customFormat="1" customHeight="1">
      <c r="A3503" s="1236"/>
      <c r="B3503" s="1282" t="s">
        <v>167</v>
      </c>
      <c r="C3503" s="1338" t="str">
        <f>'Marks Entry'!$BT$3</f>
        <v>MATHEMATICS</v>
      </c>
      <c r="D3503" s="1339"/>
      <c r="E3503" s="1340">
        <f>IF(K3484="","",VLOOKUP($A3481,'Marks Entry'!$C$1:$GQ$109,70,0))</f>
        <v>0.0</v>
      </c>
      <c r="F3503" s="1340">
        <f>IF(K3484="","",VLOOKUP($A3481,'Marks Entry'!$C$1:$GQ$109,71,0))</f>
        <v>0.0</v>
      </c>
      <c r="G3503" s="1341">
        <f>IF(K3484="","",VLOOKUP($A3481,'Marks Entry'!$C$1:$GQ$109,72,0))</f>
        <v>0.0</v>
      </c>
      <c r="H3503" s="1342">
        <f t="shared" si="263"/>
        <v>0.0</v>
      </c>
      <c r="I3503" s="1343">
        <f>IF(K3484="","",VLOOKUP($A3481,'Marks Entry'!$C$1:$GQ$109,74,0))</f>
        <v>0.0</v>
      </c>
      <c r="J3503" s="1342">
        <f t="shared" si="261"/>
        <v>0.0</v>
      </c>
      <c r="K3503" s="1340">
        <f>IF(K3484="","",VLOOKUP($A3481,'Marks Entry'!$C$1:$GQ$109,76,0))</f>
        <v>0.0</v>
      </c>
      <c r="L3503" s="1344">
        <f t="shared" si="262"/>
        <v>0.0</v>
      </c>
      <c r="M3503" s="1345" t="str">
        <f>IF(K3484="","",VLOOKUP($A3481,'Marks Entry'!$C$1:$GQ$109,81,0))</f>
        <v/>
      </c>
      <c r="N3503" s="508"/>
    </row>
    <row r="3504" spans="8:8" s="1235" ht="17.25" customFormat="1" customHeight="1">
      <c r="A3504" s="1236"/>
      <c r="B3504" s="1282" t="s">
        <v>167</v>
      </c>
      <c r="C3504" s="1338" t="str">
        <f>'Marks Entry'!$CF$3</f>
        <v>SOCIAL SCIENCE</v>
      </c>
      <c r="D3504" s="1339"/>
      <c r="E3504" s="1340">
        <f>IF(K3484="","",VLOOKUP($A3481,'Marks Entry'!$C$1:$GQ$109,82,0))</f>
        <v>0.0</v>
      </c>
      <c r="F3504" s="1340">
        <f>IF(K3484="","",VLOOKUP($A3481,'Marks Entry'!$C$1:$GQ$109,83,0))</f>
        <v>0.0</v>
      </c>
      <c r="G3504" s="1341">
        <f>IF(K3484="","",VLOOKUP($A3481,'Marks Entry'!$C$1:$GQ$109,84,0))</f>
        <v>0.0</v>
      </c>
      <c r="H3504" s="1342">
        <f t="shared" si="263"/>
        <v>0.0</v>
      </c>
      <c r="I3504" s="1343">
        <f>IF(K3484="","",VLOOKUP($A3481,'Marks Entry'!$C$1:$GQ$109,86,0))</f>
        <v>0.0</v>
      </c>
      <c r="J3504" s="1342">
        <f t="shared" si="261"/>
        <v>0.0</v>
      </c>
      <c r="K3504" s="1340">
        <f>IF(K3484="","",VLOOKUP($A3481,'Marks Entry'!$C$1:$GQ$109,88,0))</f>
        <v>0.0</v>
      </c>
      <c r="L3504" s="1344">
        <f t="shared" si="262"/>
        <v>0.0</v>
      </c>
      <c r="M3504" s="1345" t="str">
        <f>IF(K3484="","",VLOOKUP($A3481,'Marks Entry'!$C$1:$GQ$109,93,0))</f>
        <v/>
      </c>
      <c r="N3504" s="508"/>
    </row>
    <row r="3505" spans="8:8" s="24" ht="17.25" customFormat="1" customHeight="1">
      <c r="A3505" s="1236"/>
      <c r="B3505" s="1262" t="s">
        <v>167</v>
      </c>
      <c r="C3505" s="1346" t="s">
        <v>77</v>
      </c>
      <c r="D3505" s="1347"/>
      <c r="E3505" s="1348"/>
      <c r="F3505" s="1349" t="s">
        <v>78</v>
      </c>
      <c r="G3505" s="1350"/>
      <c r="H3505" s="1351" t="s">
        <v>79</v>
      </c>
      <c r="I3505" s="1352"/>
      <c r="J3505" s="1353" t="s">
        <v>43</v>
      </c>
      <c r="K3505" s="1354" t="s">
        <v>95</v>
      </c>
      <c r="L3505" s="1355" t="s">
        <v>41</v>
      </c>
      <c r="M3505" s="1356" t="s">
        <v>45</v>
      </c>
      <c r="N3505" s="508"/>
    </row>
    <row r="3506" spans="8:8" s="24" ht="20.25" customFormat="1" customHeight="1">
      <c r="A3506" s="1236"/>
      <c r="B3506" s="1262" t="s">
        <v>167</v>
      </c>
      <c r="C3506" s="1357"/>
      <c r="D3506" s="1358"/>
      <c r="E3506" s="1359"/>
      <c r="F3506" s="1360" t="str">
        <f>IF(K3484="","",VLOOKUP($A3481,'Marks Entry'!$C$1:$GQ$109,155,0))</f>
        <v/>
      </c>
      <c r="G3506" s="1361"/>
      <c r="H3506" s="1362" t="str">
        <f>IF(K3484="","",VLOOKUP($A3481,'Marks Entry'!$C$1:$GQ$109,156,0))</f>
        <v/>
      </c>
      <c r="I3506" s="1361"/>
      <c r="J3506" s="1363" t="str">
        <f>IF(K3484="","",VLOOKUP($A3481,'Marks Entry'!$C$1:$GQ$109,157,0))</f>
        <v/>
      </c>
      <c r="K3506" s="1364" t="str">
        <f>IF(K3484="","",VLOOKUP($A3481,'Marks Entry'!$C$1:$GQ$109,158,0))</f>
        <v/>
      </c>
      <c r="L3506" s="1365" t="str">
        <f>IF(K3484="","",VLOOKUP($A3481,'Marks Entry'!$C$1:$GQ$109,159,0))</f>
        <v/>
      </c>
      <c r="M3506" s="1366" t="str">
        <f>IF(K3484="","",VLOOKUP($A3481,'Marks Entry'!$C$1:$GQ$109,161,0))</f>
        <v/>
      </c>
      <c r="N3506" s="508"/>
    </row>
    <row r="3507" spans="8:8" s="24" ht="17.25" customFormat="1" customHeight="1">
      <c r="A3507" s="1236"/>
      <c r="B3507" s="1262" t="s">
        <v>167</v>
      </c>
      <c r="C3507" s="1367" t="s">
        <v>58</v>
      </c>
      <c r="D3507" s="1368"/>
      <c r="E3507" s="1368"/>
      <c r="F3507" s="1368"/>
      <c r="G3507" s="1368"/>
      <c r="H3507" s="1368"/>
      <c r="I3507" s="1369"/>
      <c r="J3507" s="1370" t="s">
        <v>59</v>
      </c>
      <c r="K3507" s="1371">
        <f>IF(K3484="","",VLOOKUP($A3481,'Marks Entry'!$C$1:$GQ$109,152,0))</f>
        <v>0.0</v>
      </c>
      <c r="L3507" s="1372" t="s">
        <v>104</v>
      </c>
      <c r="M3507" s="1373"/>
      <c r="N3507" s="508"/>
    </row>
    <row r="3508" spans="8:8" s="24" ht="17.25" customFormat="1" customHeight="1">
      <c r="A3508" s="1236"/>
      <c r="B3508" s="1262" t="s">
        <v>167</v>
      </c>
      <c r="C3508" s="1374" t="s">
        <v>54</v>
      </c>
      <c r="D3508" s="1375"/>
      <c r="E3508" s="1375"/>
      <c r="F3508" s="1376" t="s">
        <v>162</v>
      </c>
      <c r="G3508" s="1376"/>
      <c r="H3508" s="1376"/>
      <c r="I3508" s="1377" t="s">
        <v>49</v>
      </c>
      <c r="J3508" s="1378" t="s">
        <v>60</v>
      </c>
      <c r="K3508" s="1379">
        <f>IF(K3484="","",VLOOKUP($A3481,'Marks Entry'!$C$1:$GQ$109,153,0))</f>
        <v>0.0</v>
      </c>
      <c r="L3508" s="1380" t="str">
        <f>IF(K3484="","",VLOOKUP($A3481,'Marks Entry'!$C$1:$GQ$109,154,0))</f>
        <v/>
      </c>
      <c r="M3508" s="1381"/>
      <c r="N3508" s="508"/>
    </row>
    <row r="3509" spans="8:8" s="24" ht="17.25" customFormat="1" customHeight="1">
      <c r="A3509" s="1236"/>
      <c r="B3509" s="1262" t="s">
        <v>167</v>
      </c>
      <c r="C3509" s="1374"/>
      <c r="D3509" s="1375"/>
      <c r="E3509" s="1375"/>
      <c r="F3509" s="1376"/>
      <c r="G3509" s="1376"/>
      <c r="H3509" s="1376"/>
      <c r="I3509" s="1382" t="s">
        <v>103</v>
      </c>
      <c r="J3509" s="1383" t="s">
        <v>61</v>
      </c>
      <c r="K3509" s="1383"/>
      <c r="L3509" s="1384" t="str">
        <f>IF(K3484="","",VLOOKUP($A3481,'Marks Entry'!$C$1:$GQ$109,162,0))</f>
        <v/>
      </c>
      <c r="M3509" s="1385"/>
      <c r="N3509" s="508"/>
    </row>
    <row r="3510" spans="8:8" s="24" ht="17.25" customFormat="1" customHeight="1">
      <c r="A3510" s="1236"/>
      <c r="B3510" s="1262" t="s">
        <v>167</v>
      </c>
      <c r="C3510" s="1386" t="str">
        <f>'Marks Entry'!$CR$3</f>
        <v>Fou. Of Info. Tech.</v>
      </c>
      <c r="D3510" s="1387"/>
      <c r="E3510" s="1388"/>
      <c r="F3510" s="1389" t="str">
        <f>IF(K3484="","",VLOOKUP($A3481,'Marks Entry'!$C$1:$GQ$109,180,0))</f>
        <v>0/200</v>
      </c>
      <c r="G3510" s="1389"/>
      <c r="H3510" s="1389"/>
      <c r="I3510" s="1390" t="str">
        <f>IF(OR(K3484="",F3510=0/200),"",VLOOKUP($A3481,'Marks Entry'!$C$1:$GQ$109,106,0))</f>
        <v/>
      </c>
      <c r="J3510" s="1391" t="s">
        <v>68</v>
      </c>
      <c r="K3510" s="1391"/>
      <c r="L3510" s="1392">
        <f>Master!$E$20</f>
        <v>45048.0</v>
      </c>
      <c r="M3510" s="1393"/>
      <c r="N3510" s="508"/>
    </row>
    <row r="3511" spans="8:8" s="24" ht="17.25" customFormat="1" customHeight="1">
      <c r="A3511" s="1236"/>
      <c r="B3511" s="1262" t="s">
        <v>167</v>
      </c>
      <c r="C3511" s="1394" t="str">
        <f>'Marks Entry'!$DE$3</f>
        <v>Health &amp; Phy. Edu.</v>
      </c>
      <c r="D3511" s="1395"/>
      <c r="E3511" s="1395"/>
      <c r="F3511" s="1396" t="str">
        <f>IF(K3484="","",VLOOKUP($A3481,'Marks Entry'!$C$1:$GQ$109,184,0))</f>
        <v>0/230</v>
      </c>
      <c r="G3511" s="1397"/>
      <c r="H3511" s="1398"/>
      <c r="I3511" s="1390" t="str">
        <f>IF(OR(K3484="",F3511=0/200),"",VLOOKUP($A3481,'Marks Entry'!$C$1:$GQ$109,129,0))</f>
        <v/>
      </c>
      <c r="J3511" s="1399"/>
      <c r="K3511" s="1399"/>
      <c r="L3511" s="1399"/>
      <c r="M3511" s="1400"/>
      <c r="N3511" s="508"/>
    </row>
    <row r="3512" spans="8:8" s="24" ht="17.25" customFormat="1" customHeight="1">
      <c r="A3512" s="1236"/>
      <c r="B3512" s="1262" t="s">
        <v>167</v>
      </c>
      <c r="C3512" s="1394" t="str">
        <f>'Marks Entry'!$EB$3</f>
        <v>S.U.P.W.</v>
      </c>
      <c r="D3512" s="1395"/>
      <c r="E3512" s="1395"/>
      <c r="F3512" s="1396" t="str">
        <f>IF(K3484="","",VLOOKUP($A3481,'Marks Entry'!$C$1:$GQ$109,188,0))</f>
        <v>0/100</v>
      </c>
      <c r="G3512" s="1397"/>
      <c r="H3512" s="1398"/>
      <c r="I3512" s="1390" t="str">
        <f>IF(OR(K3484="",F3512=0/100),"",VLOOKUP($A3481,'Marks Entry'!$C$1:$GQ$109,135,0))</f>
        <v/>
      </c>
      <c r="J3512" s="1401"/>
      <c r="K3512" s="1401"/>
      <c r="L3512" s="1401"/>
      <c r="M3512" s="1402"/>
      <c r="N3512" s="508"/>
    </row>
    <row r="3513" spans="8:8" s="24" ht="17.25" customFormat="1" customHeight="1">
      <c r="A3513" s="1236"/>
      <c r="B3513" s="1262" t="s">
        <v>167</v>
      </c>
      <c r="C3513" s="1394" t="str">
        <f>'Marks Entry'!$EH$3</f>
        <v>Art Education</v>
      </c>
      <c r="D3513" s="1395"/>
      <c r="E3513" s="1395"/>
      <c r="F3513" s="1396" t="str">
        <f>IF(K3484="","",VLOOKUP($A3481,'Marks Entry'!$C$1:$GQ$109,192,0))</f>
        <v>0/100</v>
      </c>
      <c r="G3513" s="1397"/>
      <c r="H3513" s="1398"/>
      <c r="I3513" s="1390" t="str">
        <f>IF(OR(K3484="",F3513=0/100),"",VLOOKUP($A3481,'Marks Entry'!$C$1:$GQ$109,141,0))</f>
        <v/>
      </c>
      <c r="J3513" s="1403" t="s">
        <v>228</v>
      </c>
      <c r="K3513" s="1403"/>
      <c r="L3513" s="1403"/>
      <c r="M3513" s="1404"/>
      <c r="N3513" s="508"/>
    </row>
    <row r="3514" spans="8:8" s="24" ht="17.25" customFormat="1" customHeight="1">
      <c r="A3514" s="1236"/>
      <c r="B3514" s="1262" t="s">
        <v>167</v>
      </c>
      <c r="C3514" s="1394" t="str">
        <f>'Marks Entry'!$EN$3</f>
        <v>H &amp; C RAJ</v>
      </c>
      <c r="D3514" s="1395"/>
      <c r="E3514" s="1395"/>
      <c r="F3514" s="1405" t="str">
        <f>IF(K3484="","",VLOOKUP($A3481,'Marks Entry'!$C$1:$GQ$109,196,0))</f>
        <v>0/200</v>
      </c>
      <c r="G3514" s="1406"/>
      <c r="H3514" s="1407"/>
      <c r="I3514" s="1408" t="str">
        <f>IF(OR(K3484="",F3514=0/200),"",VLOOKUP($A3481,'Marks Entry'!$C$1:$GQ$109,151,0))</f>
        <v/>
      </c>
      <c r="J3514" s="1403" t="s">
        <v>229</v>
      </c>
      <c r="K3514" s="1403"/>
      <c r="L3514" s="1403"/>
      <c r="M3514" s="1404"/>
      <c r="N3514" s="508"/>
    </row>
    <row r="3515" spans="8:8" s="24" ht="17.25" customFormat="1" customHeight="1">
      <c r="A3515" s="1236"/>
      <c r="B3515" s="1262" t="s">
        <v>167</v>
      </c>
      <c r="C3515" s="1409" t="s">
        <v>171</v>
      </c>
      <c r="D3515" s="1410"/>
      <c r="E3515" s="1411"/>
      <c r="F3515" s="1412" t="s">
        <v>172</v>
      </c>
      <c r="G3515" s="1413"/>
      <c r="H3515" s="1414"/>
      <c r="I3515" s="1415" t="s">
        <v>31</v>
      </c>
      <c r="J3515" s="1403" t="s">
        <v>230</v>
      </c>
      <c r="K3515" s="1403"/>
      <c r="L3515" s="1403"/>
      <c r="M3515" s="1404"/>
      <c r="N3515" s="508"/>
    </row>
    <row r="3516" spans="8:8" s="24" ht="17.25" customFormat="1" customHeight="1">
      <c r="A3516" s="1236"/>
      <c r="B3516" s="1262" t="s">
        <v>167</v>
      </c>
      <c r="C3516" s="1416"/>
      <c r="D3516" s="1417"/>
      <c r="E3516" s="1418"/>
      <c r="F3516" s="1419" t="s">
        <v>224</v>
      </c>
      <c r="G3516" s="1420"/>
      <c r="H3516" s="1421"/>
      <c r="I3516" s="1422" t="s">
        <v>62</v>
      </c>
      <c r="J3516" s="1423" t="s">
        <v>232</v>
      </c>
      <c r="K3516" s="1424"/>
      <c r="L3516" s="1424"/>
      <c r="M3516" s="1425"/>
      <c r="N3516" s="508"/>
    </row>
    <row r="3517" spans="8:8" s="24" ht="17.25" customFormat="1" customHeight="1">
      <c r="A3517" s="1236"/>
      <c r="B3517" s="1262" t="s">
        <v>167</v>
      </c>
      <c r="C3517" s="1416"/>
      <c r="D3517" s="1417"/>
      <c r="E3517" s="1418"/>
      <c r="F3517" s="1419" t="s">
        <v>225</v>
      </c>
      <c r="G3517" s="1420"/>
      <c r="H3517" s="1421"/>
      <c r="I3517" s="1422" t="s">
        <v>63</v>
      </c>
      <c r="J3517" s="1426"/>
      <c r="K3517" s="1427"/>
      <c r="L3517" s="1427"/>
      <c r="M3517" s="1428"/>
      <c r="N3517" s="508"/>
    </row>
    <row r="3518" spans="8:8" s="24" ht="17.25" customFormat="1" customHeight="1">
      <c r="A3518" s="1236"/>
      <c r="B3518" s="1262" t="s">
        <v>167</v>
      </c>
      <c r="C3518" s="1416"/>
      <c r="D3518" s="1417"/>
      <c r="E3518" s="1418"/>
      <c r="F3518" s="1419" t="s">
        <v>226</v>
      </c>
      <c r="G3518" s="1420"/>
      <c r="H3518" s="1421"/>
      <c r="I3518" s="1422" t="s">
        <v>65</v>
      </c>
      <c r="J3518" s="1426"/>
      <c r="K3518" s="1427"/>
      <c r="L3518" s="1427"/>
      <c r="M3518" s="1428"/>
      <c r="N3518" s="508"/>
    </row>
    <row r="3519" spans="8:8" s="24" ht="17.25" customFormat="1" customHeight="1">
      <c r="A3519" s="1236"/>
      <c r="B3519" s="1429" t="s">
        <v>167</v>
      </c>
      <c r="C3519" s="1430"/>
      <c r="D3519" s="1431"/>
      <c r="E3519" s="1432"/>
      <c r="F3519" s="1433" t="s">
        <v>227</v>
      </c>
      <c r="G3519" s="1434"/>
      <c r="H3519" s="1435"/>
      <c r="I3519" s="1436" t="s">
        <v>64</v>
      </c>
      <c r="J3519" s="1437" t="s">
        <v>231</v>
      </c>
      <c r="K3519" s="1438"/>
      <c r="L3519" s="1438"/>
      <c r="M3519" s="1439"/>
      <c r="N3519" s="508"/>
    </row>
    <row r="3520" spans="8:8" s="24" ht="27.75" customFormat="1" customHeight="1">
      <c r="A3520" s="1440" t="s">
        <v>161</v>
      </c>
      <c r="B3520" s="1440"/>
      <c r="C3520" s="1440"/>
      <c r="D3520" s="1440"/>
      <c r="E3520" s="1440"/>
      <c r="F3520" s="1440"/>
      <c r="G3520" s="1440"/>
      <c r="H3520" s="1440"/>
      <c r="I3520" s="1440"/>
      <c r="J3520" s="1440"/>
      <c r="K3520" s="1440"/>
      <c r="L3520" s="1440"/>
      <c r="M3520" s="1440"/>
      <c r="N3520" s="1440"/>
    </row>
    <row r="3521" spans="8:8" s="24" ht="19.5" customFormat="1" customHeight="1">
      <c r="A3521" s="1223">
        <f>A3481+1</f>
        <v>89.0</v>
      </c>
      <c r="B3521" s="1441" t="str">
        <f>$B$1</f>
        <v>Department Of Sanskrit Education, Rajasthan</v>
      </c>
      <c r="C3521" s="1441"/>
      <c r="D3521" s="1441"/>
      <c r="E3521" s="1441"/>
      <c r="F3521" s="1441"/>
      <c r="G3521" s="1441"/>
      <c r="H3521" s="1441"/>
      <c r="I3521" s="1441"/>
      <c r="J3521" s="1441"/>
      <c r="K3521" s="1441"/>
      <c r="L3521" s="1441"/>
      <c r="M3521" s="1441"/>
      <c r="N3521" s="508" t="s">
        <v>161</v>
      </c>
    </row>
    <row r="3522" spans="8:8" s="707" ht="36.0" customFormat="1" customHeight="1">
      <c r="A3522" s="1225"/>
      <c r="B3522" s="1226"/>
      <c r="C3522" s="1227"/>
      <c r="D3522" s="1228" t="str">
        <f>Master!$E$8</f>
        <v>GOVT VARISHTHA UPADHYAY SANSKRIT SCHOOL</v>
      </c>
      <c r="E3522" s="1229"/>
      <c r="F3522" s="1229"/>
      <c r="G3522" s="1229"/>
      <c r="H3522" s="1229"/>
      <c r="I3522" s="1229"/>
      <c r="J3522" s="1229"/>
      <c r="K3522" s="1229"/>
      <c r="L3522" s="1229"/>
      <c r="M3522" s="1230"/>
      <c r="N3522" s="508"/>
    </row>
    <row r="3523" spans="8:8" s="24" ht="19.5" customFormat="1" customHeight="1">
      <c r="A3523" s="1225"/>
      <c r="B3523" s="1231"/>
      <c r="C3523" s="1232"/>
      <c r="D3523" s="1233">
        <f>Master!$E$11</f>
        <v>0.0</v>
      </c>
      <c r="E3523" s="1233"/>
      <c r="F3523" s="1233"/>
      <c r="G3523" s="1233"/>
      <c r="H3523" s="1233"/>
      <c r="I3523" s="1233"/>
      <c r="J3523" s="1233"/>
      <c r="K3523" s="1233"/>
      <c r="L3523" s="1233"/>
      <c r="M3523" s="1234"/>
      <c r="N3523" s="508"/>
    </row>
    <row r="3524" spans="8:8" s="1235" ht="18.75" customFormat="1" customHeight="1">
      <c r="A3524" s="1236"/>
      <c r="B3524" s="1237"/>
      <c r="C3524" s="1238" t="s">
        <v>154</v>
      </c>
      <c r="D3524" s="1239"/>
      <c r="E3524" s="1239"/>
      <c r="F3524" s="1239"/>
      <c r="G3524" s="1239"/>
      <c r="H3524" s="1240"/>
      <c r="I3524" s="1241" t="s">
        <v>135</v>
      </c>
      <c r="J3524" s="1242"/>
      <c r="K3524" s="1243">
        <f>VLOOKUP($A3521,'Marks Entry'!$C$9:$K$108,5)</f>
        <v>0.0</v>
      </c>
      <c r="L3524" s="1244" t="s">
        <v>221</v>
      </c>
      <c r="M3524" s="1245"/>
      <c r="N3524" s="508"/>
    </row>
    <row r="3525" spans="8:8" s="1235" ht="18.75" customFormat="1" customHeight="1">
      <c r="A3525" s="1236"/>
      <c r="B3525" s="1237"/>
      <c r="C3525" s="1246"/>
      <c r="D3525" s="1247"/>
      <c r="E3525" s="1247"/>
      <c r="F3525" s="1247"/>
      <c r="G3525" s="1247"/>
      <c r="H3525" s="1248"/>
      <c r="I3525" s="1241"/>
      <c r="J3525" s="1242"/>
      <c r="K3525" s="1243"/>
      <c r="L3525" s="1249">
        <f>Master!$E$14</f>
        <v>8170.0</v>
      </c>
      <c r="M3525" s="1250"/>
      <c r="N3525" s="508"/>
    </row>
    <row r="3526" spans="8:8" s="24" ht="15.75" customFormat="1" customHeight="1">
      <c r="A3526" s="1236"/>
      <c r="B3526" s="1251"/>
      <c r="C3526" s="1246"/>
      <c r="D3526" s="1247"/>
      <c r="E3526" s="1247"/>
      <c r="F3526" s="1247"/>
      <c r="G3526" s="1247"/>
      <c r="H3526" s="1248"/>
      <c r="I3526" s="1241"/>
      <c r="J3526" s="1242"/>
      <c r="K3526" s="1243"/>
      <c r="L3526" s="1252" t="s">
        <v>222</v>
      </c>
      <c r="M3526" s="1253"/>
      <c r="N3526" s="508"/>
    </row>
    <row r="3527" spans="8:8" s="24" ht="18.0" customFormat="1" customHeight="1">
      <c r="A3527" s="1236"/>
      <c r="B3527" s="1251"/>
      <c r="C3527" s="1254"/>
      <c r="D3527" s="1255"/>
      <c r="E3527" s="1255"/>
      <c r="F3527" s="1255"/>
      <c r="G3527" s="1255"/>
      <c r="H3527" s="1256"/>
      <c r="I3527" s="1257"/>
      <c r="J3527" s="1258"/>
      <c r="K3527" s="1259"/>
      <c r="L3527" s="1260" t="str">
        <f>Master!$E$6</f>
        <v>2022-23</v>
      </c>
      <c r="M3527" s="1261"/>
      <c r="N3527" s="508"/>
    </row>
    <row r="3528" spans="8:8" s="24" ht="17.25" customFormat="1" customHeight="1">
      <c r="A3528" s="1236"/>
      <c r="B3528" s="1262" t="s">
        <v>167</v>
      </c>
      <c r="C3528" s="1263" t="s">
        <v>21</v>
      </c>
      <c r="D3528" s="1264"/>
      <c r="E3528" s="1264"/>
      <c r="F3528" s="1264"/>
      <c r="G3528" s="1265"/>
      <c r="H3528" s="1266" t="s">
        <v>153</v>
      </c>
      <c r="I3528" s="1267">
        <f>IF(K3524="","",VLOOKUP($A3521,'Marks Entry'!$C$9:$FA$108,3,0))</f>
        <v>0.0</v>
      </c>
      <c r="J3528" s="1267"/>
      <c r="K3528" s="1267"/>
      <c r="L3528" s="1267"/>
      <c r="M3528" s="1268"/>
      <c r="N3528" s="508"/>
    </row>
    <row r="3529" spans="8:8" s="24" ht="17.25" customFormat="1" customHeight="1">
      <c r="A3529" s="1236"/>
      <c r="B3529" s="1262" t="s">
        <v>167</v>
      </c>
      <c r="C3529" s="1269" t="s">
        <v>23</v>
      </c>
      <c r="D3529" s="1270"/>
      <c r="E3529" s="1270"/>
      <c r="F3529" s="1270"/>
      <c r="G3529" s="1271"/>
      <c r="H3529" s="1272" t="s">
        <v>153</v>
      </c>
      <c r="I3529" s="1273">
        <f>IF(K3524="","",VLOOKUP($A3521,'Marks Entry'!$C$9:$FA$108,6,0))</f>
        <v>0.0</v>
      </c>
      <c r="J3529" s="1273"/>
      <c r="K3529" s="1273"/>
      <c r="L3529" s="1273"/>
      <c r="M3529" s="1274"/>
      <c r="N3529" s="508"/>
    </row>
    <row r="3530" spans="8:8" s="24" ht="17.25" customFormat="1" customHeight="1">
      <c r="A3530" s="1236"/>
      <c r="B3530" s="1262" t="s">
        <v>167</v>
      </c>
      <c r="C3530" s="1269" t="s">
        <v>24</v>
      </c>
      <c r="D3530" s="1270"/>
      <c r="E3530" s="1270"/>
      <c r="F3530" s="1270"/>
      <c r="G3530" s="1271"/>
      <c r="H3530" s="1272" t="s">
        <v>153</v>
      </c>
      <c r="I3530" s="1273">
        <f>IF(K3524="","",VLOOKUP($A3521,'Marks Entry'!$C$9:$FA$108,7,0))</f>
        <v>0.0</v>
      </c>
      <c r="J3530" s="1273"/>
      <c r="K3530" s="1273"/>
      <c r="L3530" s="1273"/>
      <c r="M3530" s="1274"/>
      <c r="N3530" s="508"/>
    </row>
    <row r="3531" spans="8:8" s="24" ht="17.25" customFormat="1" customHeight="1">
      <c r="A3531" s="1236"/>
      <c r="B3531" s="1262" t="s">
        <v>167</v>
      </c>
      <c r="C3531" s="1269" t="s">
        <v>52</v>
      </c>
      <c r="D3531" s="1270"/>
      <c r="E3531" s="1270"/>
      <c r="F3531" s="1270"/>
      <c r="G3531" s="1271"/>
      <c r="H3531" s="1272" t="s">
        <v>153</v>
      </c>
      <c r="I3531" s="1273">
        <f>IF(K3524="","",VLOOKUP($A3521,'Marks Entry'!$C$9:$FA$108,8,0))</f>
        <v>0.0</v>
      </c>
      <c r="J3531" s="1273"/>
      <c r="K3531" s="1273"/>
      <c r="L3531" s="1273"/>
      <c r="M3531" s="1274"/>
      <c r="N3531" s="508"/>
    </row>
    <row r="3532" spans="8:8" s="24" ht="17.25" customFormat="1" customHeight="1">
      <c r="A3532" s="1236"/>
      <c r="B3532" s="1262" t="s">
        <v>167</v>
      </c>
      <c r="C3532" s="1269" t="s">
        <v>53</v>
      </c>
      <c r="D3532" s="1270"/>
      <c r="E3532" s="1270"/>
      <c r="F3532" s="1270"/>
      <c r="G3532" s="1271"/>
      <c r="H3532" s="1272" t="s">
        <v>153</v>
      </c>
      <c r="I3532" s="1275" t="str">
        <f>IF(K3524="","",CONCATENATE('Marks Entry'!$G$4,'Marks Entry'!$J$4))</f>
        <v>9(A)</v>
      </c>
      <c r="J3532" s="1273"/>
      <c r="K3532" s="1273"/>
      <c r="L3532" s="1273"/>
      <c r="M3532" s="1274"/>
      <c r="N3532" s="508"/>
    </row>
    <row r="3533" spans="8:8" s="24" ht="17.25" customFormat="1" customHeight="1">
      <c r="A3533" s="1236"/>
      <c r="B3533" s="1262" t="s">
        <v>167</v>
      </c>
      <c r="C3533" s="1276" t="s">
        <v>26</v>
      </c>
      <c r="D3533" s="1277"/>
      <c r="E3533" s="1277"/>
      <c r="F3533" s="1277"/>
      <c r="G3533" s="1278"/>
      <c r="H3533" s="1279" t="s">
        <v>153</v>
      </c>
      <c r="I3533" s="1280">
        <f>IF(K3524="","",VLOOKUP($A3521,'Marks Entry'!$C$9:$FA$108,9,0))</f>
        <v>0.0</v>
      </c>
      <c r="J3533" s="1280"/>
      <c r="K3533" s="1280"/>
      <c r="L3533" s="1280"/>
      <c r="M3533" s="1281"/>
      <c r="N3533" s="508"/>
    </row>
    <row r="3534" spans="8:8" s="1235" ht="17.25" customFormat="1" customHeight="1">
      <c r="A3534" s="1236"/>
      <c r="B3534" s="1282" t="s">
        <v>167</v>
      </c>
      <c r="C3534" s="1283" t="s">
        <v>54</v>
      </c>
      <c r="D3534" s="1284"/>
      <c r="E3534" s="1285" t="s">
        <v>69</v>
      </c>
      <c r="F3534" s="1286" t="s">
        <v>70</v>
      </c>
      <c r="G3534" s="1285" t="s">
        <v>200</v>
      </c>
      <c r="H3534" s="1287" t="s">
        <v>30</v>
      </c>
      <c r="I3534" s="1288" t="s">
        <v>55</v>
      </c>
      <c r="J3534" s="1289" t="s">
        <v>223</v>
      </c>
      <c r="K3534" s="1290" t="s">
        <v>83</v>
      </c>
      <c r="L3534" s="1291" t="s">
        <v>76</v>
      </c>
      <c r="M3534" s="1292" t="s">
        <v>102</v>
      </c>
      <c r="N3534" s="508"/>
    </row>
    <row r="3535" spans="8:8" s="1235" ht="17.25" customFormat="1" customHeight="1">
      <c r="A3535" s="1236"/>
      <c r="B3535" s="1282" t="s">
        <v>167</v>
      </c>
      <c r="C3535" s="1293"/>
      <c r="D3535" s="1294"/>
      <c r="E3535" s="1295"/>
      <c r="F3535" s="1296"/>
      <c r="G3535" s="1295"/>
      <c r="H3535" s="1297"/>
      <c r="I3535" s="1298"/>
      <c r="J3535" s="1299"/>
      <c r="K3535" s="1300"/>
      <c r="L3535" s="1301"/>
      <c r="M3535" s="1302"/>
      <c r="N3535" s="508"/>
    </row>
    <row r="3536" spans="8:8" s="1235" ht="17.25" customFormat="1" customHeight="1">
      <c r="A3536" s="1236"/>
      <c r="B3536" s="1282" t="s">
        <v>167</v>
      </c>
      <c r="C3536" s="1303" t="s">
        <v>56</v>
      </c>
      <c r="D3536" s="1304"/>
      <c r="E3536" s="1305">
        <f>'Marks Entry'!$L$7</f>
        <v>5.0</v>
      </c>
      <c r="F3536" s="1305">
        <f>'Marks Entry'!$M$7</f>
        <v>5.0</v>
      </c>
      <c r="G3536" s="1305">
        <f>'Marks Entry'!$M$7</f>
        <v>5.0</v>
      </c>
      <c r="H3536" s="1306">
        <f>SUM(E3536:G3536)</f>
        <v>15.0</v>
      </c>
      <c r="I3536" s="1305">
        <f>'Marks Entry'!$P$7</f>
        <v>35.0</v>
      </c>
      <c r="J3536" s="1306">
        <f>SUM(H3536,I3536)</f>
        <v>50.0</v>
      </c>
      <c r="K3536" s="1305">
        <f>'Marks Entry'!$R$7</f>
        <v>50.0</v>
      </c>
      <c r="L3536" s="1307">
        <f>SUM(J3536,K3536)</f>
        <v>100.0</v>
      </c>
      <c r="M3536" s="1308"/>
      <c r="N3536" s="508"/>
    </row>
    <row r="3537" spans="8:8" s="1235" ht="17.25" customFormat="1" customHeight="1">
      <c r="A3537" s="1236"/>
      <c r="B3537" s="1282" t="s">
        <v>167</v>
      </c>
      <c r="C3537" s="1309" t="str">
        <f>'Marks Entry'!$L$3</f>
        <v>HINDI</v>
      </c>
      <c r="D3537" s="1310"/>
      <c r="E3537" s="1311">
        <f>IF(K3524="","",VLOOKUP($A3521,'Marks Entry'!$C$1:$GQ$109,10,0))</f>
        <v>0.0</v>
      </c>
      <c r="F3537" s="1311">
        <f>IF(K3524="","",VLOOKUP($A3521,'Marks Entry'!$C$1:$GQ$109,11,0))</f>
        <v>0.0</v>
      </c>
      <c r="G3537" s="1312">
        <f>IF(K3524="","",VLOOKUP($A3521,'Marks Entry'!$C$1:$GQ$109,12,0))</f>
        <v>0.0</v>
      </c>
      <c r="H3537" s="1313">
        <f>SUM(E3537:G3537)</f>
        <v>0.0</v>
      </c>
      <c r="I3537" s="1311">
        <f>IF(K3524="","",VLOOKUP($A3521,'Marks Entry'!$C$1:$GQ$109,14,0))</f>
        <v>0.0</v>
      </c>
      <c r="J3537" s="1313">
        <f t="shared" si="264" ref="J3537:J3544">SUM(H3537,I3537)</f>
        <v>0.0</v>
      </c>
      <c r="K3537" s="1311">
        <f>IF(K3524="","",VLOOKUP($A3521,'Marks Entry'!$C$1:$GQ$109,16,0))</f>
        <v>0.0</v>
      </c>
      <c r="L3537" s="1314">
        <f t="shared" si="265" ref="L3537:L3544">SUM(J3537,K3537)</f>
        <v>0.0</v>
      </c>
      <c r="M3537" s="1315" t="str">
        <f>IF(K3524="","",VLOOKUP($A3521,'Marks Entry'!$C$1:$GQ$109,21,0))</f>
        <v/>
      </c>
      <c r="N3537" s="508"/>
    </row>
    <row r="3538" spans="8:8" s="1235" ht="17.25" customFormat="1" customHeight="1">
      <c r="A3538" s="1236"/>
      <c r="B3538" s="1282" t="s">
        <v>167</v>
      </c>
      <c r="C3538" s="1316" t="str">
        <f>'Marks Entry'!$X$3</f>
        <v>ENGLISH</v>
      </c>
      <c r="D3538" s="1317"/>
      <c r="E3538" s="1318">
        <f>IF(K3524="","",VLOOKUP($A3521,'Marks Entry'!$C$1:$GQ$109,22,0))</f>
        <v>0.0</v>
      </c>
      <c r="F3538" s="1318">
        <f>IF(K3524="","",VLOOKUP($A3521,'Marks Entry'!$C$1:$GQ$109,23,0))</f>
        <v>0.0</v>
      </c>
      <c r="G3538" s="1319">
        <f>IF(K3524="","",VLOOKUP($A3521,'Marks Entry'!$C$1:$GQ$109,24,0))</f>
        <v>0.0</v>
      </c>
      <c r="H3538" s="1320">
        <f t="shared" si="266" ref="H3538:H3544">SUM(E3538:G3538)</f>
        <v>0.0</v>
      </c>
      <c r="I3538" s="1321">
        <f>IF(K3524="","",VLOOKUP($A3521,'Marks Entry'!$C$1:$GQ$109,26,0))</f>
        <v>0.0</v>
      </c>
      <c r="J3538" s="1320">
        <f t="shared" si="264"/>
        <v>0.0</v>
      </c>
      <c r="K3538" s="1318">
        <f>IF(K3524="","",VLOOKUP($A3521,'Marks Entry'!$C$1:$GQ$109,28,0))</f>
        <v>0.0</v>
      </c>
      <c r="L3538" s="1322">
        <f t="shared" si="265"/>
        <v>0.0</v>
      </c>
      <c r="M3538" s="1323" t="str">
        <f>IF(K3524="","",VLOOKUP($A3521,'Marks Entry'!$C$1:$GQ$109,33,0))</f>
        <v/>
      </c>
      <c r="N3538" s="508"/>
    </row>
    <row r="3539" spans="8:8" s="1235" ht="17.25" customFormat="1" customHeight="1">
      <c r="A3539" s="1236"/>
      <c r="B3539" s="1282" t="s">
        <v>167</v>
      </c>
      <c r="C3539" s="1324" t="s">
        <v>56</v>
      </c>
      <c r="D3539" s="1325"/>
      <c r="E3539" s="1326">
        <f>'Marks Entry'!$AJ$7</f>
        <v>10.0</v>
      </c>
      <c r="F3539" s="1326">
        <f>'Marks Entry'!$AK$7</f>
        <v>10.0</v>
      </c>
      <c r="G3539" s="1326">
        <f>'Marks Entry'!$AK$7</f>
        <v>10.0</v>
      </c>
      <c r="H3539" s="1327">
        <f t="shared" si="266"/>
        <v>30.0</v>
      </c>
      <c r="I3539" s="1326">
        <f>'Marks Entry'!$AN$7</f>
        <v>70.0</v>
      </c>
      <c r="J3539" s="1327">
        <f t="shared" si="264"/>
        <v>100.0</v>
      </c>
      <c r="K3539" s="1326">
        <f>'Marks Entry'!$AP$7</f>
        <v>100.0</v>
      </c>
      <c r="L3539" s="1328">
        <f t="shared" si="265"/>
        <v>200.0</v>
      </c>
      <c r="M3539" s="1329" t="s">
        <v>168</v>
      </c>
      <c r="N3539" s="508"/>
    </row>
    <row r="3540" spans="8:8" s="1235" ht="17.25" customFormat="1" customHeight="1">
      <c r="A3540" s="1236"/>
      <c r="B3540" s="1282" t="s">
        <v>167</v>
      </c>
      <c r="C3540" s="1330" t="str">
        <f>'Marks Entry'!$AJ$3</f>
        <v>SANSKRIT-I</v>
      </c>
      <c r="D3540" s="1331"/>
      <c r="E3540" s="1311">
        <f>IF(K3524="","",VLOOKUP($A3521,'Marks Entry'!$C$1:$GQ$109,34,0))</f>
        <v>0.0</v>
      </c>
      <c r="F3540" s="1311">
        <f>IF(K3524="","",VLOOKUP($A3521,'Marks Entry'!$C$1:$GQ$109,35,0))</f>
        <v>0.0</v>
      </c>
      <c r="G3540" s="1312">
        <f>IF(K3524="","",VLOOKUP($A3521,'Marks Entry'!$C$1:$GQ$109,36,0))</f>
        <v>0.0</v>
      </c>
      <c r="H3540" s="1332">
        <f t="shared" si="266"/>
        <v>0.0</v>
      </c>
      <c r="I3540" s="1333">
        <f>IF(K3524="","",VLOOKUP($A3521,'Marks Entry'!$C$1:$GQ$109,38,0))</f>
        <v>0.0</v>
      </c>
      <c r="J3540" s="1332">
        <f t="shared" si="264"/>
        <v>0.0</v>
      </c>
      <c r="K3540" s="1311">
        <f>IF(K3524="","",VLOOKUP($A3521,'Marks Entry'!$C$1:$GQ$109,40,0))</f>
        <v>0.0</v>
      </c>
      <c r="L3540" s="1314">
        <f t="shared" si="265"/>
        <v>0.0</v>
      </c>
      <c r="M3540" s="1315" t="str">
        <f>IF(K3524="","",VLOOKUP($A3521,'Marks Entry'!$C$1:$GQ$109,45,0))</f>
        <v/>
      </c>
      <c r="N3540" s="508"/>
    </row>
    <row r="3541" spans="8:8" s="1235" ht="17.25" customFormat="1" customHeight="1">
      <c r="A3541" s="1236"/>
      <c r="B3541" s="1282" t="s">
        <v>167</v>
      </c>
      <c r="C3541" s="1334" t="str">
        <f>'Marks Entry'!$AV$3</f>
        <v>SANSKRIT-II</v>
      </c>
      <c r="D3541" s="1335"/>
      <c r="E3541" s="1311">
        <f>IF(K3524="","",VLOOKUP($A3521,'Marks Entry'!$C$1:$GQ$109,46,0))</f>
        <v>0.0</v>
      </c>
      <c r="F3541" s="1311">
        <f>IF(K3524="","",VLOOKUP($A3521,'Marks Entry'!$C$1:$GQ$109,47,0))</f>
        <v>0.0</v>
      </c>
      <c r="G3541" s="1312">
        <f>IF(K3524="","",VLOOKUP($A3521,'Marks Entry'!$C$1:$GQ$109,48,0))</f>
        <v>0.0</v>
      </c>
      <c r="H3541" s="1336">
        <f t="shared" si="266"/>
        <v>0.0</v>
      </c>
      <c r="I3541" s="1337">
        <f>IF(K3524="","",VLOOKUP($A3521,'Marks Entry'!$C$1:$GQ$109,50,0))</f>
        <v>0.0</v>
      </c>
      <c r="J3541" s="1336">
        <f t="shared" si="264"/>
        <v>0.0</v>
      </c>
      <c r="K3541" s="1311">
        <f>IF(K3524="","",VLOOKUP($A3521,'Marks Entry'!$C$1:$GQ$109,52,0))</f>
        <v>0.0</v>
      </c>
      <c r="L3541" s="1314">
        <f t="shared" si="265"/>
        <v>0.0</v>
      </c>
      <c r="M3541" s="1315" t="str">
        <f>IF(K3524="","",VLOOKUP($A3521,'Marks Entry'!$C$1:$GQ$109,57,0))</f>
        <v/>
      </c>
      <c r="N3541" s="508"/>
    </row>
    <row r="3542" spans="8:8" s="1235" ht="17.25" customFormat="1" customHeight="1">
      <c r="A3542" s="1236"/>
      <c r="B3542" s="1282" t="s">
        <v>167</v>
      </c>
      <c r="C3542" s="1334" t="str">
        <f>'Marks Entry'!$BH$3</f>
        <v>SCIENCE</v>
      </c>
      <c r="D3542" s="1335"/>
      <c r="E3542" s="1311">
        <f>IF(K3524="","",VLOOKUP($A3521,'Marks Entry'!$C$1:$GQ$109,58,0))</f>
        <v>0.0</v>
      </c>
      <c r="F3542" s="1311">
        <f>IF(K3524="","",VLOOKUP($A3521,'Marks Entry'!$C$1:$GQ$109,59,0))</f>
        <v>0.0</v>
      </c>
      <c r="G3542" s="1312">
        <f>IF(K3524="","",VLOOKUP($A3521,'Marks Entry'!$C$1:$GQ$109,60,0))</f>
        <v>0.0</v>
      </c>
      <c r="H3542" s="1336">
        <f t="shared" si="266"/>
        <v>0.0</v>
      </c>
      <c r="I3542" s="1337">
        <f>IF(K3524="","",VLOOKUP($A3521,'Marks Entry'!$C$1:$GQ$109,62,0))</f>
        <v>0.0</v>
      </c>
      <c r="J3542" s="1336">
        <f t="shared" si="264"/>
        <v>0.0</v>
      </c>
      <c r="K3542" s="1311">
        <f>IF(K3524="","",VLOOKUP($A3521,'Marks Entry'!$C$1:$GQ$109,64,0))</f>
        <v>0.0</v>
      </c>
      <c r="L3542" s="1314">
        <f t="shared" si="265"/>
        <v>0.0</v>
      </c>
      <c r="M3542" s="1315" t="str">
        <f>IF(K3524="","",VLOOKUP($A3521,'Marks Entry'!$C$1:$GQ$109,69,0))</f>
        <v/>
      </c>
      <c r="N3542" s="508"/>
    </row>
    <row r="3543" spans="8:8" s="1235" ht="17.25" customFormat="1" customHeight="1">
      <c r="A3543" s="1236"/>
      <c r="B3543" s="1282" t="s">
        <v>167</v>
      </c>
      <c r="C3543" s="1338" t="str">
        <f>'Marks Entry'!$BT$3</f>
        <v>MATHEMATICS</v>
      </c>
      <c r="D3543" s="1339"/>
      <c r="E3543" s="1340">
        <f>IF(K3524="","",VLOOKUP($A3521,'Marks Entry'!$C$1:$GQ$109,70,0))</f>
        <v>0.0</v>
      </c>
      <c r="F3543" s="1340">
        <f>IF(K3524="","",VLOOKUP($A3521,'Marks Entry'!$C$1:$GQ$109,71,0))</f>
        <v>0.0</v>
      </c>
      <c r="G3543" s="1341">
        <f>IF(K3524="","",VLOOKUP($A3521,'Marks Entry'!$C$1:$GQ$109,72,0))</f>
        <v>0.0</v>
      </c>
      <c r="H3543" s="1342">
        <f t="shared" si="266"/>
        <v>0.0</v>
      </c>
      <c r="I3543" s="1343">
        <f>IF(K3524="","",VLOOKUP($A3521,'Marks Entry'!$C$1:$GQ$109,74,0))</f>
        <v>0.0</v>
      </c>
      <c r="J3543" s="1342">
        <f t="shared" si="264"/>
        <v>0.0</v>
      </c>
      <c r="K3543" s="1340">
        <f>IF(K3524="","",VLOOKUP($A3521,'Marks Entry'!$C$1:$GQ$109,76,0))</f>
        <v>0.0</v>
      </c>
      <c r="L3543" s="1344">
        <f t="shared" si="265"/>
        <v>0.0</v>
      </c>
      <c r="M3543" s="1345" t="str">
        <f>IF(K3524="","",VLOOKUP($A3521,'Marks Entry'!$C$1:$GQ$109,81,0))</f>
        <v/>
      </c>
      <c r="N3543" s="508"/>
    </row>
    <row r="3544" spans="8:8" s="1235" ht="17.25" customFormat="1" customHeight="1">
      <c r="A3544" s="1236"/>
      <c r="B3544" s="1282" t="s">
        <v>167</v>
      </c>
      <c r="C3544" s="1338" t="str">
        <f>'Marks Entry'!$CF$3</f>
        <v>SOCIAL SCIENCE</v>
      </c>
      <c r="D3544" s="1339"/>
      <c r="E3544" s="1340">
        <f>IF(K3524="","",VLOOKUP($A3521,'Marks Entry'!$C$1:$GQ$109,82,0))</f>
        <v>0.0</v>
      </c>
      <c r="F3544" s="1340">
        <f>IF(K3524="","",VLOOKUP($A3521,'Marks Entry'!$C$1:$GQ$109,83,0))</f>
        <v>0.0</v>
      </c>
      <c r="G3544" s="1341">
        <f>IF(K3524="","",VLOOKUP($A3521,'Marks Entry'!$C$1:$GQ$109,84,0))</f>
        <v>0.0</v>
      </c>
      <c r="H3544" s="1342">
        <f t="shared" si="266"/>
        <v>0.0</v>
      </c>
      <c r="I3544" s="1343">
        <f>IF(K3524="","",VLOOKUP($A3521,'Marks Entry'!$C$1:$GQ$109,86,0))</f>
        <v>0.0</v>
      </c>
      <c r="J3544" s="1342">
        <f t="shared" si="264"/>
        <v>0.0</v>
      </c>
      <c r="K3544" s="1340">
        <f>IF(K3524="","",VLOOKUP($A3521,'Marks Entry'!$C$1:$GQ$109,88,0))</f>
        <v>0.0</v>
      </c>
      <c r="L3544" s="1344">
        <f t="shared" si="265"/>
        <v>0.0</v>
      </c>
      <c r="M3544" s="1345" t="str">
        <f>IF(K3524="","",VLOOKUP($A3521,'Marks Entry'!$C$1:$GQ$109,93,0))</f>
        <v/>
      </c>
      <c r="N3544" s="508"/>
    </row>
    <row r="3545" spans="8:8" s="24" ht="17.25" customFormat="1" customHeight="1">
      <c r="A3545" s="1236"/>
      <c r="B3545" s="1262" t="s">
        <v>167</v>
      </c>
      <c r="C3545" s="1346" t="s">
        <v>77</v>
      </c>
      <c r="D3545" s="1347"/>
      <c r="E3545" s="1348"/>
      <c r="F3545" s="1349" t="s">
        <v>78</v>
      </c>
      <c r="G3545" s="1350"/>
      <c r="H3545" s="1351" t="s">
        <v>79</v>
      </c>
      <c r="I3545" s="1352"/>
      <c r="J3545" s="1353" t="s">
        <v>43</v>
      </c>
      <c r="K3545" s="1354" t="s">
        <v>95</v>
      </c>
      <c r="L3545" s="1355" t="s">
        <v>41</v>
      </c>
      <c r="M3545" s="1356" t="s">
        <v>45</v>
      </c>
      <c r="N3545" s="508"/>
    </row>
    <row r="3546" spans="8:8" s="24" ht="20.25" customFormat="1" customHeight="1">
      <c r="A3546" s="1236"/>
      <c r="B3546" s="1262" t="s">
        <v>167</v>
      </c>
      <c r="C3546" s="1357"/>
      <c r="D3546" s="1358"/>
      <c r="E3546" s="1359"/>
      <c r="F3546" s="1360" t="str">
        <f>IF(K3524="","",VLOOKUP($A3521,'Marks Entry'!$C$1:$GQ$109,155,0))</f>
        <v/>
      </c>
      <c r="G3546" s="1361"/>
      <c r="H3546" s="1362" t="str">
        <f>IF(K3524="","",VLOOKUP($A3521,'Marks Entry'!$C$1:$GQ$109,156,0))</f>
        <v/>
      </c>
      <c r="I3546" s="1361"/>
      <c r="J3546" s="1363" t="str">
        <f>IF(K3524="","",VLOOKUP($A3521,'Marks Entry'!$C$1:$GQ$109,157,0))</f>
        <v/>
      </c>
      <c r="K3546" s="1364" t="str">
        <f>IF(K3524="","",VLOOKUP($A3521,'Marks Entry'!$C$1:$GQ$109,158,0))</f>
        <v/>
      </c>
      <c r="L3546" s="1365" t="str">
        <f>IF(K3524="","",VLOOKUP($A3521,'Marks Entry'!$C$1:$GQ$109,159,0))</f>
        <v/>
      </c>
      <c r="M3546" s="1366" t="str">
        <f>IF(K3524="","",VLOOKUP($A3521,'Marks Entry'!$C$1:$GQ$109,161,0))</f>
        <v/>
      </c>
      <c r="N3546" s="508"/>
    </row>
    <row r="3547" spans="8:8" s="24" ht="17.25" customFormat="1" customHeight="1">
      <c r="A3547" s="1236"/>
      <c r="B3547" s="1262" t="s">
        <v>167</v>
      </c>
      <c r="C3547" s="1367" t="s">
        <v>58</v>
      </c>
      <c r="D3547" s="1368"/>
      <c r="E3547" s="1368"/>
      <c r="F3547" s="1368"/>
      <c r="G3547" s="1368"/>
      <c r="H3547" s="1368"/>
      <c r="I3547" s="1369"/>
      <c r="J3547" s="1370" t="s">
        <v>59</v>
      </c>
      <c r="K3547" s="1371">
        <f>IF(K3524="","",VLOOKUP($A3521,'Marks Entry'!$C$1:$GQ$109,152,0))</f>
        <v>0.0</v>
      </c>
      <c r="L3547" s="1372" t="s">
        <v>104</v>
      </c>
      <c r="M3547" s="1373"/>
      <c r="N3547" s="508"/>
    </row>
    <row r="3548" spans="8:8" s="24" ht="17.25" customFormat="1" customHeight="1">
      <c r="A3548" s="1236"/>
      <c r="B3548" s="1262" t="s">
        <v>167</v>
      </c>
      <c r="C3548" s="1374" t="s">
        <v>54</v>
      </c>
      <c r="D3548" s="1375"/>
      <c r="E3548" s="1375"/>
      <c r="F3548" s="1376" t="s">
        <v>162</v>
      </c>
      <c r="G3548" s="1376"/>
      <c r="H3548" s="1376"/>
      <c r="I3548" s="1377" t="s">
        <v>49</v>
      </c>
      <c r="J3548" s="1378" t="s">
        <v>60</v>
      </c>
      <c r="K3548" s="1379">
        <f>IF(K3524="","",VLOOKUP($A3521,'Marks Entry'!$C$1:$GQ$109,153,0))</f>
        <v>0.0</v>
      </c>
      <c r="L3548" s="1380" t="str">
        <f>IF(K3524="","",VLOOKUP($A3521,'Marks Entry'!$C$1:$GQ$109,154,0))</f>
        <v/>
      </c>
      <c r="M3548" s="1381"/>
      <c r="N3548" s="508"/>
    </row>
    <row r="3549" spans="8:8" s="24" ht="17.25" customFormat="1" customHeight="1">
      <c r="A3549" s="1236"/>
      <c r="B3549" s="1262" t="s">
        <v>167</v>
      </c>
      <c r="C3549" s="1374"/>
      <c r="D3549" s="1375"/>
      <c r="E3549" s="1375"/>
      <c r="F3549" s="1376"/>
      <c r="G3549" s="1376"/>
      <c r="H3549" s="1376"/>
      <c r="I3549" s="1382" t="s">
        <v>103</v>
      </c>
      <c r="J3549" s="1383" t="s">
        <v>61</v>
      </c>
      <c r="K3549" s="1383"/>
      <c r="L3549" s="1384" t="str">
        <f>IF(K3524="","",VLOOKUP($A3521,'Marks Entry'!$C$1:$GQ$109,162,0))</f>
        <v/>
      </c>
      <c r="M3549" s="1385"/>
      <c r="N3549" s="508"/>
    </row>
    <row r="3550" spans="8:8" s="24" ht="17.25" customFormat="1" customHeight="1">
      <c r="A3550" s="1236"/>
      <c r="B3550" s="1262" t="s">
        <v>167</v>
      </c>
      <c r="C3550" s="1386" t="str">
        <f>'Marks Entry'!$CR$3</f>
        <v>Fou. Of Info. Tech.</v>
      </c>
      <c r="D3550" s="1387"/>
      <c r="E3550" s="1388"/>
      <c r="F3550" s="1389" t="str">
        <f>IF(K3524="","",VLOOKUP($A3521,'Marks Entry'!$C$1:$GQ$109,180,0))</f>
        <v>0/200</v>
      </c>
      <c r="G3550" s="1389"/>
      <c r="H3550" s="1389"/>
      <c r="I3550" s="1390" t="str">
        <f>IF(OR(K3524="",F3550=0/200),"",VLOOKUP($A3521,'Marks Entry'!$C$1:$GQ$109,106,0))</f>
        <v/>
      </c>
      <c r="J3550" s="1391" t="s">
        <v>68</v>
      </c>
      <c r="K3550" s="1391"/>
      <c r="L3550" s="1392">
        <f>Master!$E$20</f>
        <v>45048.0</v>
      </c>
      <c r="M3550" s="1393"/>
      <c r="N3550" s="508"/>
    </row>
    <row r="3551" spans="8:8" s="24" ht="17.25" customFormat="1" customHeight="1">
      <c r="A3551" s="1236"/>
      <c r="B3551" s="1262" t="s">
        <v>167</v>
      </c>
      <c r="C3551" s="1394" t="str">
        <f>'Marks Entry'!$DE$3</f>
        <v>Health &amp; Phy. Edu.</v>
      </c>
      <c r="D3551" s="1395"/>
      <c r="E3551" s="1395"/>
      <c r="F3551" s="1396" t="str">
        <f>IF(K3524="","",VLOOKUP($A3521,'Marks Entry'!$C$1:$GQ$109,184,0))</f>
        <v>0/230</v>
      </c>
      <c r="G3551" s="1397"/>
      <c r="H3551" s="1398"/>
      <c r="I3551" s="1390" t="str">
        <f>IF(OR(K3524="",F3551=0/200),"",VLOOKUP($A3521,'Marks Entry'!$C$1:$GQ$109,129,0))</f>
        <v/>
      </c>
      <c r="J3551" s="1399"/>
      <c r="K3551" s="1399"/>
      <c r="L3551" s="1399"/>
      <c r="M3551" s="1400"/>
      <c r="N3551" s="508"/>
    </row>
    <row r="3552" spans="8:8" s="24" ht="17.25" customFormat="1" customHeight="1">
      <c r="A3552" s="1236"/>
      <c r="B3552" s="1262" t="s">
        <v>167</v>
      </c>
      <c r="C3552" s="1394" t="str">
        <f>'Marks Entry'!$EB$3</f>
        <v>S.U.P.W.</v>
      </c>
      <c r="D3552" s="1395"/>
      <c r="E3552" s="1395"/>
      <c r="F3552" s="1396" t="str">
        <f>IF(K3524="","",VLOOKUP($A3521,'Marks Entry'!$C$1:$GQ$109,188,0))</f>
        <v>0/100</v>
      </c>
      <c r="G3552" s="1397"/>
      <c r="H3552" s="1398"/>
      <c r="I3552" s="1390" t="str">
        <f>IF(OR(K3524="",F3552=0/100),"",VLOOKUP($A3521,'Marks Entry'!$C$1:$GQ$109,135,0))</f>
        <v/>
      </c>
      <c r="J3552" s="1401"/>
      <c r="K3552" s="1401"/>
      <c r="L3552" s="1401"/>
      <c r="M3552" s="1402"/>
      <c r="N3552" s="508"/>
    </row>
    <row r="3553" spans="8:8" s="24" ht="17.25" customFormat="1" customHeight="1">
      <c r="A3553" s="1236"/>
      <c r="B3553" s="1262" t="s">
        <v>167</v>
      </c>
      <c r="C3553" s="1394" t="str">
        <f>'Marks Entry'!$EH$3</f>
        <v>Art Education</v>
      </c>
      <c r="D3553" s="1395"/>
      <c r="E3553" s="1395"/>
      <c r="F3553" s="1396" t="str">
        <f>IF(K3524="","",VLOOKUP($A3521,'Marks Entry'!$C$1:$GQ$109,192,0))</f>
        <v>0/100</v>
      </c>
      <c r="G3553" s="1397"/>
      <c r="H3553" s="1398"/>
      <c r="I3553" s="1390" t="str">
        <f>IF(OR(K3524="",F3553=0/100),"",VLOOKUP($A3521,'Marks Entry'!$C$1:$GQ$109,141,0))</f>
        <v/>
      </c>
      <c r="J3553" s="1403" t="s">
        <v>228</v>
      </c>
      <c r="K3553" s="1403"/>
      <c r="L3553" s="1403"/>
      <c r="M3553" s="1404"/>
      <c r="N3553" s="508"/>
    </row>
    <row r="3554" spans="8:8" s="24" ht="17.25" customFormat="1" customHeight="1">
      <c r="A3554" s="1236"/>
      <c r="B3554" s="1262" t="s">
        <v>167</v>
      </c>
      <c r="C3554" s="1394" t="str">
        <f>'Marks Entry'!$EN$3</f>
        <v>H &amp; C RAJ</v>
      </c>
      <c r="D3554" s="1395"/>
      <c r="E3554" s="1395"/>
      <c r="F3554" s="1405" t="str">
        <f>IF(K3524="","",VLOOKUP($A3521,'Marks Entry'!$C$1:$GQ$109,196,0))</f>
        <v>0/200</v>
      </c>
      <c r="G3554" s="1406"/>
      <c r="H3554" s="1407"/>
      <c r="I3554" s="1408" t="str">
        <f>IF(OR(K3524="",F3554=0/200),"",VLOOKUP($A3521,'Marks Entry'!$C$1:$GQ$109,151,0))</f>
        <v/>
      </c>
      <c r="J3554" s="1403" t="s">
        <v>229</v>
      </c>
      <c r="K3554" s="1403"/>
      <c r="L3554" s="1403"/>
      <c r="M3554" s="1404"/>
      <c r="N3554" s="508"/>
    </row>
    <row r="3555" spans="8:8" s="24" ht="17.25" customFormat="1" customHeight="1">
      <c r="A3555" s="1236"/>
      <c r="B3555" s="1262" t="s">
        <v>167</v>
      </c>
      <c r="C3555" s="1409" t="s">
        <v>171</v>
      </c>
      <c r="D3555" s="1410"/>
      <c r="E3555" s="1411"/>
      <c r="F3555" s="1412" t="s">
        <v>172</v>
      </c>
      <c r="G3555" s="1413"/>
      <c r="H3555" s="1414"/>
      <c r="I3555" s="1415" t="s">
        <v>31</v>
      </c>
      <c r="J3555" s="1403" t="s">
        <v>230</v>
      </c>
      <c r="K3555" s="1403"/>
      <c r="L3555" s="1403"/>
      <c r="M3555" s="1404"/>
      <c r="N3555" s="508"/>
    </row>
    <row r="3556" spans="8:8" s="24" ht="17.25" customFormat="1" customHeight="1">
      <c r="A3556" s="1236"/>
      <c r="B3556" s="1262" t="s">
        <v>167</v>
      </c>
      <c r="C3556" s="1416"/>
      <c r="D3556" s="1417"/>
      <c r="E3556" s="1418"/>
      <c r="F3556" s="1419" t="s">
        <v>224</v>
      </c>
      <c r="G3556" s="1420"/>
      <c r="H3556" s="1421"/>
      <c r="I3556" s="1422" t="s">
        <v>62</v>
      </c>
      <c r="J3556" s="1423" t="s">
        <v>232</v>
      </c>
      <c r="K3556" s="1424"/>
      <c r="L3556" s="1424"/>
      <c r="M3556" s="1425"/>
      <c r="N3556" s="508"/>
    </row>
    <row r="3557" spans="8:8" s="24" ht="17.25" customFormat="1" customHeight="1">
      <c r="A3557" s="1236"/>
      <c r="B3557" s="1262" t="s">
        <v>167</v>
      </c>
      <c r="C3557" s="1416"/>
      <c r="D3557" s="1417"/>
      <c r="E3557" s="1418"/>
      <c r="F3557" s="1419" t="s">
        <v>225</v>
      </c>
      <c r="G3557" s="1420"/>
      <c r="H3557" s="1421"/>
      <c r="I3557" s="1422" t="s">
        <v>63</v>
      </c>
      <c r="J3557" s="1426"/>
      <c r="K3557" s="1427"/>
      <c r="L3557" s="1427"/>
      <c r="M3557" s="1428"/>
      <c r="N3557" s="508"/>
    </row>
    <row r="3558" spans="8:8" s="24" ht="17.25" customFormat="1" customHeight="1">
      <c r="A3558" s="1236"/>
      <c r="B3558" s="1262" t="s">
        <v>167</v>
      </c>
      <c r="C3558" s="1416"/>
      <c r="D3558" s="1417"/>
      <c r="E3558" s="1418"/>
      <c r="F3558" s="1419" t="s">
        <v>226</v>
      </c>
      <c r="G3558" s="1420"/>
      <c r="H3558" s="1421"/>
      <c r="I3558" s="1422" t="s">
        <v>65</v>
      </c>
      <c r="J3558" s="1426"/>
      <c r="K3558" s="1427"/>
      <c r="L3558" s="1427"/>
      <c r="M3558" s="1428"/>
      <c r="N3558" s="508"/>
    </row>
    <row r="3559" spans="8:8" s="24" ht="17.25" customFormat="1" customHeight="1">
      <c r="A3559" s="1236"/>
      <c r="B3559" s="1429" t="s">
        <v>167</v>
      </c>
      <c r="C3559" s="1430"/>
      <c r="D3559" s="1431"/>
      <c r="E3559" s="1432"/>
      <c r="F3559" s="1433" t="s">
        <v>227</v>
      </c>
      <c r="G3559" s="1434"/>
      <c r="H3559" s="1435"/>
      <c r="I3559" s="1436" t="s">
        <v>64</v>
      </c>
      <c r="J3559" s="1437" t="s">
        <v>231</v>
      </c>
      <c r="K3559" s="1438"/>
      <c r="L3559" s="1438"/>
      <c r="M3559" s="1439"/>
      <c r="N3559" s="508"/>
    </row>
    <row r="3560" spans="8:8" s="24" ht="27.75" customFormat="1" customHeight="1">
      <c r="A3560" s="1440" t="s">
        <v>161</v>
      </c>
      <c r="B3560" s="1440"/>
      <c r="C3560" s="1440"/>
      <c r="D3560" s="1440"/>
      <c r="E3560" s="1440"/>
      <c r="F3560" s="1440"/>
      <c r="G3560" s="1440"/>
      <c r="H3560" s="1440"/>
      <c r="I3560" s="1440"/>
      <c r="J3560" s="1440"/>
      <c r="K3560" s="1440"/>
      <c r="L3560" s="1440"/>
      <c r="M3560" s="1440"/>
      <c r="N3560" s="1440"/>
    </row>
    <row r="3561" spans="8:8" s="24" ht="19.5" customFormat="1" customHeight="1">
      <c r="A3561" s="1223">
        <f>A3521+1</f>
        <v>90.0</v>
      </c>
      <c r="B3561" s="1441" t="str">
        <f>$B$1</f>
        <v>Department Of Sanskrit Education, Rajasthan</v>
      </c>
      <c r="C3561" s="1441"/>
      <c r="D3561" s="1441"/>
      <c r="E3561" s="1441"/>
      <c r="F3561" s="1441"/>
      <c r="G3561" s="1441"/>
      <c r="H3561" s="1441"/>
      <c r="I3561" s="1441"/>
      <c r="J3561" s="1441"/>
      <c r="K3561" s="1441"/>
      <c r="L3561" s="1441"/>
      <c r="M3561" s="1441"/>
      <c r="N3561" s="508" t="s">
        <v>161</v>
      </c>
    </row>
    <row r="3562" spans="8:8" s="707" ht="36.0" customFormat="1" customHeight="1">
      <c r="A3562" s="1225"/>
      <c r="B3562" s="1226"/>
      <c r="C3562" s="1227"/>
      <c r="D3562" s="1228" t="str">
        <f>Master!$E$8</f>
        <v>GOVT VARISHTHA UPADHYAY SANSKRIT SCHOOL</v>
      </c>
      <c r="E3562" s="1229"/>
      <c r="F3562" s="1229"/>
      <c r="G3562" s="1229"/>
      <c r="H3562" s="1229"/>
      <c r="I3562" s="1229"/>
      <c r="J3562" s="1229"/>
      <c r="K3562" s="1229"/>
      <c r="L3562" s="1229"/>
      <c r="M3562" s="1230"/>
      <c r="N3562" s="508"/>
    </row>
    <row r="3563" spans="8:8" s="24" ht="19.5" customFormat="1" customHeight="1">
      <c r="A3563" s="1225"/>
      <c r="B3563" s="1231"/>
      <c r="C3563" s="1232"/>
      <c r="D3563" s="1233">
        <f>Master!$E$11</f>
        <v>0.0</v>
      </c>
      <c r="E3563" s="1233"/>
      <c r="F3563" s="1233"/>
      <c r="G3563" s="1233"/>
      <c r="H3563" s="1233"/>
      <c r="I3563" s="1233"/>
      <c r="J3563" s="1233"/>
      <c r="K3563" s="1233"/>
      <c r="L3563" s="1233"/>
      <c r="M3563" s="1234"/>
      <c r="N3563" s="508"/>
    </row>
    <row r="3564" spans="8:8" s="1235" ht="18.75" customFormat="1" customHeight="1">
      <c r="A3564" s="1236"/>
      <c r="B3564" s="1237"/>
      <c r="C3564" s="1238" t="s">
        <v>154</v>
      </c>
      <c r="D3564" s="1239"/>
      <c r="E3564" s="1239"/>
      <c r="F3564" s="1239"/>
      <c r="G3564" s="1239"/>
      <c r="H3564" s="1240"/>
      <c r="I3564" s="1241" t="s">
        <v>135</v>
      </c>
      <c r="J3564" s="1242"/>
      <c r="K3564" s="1243">
        <f>VLOOKUP($A3561,'Marks Entry'!$C$9:$K$108,5)</f>
        <v>0.0</v>
      </c>
      <c r="L3564" s="1244" t="s">
        <v>221</v>
      </c>
      <c r="M3564" s="1245"/>
      <c r="N3564" s="508"/>
    </row>
    <row r="3565" spans="8:8" s="1235" ht="18.75" customFormat="1" customHeight="1">
      <c r="A3565" s="1236"/>
      <c r="B3565" s="1237"/>
      <c r="C3565" s="1246"/>
      <c r="D3565" s="1247"/>
      <c r="E3565" s="1247"/>
      <c r="F3565" s="1247"/>
      <c r="G3565" s="1247"/>
      <c r="H3565" s="1248"/>
      <c r="I3565" s="1241"/>
      <c r="J3565" s="1242"/>
      <c r="K3565" s="1243"/>
      <c r="L3565" s="1249">
        <f>Master!$E$14</f>
        <v>8170.0</v>
      </c>
      <c r="M3565" s="1250"/>
      <c r="N3565" s="508"/>
    </row>
    <row r="3566" spans="8:8" s="24" ht="15.75" customFormat="1" customHeight="1">
      <c r="A3566" s="1236"/>
      <c r="B3566" s="1251"/>
      <c r="C3566" s="1246"/>
      <c r="D3566" s="1247"/>
      <c r="E3566" s="1247"/>
      <c r="F3566" s="1247"/>
      <c r="G3566" s="1247"/>
      <c r="H3566" s="1248"/>
      <c r="I3566" s="1241"/>
      <c r="J3566" s="1242"/>
      <c r="K3566" s="1243"/>
      <c r="L3566" s="1252" t="s">
        <v>222</v>
      </c>
      <c r="M3566" s="1253"/>
      <c r="N3566" s="508"/>
    </row>
    <row r="3567" spans="8:8" s="24" ht="18.0" customFormat="1" customHeight="1">
      <c r="A3567" s="1236"/>
      <c r="B3567" s="1251"/>
      <c r="C3567" s="1254"/>
      <c r="D3567" s="1255"/>
      <c r="E3567" s="1255"/>
      <c r="F3567" s="1255"/>
      <c r="G3567" s="1255"/>
      <c r="H3567" s="1256"/>
      <c r="I3567" s="1257"/>
      <c r="J3567" s="1258"/>
      <c r="K3567" s="1259"/>
      <c r="L3567" s="1260" t="str">
        <f>Master!$E$6</f>
        <v>2022-23</v>
      </c>
      <c r="M3567" s="1261"/>
      <c r="N3567" s="508"/>
    </row>
    <row r="3568" spans="8:8" s="24" ht="17.25" customFormat="1" customHeight="1">
      <c r="A3568" s="1236"/>
      <c r="B3568" s="1262" t="s">
        <v>167</v>
      </c>
      <c r="C3568" s="1263" t="s">
        <v>21</v>
      </c>
      <c r="D3568" s="1264"/>
      <c r="E3568" s="1264"/>
      <c r="F3568" s="1264"/>
      <c r="G3568" s="1265"/>
      <c r="H3568" s="1266" t="s">
        <v>153</v>
      </c>
      <c r="I3568" s="1267">
        <f>IF(K3564="","",VLOOKUP($A3561,'Marks Entry'!$C$9:$FA$108,3,0))</f>
        <v>0.0</v>
      </c>
      <c r="J3568" s="1267"/>
      <c r="K3568" s="1267"/>
      <c r="L3568" s="1267"/>
      <c r="M3568" s="1268"/>
      <c r="N3568" s="508"/>
    </row>
    <row r="3569" spans="8:8" s="24" ht="17.25" customFormat="1" customHeight="1">
      <c r="A3569" s="1236"/>
      <c r="B3569" s="1262" t="s">
        <v>167</v>
      </c>
      <c r="C3569" s="1269" t="s">
        <v>23</v>
      </c>
      <c r="D3569" s="1270"/>
      <c r="E3569" s="1270"/>
      <c r="F3569" s="1270"/>
      <c r="G3569" s="1271"/>
      <c r="H3569" s="1272" t="s">
        <v>153</v>
      </c>
      <c r="I3569" s="1273">
        <f>IF(K3564="","",VLOOKUP($A3561,'Marks Entry'!$C$9:$FA$108,6,0))</f>
        <v>0.0</v>
      </c>
      <c r="J3569" s="1273"/>
      <c r="K3569" s="1273"/>
      <c r="L3569" s="1273"/>
      <c r="M3569" s="1274"/>
      <c r="N3569" s="508"/>
    </row>
    <row r="3570" spans="8:8" s="24" ht="17.25" customFormat="1" customHeight="1">
      <c r="A3570" s="1236"/>
      <c r="B3570" s="1262" t="s">
        <v>167</v>
      </c>
      <c r="C3570" s="1269" t="s">
        <v>24</v>
      </c>
      <c r="D3570" s="1270"/>
      <c r="E3570" s="1270"/>
      <c r="F3570" s="1270"/>
      <c r="G3570" s="1271"/>
      <c r="H3570" s="1272" t="s">
        <v>153</v>
      </c>
      <c r="I3570" s="1273">
        <f>IF(K3564="","",VLOOKUP($A3561,'Marks Entry'!$C$9:$FA$108,7,0))</f>
        <v>0.0</v>
      </c>
      <c r="J3570" s="1273"/>
      <c r="K3570" s="1273"/>
      <c r="L3570" s="1273"/>
      <c r="M3570" s="1274"/>
      <c r="N3570" s="508"/>
    </row>
    <row r="3571" spans="8:8" s="24" ht="17.25" customFormat="1" customHeight="1">
      <c r="A3571" s="1236"/>
      <c r="B3571" s="1262" t="s">
        <v>167</v>
      </c>
      <c r="C3571" s="1269" t="s">
        <v>52</v>
      </c>
      <c r="D3571" s="1270"/>
      <c r="E3571" s="1270"/>
      <c r="F3571" s="1270"/>
      <c r="G3571" s="1271"/>
      <c r="H3571" s="1272" t="s">
        <v>153</v>
      </c>
      <c r="I3571" s="1273">
        <f>IF(K3564="","",VLOOKUP($A3561,'Marks Entry'!$C$9:$FA$108,8,0))</f>
        <v>0.0</v>
      </c>
      <c r="J3571" s="1273"/>
      <c r="K3571" s="1273"/>
      <c r="L3571" s="1273"/>
      <c r="M3571" s="1274"/>
      <c r="N3571" s="508"/>
    </row>
    <row r="3572" spans="8:8" s="24" ht="17.25" customFormat="1" customHeight="1">
      <c r="A3572" s="1236"/>
      <c r="B3572" s="1262" t="s">
        <v>167</v>
      </c>
      <c r="C3572" s="1269" t="s">
        <v>53</v>
      </c>
      <c r="D3572" s="1270"/>
      <c r="E3572" s="1270"/>
      <c r="F3572" s="1270"/>
      <c r="G3572" s="1271"/>
      <c r="H3572" s="1272" t="s">
        <v>153</v>
      </c>
      <c r="I3572" s="1275" t="str">
        <f>IF(K3564="","",CONCATENATE('Marks Entry'!$G$4,'Marks Entry'!$J$4))</f>
        <v>9(A)</v>
      </c>
      <c r="J3572" s="1273"/>
      <c r="K3572" s="1273"/>
      <c r="L3572" s="1273"/>
      <c r="M3572" s="1274"/>
      <c r="N3572" s="508"/>
    </row>
    <row r="3573" spans="8:8" s="24" ht="17.25" customFormat="1" customHeight="1">
      <c r="A3573" s="1236"/>
      <c r="B3573" s="1262" t="s">
        <v>167</v>
      </c>
      <c r="C3573" s="1276" t="s">
        <v>26</v>
      </c>
      <c r="D3573" s="1277"/>
      <c r="E3573" s="1277"/>
      <c r="F3573" s="1277"/>
      <c r="G3573" s="1278"/>
      <c r="H3573" s="1279" t="s">
        <v>153</v>
      </c>
      <c r="I3573" s="1280">
        <f>IF(K3564="","",VLOOKUP($A3561,'Marks Entry'!$C$9:$FA$108,9,0))</f>
        <v>0.0</v>
      </c>
      <c r="J3573" s="1280"/>
      <c r="K3573" s="1280"/>
      <c r="L3573" s="1280"/>
      <c r="M3573" s="1281"/>
      <c r="N3573" s="508"/>
    </row>
    <row r="3574" spans="8:8" s="1235" ht="17.25" customFormat="1" customHeight="1">
      <c r="A3574" s="1236"/>
      <c r="B3574" s="1282" t="s">
        <v>167</v>
      </c>
      <c r="C3574" s="1283" t="s">
        <v>54</v>
      </c>
      <c r="D3574" s="1284"/>
      <c r="E3574" s="1285" t="s">
        <v>69</v>
      </c>
      <c r="F3574" s="1286" t="s">
        <v>70</v>
      </c>
      <c r="G3574" s="1285" t="s">
        <v>200</v>
      </c>
      <c r="H3574" s="1287" t="s">
        <v>30</v>
      </c>
      <c r="I3574" s="1288" t="s">
        <v>55</v>
      </c>
      <c r="J3574" s="1289" t="s">
        <v>223</v>
      </c>
      <c r="K3574" s="1290" t="s">
        <v>83</v>
      </c>
      <c r="L3574" s="1291" t="s">
        <v>76</v>
      </c>
      <c r="M3574" s="1292" t="s">
        <v>102</v>
      </c>
      <c r="N3574" s="508"/>
    </row>
    <row r="3575" spans="8:8" s="1235" ht="17.25" customFormat="1" customHeight="1">
      <c r="A3575" s="1236"/>
      <c r="B3575" s="1282" t="s">
        <v>167</v>
      </c>
      <c r="C3575" s="1293"/>
      <c r="D3575" s="1294"/>
      <c r="E3575" s="1295"/>
      <c r="F3575" s="1296"/>
      <c r="G3575" s="1295"/>
      <c r="H3575" s="1297"/>
      <c r="I3575" s="1298"/>
      <c r="J3575" s="1299"/>
      <c r="K3575" s="1300"/>
      <c r="L3575" s="1301"/>
      <c r="M3575" s="1302"/>
      <c r="N3575" s="508"/>
    </row>
    <row r="3576" spans="8:8" s="1235" ht="17.25" customFormat="1" customHeight="1">
      <c r="A3576" s="1236"/>
      <c r="B3576" s="1282" t="s">
        <v>167</v>
      </c>
      <c r="C3576" s="1303" t="s">
        <v>56</v>
      </c>
      <c r="D3576" s="1304"/>
      <c r="E3576" s="1305">
        <f>'Marks Entry'!$L$7</f>
        <v>5.0</v>
      </c>
      <c r="F3576" s="1305">
        <f>'Marks Entry'!$M$7</f>
        <v>5.0</v>
      </c>
      <c r="G3576" s="1305">
        <f>'Marks Entry'!$M$7</f>
        <v>5.0</v>
      </c>
      <c r="H3576" s="1306">
        <f>SUM(E3576:G3576)</f>
        <v>15.0</v>
      </c>
      <c r="I3576" s="1305">
        <f>'Marks Entry'!$P$7</f>
        <v>35.0</v>
      </c>
      <c r="J3576" s="1306">
        <f>SUM(H3576,I3576)</f>
        <v>50.0</v>
      </c>
      <c r="K3576" s="1305">
        <f>'Marks Entry'!$R$7</f>
        <v>50.0</v>
      </c>
      <c r="L3576" s="1307">
        <f>SUM(J3576,K3576)</f>
        <v>100.0</v>
      </c>
      <c r="M3576" s="1308"/>
      <c r="N3576" s="508"/>
    </row>
    <row r="3577" spans="8:8" s="1235" ht="17.25" customFormat="1" customHeight="1">
      <c r="A3577" s="1236"/>
      <c r="B3577" s="1282" t="s">
        <v>167</v>
      </c>
      <c r="C3577" s="1309" t="str">
        <f>'Marks Entry'!$L$3</f>
        <v>HINDI</v>
      </c>
      <c r="D3577" s="1310"/>
      <c r="E3577" s="1311">
        <f>IF(K3564="","",VLOOKUP($A3561,'Marks Entry'!$C$1:$GQ$109,10,0))</f>
        <v>0.0</v>
      </c>
      <c r="F3577" s="1311">
        <f>IF(K3564="","",VLOOKUP($A3561,'Marks Entry'!$C$1:$GQ$109,11,0))</f>
        <v>0.0</v>
      </c>
      <c r="G3577" s="1312">
        <f>IF(K3564="","",VLOOKUP($A3561,'Marks Entry'!$C$1:$GQ$109,12,0))</f>
        <v>0.0</v>
      </c>
      <c r="H3577" s="1313">
        <f>SUM(E3577:G3577)</f>
        <v>0.0</v>
      </c>
      <c r="I3577" s="1311">
        <f>IF(K3564="","",VLOOKUP($A3561,'Marks Entry'!$C$1:$GQ$109,14,0))</f>
        <v>0.0</v>
      </c>
      <c r="J3577" s="1313">
        <f t="shared" si="267" ref="J3577:J3584">SUM(H3577,I3577)</f>
        <v>0.0</v>
      </c>
      <c r="K3577" s="1311">
        <f>IF(K3564="","",VLOOKUP($A3561,'Marks Entry'!$C$1:$GQ$109,16,0))</f>
        <v>0.0</v>
      </c>
      <c r="L3577" s="1314">
        <f t="shared" si="268" ref="L3577:L3584">SUM(J3577,K3577)</f>
        <v>0.0</v>
      </c>
      <c r="M3577" s="1315" t="str">
        <f>IF(K3564="","",VLOOKUP($A3561,'Marks Entry'!$C$1:$GQ$109,21,0))</f>
        <v/>
      </c>
      <c r="N3577" s="508"/>
    </row>
    <row r="3578" spans="8:8" s="1235" ht="17.25" customFormat="1" customHeight="1">
      <c r="A3578" s="1236"/>
      <c r="B3578" s="1282" t="s">
        <v>167</v>
      </c>
      <c r="C3578" s="1316" t="str">
        <f>'Marks Entry'!$X$3</f>
        <v>ENGLISH</v>
      </c>
      <c r="D3578" s="1317"/>
      <c r="E3578" s="1318">
        <f>IF(K3564="","",VLOOKUP($A3561,'Marks Entry'!$C$1:$GQ$109,22,0))</f>
        <v>0.0</v>
      </c>
      <c r="F3578" s="1318">
        <f>IF(K3564="","",VLOOKUP($A3561,'Marks Entry'!$C$1:$GQ$109,23,0))</f>
        <v>0.0</v>
      </c>
      <c r="G3578" s="1319">
        <f>IF(K3564="","",VLOOKUP($A3561,'Marks Entry'!$C$1:$GQ$109,24,0))</f>
        <v>0.0</v>
      </c>
      <c r="H3578" s="1320">
        <f t="shared" si="269" ref="H3578:H3584">SUM(E3578:G3578)</f>
        <v>0.0</v>
      </c>
      <c r="I3578" s="1321">
        <f>IF(K3564="","",VLOOKUP($A3561,'Marks Entry'!$C$1:$GQ$109,26,0))</f>
        <v>0.0</v>
      </c>
      <c r="J3578" s="1320">
        <f t="shared" si="267"/>
        <v>0.0</v>
      </c>
      <c r="K3578" s="1318">
        <f>IF(K3564="","",VLOOKUP($A3561,'Marks Entry'!$C$1:$GQ$109,28,0))</f>
        <v>0.0</v>
      </c>
      <c r="L3578" s="1322">
        <f t="shared" si="268"/>
        <v>0.0</v>
      </c>
      <c r="M3578" s="1323" t="str">
        <f>IF(K3564="","",VLOOKUP($A3561,'Marks Entry'!$C$1:$GQ$109,33,0))</f>
        <v/>
      </c>
      <c r="N3578" s="508"/>
    </row>
    <row r="3579" spans="8:8" s="1235" ht="17.25" customFormat="1" customHeight="1">
      <c r="A3579" s="1236"/>
      <c r="B3579" s="1282" t="s">
        <v>167</v>
      </c>
      <c r="C3579" s="1324" t="s">
        <v>56</v>
      </c>
      <c r="D3579" s="1325"/>
      <c r="E3579" s="1326">
        <f>'Marks Entry'!$AJ$7</f>
        <v>10.0</v>
      </c>
      <c r="F3579" s="1326">
        <f>'Marks Entry'!$AK$7</f>
        <v>10.0</v>
      </c>
      <c r="G3579" s="1326">
        <f>'Marks Entry'!$AK$7</f>
        <v>10.0</v>
      </c>
      <c r="H3579" s="1327">
        <f t="shared" si="269"/>
        <v>30.0</v>
      </c>
      <c r="I3579" s="1326">
        <f>'Marks Entry'!$AN$7</f>
        <v>70.0</v>
      </c>
      <c r="J3579" s="1327">
        <f t="shared" si="267"/>
        <v>100.0</v>
      </c>
      <c r="K3579" s="1326">
        <f>'Marks Entry'!$AP$7</f>
        <v>100.0</v>
      </c>
      <c r="L3579" s="1328">
        <f t="shared" si="268"/>
        <v>200.0</v>
      </c>
      <c r="M3579" s="1329" t="s">
        <v>168</v>
      </c>
      <c r="N3579" s="508"/>
    </row>
    <row r="3580" spans="8:8" s="1235" ht="17.25" customFormat="1" customHeight="1">
      <c r="A3580" s="1236"/>
      <c r="B3580" s="1282" t="s">
        <v>167</v>
      </c>
      <c r="C3580" s="1330" t="str">
        <f>'Marks Entry'!$AJ$3</f>
        <v>SANSKRIT-I</v>
      </c>
      <c r="D3580" s="1331"/>
      <c r="E3580" s="1311">
        <f>IF(K3564="","",VLOOKUP($A3561,'Marks Entry'!$C$1:$GQ$109,34,0))</f>
        <v>0.0</v>
      </c>
      <c r="F3580" s="1311">
        <f>IF(K3564="","",VLOOKUP($A3561,'Marks Entry'!$C$1:$GQ$109,35,0))</f>
        <v>0.0</v>
      </c>
      <c r="G3580" s="1312">
        <f>IF(K3564="","",VLOOKUP($A3561,'Marks Entry'!$C$1:$GQ$109,36,0))</f>
        <v>0.0</v>
      </c>
      <c r="H3580" s="1332">
        <f t="shared" si="269"/>
        <v>0.0</v>
      </c>
      <c r="I3580" s="1333">
        <f>IF(K3564="","",VLOOKUP($A3561,'Marks Entry'!$C$1:$GQ$109,38,0))</f>
        <v>0.0</v>
      </c>
      <c r="J3580" s="1332">
        <f t="shared" si="267"/>
        <v>0.0</v>
      </c>
      <c r="K3580" s="1311">
        <f>IF(K3564="","",VLOOKUP($A3561,'Marks Entry'!$C$1:$GQ$109,40,0))</f>
        <v>0.0</v>
      </c>
      <c r="L3580" s="1314">
        <f t="shared" si="268"/>
        <v>0.0</v>
      </c>
      <c r="M3580" s="1315" t="str">
        <f>IF(K3564="","",VLOOKUP($A3561,'Marks Entry'!$C$1:$GQ$109,45,0))</f>
        <v/>
      </c>
      <c r="N3580" s="508"/>
    </row>
    <row r="3581" spans="8:8" s="1235" ht="17.25" customFormat="1" customHeight="1">
      <c r="A3581" s="1236"/>
      <c r="B3581" s="1282" t="s">
        <v>167</v>
      </c>
      <c r="C3581" s="1334" t="str">
        <f>'Marks Entry'!$AV$3</f>
        <v>SANSKRIT-II</v>
      </c>
      <c r="D3581" s="1335"/>
      <c r="E3581" s="1311">
        <f>IF(K3564="","",VLOOKUP($A3561,'Marks Entry'!$C$1:$GQ$109,46,0))</f>
        <v>0.0</v>
      </c>
      <c r="F3581" s="1311">
        <f>IF(K3564="","",VLOOKUP($A3561,'Marks Entry'!$C$1:$GQ$109,47,0))</f>
        <v>0.0</v>
      </c>
      <c r="G3581" s="1312">
        <f>IF(K3564="","",VLOOKUP($A3561,'Marks Entry'!$C$1:$GQ$109,48,0))</f>
        <v>0.0</v>
      </c>
      <c r="H3581" s="1336">
        <f t="shared" si="269"/>
        <v>0.0</v>
      </c>
      <c r="I3581" s="1337">
        <f>IF(K3564="","",VLOOKUP($A3561,'Marks Entry'!$C$1:$GQ$109,50,0))</f>
        <v>0.0</v>
      </c>
      <c r="J3581" s="1336">
        <f t="shared" si="267"/>
        <v>0.0</v>
      </c>
      <c r="K3581" s="1311">
        <f>IF(K3564="","",VLOOKUP($A3561,'Marks Entry'!$C$1:$GQ$109,52,0))</f>
        <v>0.0</v>
      </c>
      <c r="L3581" s="1314">
        <f t="shared" si="268"/>
        <v>0.0</v>
      </c>
      <c r="M3581" s="1315" t="str">
        <f>IF(K3564="","",VLOOKUP($A3561,'Marks Entry'!$C$1:$GQ$109,57,0))</f>
        <v/>
      </c>
      <c r="N3581" s="508"/>
    </row>
    <row r="3582" spans="8:8" s="1235" ht="17.25" customFormat="1" customHeight="1">
      <c r="A3582" s="1236"/>
      <c r="B3582" s="1282" t="s">
        <v>167</v>
      </c>
      <c r="C3582" s="1334" t="str">
        <f>'Marks Entry'!$BH$3</f>
        <v>SCIENCE</v>
      </c>
      <c r="D3582" s="1335"/>
      <c r="E3582" s="1311">
        <f>IF(K3564="","",VLOOKUP($A3561,'Marks Entry'!$C$1:$GQ$109,58,0))</f>
        <v>0.0</v>
      </c>
      <c r="F3582" s="1311">
        <f>IF(K3564="","",VLOOKUP($A3561,'Marks Entry'!$C$1:$GQ$109,59,0))</f>
        <v>0.0</v>
      </c>
      <c r="G3582" s="1312">
        <f>IF(K3564="","",VLOOKUP($A3561,'Marks Entry'!$C$1:$GQ$109,60,0))</f>
        <v>0.0</v>
      </c>
      <c r="H3582" s="1336">
        <f t="shared" si="269"/>
        <v>0.0</v>
      </c>
      <c r="I3582" s="1337">
        <f>IF(K3564="","",VLOOKUP($A3561,'Marks Entry'!$C$1:$GQ$109,62,0))</f>
        <v>0.0</v>
      </c>
      <c r="J3582" s="1336">
        <f t="shared" si="267"/>
        <v>0.0</v>
      </c>
      <c r="K3582" s="1311">
        <f>IF(K3564="","",VLOOKUP($A3561,'Marks Entry'!$C$1:$GQ$109,64,0))</f>
        <v>0.0</v>
      </c>
      <c r="L3582" s="1314">
        <f t="shared" si="268"/>
        <v>0.0</v>
      </c>
      <c r="M3582" s="1315" t="str">
        <f>IF(K3564="","",VLOOKUP($A3561,'Marks Entry'!$C$1:$GQ$109,69,0))</f>
        <v/>
      </c>
      <c r="N3582" s="508"/>
    </row>
    <row r="3583" spans="8:8" s="1235" ht="17.25" customFormat="1" customHeight="1">
      <c r="A3583" s="1236"/>
      <c r="B3583" s="1282" t="s">
        <v>167</v>
      </c>
      <c r="C3583" s="1338" t="str">
        <f>'Marks Entry'!$BT$3</f>
        <v>MATHEMATICS</v>
      </c>
      <c r="D3583" s="1339"/>
      <c r="E3583" s="1340">
        <f>IF(K3564="","",VLOOKUP($A3561,'Marks Entry'!$C$1:$GQ$109,70,0))</f>
        <v>0.0</v>
      </c>
      <c r="F3583" s="1340">
        <f>IF(K3564="","",VLOOKUP($A3561,'Marks Entry'!$C$1:$GQ$109,71,0))</f>
        <v>0.0</v>
      </c>
      <c r="G3583" s="1341">
        <f>IF(K3564="","",VLOOKUP($A3561,'Marks Entry'!$C$1:$GQ$109,72,0))</f>
        <v>0.0</v>
      </c>
      <c r="H3583" s="1342">
        <f t="shared" si="269"/>
        <v>0.0</v>
      </c>
      <c r="I3583" s="1343">
        <f>IF(K3564="","",VLOOKUP($A3561,'Marks Entry'!$C$1:$GQ$109,74,0))</f>
        <v>0.0</v>
      </c>
      <c r="J3583" s="1342">
        <f t="shared" si="267"/>
        <v>0.0</v>
      </c>
      <c r="K3583" s="1340">
        <f>IF(K3564="","",VLOOKUP($A3561,'Marks Entry'!$C$1:$GQ$109,76,0))</f>
        <v>0.0</v>
      </c>
      <c r="L3583" s="1344">
        <f t="shared" si="268"/>
        <v>0.0</v>
      </c>
      <c r="M3583" s="1345" t="str">
        <f>IF(K3564="","",VLOOKUP($A3561,'Marks Entry'!$C$1:$GQ$109,81,0))</f>
        <v/>
      </c>
      <c r="N3583" s="508"/>
    </row>
    <row r="3584" spans="8:8" s="1235" ht="17.25" customFormat="1" customHeight="1">
      <c r="A3584" s="1236"/>
      <c r="B3584" s="1282" t="s">
        <v>167</v>
      </c>
      <c r="C3584" s="1338" t="str">
        <f>'Marks Entry'!$CF$3</f>
        <v>SOCIAL SCIENCE</v>
      </c>
      <c r="D3584" s="1339"/>
      <c r="E3584" s="1340">
        <f>IF(K3564="","",VLOOKUP($A3561,'Marks Entry'!$C$1:$GQ$109,82,0))</f>
        <v>0.0</v>
      </c>
      <c r="F3584" s="1340">
        <f>IF(K3564="","",VLOOKUP($A3561,'Marks Entry'!$C$1:$GQ$109,83,0))</f>
        <v>0.0</v>
      </c>
      <c r="G3584" s="1341">
        <f>IF(K3564="","",VLOOKUP($A3561,'Marks Entry'!$C$1:$GQ$109,84,0))</f>
        <v>0.0</v>
      </c>
      <c r="H3584" s="1342">
        <f t="shared" si="269"/>
        <v>0.0</v>
      </c>
      <c r="I3584" s="1343">
        <f>IF(K3564="","",VLOOKUP($A3561,'Marks Entry'!$C$1:$GQ$109,86,0))</f>
        <v>0.0</v>
      </c>
      <c r="J3584" s="1342">
        <f t="shared" si="267"/>
        <v>0.0</v>
      </c>
      <c r="K3584" s="1340">
        <f>IF(K3564="","",VLOOKUP($A3561,'Marks Entry'!$C$1:$GQ$109,88,0))</f>
        <v>0.0</v>
      </c>
      <c r="L3584" s="1344">
        <f t="shared" si="268"/>
        <v>0.0</v>
      </c>
      <c r="M3584" s="1345" t="str">
        <f>IF(K3564="","",VLOOKUP($A3561,'Marks Entry'!$C$1:$GQ$109,93,0))</f>
        <v/>
      </c>
      <c r="N3584" s="508"/>
    </row>
    <row r="3585" spans="8:8" s="24" ht="17.25" customFormat="1" customHeight="1">
      <c r="A3585" s="1236"/>
      <c r="B3585" s="1262" t="s">
        <v>167</v>
      </c>
      <c r="C3585" s="1346" t="s">
        <v>77</v>
      </c>
      <c r="D3585" s="1347"/>
      <c r="E3585" s="1348"/>
      <c r="F3585" s="1349" t="s">
        <v>78</v>
      </c>
      <c r="G3585" s="1350"/>
      <c r="H3585" s="1351" t="s">
        <v>79</v>
      </c>
      <c r="I3585" s="1352"/>
      <c r="J3585" s="1353" t="s">
        <v>43</v>
      </c>
      <c r="K3585" s="1354" t="s">
        <v>95</v>
      </c>
      <c r="L3585" s="1355" t="s">
        <v>41</v>
      </c>
      <c r="M3585" s="1356" t="s">
        <v>45</v>
      </c>
      <c r="N3585" s="508"/>
    </row>
    <row r="3586" spans="8:8" s="24" ht="20.25" customFormat="1" customHeight="1">
      <c r="A3586" s="1236"/>
      <c r="B3586" s="1262" t="s">
        <v>167</v>
      </c>
      <c r="C3586" s="1357"/>
      <c r="D3586" s="1358"/>
      <c r="E3586" s="1359"/>
      <c r="F3586" s="1360" t="str">
        <f>IF(K3564="","",VLOOKUP($A3561,'Marks Entry'!$C$1:$GQ$109,155,0))</f>
        <v/>
      </c>
      <c r="G3586" s="1361"/>
      <c r="H3586" s="1362" t="str">
        <f>IF(K3564="","",VLOOKUP($A3561,'Marks Entry'!$C$1:$GQ$109,156,0))</f>
        <v/>
      </c>
      <c r="I3586" s="1361"/>
      <c r="J3586" s="1363" t="str">
        <f>IF(K3564="","",VLOOKUP($A3561,'Marks Entry'!$C$1:$GQ$109,157,0))</f>
        <v/>
      </c>
      <c r="K3586" s="1364" t="str">
        <f>IF(K3564="","",VLOOKUP($A3561,'Marks Entry'!$C$1:$GQ$109,158,0))</f>
        <v/>
      </c>
      <c r="L3586" s="1365" t="str">
        <f>IF(K3564="","",VLOOKUP($A3561,'Marks Entry'!$C$1:$GQ$109,159,0))</f>
        <v/>
      </c>
      <c r="M3586" s="1366" t="str">
        <f>IF(K3564="","",VLOOKUP($A3561,'Marks Entry'!$C$1:$GQ$109,161,0))</f>
        <v/>
      </c>
      <c r="N3586" s="508"/>
    </row>
    <row r="3587" spans="8:8" s="24" ht="17.25" customFormat="1" customHeight="1">
      <c r="A3587" s="1236"/>
      <c r="B3587" s="1262" t="s">
        <v>167</v>
      </c>
      <c r="C3587" s="1367" t="s">
        <v>58</v>
      </c>
      <c r="D3587" s="1368"/>
      <c r="E3587" s="1368"/>
      <c r="F3587" s="1368"/>
      <c r="G3587" s="1368"/>
      <c r="H3587" s="1368"/>
      <c r="I3587" s="1369"/>
      <c r="J3587" s="1370" t="s">
        <v>59</v>
      </c>
      <c r="K3587" s="1371">
        <f>IF(K3564="","",VLOOKUP($A3561,'Marks Entry'!$C$1:$GQ$109,152,0))</f>
        <v>0.0</v>
      </c>
      <c r="L3587" s="1372" t="s">
        <v>104</v>
      </c>
      <c r="M3587" s="1373"/>
      <c r="N3587" s="508"/>
    </row>
    <row r="3588" spans="8:8" s="24" ht="17.25" customFormat="1" customHeight="1">
      <c r="A3588" s="1236"/>
      <c r="B3588" s="1262" t="s">
        <v>167</v>
      </c>
      <c r="C3588" s="1374" t="s">
        <v>54</v>
      </c>
      <c r="D3588" s="1375"/>
      <c r="E3588" s="1375"/>
      <c r="F3588" s="1376" t="s">
        <v>162</v>
      </c>
      <c r="G3588" s="1376"/>
      <c r="H3588" s="1376"/>
      <c r="I3588" s="1377" t="s">
        <v>49</v>
      </c>
      <c r="J3588" s="1378" t="s">
        <v>60</v>
      </c>
      <c r="K3588" s="1379">
        <f>IF(K3564="","",VLOOKUP($A3561,'Marks Entry'!$C$1:$GQ$109,153,0))</f>
        <v>0.0</v>
      </c>
      <c r="L3588" s="1380" t="str">
        <f>IF(K3564="","",VLOOKUP($A3561,'Marks Entry'!$C$1:$GQ$109,154,0))</f>
        <v/>
      </c>
      <c r="M3588" s="1381"/>
      <c r="N3588" s="508"/>
    </row>
    <row r="3589" spans="8:8" s="24" ht="17.25" customFormat="1" customHeight="1">
      <c r="A3589" s="1236"/>
      <c r="B3589" s="1262" t="s">
        <v>167</v>
      </c>
      <c r="C3589" s="1374"/>
      <c r="D3589" s="1375"/>
      <c r="E3589" s="1375"/>
      <c r="F3589" s="1376"/>
      <c r="G3589" s="1376"/>
      <c r="H3589" s="1376"/>
      <c r="I3589" s="1382" t="s">
        <v>103</v>
      </c>
      <c r="J3589" s="1383" t="s">
        <v>61</v>
      </c>
      <c r="K3589" s="1383"/>
      <c r="L3589" s="1384" t="str">
        <f>IF(K3564="","",VLOOKUP($A3561,'Marks Entry'!$C$1:$GQ$109,162,0))</f>
        <v/>
      </c>
      <c r="M3589" s="1385"/>
      <c r="N3589" s="508"/>
    </row>
    <row r="3590" spans="8:8" s="24" ht="17.25" customFormat="1" customHeight="1">
      <c r="A3590" s="1236"/>
      <c r="B3590" s="1262" t="s">
        <v>167</v>
      </c>
      <c r="C3590" s="1386" t="str">
        <f>'Marks Entry'!$CR$3</f>
        <v>Fou. Of Info. Tech.</v>
      </c>
      <c r="D3590" s="1387"/>
      <c r="E3590" s="1388"/>
      <c r="F3590" s="1389" t="str">
        <f>IF(K3564="","",VLOOKUP($A3561,'Marks Entry'!$C$1:$GQ$109,180,0))</f>
        <v>0/200</v>
      </c>
      <c r="G3590" s="1389"/>
      <c r="H3590" s="1389"/>
      <c r="I3590" s="1390" t="str">
        <f>IF(OR(K3564="",F3590=0/200),"",VLOOKUP($A3561,'Marks Entry'!$C$1:$GQ$109,106,0))</f>
        <v/>
      </c>
      <c r="J3590" s="1391" t="s">
        <v>68</v>
      </c>
      <c r="K3590" s="1391"/>
      <c r="L3590" s="1392">
        <f>Master!$E$20</f>
        <v>45048.0</v>
      </c>
      <c r="M3590" s="1393"/>
      <c r="N3590" s="508"/>
    </row>
    <row r="3591" spans="8:8" s="24" ht="17.25" customFormat="1" customHeight="1">
      <c r="A3591" s="1236"/>
      <c r="B3591" s="1262" t="s">
        <v>167</v>
      </c>
      <c r="C3591" s="1394" t="str">
        <f>'Marks Entry'!$DE$3</f>
        <v>Health &amp; Phy. Edu.</v>
      </c>
      <c r="D3591" s="1395"/>
      <c r="E3591" s="1395"/>
      <c r="F3591" s="1396" t="str">
        <f>IF(K3564="","",VLOOKUP($A3561,'Marks Entry'!$C$1:$GQ$109,184,0))</f>
        <v>0/230</v>
      </c>
      <c r="G3591" s="1397"/>
      <c r="H3591" s="1398"/>
      <c r="I3591" s="1390" t="str">
        <f>IF(OR(K3564="",F3591=0/200),"",VLOOKUP($A3561,'Marks Entry'!$C$1:$GQ$109,129,0))</f>
        <v/>
      </c>
      <c r="J3591" s="1399"/>
      <c r="K3591" s="1399"/>
      <c r="L3591" s="1399"/>
      <c r="M3591" s="1400"/>
      <c r="N3591" s="508"/>
    </row>
    <row r="3592" spans="8:8" s="24" ht="17.25" customFormat="1" customHeight="1">
      <c r="A3592" s="1236"/>
      <c r="B3592" s="1262" t="s">
        <v>167</v>
      </c>
      <c r="C3592" s="1394" t="str">
        <f>'Marks Entry'!$EB$3</f>
        <v>S.U.P.W.</v>
      </c>
      <c r="D3592" s="1395"/>
      <c r="E3592" s="1395"/>
      <c r="F3592" s="1396" t="str">
        <f>IF(K3564="","",VLOOKUP($A3561,'Marks Entry'!$C$1:$GQ$109,188,0))</f>
        <v>0/100</v>
      </c>
      <c r="G3592" s="1397"/>
      <c r="H3592" s="1398"/>
      <c r="I3592" s="1390" t="str">
        <f>IF(OR(K3564="",F3592=0/100),"",VLOOKUP($A3561,'Marks Entry'!$C$1:$GQ$109,135,0))</f>
        <v/>
      </c>
      <c r="J3592" s="1401"/>
      <c r="K3592" s="1401"/>
      <c r="L3592" s="1401"/>
      <c r="M3592" s="1402"/>
      <c r="N3592" s="508"/>
    </row>
    <row r="3593" spans="8:8" s="24" ht="17.25" customFormat="1" customHeight="1">
      <c r="A3593" s="1236"/>
      <c r="B3593" s="1262" t="s">
        <v>167</v>
      </c>
      <c r="C3593" s="1394" t="str">
        <f>'Marks Entry'!$EH$3</f>
        <v>Art Education</v>
      </c>
      <c r="D3593" s="1395"/>
      <c r="E3593" s="1395"/>
      <c r="F3593" s="1396" t="str">
        <f>IF(K3564="","",VLOOKUP($A3561,'Marks Entry'!$C$1:$GQ$109,192,0))</f>
        <v>0/100</v>
      </c>
      <c r="G3593" s="1397"/>
      <c r="H3593" s="1398"/>
      <c r="I3593" s="1390" t="str">
        <f>IF(OR(K3564="",F3593=0/100),"",VLOOKUP($A3561,'Marks Entry'!$C$1:$GQ$109,141,0))</f>
        <v/>
      </c>
      <c r="J3593" s="1403" t="s">
        <v>228</v>
      </c>
      <c r="K3593" s="1403"/>
      <c r="L3593" s="1403"/>
      <c r="M3593" s="1404"/>
      <c r="N3593" s="508"/>
    </row>
    <row r="3594" spans="8:8" s="24" ht="17.25" customFormat="1" customHeight="1">
      <c r="A3594" s="1236"/>
      <c r="B3594" s="1262" t="s">
        <v>167</v>
      </c>
      <c r="C3594" s="1394" t="str">
        <f>'Marks Entry'!$EN$3</f>
        <v>H &amp; C RAJ</v>
      </c>
      <c r="D3594" s="1395"/>
      <c r="E3594" s="1395"/>
      <c r="F3594" s="1405" t="str">
        <f>IF(K3564="","",VLOOKUP($A3561,'Marks Entry'!$C$1:$GQ$109,196,0))</f>
        <v>0/200</v>
      </c>
      <c r="G3594" s="1406"/>
      <c r="H3594" s="1407"/>
      <c r="I3594" s="1408" t="str">
        <f>IF(OR(K3564="",F3594=0/200),"",VLOOKUP($A3561,'Marks Entry'!$C$1:$GQ$109,151,0))</f>
        <v/>
      </c>
      <c r="J3594" s="1403" t="s">
        <v>229</v>
      </c>
      <c r="K3594" s="1403"/>
      <c r="L3594" s="1403"/>
      <c r="M3594" s="1404"/>
      <c r="N3594" s="508"/>
    </row>
    <row r="3595" spans="8:8" s="24" ht="17.25" customFormat="1" customHeight="1">
      <c r="A3595" s="1236"/>
      <c r="B3595" s="1262" t="s">
        <v>167</v>
      </c>
      <c r="C3595" s="1409" t="s">
        <v>171</v>
      </c>
      <c r="D3595" s="1410"/>
      <c r="E3595" s="1411"/>
      <c r="F3595" s="1412" t="s">
        <v>172</v>
      </c>
      <c r="G3595" s="1413"/>
      <c r="H3595" s="1414"/>
      <c r="I3595" s="1415" t="s">
        <v>31</v>
      </c>
      <c r="J3595" s="1403" t="s">
        <v>230</v>
      </c>
      <c r="K3595" s="1403"/>
      <c r="L3595" s="1403"/>
      <c r="M3595" s="1404"/>
      <c r="N3595" s="508"/>
    </row>
    <row r="3596" spans="8:8" s="24" ht="17.25" customFormat="1" customHeight="1">
      <c r="A3596" s="1236"/>
      <c r="B3596" s="1262" t="s">
        <v>167</v>
      </c>
      <c r="C3596" s="1416"/>
      <c r="D3596" s="1417"/>
      <c r="E3596" s="1418"/>
      <c r="F3596" s="1419" t="s">
        <v>224</v>
      </c>
      <c r="G3596" s="1420"/>
      <c r="H3596" s="1421"/>
      <c r="I3596" s="1422" t="s">
        <v>62</v>
      </c>
      <c r="J3596" s="1423" t="s">
        <v>232</v>
      </c>
      <c r="K3596" s="1424"/>
      <c r="L3596" s="1424"/>
      <c r="M3596" s="1425"/>
      <c r="N3596" s="508"/>
    </row>
    <row r="3597" spans="8:8" s="24" ht="17.25" customFormat="1" customHeight="1">
      <c r="A3597" s="1236"/>
      <c r="B3597" s="1262" t="s">
        <v>167</v>
      </c>
      <c r="C3597" s="1416"/>
      <c r="D3597" s="1417"/>
      <c r="E3597" s="1418"/>
      <c r="F3597" s="1419" t="s">
        <v>225</v>
      </c>
      <c r="G3597" s="1420"/>
      <c r="H3597" s="1421"/>
      <c r="I3597" s="1422" t="s">
        <v>63</v>
      </c>
      <c r="J3597" s="1426"/>
      <c r="K3597" s="1427"/>
      <c r="L3597" s="1427"/>
      <c r="M3597" s="1428"/>
      <c r="N3597" s="508"/>
    </row>
    <row r="3598" spans="8:8" s="24" ht="17.25" customFormat="1" customHeight="1">
      <c r="A3598" s="1236"/>
      <c r="B3598" s="1262" t="s">
        <v>167</v>
      </c>
      <c r="C3598" s="1416"/>
      <c r="D3598" s="1417"/>
      <c r="E3598" s="1418"/>
      <c r="F3598" s="1419" t="s">
        <v>226</v>
      </c>
      <c r="G3598" s="1420"/>
      <c r="H3598" s="1421"/>
      <c r="I3598" s="1422" t="s">
        <v>65</v>
      </c>
      <c r="J3598" s="1426"/>
      <c r="K3598" s="1427"/>
      <c r="L3598" s="1427"/>
      <c r="M3598" s="1428"/>
      <c r="N3598" s="508"/>
    </row>
    <row r="3599" spans="8:8" s="24" ht="17.25" customFormat="1" customHeight="1">
      <c r="A3599" s="1236"/>
      <c r="B3599" s="1429" t="s">
        <v>167</v>
      </c>
      <c r="C3599" s="1430"/>
      <c r="D3599" s="1431"/>
      <c r="E3599" s="1432"/>
      <c r="F3599" s="1433" t="s">
        <v>227</v>
      </c>
      <c r="G3599" s="1434"/>
      <c r="H3599" s="1435"/>
      <c r="I3599" s="1436" t="s">
        <v>64</v>
      </c>
      <c r="J3599" s="1437" t="s">
        <v>231</v>
      </c>
      <c r="K3599" s="1438"/>
      <c r="L3599" s="1438"/>
      <c r="M3599" s="1439"/>
      <c r="N3599" s="508"/>
    </row>
    <row r="3600" spans="8:8" s="24" ht="27.75" customFormat="1" customHeight="1">
      <c r="A3600" s="1440" t="s">
        <v>161</v>
      </c>
      <c r="B3600" s="1440"/>
      <c r="C3600" s="1440"/>
      <c r="D3600" s="1440"/>
      <c r="E3600" s="1440"/>
      <c r="F3600" s="1440"/>
      <c r="G3600" s="1440"/>
      <c r="H3600" s="1440"/>
      <c r="I3600" s="1440"/>
      <c r="J3600" s="1440"/>
      <c r="K3600" s="1440"/>
      <c r="L3600" s="1440"/>
      <c r="M3600" s="1440"/>
      <c r="N3600" s="1440"/>
    </row>
    <row r="3601" spans="8:8" s="24" ht="19.5" customFormat="1" customHeight="1">
      <c r="A3601" s="1223">
        <f>A3561+1</f>
        <v>91.0</v>
      </c>
      <c r="B3601" s="1441" t="str">
        <f>$B$1</f>
        <v>Department Of Sanskrit Education, Rajasthan</v>
      </c>
      <c r="C3601" s="1441"/>
      <c r="D3601" s="1441"/>
      <c r="E3601" s="1441"/>
      <c r="F3601" s="1441"/>
      <c r="G3601" s="1441"/>
      <c r="H3601" s="1441"/>
      <c r="I3601" s="1441"/>
      <c r="J3601" s="1441"/>
      <c r="K3601" s="1441"/>
      <c r="L3601" s="1441"/>
      <c r="M3601" s="1441"/>
      <c r="N3601" s="508" t="s">
        <v>161</v>
      </c>
    </row>
    <row r="3602" spans="8:8" s="707" ht="36.0" customFormat="1" customHeight="1">
      <c r="A3602" s="1225"/>
      <c r="B3602" s="1226"/>
      <c r="C3602" s="1227"/>
      <c r="D3602" s="1228" t="str">
        <f>Master!$E$8</f>
        <v>GOVT VARISHTHA UPADHYAY SANSKRIT SCHOOL</v>
      </c>
      <c r="E3602" s="1229"/>
      <c r="F3602" s="1229"/>
      <c r="G3602" s="1229"/>
      <c r="H3602" s="1229"/>
      <c r="I3602" s="1229"/>
      <c r="J3602" s="1229"/>
      <c r="K3602" s="1229"/>
      <c r="L3602" s="1229"/>
      <c r="M3602" s="1230"/>
      <c r="N3602" s="508"/>
    </row>
    <row r="3603" spans="8:8" s="24" ht="19.5" customFormat="1" customHeight="1">
      <c r="A3603" s="1225"/>
      <c r="B3603" s="1231"/>
      <c r="C3603" s="1232"/>
      <c r="D3603" s="1233">
        <f>Master!$E$11</f>
        <v>0.0</v>
      </c>
      <c r="E3603" s="1233"/>
      <c r="F3603" s="1233"/>
      <c r="G3603" s="1233"/>
      <c r="H3603" s="1233"/>
      <c r="I3603" s="1233"/>
      <c r="J3603" s="1233"/>
      <c r="K3603" s="1233"/>
      <c r="L3603" s="1233"/>
      <c r="M3603" s="1234"/>
      <c r="N3603" s="508"/>
    </row>
    <row r="3604" spans="8:8" s="1235" ht="18.75" customFormat="1" customHeight="1">
      <c r="A3604" s="1236"/>
      <c r="B3604" s="1237"/>
      <c r="C3604" s="1238" t="s">
        <v>154</v>
      </c>
      <c r="D3604" s="1239"/>
      <c r="E3604" s="1239"/>
      <c r="F3604" s="1239"/>
      <c r="G3604" s="1239"/>
      <c r="H3604" s="1240"/>
      <c r="I3604" s="1241" t="s">
        <v>135</v>
      </c>
      <c r="J3604" s="1242"/>
      <c r="K3604" s="1243">
        <f>VLOOKUP($A3601,'Marks Entry'!$C$9:$K$108,5)</f>
        <v>0.0</v>
      </c>
      <c r="L3604" s="1244" t="s">
        <v>221</v>
      </c>
      <c r="M3604" s="1245"/>
      <c r="N3604" s="508"/>
    </row>
    <row r="3605" spans="8:8" s="1235" ht="18.75" customFormat="1" customHeight="1">
      <c r="A3605" s="1236"/>
      <c r="B3605" s="1237"/>
      <c r="C3605" s="1246"/>
      <c r="D3605" s="1247"/>
      <c r="E3605" s="1247"/>
      <c r="F3605" s="1247"/>
      <c r="G3605" s="1247"/>
      <c r="H3605" s="1248"/>
      <c r="I3605" s="1241"/>
      <c r="J3605" s="1242"/>
      <c r="K3605" s="1243"/>
      <c r="L3605" s="1249">
        <f>Master!$E$14</f>
        <v>8170.0</v>
      </c>
      <c r="M3605" s="1250"/>
      <c r="N3605" s="508"/>
    </row>
    <row r="3606" spans="8:8" s="24" ht="15.75" customFormat="1" customHeight="1">
      <c r="A3606" s="1236"/>
      <c r="B3606" s="1251"/>
      <c r="C3606" s="1246"/>
      <c r="D3606" s="1247"/>
      <c r="E3606" s="1247"/>
      <c r="F3606" s="1247"/>
      <c r="G3606" s="1247"/>
      <c r="H3606" s="1248"/>
      <c r="I3606" s="1241"/>
      <c r="J3606" s="1242"/>
      <c r="K3606" s="1243"/>
      <c r="L3606" s="1252" t="s">
        <v>222</v>
      </c>
      <c r="M3606" s="1253"/>
      <c r="N3606" s="508"/>
    </row>
    <row r="3607" spans="8:8" s="24" ht="18.0" customFormat="1" customHeight="1">
      <c r="A3607" s="1236"/>
      <c r="B3607" s="1251"/>
      <c r="C3607" s="1254"/>
      <c r="D3607" s="1255"/>
      <c r="E3607" s="1255"/>
      <c r="F3607" s="1255"/>
      <c r="G3607" s="1255"/>
      <c r="H3607" s="1256"/>
      <c r="I3607" s="1257"/>
      <c r="J3607" s="1258"/>
      <c r="K3607" s="1259"/>
      <c r="L3607" s="1260" t="str">
        <f>Master!$E$6</f>
        <v>2022-23</v>
      </c>
      <c r="M3607" s="1261"/>
      <c r="N3607" s="508"/>
    </row>
    <row r="3608" spans="8:8" s="24" ht="17.25" customFormat="1" customHeight="1">
      <c r="A3608" s="1236"/>
      <c r="B3608" s="1262" t="s">
        <v>167</v>
      </c>
      <c r="C3608" s="1263" t="s">
        <v>21</v>
      </c>
      <c r="D3608" s="1264"/>
      <c r="E3608" s="1264"/>
      <c r="F3608" s="1264"/>
      <c r="G3608" s="1265"/>
      <c r="H3608" s="1266" t="s">
        <v>153</v>
      </c>
      <c r="I3608" s="1267">
        <f>IF(K3604="","",VLOOKUP($A3601,'Marks Entry'!$C$9:$FA$108,3,0))</f>
        <v>0.0</v>
      </c>
      <c r="J3608" s="1267"/>
      <c r="K3608" s="1267"/>
      <c r="L3608" s="1267"/>
      <c r="M3608" s="1268"/>
      <c r="N3608" s="508"/>
    </row>
    <row r="3609" spans="8:8" s="24" ht="17.25" customFormat="1" customHeight="1">
      <c r="A3609" s="1236"/>
      <c r="B3609" s="1262" t="s">
        <v>167</v>
      </c>
      <c r="C3609" s="1269" t="s">
        <v>23</v>
      </c>
      <c r="D3609" s="1270"/>
      <c r="E3609" s="1270"/>
      <c r="F3609" s="1270"/>
      <c r="G3609" s="1271"/>
      <c r="H3609" s="1272" t="s">
        <v>153</v>
      </c>
      <c r="I3609" s="1273">
        <f>IF(K3604="","",VLOOKUP($A3601,'Marks Entry'!$C$9:$FA$108,6,0))</f>
        <v>0.0</v>
      </c>
      <c r="J3609" s="1273"/>
      <c r="K3609" s="1273"/>
      <c r="L3609" s="1273"/>
      <c r="M3609" s="1274"/>
      <c r="N3609" s="508"/>
    </row>
    <row r="3610" spans="8:8" s="24" ht="17.25" customFormat="1" customHeight="1">
      <c r="A3610" s="1236"/>
      <c r="B3610" s="1262" t="s">
        <v>167</v>
      </c>
      <c r="C3610" s="1269" t="s">
        <v>24</v>
      </c>
      <c r="D3610" s="1270"/>
      <c r="E3610" s="1270"/>
      <c r="F3610" s="1270"/>
      <c r="G3610" s="1271"/>
      <c r="H3610" s="1272" t="s">
        <v>153</v>
      </c>
      <c r="I3610" s="1273">
        <f>IF(K3604="","",VLOOKUP($A3601,'Marks Entry'!$C$9:$FA$108,7,0))</f>
        <v>0.0</v>
      </c>
      <c r="J3610" s="1273"/>
      <c r="K3610" s="1273"/>
      <c r="L3610" s="1273"/>
      <c r="M3610" s="1274"/>
      <c r="N3610" s="508"/>
    </row>
    <row r="3611" spans="8:8" s="24" ht="17.25" customFormat="1" customHeight="1">
      <c r="A3611" s="1236"/>
      <c r="B3611" s="1262" t="s">
        <v>167</v>
      </c>
      <c r="C3611" s="1269" t="s">
        <v>52</v>
      </c>
      <c r="D3611" s="1270"/>
      <c r="E3611" s="1270"/>
      <c r="F3611" s="1270"/>
      <c r="G3611" s="1271"/>
      <c r="H3611" s="1272" t="s">
        <v>153</v>
      </c>
      <c r="I3611" s="1273">
        <f>IF(K3604="","",VLOOKUP($A3601,'Marks Entry'!$C$9:$FA$108,8,0))</f>
        <v>0.0</v>
      </c>
      <c r="J3611" s="1273"/>
      <c r="K3611" s="1273"/>
      <c r="L3611" s="1273"/>
      <c r="M3611" s="1274"/>
      <c r="N3611" s="508"/>
    </row>
    <row r="3612" spans="8:8" s="24" ht="17.25" customFormat="1" customHeight="1">
      <c r="A3612" s="1236"/>
      <c r="B3612" s="1262" t="s">
        <v>167</v>
      </c>
      <c r="C3612" s="1269" t="s">
        <v>53</v>
      </c>
      <c r="D3612" s="1270"/>
      <c r="E3612" s="1270"/>
      <c r="F3612" s="1270"/>
      <c r="G3612" s="1271"/>
      <c r="H3612" s="1272" t="s">
        <v>153</v>
      </c>
      <c r="I3612" s="1275" t="str">
        <f>IF(K3604="","",CONCATENATE('Marks Entry'!$G$4,'Marks Entry'!$J$4))</f>
        <v>9(A)</v>
      </c>
      <c r="J3612" s="1273"/>
      <c r="K3612" s="1273"/>
      <c r="L3612" s="1273"/>
      <c r="M3612" s="1274"/>
      <c r="N3612" s="508"/>
    </row>
    <row r="3613" spans="8:8" s="24" ht="17.25" customFormat="1" customHeight="1">
      <c r="A3613" s="1236"/>
      <c r="B3613" s="1262" t="s">
        <v>167</v>
      </c>
      <c r="C3613" s="1276" t="s">
        <v>26</v>
      </c>
      <c r="D3613" s="1277"/>
      <c r="E3613" s="1277"/>
      <c r="F3613" s="1277"/>
      <c r="G3613" s="1278"/>
      <c r="H3613" s="1279" t="s">
        <v>153</v>
      </c>
      <c r="I3613" s="1280">
        <f>IF(K3604="","",VLOOKUP($A3601,'Marks Entry'!$C$9:$FA$108,9,0))</f>
        <v>0.0</v>
      </c>
      <c r="J3613" s="1280"/>
      <c r="K3613" s="1280"/>
      <c r="L3613" s="1280"/>
      <c r="M3613" s="1281"/>
      <c r="N3613" s="508"/>
    </row>
    <row r="3614" spans="8:8" s="1235" ht="17.25" customFormat="1" customHeight="1">
      <c r="A3614" s="1236"/>
      <c r="B3614" s="1282" t="s">
        <v>167</v>
      </c>
      <c r="C3614" s="1283" t="s">
        <v>54</v>
      </c>
      <c r="D3614" s="1284"/>
      <c r="E3614" s="1285" t="s">
        <v>69</v>
      </c>
      <c r="F3614" s="1286" t="s">
        <v>70</v>
      </c>
      <c r="G3614" s="1285" t="s">
        <v>200</v>
      </c>
      <c r="H3614" s="1287" t="s">
        <v>30</v>
      </c>
      <c r="I3614" s="1288" t="s">
        <v>55</v>
      </c>
      <c r="J3614" s="1289" t="s">
        <v>223</v>
      </c>
      <c r="K3614" s="1290" t="s">
        <v>83</v>
      </c>
      <c r="L3614" s="1291" t="s">
        <v>76</v>
      </c>
      <c r="M3614" s="1292" t="s">
        <v>102</v>
      </c>
      <c r="N3614" s="508"/>
    </row>
    <row r="3615" spans="8:8" s="1235" ht="17.25" customFormat="1" customHeight="1">
      <c r="A3615" s="1236"/>
      <c r="B3615" s="1282" t="s">
        <v>167</v>
      </c>
      <c r="C3615" s="1293"/>
      <c r="D3615" s="1294"/>
      <c r="E3615" s="1295"/>
      <c r="F3615" s="1296"/>
      <c r="G3615" s="1295"/>
      <c r="H3615" s="1297"/>
      <c r="I3615" s="1298"/>
      <c r="J3615" s="1299"/>
      <c r="K3615" s="1300"/>
      <c r="L3615" s="1301"/>
      <c r="M3615" s="1302"/>
      <c r="N3615" s="508"/>
    </row>
    <row r="3616" spans="8:8" s="1235" ht="17.25" customFormat="1" customHeight="1">
      <c r="A3616" s="1236"/>
      <c r="B3616" s="1282" t="s">
        <v>167</v>
      </c>
      <c r="C3616" s="1303" t="s">
        <v>56</v>
      </c>
      <c r="D3616" s="1304"/>
      <c r="E3616" s="1305">
        <f>'Marks Entry'!$L$7</f>
        <v>5.0</v>
      </c>
      <c r="F3616" s="1305">
        <f>'Marks Entry'!$M$7</f>
        <v>5.0</v>
      </c>
      <c r="G3616" s="1305">
        <f>'Marks Entry'!$M$7</f>
        <v>5.0</v>
      </c>
      <c r="H3616" s="1306">
        <f>SUM(E3616:G3616)</f>
        <v>15.0</v>
      </c>
      <c r="I3616" s="1305">
        <f>'Marks Entry'!$P$7</f>
        <v>35.0</v>
      </c>
      <c r="J3616" s="1306">
        <f>SUM(H3616,I3616)</f>
        <v>50.0</v>
      </c>
      <c r="K3616" s="1305">
        <f>'Marks Entry'!$R$7</f>
        <v>50.0</v>
      </c>
      <c r="L3616" s="1307">
        <f>SUM(J3616,K3616)</f>
        <v>100.0</v>
      </c>
      <c r="M3616" s="1308"/>
      <c r="N3616" s="508"/>
    </row>
    <row r="3617" spans="8:8" s="1235" ht="17.25" customFormat="1" customHeight="1">
      <c r="A3617" s="1236"/>
      <c r="B3617" s="1282" t="s">
        <v>167</v>
      </c>
      <c r="C3617" s="1309" t="str">
        <f>'Marks Entry'!$L$3</f>
        <v>HINDI</v>
      </c>
      <c r="D3617" s="1310"/>
      <c r="E3617" s="1311">
        <f>IF(K3604="","",VLOOKUP($A3601,'Marks Entry'!$C$1:$GQ$109,10,0))</f>
        <v>0.0</v>
      </c>
      <c r="F3617" s="1311">
        <f>IF(K3604="","",VLOOKUP($A3601,'Marks Entry'!$C$1:$GQ$109,11,0))</f>
        <v>0.0</v>
      </c>
      <c r="G3617" s="1312">
        <f>IF(K3604="","",VLOOKUP($A3601,'Marks Entry'!$C$1:$GQ$109,12,0))</f>
        <v>0.0</v>
      </c>
      <c r="H3617" s="1313">
        <f>SUM(E3617:G3617)</f>
        <v>0.0</v>
      </c>
      <c r="I3617" s="1311">
        <f>IF(K3604="","",VLOOKUP($A3601,'Marks Entry'!$C$1:$GQ$109,14,0))</f>
        <v>0.0</v>
      </c>
      <c r="J3617" s="1313">
        <f t="shared" si="270" ref="J3617:J3624">SUM(H3617,I3617)</f>
        <v>0.0</v>
      </c>
      <c r="K3617" s="1311">
        <f>IF(K3604="","",VLOOKUP($A3601,'Marks Entry'!$C$1:$GQ$109,16,0))</f>
        <v>0.0</v>
      </c>
      <c r="L3617" s="1314">
        <f t="shared" si="271" ref="L3617:L3624">SUM(J3617,K3617)</f>
        <v>0.0</v>
      </c>
      <c r="M3617" s="1315" t="str">
        <f>IF(K3604="","",VLOOKUP($A3601,'Marks Entry'!$C$1:$GQ$109,21,0))</f>
        <v/>
      </c>
      <c r="N3617" s="508"/>
    </row>
    <row r="3618" spans="8:8" s="1235" ht="17.25" customFormat="1" customHeight="1">
      <c r="A3618" s="1236"/>
      <c r="B3618" s="1282" t="s">
        <v>167</v>
      </c>
      <c r="C3618" s="1316" t="str">
        <f>'Marks Entry'!$X$3</f>
        <v>ENGLISH</v>
      </c>
      <c r="D3618" s="1317"/>
      <c r="E3618" s="1318">
        <f>IF(K3604="","",VLOOKUP($A3601,'Marks Entry'!$C$1:$GQ$109,22,0))</f>
        <v>0.0</v>
      </c>
      <c r="F3618" s="1318">
        <f>IF(K3604="","",VLOOKUP($A3601,'Marks Entry'!$C$1:$GQ$109,23,0))</f>
        <v>0.0</v>
      </c>
      <c r="G3618" s="1319">
        <f>IF(K3604="","",VLOOKUP($A3601,'Marks Entry'!$C$1:$GQ$109,24,0))</f>
        <v>0.0</v>
      </c>
      <c r="H3618" s="1320">
        <f t="shared" si="272" ref="H3618:H3624">SUM(E3618:G3618)</f>
        <v>0.0</v>
      </c>
      <c r="I3618" s="1321">
        <f>IF(K3604="","",VLOOKUP($A3601,'Marks Entry'!$C$1:$GQ$109,26,0))</f>
        <v>0.0</v>
      </c>
      <c r="J3618" s="1320">
        <f t="shared" si="270"/>
        <v>0.0</v>
      </c>
      <c r="K3618" s="1318">
        <f>IF(K3604="","",VLOOKUP($A3601,'Marks Entry'!$C$1:$GQ$109,28,0))</f>
        <v>0.0</v>
      </c>
      <c r="L3618" s="1322">
        <f t="shared" si="271"/>
        <v>0.0</v>
      </c>
      <c r="M3618" s="1323" t="str">
        <f>IF(K3604="","",VLOOKUP($A3601,'Marks Entry'!$C$1:$GQ$109,33,0))</f>
        <v/>
      </c>
      <c r="N3618" s="508"/>
    </row>
    <row r="3619" spans="8:8" s="1235" ht="17.25" customFormat="1" customHeight="1">
      <c r="A3619" s="1236"/>
      <c r="B3619" s="1282" t="s">
        <v>167</v>
      </c>
      <c r="C3619" s="1324" t="s">
        <v>56</v>
      </c>
      <c r="D3619" s="1325"/>
      <c r="E3619" s="1326">
        <f>'Marks Entry'!$AJ$7</f>
        <v>10.0</v>
      </c>
      <c r="F3619" s="1326">
        <f>'Marks Entry'!$AK$7</f>
        <v>10.0</v>
      </c>
      <c r="G3619" s="1326">
        <f>'Marks Entry'!$AK$7</f>
        <v>10.0</v>
      </c>
      <c r="H3619" s="1327">
        <f t="shared" si="272"/>
        <v>30.0</v>
      </c>
      <c r="I3619" s="1326">
        <f>'Marks Entry'!$AN$7</f>
        <v>70.0</v>
      </c>
      <c r="J3619" s="1327">
        <f t="shared" si="270"/>
        <v>100.0</v>
      </c>
      <c r="K3619" s="1326">
        <f>'Marks Entry'!$AP$7</f>
        <v>100.0</v>
      </c>
      <c r="L3619" s="1328">
        <f t="shared" si="271"/>
        <v>200.0</v>
      </c>
      <c r="M3619" s="1329" t="s">
        <v>168</v>
      </c>
      <c r="N3619" s="508"/>
    </row>
    <row r="3620" spans="8:8" s="1235" ht="17.25" customFormat="1" customHeight="1">
      <c r="A3620" s="1236"/>
      <c r="B3620" s="1282" t="s">
        <v>167</v>
      </c>
      <c r="C3620" s="1330" t="str">
        <f>'Marks Entry'!$AJ$3</f>
        <v>SANSKRIT-I</v>
      </c>
      <c r="D3620" s="1331"/>
      <c r="E3620" s="1311">
        <f>IF(K3604="","",VLOOKUP($A3601,'Marks Entry'!$C$1:$GQ$109,34,0))</f>
        <v>0.0</v>
      </c>
      <c r="F3620" s="1311">
        <f>IF(K3604="","",VLOOKUP($A3601,'Marks Entry'!$C$1:$GQ$109,35,0))</f>
        <v>0.0</v>
      </c>
      <c r="G3620" s="1312">
        <f>IF(K3604="","",VLOOKUP($A3601,'Marks Entry'!$C$1:$GQ$109,36,0))</f>
        <v>0.0</v>
      </c>
      <c r="H3620" s="1332">
        <f t="shared" si="272"/>
        <v>0.0</v>
      </c>
      <c r="I3620" s="1333">
        <f>IF(K3604="","",VLOOKUP($A3601,'Marks Entry'!$C$1:$GQ$109,38,0))</f>
        <v>0.0</v>
      </c>
      <c r="J3620" s="1332">
        <f t="shared" si="270"/>
        <v>0.0</v>
      </c>
      <c r="K3620" s="1311">
        <f>IF(K3604="","",VLOOKUP($A3601,'Marks Entry'!$C$1:$GQ$109,40,0))</f>
        <v>0.0</v>
      </c>
      <c r="L3620" s="1314">
        <f t="shared" si="271"/>
        <v>0.0</v>
      </c>
      <c r="M3620" s="1315" t="str">
        <f>IF(K3604="","",VLOOKUP($A3601,'Marks Entry'!$C$1:$GQ$109,45,0))</f>
        <v/>
      </c>
      <c r="N3620" s="508"/>
    </row>
    <row r="3621" spans="8:8" s="1235" ht="17.25" customFormat="1" customHeight="1">
      <c r="A3621" s="1236"/>
      <c r="B3621" s="1282" t="s">
        <v>167</v>
      </c>
      <c r="C3621" s="1334" t="str">
        <f>'Marks Entry'!$AV$3</f>
        <v>SANSKRIT-II</v>
      </c>
      <c r="D3621" s="1335"/>
      <c r="E3621" s="1311">
        <f>IF(K3604="","",VLOOKUP($A3601,'Marks Entry'!$C$1:$GQ$109,46,0))</f>
        <v>0.0</v>
      </c>
      <c r="F3621" s="1311">
        <f>IF(K3604="","",VLOOKUP($A3601,'Marks Entry'!$C$1:$GQ$109,47,0))</f>
        <v>0.0</v>
      </c>
      <c r="G3621" s="1312">
        <f>IF(K3604="","",VLOOKUP($A3601,'Marks Entry'!$C$1:$GQ$109,48,0))</f>
        <v>0.0</v>
      </c>
      <c r="H3621" s="1336">
        <f t="shared" si="272"/>
        <v>0.0</v>
      </c>
      <c r="I3621" s="1337">
        <f>IF(K3604="","",VLOOKUP($A3601,'Marks Entry'!$C$1:$GQ$109,50,0))</f>
        <v>0.0</v>
      </c>
      <c r="J3621" s="1336">
        <f t="shared" si="270"/>
        <v>0.0</v>
      </c>
      <c r="K3621" s="1311">
        <f>IF(K3604="","",VLOOKUP($A3601,'Marks Entry'!$C$1:$GQ$109,52,0))</f>
        <v>0.0</v>
      </c>
      <c r="L3621" s="1314">
        <f t="shared" si="271"/>
        <v>0.0</v>
      </c>
      <c r="M3621" s="1315" t="str">
        <f>IF(K3604="","",VLOOKUP($A3601,'Marks Entry'!$C$1:$GQ$109,57,0))</f>
        <v/>
      </c>
      <c r="N3621" s="508"/>
    </row>
    <row r="3622" spans="8:8" s="1235" ht="17.25" customFormat="1" customHeight="1">
      <c r="A3622" s="1236"/>
      <c r="B3622" s="1282" t="s">
        <v>167</v>
      </c>
      <c r="C3622" s="1334" t="str">
        <f>'Marks Entry'!$BH$3</f>
        <v>SCIENCE</v>
      </c>
      <c r="D3622" s="1335"/>
      <c r="E3622" s="1311">
        <f>IF(K3604="","",VLOOKUP($A3601,'Marks Entry'!$C$1:$GQ$109,58,0))</f>
        <v>0.0</v>
      </c>
      <c r="F3622" s="1311">
        <f>IF(K3604="","",VLOOKUP($A3601,'Marks Entry'!$C$1:$GQ$109,59,0))</f>
        <v>0.0</v>
      </c>
      <c r="G3622" s="1312">
        <f>IF(K3604="","",VLOOKUP($A3601,'Marks Entry'!$C$1:$GQ$109,60,0))</f>
        <v>0.0</v>
      </c>
      <c r="H3622" s="1336">
        <f t="shared" si="272"/>
        <v>0.0</v>
      </c>
      <c r="I3622" s="1337">
        <f>IF(K3604="","",VLOOKUP($A3601,'Marks Entry'!$C$1:$GQ$109,62,0))</f>
        <v>0.0</v>
      </c>
      <c r="J3622" s="1336">
        <f t="shared" si="270"/>
        <v>0.0</v>
      </c>
      <c r="K3622" s="1311">
        <f>IF(K3604="","",VLOOKUP($A3601,'Marks Entry'!$C$1:$GQ$109,64,0))</f>
        <v>0.0</v>
      </c>
      <c r="L3622" s="1314">
        <f t="shared" si="271"/>
        <v>0.0</v>
      </c>
      <c r="M3622" s="1315" t="str">
        <f>IF(K3604="","",VLOOKUP($A3601,'Marks Entry'!$C$1:$GQ$109,69,0))</f>
        <v/>
      </c>
      <c r="N3622" s="508"/>
    </row>
    <row r="3623" spans="8:8" s="1235" ht="17.25" customFormat="1" customHeight="1">
      <c r="A3623" s="1236"/>
      <c r="B3623" s="1282" t="s">
        <v>167</v>
      </c>
      <c r="C3623" s="1338" t="str">
        <f>'Marks Entry'!$BT$3</f>
        <v>MATHEMATICS</v>
      </c>
      <c r="D3623" s="1339"/>
      <c r="E3623" s="1340">
        <f>IF(K3604="","",VLOOKUP($A3601,'Marks Entry'!$C$1:$GQ$109,70,0))</f>
        <v>0.0</v>
      </c>
      <c r="F3623" s="1340">
        <f>IF(K3604="","",VLOOKUP($A3601,'Marks Entry'!$C$1:$GQ$109,71,0))</f>
        <v>0.0</v>
      </c>
      <c r="G3623" s="1341">
        <f>IF(K3604="","",VLOOKUP($A3601,'Marks Entry'!$C$1:$GQ$109,72,0))</f>
        <v>0.0</v>
      </c>
      <c r="H3623" s="1342">
        <f t="shared" si="272"/>
        <v>0.0</v>
      </c>
      <c r="I3623" s="1343">
        <f>IF(K3604="","",VLOOKUP($A3601,'Marks Entry'!$C$1:$GQ$109,74,0))</f>
        <v>0.0</v>
      </c>
      <c r="J3623" s="1342">
        <f t="shared" si="270"/>
        <v>0.0</v>
      </c>
      <c r="K3623" s="1340">
        <f>IF(K3604="","",VLOOKUP($A3601,'Marks Entry'!$C$1:$GQ$109,76,0))</f>
        <v>0.0</v>
      </c>
      <c r="L3623" s="1344">
        <f t="shared" si="271"/>
        <v>0.0</v>
      </c>
      <c r="M3623" s="1345" t="str">
        <f>IF(K3604="","",VLOOKUP($A3601,'Marks Entry'!$C$1:$GQ$109,81,0))</f>
        <v/>
      </c>
      <c r="N3623" s="508"/>
    </row>
    <row r="3624" spans="8:8" s="1235" ht="17.25" customFormat="1" customHeight="1">
      <c r="A3624" s="1236"/>
      <c r="B3624" s="1282" t="s">
        <v>167</v>
      </c>
      <c r="C3624" s="1338" t="str">
        <f>'Marks Entry'!$CF$3</f>
        <v>SOCIAL SCIENCE</v>
      </c>
      <c r="D3624" s="1339"/>
      <c r="E3624" s="1340">
        <f>IF(K3604="","",VLOOKUP($A3601,'Marks Entry'!$C$1:$GQ$109,82,0))</f>
        <v>0.0</v>
      </c>
      <c r="F3624" s="1340">
        <f>IF(K3604="","",VLOOKUP($A3601,'Marks Entry'!$C$1:$GQ$109,83,0))</f>
        <v>0.0</v>
      </c>
      <c r="G3624" s="1341">
        <f>IF(K3604="","",VLOOKUP($A3601,'Marks Entry'!$C$1:$GQ$109,84,0))</f>
        <v>0.0</v>
      </c>
      <c r="H3624" s="1342">
        <f t="shared" si="272"/>
        <v>0.0</v>
      </c>
      <c r="I3624" s="1343">
        <f>IF(K3604="","",VLOOKUP($A3601,'Marks Entry'!$C$1:$GQ$109,86,0))</f>
        <v>0.0</v>
      </c>
      <c r="J3624" s="1342">
        <f t="shared" si="270"/>
        <v>0.0</v>
      </c>
      <c r="K3624" s="1340">
        <f>IF(K3604="","",VLOOKUP($A3601,'Marks Entry'!$C$1:$GQ$109,88,0))</f>
        <v>0.0</v>
      </c>
      <c r="L3624" s="1344">
        <f t="shared" si="271"/>
        <v>0.0</v>
      </c>
      <c r="M3624" s="1345" t="str">
        <f>IF(K3604="","",VLOOKUP($A3601,'Marks Entry'!$C$1:$GQ$109,93,0))</f>
        <v/>
      </c>
      <c r="N3624" s="508"/>
    </row>
    <row r="3625" spans="8:8" s="24" ht="17.25" customFormat="1" customHeight="1">
      <c r="A3625" s="1236"/>
      <c r="B3625" s="1262" t="s">
        <v>167</v>
      </c>
      <c r="C3625" s="1346" t="s">
        <v>77</v>
      </c>
      <c r="D3625" s="1347"/>
      <c r="E3625" s="1348"/>
      <c r="F3625" s="1349" t="s">
        <v>78</v>
      </c>
      <c r="G3625" s="1350"/>
      <c r="H3625" s="1351" t="s">
        <v>79</v>
      </c>
      <c r="I3625" s="1352"/>
      <c r="J3625" s="1353" t="s">
        <v>43</v>
      </c>
      <c r="K3625" s="1354" t="s">
        <v>95</v>
      </c>
      <c r="L3625" s="1355" t="s">
        <v>41</v>
      </c>
      <c r="M3625" s="1356" t="s">
        <v>45</v>
      </c>
      <c r="N3625" s="508"/>
    </row>
    <row r="3626" spans="8:8" s="24" ht="20.25" customFormat="1" customHeight="1">
      <c r="A3626" s="1236"/>
      <c r="B3626" s="1262" t="s">
        <v>167</v>
      </c>
      <c r="C3626" s="1357"/>
      <c r="D3626" s="1358"/>
      <c r="E3626" s="1359"/>
      <c r="F3626" s="1360" t="str">
        <f>IF(K3604="","",VLOOKUP($A3601,'Marks Entry'!$C$1:$GQ$109,155,0))</f>
        <v/>
      </c>
      <c r="G3626" s="1361"/>
      <c r="H3626" s="1362" t="str">
        <f>IF(K3604="","",VLOOKUP($A3601,'Marks Entry'!$C$1:$GQ$109,156,0))</f>
        <v/>
      </c>
      <c r="I3626" s="1361"/>
      <c r="J3626" s="1363" t="str">
        <f>IF(K3604="","",VLOOKUP($A3601,'Marks Entry'!$C$1:$GQ$109,157,0))</f>
        <v/>
      </c>
      <c r="K3626" s="1364" t="str">
        <f>IF(K3604="","",VLOOKUP($A3601,'Marks Entry'!$C$1:$GQ$109,158,0))</f>
        <v/>
      </c>
      <c r="L3626" s="1365" t="str">
        <f>IF(K3604="","",VLOOKUP($A3601,'Marks Entry'!$C$1:$GQ$109,159,0))</f>
        <v/>
      </c>
      <c r="M3626" s="1366" t="str">
        <f>IF(K3604="","",VLOOKUP($A3601,'Marks Entry'!$C$1:$GQ$109,161,0))</f>
        <v/>
      </c>
      <c r="N3626" s="508"/>
    </row>
    <row r="3627" spans="8:8" s="24" ht="17.25" customFormat="1" customHeight="1">
      <c r="A3627" s="1236"/>
      <c r="B3627" s="1262" t="s">
        <v>167</v>
      </c>
      <c r="C3627" s="1367" t="s">
        <v>58</v>
      </c>
      <c r="D3627" s="1368"/>
      <c r="E3627" s="1368"/>
      <c r="F3627" s="1368"/>
      <c r="G3627" s="1368"/>
      <c r="H3627" s="1368"/>
      <c r="I3627" s="1369"/>
      <c r="J3627" s="1370" t="s">
        <v>59</v>
      </c>
      <c r="K3627" s="1371">
        <f>IF(K3604="","",VLOOKUP($A3601,'Marks Entry'!$C$1:$GQ$109,152,0))</f>
        <v>0.0</v>
      </c>
      <c r="L3627" s="1372" t="s">
        <v>104</v>
      </c>
      <c r="M3627" s="1373"/>
      <c r="N3627" s="508"/>
    </row>
    <row r="3628" spans="8:8" s="24" ht="17.25" customFormat="1" customHeight="1">
      <c r="A3628" s="1236"/>
      <c r="B3628" s="1262" t="s">
        <v>167</v>
      </c>
      <c r="C3628" s="1374" t="s">
        <v>54</v>
      </c>
      <c r="D3628" s="1375"/>
      <c r="E3628" s="1375"/>
      <c r="F3628" s="1376" t="s">
        <v>162</v>
      </c>
      <c r="G3628" s="1376"/>
      <c r="H3628" s="1376"/>
      <c r="I3628" s="1377" t="s">
        <v>49</v>
      </c>
      <c r="J3628" s="1378" t="s">
        <v>60</v>
      </c>
      <c r="K3628" s="1379">
        <f>IF(K3604="","",VLOOKUP($A3601,'Marks Entry'!$C$1:$GQ$109,153,0))</f>
        <v>0.0</v>
      </c>
      <c r="L3628" s="1380" t="str">
        <f>IF(K3604="","",VLOOKUP($A3601,'Marks Entry'!$C$1:$GQ$109,154,0))</f>
        <v/>
      </c>
      <c r="M3628" s="1381"/>
      <c r="N3628" s="508"/>
    </row>
    <row r="3629" spans="8:8" s="24" ht="17.25" customFormat="1" customHeight="1">
      <c r="A3629" s="1236"/>
      <c r="B3629" s="1262" t="s">
        <v>167</v>
      </c>
      <c r="C3629" s="1374"/>
      <c r="D3629" s="1375"/>
      <c r="E3629" s="1375"/>
      <c r="F3629" s="1376"/>
      <c r="G3629" s="1376"/>
      <c r="H3629" s="1376"/>
      <c r="I3629" s="1382" t="s">
        <v>103</v>
      </c>
      <c r="J3629" s="1383" t="s">
        <v>61</v>
      </c>
      <c r="K3629" s="1383"/>
      <c r="L3629" s="1384" t="str">
        <f>IF(K3604="","",VLOOKUP($A3601,'Marks Entry'!$C$1:$GQ$109,162,0))</f>
        <v/>
      </c>
      <c r="M3629" s="1385"/>
      <c r="N3629" s="508"/>
    </row>
    <row r="3630" spans="8:8" s="24" ht="17.25" customFormat="1" customHeight="1">
      <c r="A3630" s="1236"/>
      <c r="B3630" s="1262" t="s">
        <v>167</v>
      </c>
      <c r="C3630" s="1386" t="str">
        <f>'Marks Entry'!$CR$3</f>
        <v>Fou. Of Info. Tech.</v>
      </c>
      <c r="D3630" s="1387"/>
      <c r="E3630" s="1388"/>
      <c r="F3630" s="1389" t="str">
        <f>IF(K3604="","",VLOOKUP($A3601,'Marks Entry'!$C$1:$GQ$109,180,0))</f>
        <v>0/200</v>
      </c>
      <c r="G3630" s="1389"/>
      <c r="H3630" s="1389"/>
      <c r="I3630" s="1390" t="str">
        <f>IF(OR(K3604="",F3630=0/200),"",VLOOKUP($A3601,'Marks Entry'!$C$1:$GQ$109,106,0))</f>
        <v/>
      </c>
      <c r="J3630" s="1391" t="s">
        <v>68</v>
      </c>
      <c r="K3630" s="1391"/>
      <c r="L3630" s="1392">
        <f>Master!$E$20</f>
        <v>45048.0</v>
      </c>
      <c r="M3630" s="1393"/>
      <c r="N3630" s="508"/>
    </row>
    <row r="3631" spans="8:8" s="24" ht="17.25" customFormat="1" customHeight="1">
      <c r="A3631" s="1236"/>
      <c r="B3631" s="1262" t="s">
        <v>167</v>
      </c>
      <c r="C3631" s="1394" t="str">
        <f>'Marks Entry'!$DE$3</f>
        <v>Health &amp; Phy. Edu.</v>
      </c>
      <c r="D3631" s="1395"/>
      <c r="E3631" s="1395"/>
      <c r="F3631" s="1396" t="str">
        <f>IF(K3604="","",VLOOKUP($A3601,'Marks Entry'!$C$1:$GQ$109,184,0))</f>
        <v>0/230</v>
      </c>
      <c r="G3631" s="1397"/>
      <c r="H3631" s="1398"/>
      <c r="I3631" s="1390" t="str">
        <f>IF(OR(K3604="",F3631=0/200),"",VLOOKUP($A3601,'Marks Entry'!$C$1:$GQ$109,129,0))</f>
        <v/>
      </c>
      <c r="J3631" s="1399"/>
      <c r="K3631" s="1399"/>
      <c r="L3631" s="1399"/>
      <c r="M3631" s="1400"/>
      <c r="N3631" s="508"/>
    </row>
    <row r="3632" spans="8:8" s="24" ht="17.25" customFormat="1" customHeight="1">
      <c r="A3632" s="1236"/>
      <c r="B3632" s="1262" t="s">
        <v>167</v>
      </c>
      <c r="C3632" s="1394" t="str">
        <f>'Marks Entry'!$EB$3</f>
        <v>S.U.P.W.</v>
      </c>
      <c r="D3632" s="1395"/>
      <c r="E3632" s="1395"/>
      <c r="F3632" s="1396" t="str">
        <f>IF(K3604="","",VLOOKUP($A3601,'Marks Entry'!$C$1:$GQ$109,188,0))</f>
        <v>0/100</v>
      </c>
      <c r="G3632" s="1397"/>
      <c r="H3632" s="1398"/>
      <c r="I3632" s="1390" t="str">
        <f>IF(OR(K3604="",F3632=0/100),"",VLOOKUP($A3601,'Marks Entry'!$C$1:$GQ$109,135,0))</f>
        <v/>
      </c>
      <c r="J3632" s="1401"/>
      <c r="K3632" s="1401"/>
      <c r="L3632" s="1401"/>
      <c r="M3632" s="1402"/>
      <c r="N3632" s="508"/>
    </row>
    <row r="3633" spans="8:8" s="24" ht="17.25" customFormat="1" customHeight="1">
      <c r="A3633" s="1236"/>
      <c r="B3633" s="1262" t="s">
        <v>167</v>
      </c>
      <c r="C3633" s="1394" t="str">
        <f>'Marks Entry'!$EH$3</f>
        <v>Art Education</v>
      </c>
      <c r="D3633" s="1395"/>
      <c r="E3633" s="1395"/>
      <c r="F3633" s="1396" t="str">
        <f>IF(K3604="","",VLOOKUP($A3601,'Marks Entry'!$C$1:$GQ$109,192,0))</f>
        <v>0/100</v>
      </c>
      <c r="G3633" s="1397"/>
      <c r="H3633" s="1398"/>
      <c r="I3633" s="1390" t="str">
        <f>IF(OR(K3604="",F3633=0/100),"",VLOOKUP($A3601,'Marks Entry'!$C$1:$GQ$109,141,0))</f>
        <v/>
      </c>
      <c r="J3633" s="1403" t="s">
        <v>228</v>
      </c>
      <c r="K3633" s="1403"/>
      <c r="L3633" s="1403"/>
      <c r="M3633" s="1404"/>
      <c r="N3633" s="508"/>
    </row>
    <row r="3634" spans="8:8" s="24" ht="17.25" customFormat="1" customHeight="1">
      <c r="A3634" s="1236"/>
      <c r="B3634" s="1262" t="s">
        <v>167</v>
      </c>
      <c r="C3634" s="1394" t="str">
        <f>'Marks Entry'!$EN$3</f>
        <v>H &amp; C RAJ</v>
      </c>
      <c r="D3634" s="1395"/>
      <c r="E3634" s="1395"/>
      <c r="F3634" s="1405" t="str">
        <f>IF(K3604="","",VLOOKUP($A3601,'Marks Entry'!$C$1:$GQ$109,196,0))</f>
        <v>0/200</v>
      </c>
      <c r="G3634" s="1406"/>
      <c r="H3634" s="1407"/>
      <c r="I3634" s="1408" t="str">
        <f>IF(OR(K3604="",F3634=0/200),"",VLOOKUP($A3601,'Marks Entry'!$C$1:$GQ$109,151,0))</f>
        <v/>
      </c>
      <c r="J3634" s="1403" t="s">
        <v>229</v>
      </c>
      <c r="K3634" s="1403"/>
      <c r="L3634" s="1403"/>
      <c r="M3634" s="1404"/>
      <c r="N3634" s="508"/>
    </row>
    <row r="3635" spans="8:8" s="24" ht="17.25" customFormat="1" customHeight="1">
      <c r="A3635" s="1236"/>
      <c r="B3635" s="1262" t="s">
        <v>167</v>
      </c>
      <c r="C3635" s="1409" t="s">
        <v>171</v>
      </c>
      <c r="D3635" s="1410"/>
      <c r="E3635" s="1411"/>
      <c r="F3635" s="1412" t="s">
        <v>172</v>
      </c>
      <c r="G3635" s="1413"/>
      <c r="H3635" s="1414"/>
      <c r="I3635" s="1415" t="s">
        <v>31</v>
      </c>
      <c r="J3635" s="1403" t="s">
        <v>230</v>
      </c>
      <c r="K3635" s="1403"/>
      <c r="L3635" s="1403"/>
      <c r="M3635" s="1404"/>
      <c r="N3635" s="508"/>
    </row>
    <row r="3636" spans="8:8" s="24" ht="17.25" customFormat="1" customHeight="1">
      <c r="A3636" s="1236"/>
      <c r="B3636" s="1262" t="s">
        <v>167</v>
      </c>
      <c r="C3636" s="1416"/>
      <c r="D3636" s="1417"/>
      <c r="E3636" s="1418"/>
      <c r="F3636" s="1419" t="s">
        <v>224</v>
      </c>
      <c r="G3636" s="1420"/>
      <c r="H3636" s="1421"/>
      <c r="I3636" s="1422" t="s">
        <v>62</v>
      </c>
      <c r="J3636" s="1423" t="s">
        <v>232</v>
      </c>
      <c r="K3636" s="1424"/>
      <c r="L3636" s="1424"/>
      <c r="M3636" s="1425"/>
      <c r="N3636" s="508"/>
    </row>
    <row r="3637" spans="8:8" s="24" ht="17.25" customFormat="1" customHeight="1">
      <c r="A3637" s="1236"/>
      <c r="B3637" s="1262" t="s">
        <v>167</v>
      </c>
      <c r="C3637" s="1416"/>
      <c r="D3637" s="1417"/>
      <c r="E3637" s="1418"/>
      <c r="F3637" s="1419" t="s">
        <v>225</v>
      </c>
      <c r="G3637" s="1420"/>
      <c r="H3637" s="1421"/>
      <c r="I3637" s="1422" t="s">
        <v>63</v>
      </c>
      <c r="J3637" s="1426"/>
      <c r="K3637" s="1427"/>
      <c r="L3637" s="1427"/>
      <c r="M3637" s="1428"/>
      <c r="N3637" s="508"/>
    </row>
    <row r="3638" spans="8:8" s="24" ht="17.25" customFormat="1" customHeight="1">
      <c r="A3638" s="1236"/>
      <c r="B3638" s="1262" t="s">
        <v>167</v>
      </c>
      <c r="C3638" s="1416"/>
      <c r="D3638" s="1417"/>
      <c r="E3638" s="1418"/>
      <c r="F3638" s="1419" t="s">
        <v>226</v>
      </c>
      <c r="G3638" s="1420"/>
      <c r="H3638" s="1421"/>
      <c r="I3638" s="1422" t="s">
        <v>65</v>
      </c>
      <c r="J3638" s="1426"/>
      <c r="K3638" s="1427"/>
      <c r="L3638" s="1427"/>
      <c r="M3638" s="1428"/>
      <c r="N3638" s="508"/>
    </row>
    <row r="3639" spans="8:8" s="24" ht="17.25" customFormat="1" customHeight="1">
      <c r="A3639" s="1236"/>
      <c r="B3639" s="1429" t="s">
        <v>167</v>
      </c>
      <c r="C3639" s="1430"/>
      <c r="D3639" s="1431"/>
      <c r="E3639" s="1432"/>
      <c r="F3639" s="1433" t="s">
        <v>227</v>
      </c>
      <c r="G3639" s="1434"/>
      <c r="H3639" s="1435"/>
      <c r="I3639" s="1436" t="s">
        <v>64</v>
      </c>
      <c r="J3639" s="1437" t="s">
        <v>231</v>
      </c>
      <c r="K3639" s="1438"/>
      <c r="L3639" s="1438"/>
      <c r="M3639" s="1439"/>
      <c r="N3639" s="508"/>
    </row>
    <row r="3640" spans="8:8" s="24" ht="27.75" customFormat="1" customHeight="1">
      <c r="A3640" s="1440" t="s">
        <v>161</v>
      </c>
      <c r="B3640" s="1440"/>
      <c r="C3640" s="1440"/>
      <c r="D3640" s="1440"/>
      <c r="E3640" s="1440"/>
      <c r="F3640" s="1440"/>
      <c r="G3640" s="1440"/>
      <c r="H3640" s="1440"/>
      <c r="I3640" s="1440"/>
      <c r="J3640" s="1440"/>
      <c r="K3640" s="1440"/>
      <c r="L3640" s="1440"/>
      <c r="M3640" s="1440"/>
      <c r="N3640" s="1440"/>
    </row>
    <row r="3641" spans="8:8" s="24" ht="19.5" customFormat="1" customHeight="1">
      <c r="A3641" s="1223">
        <f>A3601+1</f>
        <v>92.0</v>
      </c>
      <c r="B3641" s="1441" t="str">
        <f>$B$1</f>
        <v>Department Of Sanskrit Education, Rajasthan</v>
      </c>
      <c r="C3641" s="1441"/>
      <c r="D3641" s="1441"/>
      <c r="E3641" s="1441"/>
      <c r="F3641" s="1441"/>
      <c r="G3641" s="1441"/>
      <c r="H3641" s="1441"/>
      <c r="I3641" s="1441"/>
      <c r="J3641" s="1441"/>
      <c r="K3641" s="1441"/>
      <c r="L3641" s="1441"/>
      <c r="M3641" s="1441"/>
      <c r="N3641" s="508" t="s">
        <v>161</v>
      </c>
    </row>
    <row r="3642" spans="8:8" s="707" ht="36.0" customFormat="1" customHeight="1">
      <c r="A3642" s="1225"/>
      <c r="B3642" s="1226"/>
      <c r="C3642" s="1227"/>
      <c r="D3642" s="1228" t="str">
        <f>Master!$E$8</f>
        <v>GOVT VARISHTHA UPADHYAY SANSKRIT SCHOOL</v>
      </c>
      <c r="E3642" s="1229"/>
      <c r="F3642" s="1229"/>
      <c r="G3642" s="1229"/>
      <c r="H3642" s="1229"/>
      <c r="I3642" s="1229"/>
      <c r="J3642" s="1229"/>
      <c r="K3642" s="1229"/>
      <c r="L3642" s="1229"/>
      <c r="M3642" s="1230"/>
      <c r="N3642" s="508"/>
    </row>
    <row r="3643" spans="8:8" s="24" ht="19.5" customFormat="1" customHeight="1">
      <c r="A3643" s="1225"/>
      <c r="B3643" s="1231"/>
      <c r="C3643" s="1232"/>
      <c r="D3643" s="1233">
        <f>Master!$E$11</f>
        <v>0.0</v>
      </c>
      <c r="E3643" s="1233"/>
      <c r="F3643" s="1233"/>
      <c r="G3643" s="1233"/>
      <c r="H3643" s="1233"/>
      <c r="I3643" s="1233"/>
      <c r="J3643" s="1233"/>
      <c r="K3643" s="1233"/>
      <c r="L3643" s="1233"/>
      <c r="M3643" s="1234"/>
      <c r="N3643" s="508"/>
    </row>
    <row r="3644" spans="8:8" s="1235" ht="18.75" customFormat="1" customHeight="1">
      <c r="A3644" s="1236"/>
      <c r="B3644" s="1237"/>
      <c r="C3644" s="1238" t="s">
        <v>154</v>
      </c>
      <c r="D3644" s="1239"/>
      <c r="E3644" s="1239"/>
      <c r="F3644" s="1239"/>
      <c r="G3644" s="1239"/>
      <c r="H3644" s="1240"/>
      <c r="I3644" s="1241" t="s">
        <v>135</v>
      </c>
      <c r="J3644" s="1242"/>
      <c r="K3644" s="1243">
        <f>VLOOKUP($A3641,'Marks Entry'!$C$9:$K$108,5)</f>
        <v>0.0</v>
      </c>
      <c r="L3644" s="1244" t="s">
        <v>221</v>
      </c>
      <c r="M3644" s="1245"/>
      <c r="N3644" s="508"/>
    </row>
    <row r="3645" spans="8:8" s="1235" ht="18.75" customFormat="1" customHeight="1">
      <c r="A3645" s="1236"/>
      <c r="B3645" s="1237"/>
      <c r="C3645" s="1246"/>
      <c r="D3645" s="1247"/>
      <c r="E3645" s="1247"/>
      <c r="F3645" s="1247"/>
      <c r="G3645" s="1247"/>
      <c r="H3645" s="1248"/>
      <c r="I3645" s="1241"/>
      <c r="J3645" s="1242"/>
      <c r="K3645" s="1243"/>
      <c r="L3645" s="1249">
        <f>Master!$E$14</f>
        <v>8170.0</v>
      </c>
      <c r="M3645" s="1250"/>
      <c r="N3645" s="508"/>
    </row>
    <row r="3646" spans="8:8" s="24" ht="15.75" customFormat="1" customHeight="1">
      <c r="A3646" s="1236"/>
      <c r="B3646" s="1251"/>
      <c r="C3646" s="1246"/>
      <c r="D3646" s="1247"/>
      <c r="E3646" s="1247"/>
      <c r="F3646" s="1247"/>
      <c r="G3646" s="1247"/>
      <c r="H3646" s="1248"/>
      <c r="I3646" s="1241"/>
      <c r="J3646" s="1242"/>
      <c r="K3646" s="1243"/>
      <c r="L3646" s="1252" t="s">
        <v>222</v>
      </c>
      <c r="M3646" s="1253"/>
      <c r="N3646" s="508"/>
    </row>
    <row r="3647" spans="8:8" s="24" ht="18.0" customFormat="1" customHeight="1">
      <c r="A3647" s="1236"/>
      <c r="B3647" s="1251"/>
      <c r="C3647" s="1254"/>
      <c r="D3647" s="1255"/>
      <c r="E3647" s="1255"/>
      <c r="F3647" s="1255"/>
      <c r="G3647" s="1255"/>
      <c r="H3647" s="1256"/>
      <c r="I3647" s="1257"/>
      <c r="J3647" s="1258"/>
      <c r="K3647" s="1259"/>
      <c r="L3647" s="1260" t="str">
        <f>Master!$E$6</f>
        <v>2022-23</v>
      </c>
      <c r="M3647" s="1261"/>
      <c r="N3647" s="508"/>
    </row>
    <row r="3648" spans="8:8" s="24" ht="17.25" customFormat="1" customHeight="1">
      <c r="A3648" s="1236"/>
      <c r="B3648" s="1262" t="s">
        <v>167</v>
      </c>
      <c r="C3648" s="1263" t="s">
        <v>21</v>
      </c>
      <c r="D3648" s="1264"/>
      <c r="E3648" s="1264"/>
      <c r="F3648" s="1264"/>
      <c r="G3648" s="1265"/>
      <c r="H3648" s="1266" t="s">
        <v>153</v>
      </c>
      <c r="I3648" s="1267">
        <f>IF(K3644="","",VLOOKUP($A3641,'Marks Entry'!$C$9:$FA$108,3,0))</f>
        <v>0.0</v>
      </c>
      <c r="J3648" s="1267"/>
      <c r="K3648" s="1267"/>
      <c r="L3648" s="1267"/>
      <c r="M3648" s="1268"/>
      <c r="N3648" s="508"/>
    </row>
    <row r="3649" spans="8:8" s="24" ht="17.25" customFormat="1" customHeight="1">
      <c r="A3649" s="1236"/>
      <c r="B3649" s="1262" t="s">
        <v>167</v>
      </c>
      <c r="C3649" s="1269" t="s">
        <v>23</v>
      </c>
      <c r="D3649" s="1270"/>
      <c r="E3649" s="1270"/>
      <c r="F3649" s="1270"/>
      <c r="G3649" s="1271"/>
      <c r="H3649" s="1272" t="s">
        <v>153</v>
      </c>
      <c r="I3649" s="1273">
        <f>IF(K3644="","",VLOOKUP($A3641,'Marks Entry'!$C$9:$FA$108,6,0))</f>
        <v>0.0</v>
      </c>
      <c r="J3649" s="1273"/>
      <c r="K3649" s="1273"/>
      <c r="L3649" s="1273"/>
      <c r="M3649" s="1274"/>
      <c r="N3649" s="508"/>
    </row>
    <row r="3650" spans="8:8" s="24" ht="17.25" customFormat="1" customHeight="1">
      <c r="A3650" s="1236"/>
      <c r="B3650" s="1262" t="s">
        <v>167</v>
      </c>
      <c r="C3650" s="1269" t="s">
        <v>24</v>
      </c>
      <c r="D3650" s="1270"/>
      <c r="E3650" s="1270"/>
      <c r="F3650" s="1270"/>
      <c r="G3650" s="1271"/>
      <c r="H3650" s="1272" t="s">
        <v>153</v>
      </c>
      <c r="I3650" s="1273">
        <f>IF(K3644="","",VLOOKUP($A3641,'Marks Entry'!$C$9:$FA$108,7,0))</f>
        <v>0.0</v>
      </c>
      <c r="J3650" s="1273"/>
      <c r="K3650" s="1273"/>
      <c r="L3650" s="1273"/>
      <c r="M3650" s="1274"/>
      <c r="N3650" s="508"/>
    </row>
    <row r="3651" spans="8:8" s="24" ht="17.25" customFormat="1" customHeight="1">
      <c r="A3651" s="1236"/>
      <c r="B3651" s="1262" t="s">
        <v>167</v>
      </c>
      <c r="C3651" s="1269" t="s">
        <v>52</v>
      </c>
      <c r="D3651" s="1270"/>
      <c r="E3651" s="1270"/>
      <c r="F3651" s="1270"/>
      <c r="G3651" s="1271"/>
      <c r="H3651" s="1272" t="s">
        <v>153</v>
      </c>
      <c r="I3651" s="1273">
        <f>IF(K3644="","",VLOOKUP($A3641,'Marks Entry'!$C$9:$FA$108,8,0))</f>
        <v>0.0</v>
      </c>
      <c r="J3651" s="1273"/>
      <c r="K3651" s="1273"/>
      <c r="L3651" s="1273"/>
      <c r="M3651" s="1274"/>
      <c r="N3651" s="508"/>
    </row>
    <row r="3652" spans="8:8" s="24" ht="17.25" customFormat="1" customHeight="1">
      <c r="A3652" s="1236"/>
      <c r="B3652" s="1262" t="s">
        <v>167</v>
      </c>
      <c r="C3652" s="1269" t="s">
        <v>53</v>
      </c>
      <c r="D3652" s="1270"/>
      <c r="E3652" s="1270"/>
      <c r="F3652" s="1270"/>
      <c r="G3652" s="1271"/>
      <c r="H3652" s="1272" t="s">
        <v>153</v>
      </c>
      <c r="I3652" s="1275" t="str">
        <f>IF(K3644="","",CONCATENATE('Marks Entry'!$G$4,'Marks Entry'!$J$4))</f>
        <v>9(A)</v>
      </c>
      <c r="J3652" s="1273"/>
      <c r="K3652" s="1273"/>
      <c r="L3652" s="1273"/>
      <c r="M3652" s="1274"/>
      <c r="N3652" s="508"/>
    </row>
    <row r="3653" spans="8:8" s="24" ht="17.25" customFormat="1" customHeight="1">
      <c r="A3653" s="1236"/>
      <c r="B3653" s="1262" t="s">
        <v>167</v>
      </c>
      <c r="C3653" s="1276" t="s">
        <v>26</v>
      </c>
      <c r="D3653" s="1277"/>
      <c r="E3653" s="1277"/>
      <c r="F3653" s="1277"/>
      <c r="G3653" s="1278"/>
      <c r="H3653" s="1279" t="s">
        <v>153</v>
      </c>
      <c r="I3653" s="1280">
        <f>IF(K3644="","",VLOOKUP($A3641,'Marks Entry'!$C$9:$FA$108,9,0))</f>
        <v>0.0</v>
      </c>
      <c r="J3653" s="1280"/>
      <c r="K3653" s="1280"/>
      <c r="L3653" s="1280"/>
      <c r="M3653" s="1281"/>
      <c r="N3653" s="508"/>
    </row>
    <row r="3654" spans="8:8" s="1235" ht="17.25" customFormat="1" customHeight="1">
      <c r="A3654" s="1236"/>
      <c r="B3654" s="1282" t="s">
        <v>167</v>
      </c>
      <c r="C3654" s="1283" t="s">
        <v>54</v>
      </c>
      <c r="D3654" s="1284"/>
      <c r="E3654" s="1285" t="s">
        <v>69</v>
      </c>
      <c r="F3654" s="1286" t="s">
        <v>70</v>
      </c>
      <c r="G3654" s="1285" t="s">
        <v>200</v>
      </c>
      <c r="H3654" s="1287" t="s">
        <v>30</v>
      </c>
      <c r="I3654" s="1288" t="s">
        <v>55</v>
      </c>
      <c r="J3654" s="1289" t="s">
        <v>223</v>
      </c>
      <c r="K3654" s="1290" t="s">
        <v>83</v>
      </c>
      <c r="L3654" s="1291" t="s">
        <v>76</v>
      </c>
      <c r="M3654" s="1292" t="s">
        <v>102</v>
      </c>
      <c r="N3654" s="508"/>
    </row>
    <row r="3655" spans="8:8" s="1235" ht="17.25" customFormat="1" customHeight="1">
      <c r="A3655" s="1236"/>
      <c r="B3655" s="1282" t="s">
        <v>167</v>
      </c>
      <c r="C3655" s="1293"/>
      <c r="D3655" s="1294"/>
      <c r="E3655" s="1295"/>
      <c r="F3655" s="1296"/>
      <c r="G3655" s="1295"/>
      <c r="H3655" s="1297"/>
      <c r="I3655" s="1298"/>
      <c r="J3655" s="1299"/>
      <c r="K3655" s="1300"/>
      <c r="L3655" s="1301"/>
      <c r="M3655" s="1302"/>
      <c r="N3655" s="508"/>
    </row>
    <row r="3656" spans="8:8" s="1235" ht="17.25" customFormat="1" customHeight="1">
      <c r="A3656" s="1236"/>
      <c r="B3656" s="1282" t="s">
        <v>167</v>
      </c>
      <c r="C3656" s="1303" t="s">
        <v>56</v>
      </c>
      <c r="D3656" s="1304"/>
      <c r="E3656" s="1305">
        <f>'Marks Entry'!$L$7</f>
        <v>5.0</v>
      </c>
      <c r="F3656" s="1305">
        <f>'Marks Entry'!$M$7</f>
        <v>5.0</v>
      </c>
      <c r="G3656" s="1305">
        <f>'Marks Entry'!$M$7</f>
        <v>5.0</v>
      </c>
      <c r="H3656" s="1306">
        <f>SUM(E3656:G3656)</f>
        <v>15.0</v>
      </c>
      <c r="I3656" s="1305">
        <f>'Marks Entry'!$P$7</f>
        <v>35.0</v>
      </c>
      <c r="J3656" s="1306">
        <f>SUM(H3656,I3656)</f>
        <v>50.0</v>
      </c>
      <c r="K3656" s="1305">
        <f>'Marks Entry'!$R$7</f>
        <v>50.0</v>
      </c>
      <c r="L3656" s="1307">
        <f>SUM(J3656,K3656)</f>
        <v>100.0</v>
      </c>
      <c r="M3656" s="1308"/>
      <c r="N3656" s="508"/>
    </row>
    <row r="3657" spans="8:8" s="1235" ht="17.25" customFormat="1" customHeight="1">
      <c r="A3657" s="1236"/>
      <c r="B3657" s="1282" t="s">
        <v>167</v>
      </c>
      <c r="C3657" s="1309" t="str">
        <f>'Marks Entry'!$L$3</f>
        <v>HINDI</v>
      </c>
      <c r="D3657" s="1310"/>
      <c r="E3657" s="1311">
        <f>IF(K3644="","",VLOOKUP($A3641,'Marks Entry'!$C$1:$GQ$109,10,0))</f>
        <v>0.0</v>
      </c>
      <c r="F3657" s="1311">
        <f>IF(K3644="","",VLOOKUP($A3641,'Marks Entry'!$C$1:$GQ$109,11,0))</f>
        <v>0.0</v>
      </c>
      <c r="G3657" s="1312">
        <f>IF(K3644="","",VLOOKUP($A3641,'Marks Entry'!$C$1:$GQ$109,12,0))</f>
        <v>0.0</v>
      </c>
      <c r="H3657" s="1313">
        <f>SUM(E3657:G3657)</f>
        <v>0.0</v>
      </c>
      <c r="I3657" s="1311">
        <f>IF(K3644="","",VLOOKUP($A3641,'Marks Entry'!$C$1:$GQ$109,14,0))</f>
        <v>0.0</v>
      </c>
      <c r="J3657" s="1313">
        <f t="shared" si="273" ref="J3657:J3664">SUM(H3657,I3657)</f>
        <v>0.0</v>
      </c>
      <c r="K3657" s="1311">
        <f>IF(K3644="","",VLOOKUP($A3641,'Marks Entry'!$C$1:$GQ$109,16,0))</f>
        <v>0.0</v>
      </c>
      <c r="L3657" s="1314">
        <f t="shared" si="274" ref="L3657:L3664">SUM(J3657,K3657)</f>
        <v>0.0</v>
      </c>
      <c r="M3657" s="1315" t="str">
        <f>IF(K3644="","",VLOOKUP($A3641,'Marks Entry'!$C$1:$GQ$109,21,0))</f>
        <v/>
      </c>
      <c r="N3657" s="508"/>
    </row>
    <row r="3658" spans="8:8" s="1235" ht="17.25" customFormat="1" customHeight="1">
      <c r="A3658" s="1236"/>
      <c r="B3658" s="1282" t="s">
        <v>167</v>
      </c>
      <c r="C3658" s="1316" t="str">
        <f>'Marks Entry'!$X$3</f>
        <v>ENGLISH</v>
      </c>
      <c r="D3658" s="1317"/>
      <c r="E3658" s="1318">
        <f>IF(K3644="","",VLOOKUP($A3641,'Marks Entry'!$C$1:$GQ$109,22,0))</f>
        <v>0.0</v>
      </c>
      <c r="F3658" s="1318">
        <f>IF(K3644="","",VLOOKUP($A3641,'Marks Entry'!$C$1:$GQ$109,23,0))</f>
        <v>0.0</v>
      </c>
      <c r="G3658" s="1319">
        <f>IF(K3644="","",VLOOKUP($A3641,'Marks Entry'!$C$1:$GQ$109,24,0))</f>
        <v>0.0</v>
      </c>
      <c r="H3658" s="1320">
        <f t="shared" si="275" ref="H3658:H3664">SUM(E3658:G3658)</f>
        <v>0.0</v>
      </c>
      <c r="I3658" s="1321">
        <f>IF(K3644="","",VLOOKUP($A3641,'Marks Entry'!$C$1:$GQ$109,26,0))</f>
        <v>0.0</v>
      </c>
      <c r="J3658" s="1320">
        <f t="shared" si="273"/>
        <v>0.0</v>
      </c>
      <c r="K3658" s="1318">
        <f>IF(K3644="","",VLOOKUP($A3641,'Marks Entry'!$C$1:$GQ$109,28,0))</f>
        <v>0.0</v>
      </c>
      <c r="L3658" s="1322">
        <f t="shared" si="274"/>
        <v>0.0</v>
      </c>
      <c r="M3658" s="1323" t="str">
        <f>IF(K3644="","",VLOOKUP($A3641,'Marks Entry'!$C$1:$GQ$109,33,0))</f>
        <v/>
      </c>
      <c r="N3658" s="508"/>
    </row>
    <row r="3659" spans="8:8" s="1235" ht="17.25" customFormat="1" customHeight="1">
      <c r="A3659" s="1236"/>
      <c r="B3659" s="1282" t="s">
        <v>167</v>
      </c>
      <c r="C3659" s="1324" t="s">
        <v>56</v>
      </c>
      <c r="D3659" s="1325"/>
      <c r="E3659" s="1326">
        <f>'Marks Entry'!$AJ$7</f>
        <v>10.0</v>
      </c>
      <c r="F3659" s="1326">
        <f>'Marks Entry'!$AK$7</f>
        <v>10.0</v>
      </c>
      <c r="G3659" s="1326">
        <f>'Marks Entry'!$AK$7</f>
        <v>10.0</v>
      </c>
      <c r="H3659" s="1327">
        <f t="shared" si="275"/>
        <v>30.0</v>
      </c>
      <c r="I3659" s="1326">
        <f>'Marks Entry'!$AN$7</f>
        <v>70.0</v>
      </c>
      <c r="J3659" s="1327">
        <f t="shared" si="273"/>
        <v>100.0</v>
      </c>
      <c r="K3659" s="1326">
        <f>'Marks Entry'!$AP$7</f>
        <v>100.0</v>
      </c>
      <c r="L3659" s="1328">
        <f t="shared" si="274"/>
        <v>200.0</v>
      </c>
      <c r="M3659" s="1329" t="s">
        <v>168</v>
      </c>
      <c r="N3659" s="508"/>
    </row>
    <row r="3660" spans="8:8" s="1235" ht="17.25" customFormat="1" customHeight="1">
      <c r="A3660" s="1236"/>
      <c r="B3660" s="1282" t="s">
        <v>167</v>
      </c>
      <c r="C3660" s="1330" t="str">
        <f>'Marks Entry'!$AJ$3</f>
        <v>SANSKRIT-I</v>
      </c>
      <c r="D3660" s="1331"/>
      <c r="E3660" s="1311">
        <f>IF(K3644="","",VLOOKUP($A3641,'Marks Entry'!$C$1:$GQ$109,34,0))</f>
        <v>0.0</v>
      </c>
      <c r="F3660" s="1311">
        <f>IF(K3644="","",VLOOKUP($A3641,'Marks Entry'!$C$1:$GQ$109,35,0))</f>
        <v>0.0</v>
      </c>
      <c r="G3660" s="1312">
        <f>IF(K3644="","",VLOOKUP($A3641,'Marks Entry'!$C$1:$GQ$109,36,0))</f>
        <v>0.0</v>
      </c>
      <c r="H3660" s="1332">
        <f t="shared" si="275"/>
        <v>0.0</v>
      </c>
      <c r="I3660" s="1333">
        <f>IF(K3644="","",VLOOKUP($A3641,'Marks Entry'!$C$1:$GQ$109,38,0))</f>
        <v>0.0</v>
      </c>
      <c r="J3660" s="1332">
        <f t="shared" si="273"/>
        <v>0.0</v>
      </c>
      <c r="K3660" s="1311">
        <f>IF(K3644="","",VLOOKUP($A3641,'Marks Entry'!$C$1:$GQ$109,40,0))</f>
        <v>0.0</v>
      </c>
      <c r="L3660" s="1314">
        <f t="shared" si="274"/>
        <v>0.0</v>
      </c>
      <c r="M3660" s="1315" t="str">
        <f>IF(K3644="","",VLOOKUP($A3641,'Marks Entry'!$C$1:$GQ$109,45,0))</f>
        <v/>
      </c>
      <c r="N3660" s="508"/>
    </row>
    <row r="3661" spans="8:8" s="1235" ht="17.25" customFormat="1" customHeight="1">
      <c r="A3661" s="1236"/>
      <c r="B3661" s="1282" t="s">
        <v>167</v>
      </c>
      <c r="C3661" s="1334" t="str">
        <f>'Marks Entry'!$AV$3</f>
        <v>SANSKRIT-II</v>
      </c>
      <c r="D3661" s="1335"/>
      <c r="E3661" s="1311">
        <f>IF(K3644="","",VLOOKUP($A3641,'Marks Entry'!$C$1:$GQ$109,46,0))</f>
        <v>0.0</v>
      </c>
      <c r="F3661" s="1311">
        <f>IF(K3644="","",VLOOKUP($A3641,'Marks Entry'!$C$1:$GQ$109,47,0))</f>
        <v>0.0</v>
      </c>
      <c r="G3661" s="1312">
        <f>IF(K3644="","",VLOOKUP($A3641,'Marks Entry'!$C$1:$GQ$109,48,0))</f>
        <v>0.0</v>
      </c>
      <c r="H3661" s="1336">
        <f t="shared" si="275"/>
        <v>0.0</v>
      </c>
      <c r="I3661" s="1337">
        <f>IF(K3644="","",VLOOKUP($A3641,'Marks Entry'!$C$1:$GQ$109,50,0))</f>
        <v>0.0</v>
      </c>
      <c r="J3661" s="1336">
        <f t="shared" si="273"/>
        <v>0.0</v>
      </c>
      <c r="K3661" s="1311">
        <f>IF(K3644="","",VLOOKUP($A3641,'Marks Entry'!$C$1:$GQ$109,52,0))</f>
        <v>0.0</v>
      </c>
      <c r="L3661" s="1314">
        <f t="shared" si="274"/>
        <v>0.0</v>
      </c>
      <c r="M3661" s="1315" t="str">
        <f>IF(K3644="","",VLOOKUP($A3641,'Marks Entry'!$C$1:$GQ$109,57,0))</f>
        <v/>
      </c>
      <c r="N3661" s="508"/>
    </row>
    <row r="3662" spans="8:8" s="1235" ht="17.25" customFormat="1" customHeight="1">
      <c r="A3662" s="1236"/>
      <c r="B3662" s="1282" t="s">
        <v>167</v>
      </c>
      <c r="C3662" s="1334" t="str">
        <f>'Marks Entry'!$BH$3</f>
        <v>SCIENCE</v>
      </c>
      <c r="D3662" s="1335"/>
      <c r="E3662" s="1311">
        <f>IF(K3644="","",VLOOKUP($A3641,'Marks Entry'!$C$1:$GQ$109,58,0))</f>
        <v>0.0</v>
      </c>
      <c r="F3662" s="1311">
        <f>IF(K3644="","",VLOOKUP($A3641,'Marks Entry'!$C$1:$GQ$109,59,0))</f>
        <v>0.0</v>
      </c>
      <c r="G3662" s="1312">
        <f>IF(K3644="","",VLOOKUP($A3641,'Marks Entry'!$C$1:$GQ$109,60,0))</f>
        <v>0.0</v>
      </c>
      <c r="H3662" s="1336">
        <f t="shared" si="275"/>
        <v>0.0</v>
      </c>
      <c r="I3662" s="1337">
        <f>IF(K3644="","",VLOOKUP($A3641,'Marks Entry'!$C$1:$GQ$109,62,0))</f>
        <v>0.0</v>
      </c>
      <c r="J3662" s="1336">
        <f t="shared" si="273"/>
        <v>0.0</v>
      </c>
      <c r="K3662" s="1311">
        <f>IF(K3644="","",VLOOKUP($A3641,'Marks Entry'!$C$1:$GQ$109,64,0))</f>
        <v>0.0</v>
      </c>
      <c r="L3662" s="1314">
        <f t="shared" si="274"/>
        <v>0.0</v>
      </c>
      <c r="M3662" s="1315" t="str">
        <f>IF(K3644="","",VLOOKUP($A3641,'Marks Entry'!$C$1:$GQ$109,69,0))</f>
        <v/>
      </c>
      <c r="N3662" s="508"/>
    </row>
    <row r="3663" spans="8:8" s="1235" ht="17.25" customFormat="1" customHeight="1">
      <c r="A3663" s="1236"/>
      <c r="B3663" s="1282" t="s">
        <v>167</v>
      </c>
      <c r="C3663" s="1338" t="str">
        <f>'Marks Entry'!$BT$3</f>
        <v>MATHEMATICS</v>
      </c>
      <c r="D3663" s="1339"/>
      <c r="E3663" s="1340">
        <f>IF(K3644="","",VLOOKUP($A3641,'Marks Entry'!$C$1:$GQ$109,70,0))</f>
        <v>0.0</v>
      </c>
      <c r="F3663" s="1340">
        <f>IF(K3644="","",VLOOKUP($A3641,'Marks Entry'!$C$1:$GQ$109,71,0))</f>
        <v>0.0</v>
      </c>
      <c r="G3663" s="1341">
        <f>IF(K3644="","",VLOOKUP($A3641,'Marks Entry'!$C$1:$GQ$109,72,0))</f>
        <v>0.0</v>
      </c>
      <c r="H3663" s="1342">
        <f t="shared" si="275"/>
        <v>0.0</v>
      </c>
      <c r="I3663" s="1343">
        <f>IF(K3644="","",VLOOKUP($A3641,'Marks Entry'!$C$1:$GQ$109,74,0))</f>
        <v>0.0</v>
      </c>
      <c r="J3663" s="1342">
        <f t="shared" si="273"/>
        <v>0.0</v>
      </c>
      <c r="K3663" s="1340">
        <f>IF(K3644="","",VLOOKUP($A3641,'Marks Entry'!$C$1:$GQ$109,76,0))</f>
        <v>0.0</v>
      </c>
      <c r="L3663" s="1344">
        <f t="shared" si="274"/>
        <v>0.0</v>
      </c>
      <c r="M3663" s="1345" t="str">
        <f>IF(K3644="","",VLOOKUP($A3641,'Marks Entry'!$C$1:$GQ$109,81,0))</f>
        <v/>
      </c>
      <c r="N3663" s="508"/>
    </row>
    <row r="3664" spans="8:8" s="1235" ht="17.25" customFormat="1" customHeight="1">
      <c r="A3664" s="1236"/>
      <c r="B3664" s="1282" t="s">
        <v>167</v>
      </c>
      <c r="C3664" s="1338" t="str">
        <f>'Marks Entry'!$CF$3</f>
        <v>SOCIAL SCIENCE</v>
      </c>
      <c r="D3664" s="1339"/>
      <c r="E3664" s="1340">
        <f>IF(K3644="","",VLOOKUP($A3641,'Marks Entry'!$C$1:$GQ$109,82,0))</f>
        <v>0.0</v>
      </c>
      <c r="F3664" s="1340">
        <f>IF(K3644="","",VLOOKUP($A3641,'Marks Entry'!$C$1:$GQ$109,83,0))</f>
        <v>0.0</v>
      </c>
      <c r="G3664" s="1341">
        <f>IF(K3644="","",VLOOKUP($A3641,'Marks Entry'!$C$1:$GQ$109,84,0))</f>
        <v>0.0</v>
      </c>
      <c r="H3664" s="1342">
        <f t="shared" si="275"/>
        <v>0.0</v>
      </c>
      <c r="I3664" s="1343">
        <f>IF(K3644="","",VLOOKUP($A3641,'Marks Entry'!$C$1:$GQ$109,86,0))</f>
        <v>0.0</v>
      </c>
      <c r="J3664" s="1342">
        <f t="shared" si="273"/>
        <v>0.0</v>
      </c>
      <c r="K3664" s="1340">
        <f>IF(K3644="","",VLOOKUP($A3641,'Marks Entry'!$C$1:$GQ$109,88,0))</f>
        <v>0.0</v>
      </c>
      <c r="L3664" s="1344">
        <f t="shared" si="274"/>
        <v>0.0</v>
      </c>
      <c r="M3664" s="1345" t="str">
        <f>IF(K3644="","",VLOOKUP($A3641,'Marks Entry'!$C$1:$GQ$109,93,0))</f>
        <v/>
      </c>
      <c r="N3664" s="508"/>
    </row>
    <row r="3665" spans="8:8" s="24" ht="17.25" customFormat="1" customHeight="1">
      <c r="A3665" s="1236"/>
      <c r="B3665" s="1262" t="s">
        <v>167</v>
      </c>
      <c r="C3665" s="1346" t="s">
        <v>77</v>
      </c>
      <c r="D3665" s="1347"/>
      <c r="E3665" s="1348"/>
      <c r="F3665" s="1349" t="s">
        <v>78</v>
      </c>
      <c r="G3665" s="1350"/>
      <c r="H3665" s="1351" t="s">
        <v>79</v>
      </c>
      <c r="I3665" s="1352"/>
      <c r="J3665" s="1353" t="s">
        <v>43</v>
      </c>
      <c r="K3665" s="1354" t="s">
        <v>95</v>
      </c>
      <c r="L3665" s="1355" t="s">
        <v>41</v>
      </c>
      <c r="M3665" s="1356" t="s">
        <v>45</v>
      </c>
      <c r="N3665" s="508"/>
    </row>
    <row r="3666" spans="8:8" s="24" ht="20.25" customFormat="1" customHeight="1">
      <c r="A3666" s="1236"/>
      <c r="B3666" s="1262" t="s">
        <v>167</v>
      </c>
      <c r="C3666" s="1357"/>
      <c r="D3666" s="1358"/>
      <c r="E3666" s="1359"/>
      <c r="F3666" s="1360" t="str">
        <f>IF(K3644="","",VLOOKUP($A3641,'Marks Entry'!$C$1:$GQ$109,155,0))</f>
        <v/>
      </c>
      <c r="G3666" s="1361"/>
      <c r="H3666" s="1362" t="str">
        <f>IF(K3644="","",VLOOKUP($A3641,'Marks Entry'!$C$1:$GQ$109,156,0))</f>
        <v/>
      </c>
      <c r="I3666" s="1361"/>
      <c r="J3666" s="1363" t="str">
        <f>IF(K3644="","",VLOOKUP($A3641,'Marks Entry'!$C$1:$GQ$109,157,0))</f>
        <v/>
      </c>
      <c r="K3666" s="1364" t="str">
        <f>IF(K3644="","",VLOOKUP($A3641,'Marks Entry'!$C$1:$GQ$109,158,0))</f>
        <v/>
      </c>
      <c r="L3666" s="1365" t="str">
        <f>IF(K3644="","",VLOOKUP($A3641,'Marks Entry'!$C$1:$GQ$109,159,0))</f>
        <v/>
      </c>
      <c r="M3666" s="1366" t="str">
        <f>IF(K3644="","",VLOOKUP($A3641,'Marks Entry'!$C$1:$GQ$109,161,0))</f>
        <v/>
      </c>
      <c r="N3666" s="508"/>
    </row>
    <row r="3667" spans="8:8" s="24" ht="17.25" customFormat="1" customHeight="1">
      <c r="A3667" s="1236"/>
      <c r="B3667" s="1262" t="s">
        <v>167</v>
      </c>
      <c r="C3667" s="1367" t="s">
        <v>58</v>
      </c>
      <c r="D3667" s="1368"/>
      <c r="E3667" s="1368"/>
      <c r="F3667" s="1368"/>
      <c r="G3667" s="1368"/>
      <c r="H3667" s="1368"/>
      <c r="I3667" s="1369"/>
      <c r="J3667" s="1370" t="s">
        <v>59</v>
      </c>
      <c r="K3667" s="1371">
        <f>IF(K3644="","",VLOOKUP($A3641,'Marks Entry'!$C$1:$GQ$109,152,0))</f>
        <v>0.0</v>
      </c>
      <c r="L3667" s="1372" t="s">
        <v>104</v>
      </c>
      <c r="M3667" s="1373"/>
      <c r="N3667" s="508"/>
    </row>
    <row r="3668" spans="8:8" s="24" ht="17.25" customFormat="1" customHeight="1">
      <c r="A3668" s="1236"/>
      <c r="B3668" s="1262" t="s">
        <v>167</v>
      </c>
      <c r="C3668" s="1374" t="s">
        <v>54</v>
      </c>
      <c r="D3668" s="1375"/>
      <c r="E3668" s="1375"/>
      <c r="F3668" s="1376" t="s">
        <v>162</v>
      </c>
      <c r="G3668" s="1376"/>
      <c r="H3668" s="1376"/>
      <c r="I3668" s="1377" t="s">
        <v>49</v>
      </c>
      <c r="J3668" s="1378" t="s">
        <v>60</v>
      </c>
      <c r="K3668" s="1379">
        <f>IF(K3644="","",VLOOKUP($A3641,'Marks Entry'!$C$1:$GQ$109,153,0))</f>
        <v>0.0</v>
      </c>
      <c r="L3668" s="1380" t="str">
        <f>IF(K3644="","",VLOOKUP($A3641,'Marks Entry'!$C$1:$GQ$109,154,0))</f>
        <v/>
      </c>
      <c r="M3668" s="1381"/>
      <c r="N3668" s="508"/>
    </row>
    <row r="3669" spans="8:8" s="24" ht="17.25" customFormat="1" customHeight="1">
      <c r="A3669" s="1236"/>
      <c r="B3669" s="1262" t="s">
        <v>167</v>
      </c>
      <c r="C3669" s="1374"/>
      <c r="D3669" s="1375"/>
      <c r="E3669" s="1375"/>
      <c r="F3669" s="1376"/>
      <c r="G3669" s="1376"/>
      <c r="H3669" s="1376"/>
      <c r="I3669" s="1382" t="s">
        <v>103</v>
      </c>
      <c r="J3669" s="1383" t="s">
        <v>61</v>
      </c>
      <c r="K3669" s="1383"/>
      <c r="L3669" s="1384" t="str">
        <f>IF(K3644="","",VLOOKUP($A3641,'Marks Entry'!$C$1:$GQ$109,162,0))</f>
        <v/>
      </c>
      <c r="M3669" s="1385"/>
      <c r="N3669" s="508"/>
    </row>
    <row r="3670" spans="8:8" s="24" ht="17.25" customFormat="1" customHeight="1">
      <c r="A3670" s="1236"/>
      <c r="B3670" s="1262" t="s">
        <v>167</v>
      </c>
      <c r="C3670" s="1386" t="str">
        <f>'Marks Entry'!$CR$3</f>
        <v>Fou. Of Info. Tech.</v>
      </c>
      <c r="D3670" s="1387"/>
      <c r="E3670" s="1388"/>
      <c r="F3670" s="1389" t="str">
        <f>IF(K3644="","",VLOOKUP($A3641,'Marks Entry'!$C$1:$GQ$109,180,0))</f>
        <v>0/200</v>
      </c>
      <c r="G3670" s="1389"/>
      <c r="H3670" s="1389"/>
      <c r="I3670" s="1390" t="str">
        <f>IF(OR(K3644="",F3670=0/200),"",VLOOKUP($A3641,'Marks Entry'!$C$1:$GQ$109,106,0))</f>
        <v/>
      </c>
      <c r="J3670" s="1391" t="s">
        <v>68</v>
      </c>
      <c r="K3670" s="1391"/>
      <c r="L3670" s="1392">
        <f>Master!$E$20</f>
        <v>45048.0</v>
      </c>
      <c r="M3670" s="1393"/>
      <c r="N3670" s="508"/>
    </row>
    <row r="3671" spans="8:8" s="24" ht="17.25" customFormat="1" customHeight="1">
      <c r="A3671" s="1236"/>
      <c r="B3671" s="1262" t="s">
        <v>167</v>
      </c>
      <c r="C3671" s="1394" t="str">
        <f>'Marks Entry'!$DE$3</f>
        <v>Health &amp; Phy. Edu.</v>
      </c>
      <c r="D3671" s="1395"/>
      <c r="E3671" s="1395"/>
      <c r="F3671" s="1396" t="str">
        <f>IF(K3644="","",VLOOKUP($A3641,'Marks Entry'!$C$1:$GQ$109,184,0))</f>
        <v>0/230</v>
      </c>
      <c r="G3671" s="1397"/>
      <c r="H3671" s="1398"/>
      <c r="I3671" s="1390" t="str">
        <f>IF(OR(K3644="",F3671=0/200),"",VLOOKUP($A3641,'Marks Entry'!$C$1:$GQ$109,129,0))</f>
        <v/>
      </c>
      <c r="J3671" s="1399"/>
      <c r="K3671" s="1399"/>
      <c r="L3671" s="1399"/>
      <c r="M3671" s="1400"/>
      <c r="N3671" s="508"/>
    </row>
    <row r="3672" spans="8:8" s="24" ht="17.25" customFormat="1" customHeight="1">
      <c r="A3672" s="1236"/>
      <c r="B3672" s="1262" t="s">
        <v>167</v>
      </c>
      <c r="C3672" s="1394" t="str">
        <f>'Marks Entry'!$EB$3</f>
        <v>S.U.P.W.</v>
      </c>
      <c r="D3672" s="1395"/>
      <c r="E3672" s="1395"/>
      <c r="F3672" s="1396" t="str">
        <f>IF(K3644="","",VLOOKUP($A3641,'Marks Entry'!$C$1:$GQ$109,188,0))</f>
        <v>0/100</v>
      </c>
      <c r="G3672" s="1397"/>
      <c r="H3672" s="1398"/>
      <c r="I3672" s="1390" t="str">
        <f>IF(OR(K3644="",F3672=0/100),"",VLOOKUP($A3641,'Marks Entry'!$C$1:$GQ$109,135,0))</f>
        <v/>
      </c>
      <c r="J3672" s="1401"/>
      <c r="K3672" s="1401"/>
      <c r="L3672" s="1401"/>
      <c r="M3672" s="1402"/>
      <c r="N3672" s="508"/>
    </row>
    <row r="3673" spans="8:8" s="24" ht="17.25" customFormat="1" customHeight="1">
      <c r="A3673" s="1236"/>
      <c r="B3673" s="1262" t="s">
        <v>167</v>
      </c>
      <c r="C3673" s="1394" t="str">
        <f>'Marks Entry'!$EH$3</f>
        <v>Art Education</v>
      </c>
      <c r="D3673" s="1395"/>
      <c r="E3673" s="1395"/>
      <c r="F3673" s="1396" t="str">
        <f>IF(K3644="","",VLOOKUP($A3641,'Marks Entry'!$C$1:$GQ$109,192,0))</f>
        <v>0/100</v>
      </c>
      <c r="G3673" s="1397"/>
      <c r="H3673" s="1398"/>
      <c r="I3673" s="1390" t="str">
        <f>IF(OR(K3644="",F3673=0/100),"",VLOOKUP($A3641,'Marks Entry'!$C$1:$GQ$109,141,0))</f>
        <v/>
      </c>
      <c r="J3673" s="1403" t="s">
        <v>228</v>
      </c>
      <c r="K3673" s="1403"/>
      <c r="L3673" s="1403"/>
      <c r="M3673" s="1404"/>
      <c r="N3673" s="508"/>
    </row>
    <row r="3674" spans="8:8" s="24" ht="17.25" customFormat="1" customHeight="1">
      <c r="A3674" s="1236"/>
      <c r="B3674" s="1262" t="s">
        <v>167</v>
      </c>
      <c r="C3674" s="1394" t="str">
        <f>'Marks Entry'!$EN$3</f>
        <v>H &amp; C RAJ</v>
      </c>
      <c r="D3674" s="1395"/>
      <c r="E3674" s="1395"/>
      <c r="F3674" s="1405" t="str">
        <f>IF(K3644="","",VLOOKUP($A3641,'Marks Entry'!$C$1:$GQ$109,196,0))</f>
        <v>0/200</v>
      </c>
      <c r="G3674" s="1406"/>
      <c r="H3674" s="1407"/>
      <c r="I3674" s="1408" t="str">
        <f>IF(OR(K3644="",F3674=0/200),"",VLOOKUP($A3641,'Marks Entry'!$C$1:$GQ$109,151,0))</f>
        <v/>
      </c>
      <c r="J3674" s="1403" t="s">
        <v>229</v>
      </c>
      <c r="K3674" s="1403"/>
      <c r="L3674" s="1403"/>
      <c r="M3674" s="1404"/>
      <c r="N3674" s="508"/>
    </row>
    <row r="3675" spans="8:8" s="24" ht="17.25" customFormat="1" customHeight="1">
      <c r="A3675" s="1236"/>
      <c r="B3675" s="1262" t="s">
        <v>167</v>
      </c>
      <c r="C3675" s="1409" t="s">
        <v>171</v>
      </c>
      <c r="D3675" s="1410"/>
      <c r="E3675" s="1411"/>
      <c r="F3675" s="1412" t="s">
        <v>172</v>
      </c>
      <c r="G3675" s="1413"/>
      <c r="H3675" s="1414"/>
      <c r="I3675" s="1415" t="s">
        <v>31</v>
      </c>
      <c r="J3675" s="1403" t="s">
        <v>230</v>
      </c>
      <c r="K3675" s="1403"/>
      <c r="L3675" s="1403"/>
      <c r="M3675" s="1404"/>
      <c r="N3675" s="508"/>
    </row>
    <row r="3676" spans="8:8" s="24" ht="17.25" customFormat="1" customHeight="1">
      <c r="A3676" s="1236"/>
      <c r="B3676" s="1262" t="s">
        <v>167</v>
      </c>
      <c r="C3676" s="1416"/>
      <c r="D3676" s="1417"/>
      <c r="E3676" s="1418"/>
      <c r="F3676" s="1419" t="s">
        <v>224</v>
      </c>
      <c r="G3676" s="1420"/>
      <c r="H3676" s="1421"/>
      <c r="I3676" s="1422" t="s">
        <v>62</v>
      </c>
      <c r="J3676" s="1423" t="s">
        <v>232</v>
      </c>
      <c r="K3676" s="1424"/>
      <c r="L3676" s="1424"/>
      <c r="M3676" s="1425"/>
      <c r="N3676" s="508"/>
    </row>
    <row r="3677" spans="8:8" s="24" ht="17.25" customFormat="1" customHeight="1">
      <c r="A3677" s="1236"/>
      <c r="B3677" s="1262" t="s">
        <v>167</v>
      </c>
      <c r="C3677" s="1416"/>
      <c r="D3677" s="1417"/>
      <c r="E3677" s="1418"/>
      <c r="F3677" s="1419" t="s">
        <v>225</v>
      </c>
      <c r="G3677" s="1420"/>
      <c r="H3677" s="1421"/>
      <c r="I3677" s="1422" t="s">
        <v>63</v>
      </c>
      <c r="J3677" s="1426"/>
      <c r="K3677" s="1427"/>
      <c r="L3677" s="1427"/>
      <c r="M3677" s="1428"/>
      <c r="N3677" s="508"/>
    </row>
    <row r="3678" spans="8:8" s="24" ht="17.25" customFormat="1" customHeight="1">
      <c r="A3678" s="1236"/>
      <c r="B3678" s="1262" t="s">
        <v>167</v>
      </c>
      <c r="C3678" s="1416"/>
      <c r="D3678" s="1417"/>
      <c r="E3678" s="1418"/>
      <c r="F3678" s="1419" t="s">
        <v>226</v>
      </c>
      <c r="G3678" s="1420"/>
      <c r="H3678" s="1421"/>
      <c r="I3678" s="1422" t="s">
        <v>65</v>
      </c>
      <c r="J3678" s="1426"/>
      <c r="K3678" s="1427"/>
      <c r="L3678" s="1427"/>
      <c r="M3678" s="1428"/>
      <c r="N3678" s="508"/>
    </row>
    <row r="3679" spans="8:8" s="24" ht="17.25" customFormat="1" customHeight="1">
      <c r="A3679" s="1236"/>
      <c r="B3679" s="1429" t="s">
        <v>167</v>
      </c>
      <c r="C3679" s="1430"/>
      <c r="D3679" s="1431"/>
      <c r="E3679" s="1432"/>
      <c r="F3679" s="1433" t="s">
        <v>227</v>
      </c>
      <c r="G3679" s="1434"/>
      <c r="H3679" s="1435"/>
      <c r="I3679" s="1436" t="s">
        <v>64</v>
      </c>
      <c r="J3679" s="1437" t="s">
        <v>231</v>
      </c>
      <c r="K3679" s="1438"/>
      <c r="L3679" s="1438"/>
      <c r="M3679" s="1439"/>
      <c r="N3679" s="508"/>
    </row>
    <row r="3680" spans="8:8" s="24" ht="27.75" customFormat="1" customHeight="1">
      <c r="A3680" s="1440" t="s">
        <v>161</v>
      </c>
      <c r="B3680" s="1440"/>
      <c r="C3680" s="1440"/>
      <c r="D3680" s="1440"/>
      <c r="E3680" s="1440"/>
      <c r="F3680" s="1440"/>
      <c r="G3680" s="1440"/>
      <c r="H3680" s="1440"/>
      <c r="I3680" s="1440"/>
      <c r="J3680" s="1440"/>
      <c r="K3680" s="1440"/>
      <c r="L3680" s="1440"/>
      <c r="M3680" s="1440"/>
      <c r="N3680" s="1440"/>
    </row>
    <row r="3681" spans="8:8" s="24" ht="19.5" customFormat="1" customHeight="1">
      <c r="A3681" s="1223">
        <f>A3641+1</f>
        <v>93.0</v>
      </c>
      <c r="B3681" s="1441" t="str">
        <f>$B$1</f>
        <v>Department Of Sanskrit Education, Rajasthan</v>
      </c>
      <c r="C3681" s="1441"/>
      <c r="D3681" s="1441"/>
      <c r="E3681" s="1441"/>
      <c r="F3681" s="1441"/>
      <c r="G3681" s="1441"/>
      <c r="H3681" s="1441"/>
      <c r="I3681" s="1441"/>
      <c r="J3681" s="1441"/>
      <c r="K3681" s="1441"/>
      <c r="L3681" s="1441"/>
      <c r="M3681" s="1441"/>
      <c r="N3681" s="508" t="s">
        <v>161</v>
      </c>
    </row>
    <row r="3682" spans="8:8" s="707" ht="36.0" customFormat="1" customHeight="1">
      <c r="A3682" s="1225"/>
      <c r="B3682" s="1226"/>
      <c r="C3682" s="1227"/>
      <c r="D3682" s="1228" t="str">
        <f>Master!$E$8</f>
        <v>GOVT VARISHTHA UPADHYAY SANSKRIT SCHOOL</v>
      </c>
      <c r="E3682" s="1229"/>
      <c r="F3682" s="1229"/>
      <c r="G3682" s="1229"/>
      <c r="H3682" s="1229"/>
      <c r="I3682" s="1229"/>
      <c r="J3682" s="1229"/>
      <c r="K3682" s="1229"/>
      <c r="L3682" s="1229"/>
      <c r="M3682" s="1230"/>
      <c r="N3682" s="508"/>
    </row>
    <row r="3683" spans="8:8" s="24" ht="19.5" customFormat="1" customHeight="1">
      <c r="A3683" s="1225"/>
      <c r="B3683" s="1231"/>
      <c r="C3683" s="1232"/>
      <c r="D3683" s="1233">
        <f>Master!$E$11</f>
        <v>0.0</v>
      </c>
      <c r="E3683" s="1233"/>
      <c r="F3683" s="1233"/>
      <c r="G3683" s="1233"/>
      <c r="H3683" s="1233"/>
      <c r="I3683" s="1233"/>
      <c r="J3683" s="1233"/>
      <c r="K3683" s="1233"/>
      <c r="L3683" s="1233"/>
      <c r="M3683" s="1234"/>
      <c r="N3683" s="508"/>
    </row>
    <row r="3684" spans="8:8" s="1235" ht="18.75" customFormat="1" customHeight="1">
      <c r="A3684" s="1236"/>
      <c r="B3684" s="1237"/>
      <c r="C3684" s="1238" t="s">
        <v>154</v>
      </c>
      <c r="D3684" s="1239"/>
      <c r="E3684" s="1239"/>
      <c r="F3684" s="1239"/>
      <c r="G3684" s="1239"/>
      <c r="H3684" s="1240"/>
      <c r="I3684" s="1241" t="s">
        <v>135</v>
      </c>
      <c r="J3684" s="1242"/>
      <c r="K3684" s="1243">
        <f>VLOOKUP($A3681,'Marks Entry'!$C$9:$K$108,5)</f>
        <v>0.0</v>
      </c>
      <c r="L3684" s="1244" t="s">
        <v>221</v>
      </c>
      <c r="M3684" s="1245"/>
      <c r="N3684" s="508"/>
    </row>
    <row r="3685" spans="8:8" s="1235" ht="18.75" customFormat="1" customHeight="1">
      <c r="A3685" s="1236"/>
      <c r="B3685" s="1237"/>
      <c r="C3685" s="1246"/>
      <c r="D3685" s="1247"/>
      <c r="E3685" s="1247"/>
      <c r="F3685" s="1247"/>
      <c r="G3685" s="1247"/>
      <c r="H3685" s="1248"/>
      <c r="I3685" s="1241"/>
      <c r="J3685" s="1242"/>
      <c r="K3685" s="1243"/>
      <c r="L3685" s="1249">
        <f>Master!$E$14</f>
        <v>8170.0</v>
      </c>
      <c r="M3685" s="1250"/>
      <c r="N3685" s="508"/>
    </row>
    <row r="3686" spans="8:8" s="24" ht="15.75" customFormat="1" customHeight="1">
      <c r="A3686" s="1236"/>
      <c r="B3686" s="1251"/>
      <c r="C3686" s="1246"/>
      <c r="D3686" s="1247"/>
      <c r="E3686" s="1247"/>
      <c r="F3686" s="1247"/>
      <c r="G3686" s="1247"/>
      <c r="H3686" s="1248"/>
      <c r="I3686" s="1241"/>
      <c r="J3686" s="1242"/>
      <c r="K3686" s="1243"/>
      <c r="L3686" s="1252" t="s">
        <v>222</v>
      </c>
      <c r="M3686" s="1253"/>
      <c r="N3686" s="508"/>
    </row>
    <row r="3687" spans="8:8" s="24" ht="18.0" customFormat="1" customHeight="1">
      <c r="A3687" s="1236"/>
      <c r="B3687" s="1251"/>
      <c r="C3687" s="1254"/>
      <c r="D3687" s="1255"/>
      <c r="E3687" s="1255"/>
      <c r="F3687" s="1255"/>
      <c r="G3687" s="1255"/>
      <c r="H3687" s="1256"/>
      <c r="I3687" s="1257"/>
      <c r="J3687" s="1258"/>
      <c r="K3687" s="1259"/>
      <c r="L3687" s="1260" t="str">
        <f>Master!$E$6</f>
        <v>2022-23</v>
      </c>
      <c r="M3687" s="1261"/>
      <c r="N3687" s="508"/>
    </row>
    <row r="3688" spans="8:8" s="24" ht="17.25" customFormat="1" customHeight="1">
      <c r="A3688" s="1236"/>
      <c r="B3688" s="1262" t="s">
        <v>167</v>
      </c>
      <c r="C3688" s="1263" t="s">
        <v>21</v>
      </c>
      <c r="D3688" s="1264"/>
      <c r="E3688" s="1264"/>
      <c r="F3688" s="1264"/>
      <c r="G3688" s="1265"/>
      <c r="H3688" s="1266" t="s">
        <v>153</v>
      </c>
      <c r="I3688" s="1267">
        <f>IF(K3684="","",VLOOKUP($A3681,'Marks Entry'!$C$9:$FA$108,3,0))</f>
        <v>0.0</v>
      </c>
      <c r="J3688" s="1267"/>
      <c r="K3688" s="1267"/>
      <c r="L3688" s="1267"/>
      <c r="M3688" s="1268"/>
      <c r="N3688" s="508"/>
    </row>
    <row r="3689" spans="8:8" s="24" ht="17.25" customFormat="1" customHeight="1">
      <c r="A3689" s="1236"/>
      <c r="B3689" s="1262" t="s">
        <v>167</v>
      </c>
      <c r="C3689" s="1269" t="s">
        <v>23</v>
      </c>
      <c r="D3689" s="1270"/>
      <c r="E3689" s="1270"/>
      <c r="F3689" s="1270"/>
      <c r="G3689" s="1271"/>
      <c r="H3689" s="1272" t="s">
        <v>153</v>
      </c>
      <c r="I3689" s="1273">
        <f>IF(K3684="","",VLOOKUP($A3681,'Marks Entry'!$C$9:$FA$108,6,0))</f>
        <v>0.0</v>
      </c>
      <c r="J3689" s="1273"/>
      <c r="K3689" s="1273"/>
      <c r="L3689" s="1273"/>
      <c r="M3689" s="1274"/>
      <c r="N3689" s="508"/>
    </row>
    <row r="3690" spans="8:8" s="24" ht="17.25" customFormat="1" customHeight="1">
      <c r="A3690" s="1236"/>
      <c r="B3690" s="1262" t="s">
        <v>167</v>
      </c>
      <c r="C3690" s="1269" t="s">
        <v>24</v>
      </c>
      <c r="D3690" s="1270"/>
      <c r="E3690" s="1270"/>
      <c r="F3690" s="1270"/>
      <c r="G3690" s="1271"/>
      <c r="H3690" s="1272" t="s">
        <v>153</v>
      </c>
      <c r="I3690" s="1273">
        <f>IF(K3684="","",VLOOKUP($A3681,'Marks Entry'!$C$9:$FA$108,7,0))</f>
        <v>0.0</v>
      </c>
      <c r="J3690" s="1273"/>
      <c r="K3690" s="1273"/>
      <c r="L3690" s="1273"/>
      <c r="M3690" s="1274"/>
      <c r="N3690" s="508"/>
    </row>
    <row r="3691" spans="8:8" s="24" ht="17.25" customFormat="1" customHeight="1">
      <c r="A3691" s="1236"/>
      <c r="B3691" s="1262" t="s">
        <v>167</v>
      </c>
      <c r="C3691" s="1269" t="s">
        <v>52</v>
      </c>
      <c r="D3691" s="1270"/>
      <c r="E3691" s="1270"/>
      <c r="F3691" s="1270"/>
      <c r="G3691" s="1271"/>
      <c r="H3691" s="1272" t="s">
        <v>153</v>
      </c>
      <c r="I3691" s="1273">
        <f>IF(K3684="","",VLOOKUP($A3681,'Marks Entry'!$C$9:$FA$108,8,0))</f>
        <v>0.0</v>
      </c>
      <c r="J3691" s="1273"/>
      <c r="K3691" s="1273"/>
      <c r="L3691" s="1273"/>
      <c r="M3691" s="1274"/>
      <c r="N3691" s="508"/>
    </row>
    <row r="3692" spans="8:8" s="24" ht="17.25" customFormat="1" customHeight="1">
      <c r="A3692" s="1236"/>
      <c r="B3692" s="1262" t="s">
        <v>167</v>
      </c>
      <c r="C3692" s="1269" t="s">
        <v>53</v>
      </c>
      <c r="D3692" s="1270"/>
      <c r="E3692" s="1270"/>
      <c r="F3692" s="1270"/>
      <c r="G3692" s="1271"/>
      <c r="H3692" s="1272" t="s">
        <v>153</v>
      </c>
      <c r="I3692" s="1275" t="str">
        <f>IF(K3684="","",CONCATENATE('Marks Entry'!$G$4,'Marks Entry'!$J$4))</f>
        <v>9(A)</v>
      </c>
      <c r="J3692" s="1273"/>
      <c r="K3692" s="1273"/>
      <c r="L3692" s="1273"/>
      <c r="M3692" s="1274"/>
      <c r="N3692" s="508"/>
    </row>
    <row r="3693" spans="8:8" s="24" ht="17.25" customFormat="1" customHeight="1">
      <c r="A3693" s="1236"/>
      <c r="B3693" s="1262" t="s">
        <v>167</v>
      </c>
      <c r="C3693" s="1276" t="s">
        <v>26</v>
      </c>
      <c r="D3693" s="1277"/>
      <c r="E3693" s="1277"/>
      <c r="F3693" s="1277"/>
      <c r="G3693" s="1278"/>
      <c r="H3693" s="1279" t="s">
        <v>153</v>
      </c>
      <c r="I3693" s="1280">
        <f>IF(K3684="","",VLOOKUP($A3681,'Marks Entry'!$C$9:$FA$108,9,0))</f>
        <v>0.0</v>
      </c>
      <c r="J3693" s="1280"/>
      <c r="K3693" s="1280"/>
      <c r="L3693" s="1280"/>
      <c r="M3693" s="1281"/>
      <c r="N3693" s="508"/>
    </row>
    <row r="3694" spans="8:8" s="1235" ht="17.25" customFormat="1" customHeight="1">
      <c r="A3694" s="1236"/>
      <c r="B3694" s="1282" t="s">
        <v>167</v>
      </c>
      <c r="C3694" s="1283" t="s">
        <v>54</v>
      </c>
      <c r="D3694" s="1284"/>
      <c r="E3694" s="1285" t="s">
        <v>69</v>
      </c>
      <c r="F3694" s="1286" t="s">
        <v>70</v>
      </c>
      <c r="G3694" s="1285" t="s">
        <v>200</v>
      </c>
      <c r="H3694" s="1287" t="s">
        <v>30</v>
      </c>
      <c r="I3694" s="1288" t="s">
        <v>55</v>
      </c>
      <c r="J3694" s="1289" t="s">
        <v>223</v>
      </c>
      <c r="K3694" s="1290" t="s">
        <v>83</v>
      </c>
      <c r="L3694" s="1291" t="s">
        <v>76</v>
      </c>
      <c r="M3694" s="1292" t="s">
        <v>102</v>
      </c>
      <c r="N3694" s="508"/>
    </row>
    <row r="3695" spans="8:8" s="1235" ht="17.25" customFormat="1" customHeight="1">
      <c r="A3695" s="1236"/>
      <c r="B3695" s="1282" t="s">
        <v>167</v>
      </c>
      <c r="C3695" s="1293"/>
      <c r="D3695" s="1294"/>
      <c r="E3695" s="1295"/>
      <c r="F3695" s="1296"/>
      <c r="G3695" s="1295"/>
      <c r="H3695" s="1297"/>
      <c r="I3695" s="1298"/>
      <c r="J3695" s="1299"/>
      <c r="K3695" s="1300"/>
      <c r="L3695" s="1301"/>
      <c r="M3695" s="1302"/>
      <c r="N3695" s="508"/>
    </row>
    <row r="3696" spans="8:8" s="1235" ht="17.25" customFormat="1" customHeight="1">
      <c r="A3696" s="1236"/>
      <c r="B3696" s="1282" t="s">
        <v>167</v>
      </c>
      <c r="C3696" s="1303" t="s">
        <v>56</v>
      </c>
      <c r="D3696" s="1304"/>
      <c r="E3696" s="1305">
        <f>'Marks Entry'!$L$7</f>
        <v>5.0</v>
      </c>
      <c r="F3696" s="1305">
        <f>'Marks Entry'!$M$7</f>
        <v>5.0</v>
      </c>
      <c r="G3696" s="1305">
        <f>'Marks Entry'!$M$7</f>
        <v>5.0</v>
      </c>
      <c r="H3696" s="1306">
        <f>SUM(E3696:G3696)</f>
        <v>15.0</v>
      </c>
      <c r="I3696" s="1305">
        <f>'Marks Entry'!$P$7</f>
        <v>35.0</v>
      </c>
      <c r="J3696" s="1306">
        <f>SUM(H3696,I3696)</f>
        <v>50.0</v>
      </c>
      <c r="K3696" s="1305">
        <f>'Marks Entry'!$R$7</f>
        <v>50.0</v>
      </c>
      <c r="L3696" s="1307">
        <f>SUM(J3696,K3696)</f>
        <v>100.0</v>
      </c>
      <c r="M3696" s="1308"/>
      <c r="N3696" s="508"/>
    </row>
    <row r="3697" spans="8:8" s="1235" ht="17.25" customFormat="1" customHeight="1">
      <c r="A3697" s="1236"/>
      <c r="B3697" s="1282" t="s">
        <v>167</v>
      </c>
      <c r="C3697" s="1309" t="str">
        <f>'Marks Entry'!$L$3</f>
        <v>HINDI</v>
      </c>
      <c r="D3697" s="1310"/>
      <c r="E3697" s="1311">
        <f>IF(K3684="","",VLOOKUP($A3681,'Marks Entry'!$C$1:$GQ$109,10,0))</f>
        <v>0.0</v>
      </c>
      <c r="F3697" s="1311">
        <f>IF(K3684="","",VLOOKUP($A3681,'Marks Entry'!$C$1:$GQ$109,11,0))</f>
        <v>0.0</v>
      </c>
      <c r="G3697" s="1312">
        <f>IF(K3684="","",VLOOKUP($A3681,'Marks Entry'!$C$1:$GQ$109,12,0))</f>
        <v>0.0</v>
      </c>
      <c r="H3697" s="1313">
        <f>SUM(E3697:G3697)</f>
        <v>0.0</v>
      </c>
      <c r="I3697" s="1311">
        <f>IF(K3684="","",VLOOKUP($A3681,'Marks Entry'!$C$1:$GQ$109,14,0))</f>
        <v>0.0</v>
      </c>
      <c r="J3697" s="1313">
        <f t="shared" si="276" ref="J3697:J3704">SUM(H3697,I3697)</f>
        <v>0.0</v>
      </c>
      <c r="K3697" s="1311">
        <f>IF(K3684="","",VLOOKUP($A3681,'Marks Entry'!$C$1:$GQ$109,16,0))</f>
        <v>0.0</v>
      </c>
      <c r="L3697" s="1314">
        <f t="shared" si="277" ref="L3697:L3704">SUM(J3697,K3697)</f>
        <v>0.0</v>
      </c>
      <c r="M3697" s="1315" t="str">
        <f>IF(K3684="","",VLOOKUP($A3681,'Marks Entry'!$C$1:$GQ$109,21,0))</f>
        <v/>
      </c>
      <c r="N3697" s="508"/>
    </row>
    <row r="3698" spans="8:8" s="1235" ht="17.25" customFormat="1" customHeight="1">
      <c r="A3698" s="1236"/>
      <c r="B3698" s="1282" t="s">
        <v>167</v>
      </c>
      <c r="C3698" s="1316" t="str">
        <f>'Marks Entry'!$X$3</f>
        <v>ENGLISH</v>
      </c>
      <c r="D3698" s="1317"/>
      <c r="E3698" s="1318">
        <f>IF(K3684="","",VLOOKUP($A3681,'Marks Entry'!$C$1:$GQ$109,22,0))</f>
        <v>0.0</v>
      </c>
      <c r="F3698" s="1318">
        <f>IF(K3684="","",VLOOKUP($A3681,'Marks Entry'!$C$1:$GQ$109,23,0))</f>
        <v>0.0</v>
      </c>
      <c r="G3698" s="1319">
        <f>IF(K3684="","",VLOOKUP($A3681,'Marks Entry'!$C$1:$GQ$109,24,0))</f>
        <v>0.0</v>
      </c>
      <c r="H3698" s="1320">
        <f t="shared" si="278" ref="H3698:H3704">SUM(E3698:G3698)</f>
        <v>0.0</v>
      </c>
      <c r="I3698" s="1321">
        <f>IF(K3684="","",VLOOKUP($A3681,'Marks Entry'!$C$1:$GQ$109,26,0))</f>
        <v>0.0</v>
      </c>
      <c r="J3698" s="1320">
        <f t="shared" si="276"/>
        <v>0.0</v>
      </c>
      <c r="K3698" s="1318">
        <f>IF(K3684="","",VLOOKUP($A3681,'Marks Entry'!$C$1:$GQ$109,28,0))</f>
        <v>0.0</v>
      </c>
      <c r="L3698" s="1322">
        <f t="shared" si="277"/>
        <v>0.0</v>
      </c>
      <c r="M3698" s="1323" t="str">
        <f>IF(K3684="","",VLOOKUP($A3681,'Marks Entry'!$C$1:$GQ$109,33,0))</f>
        <v/>
      </c>
      <c r="N3698" s="508"/>
    </row>
    <row r="3699" spans="8:8" s="1235" ht="17.25" customFormat="1" customHeight="1">
      <c r="A3699" s="1236"/>
      <c r="B3699" s="1282" t="s">
        <v>167</v>
      </c>
      <c r="C3699" s="1324" t="s">
        <v>56</v>
      </c>
      <c r="D3699" s="1325"/>
      <c r="E3699" s="1326">
        <f>'Marks Entry'!$AJ$7</f>
        <v>10.0</v>
      </c>
      <c r="F3699" s="1326">
        <f>'Marks Entry'!$AK$7</f>
        <v>10.0</v>
      </c>
      <c r="G3699" s="1326">
        <f>'Marks Entry'!$AK$7</f>
        <v>10.0</v>
      </c>
      <c r="H3699" s="1327">
        <f t="shared" si="278"/>
        <v>30.0</v>
      </c>
      <c r="I3699" s="1326">
        <f>'Marks Entry'!$AN$7</f>
        <v>70.0</v>
      </c>
      <c r="J3699" s="1327">
        <f t="shared" si="276"/>
        <v>100.0</v>
      </c>
      <c r="K3699" s="1326">
        <f>'Marks Entry'!$AP$7</f>
        <v>100.0</v>
      </c>
      <c r="L3699" s="1328">
        <f t="shared" si="277"/>
        <v>200.0</v>
      </c>
      <c r="M3699" s="1329" t="s">
        <v>168</v>
      </c>
      <c r="N3699" s="508"/>
    </row>
    <row r="3700" spans="8:8" s="1235" ht="17.25" customFormat="1" customHeight="1">
      <c r="A3700" s="1236"/>
      <c r="B3700" s="1282" t="s">
        <v>167</v>
      </c>
      <c r="C3700" s="1330" t="str">
        <f>'Marks Entry'!$AJ$3</f>
        <v>SANSKRIT-I</v>
      </c>
      <c r="D3700" s="1331"/>
      <c r="E3700" s="1311">
        <f>IF(K3684="","",VLOOKUP($A3681,'Marks Entry'!$C$1:$GQ$109,34,0))</f>
        <v>0.0</v>
      </c>
      <c r="F3700" s="1311">
        <f>IF(K3684="","",VLOOKUP($A3681,'Marks Entry'!$C$1:$GQ$109,35,0))</f>
        <v>0.0</v>
      </c>
      <c r="G3700" s="1312">
        <f>IF(K3684="","",VLOOKUP($A3681,'Marks Entry'!$C$1:$GQ$109,36,0))</f>
        <v>0.0</v>
      </c>
      <c r="H3700" s="1332">
        <f t="shared" si="278"/>
        <v>0.0</v>
      </c>
      <c r="I3700" s="1333">
        <f>IF(K3684="","",VLOOKUP($A3681,'Marks Entry'!$C$1:$GQ$109,38,0))</f>
        <v>0.0</v>
      </c>
      <c r="J3700" s="1332">
        <f t="shared" si="276"/>
        <v>0.0</v>
      </c>
      <c r="K3700" s="1311">
        <f>IF(K3684="","",VLOOKUP($A3681,'Marks Entry'!$C$1:$GQ$109,40,0))</f>
        <v>0.0</v>
      </c>
      <c r="L3700" s="1314">
        <f t="shared" si="277"/>
        <v>0.0</v>
      </c>
      <c r="M3700" s="1315" t="str">
        <f>IF(K3684="","",VLOOKUP($A3681,'Marks Entry'!$C$1:$GQ$109,45,0))</f>
        <v/>
      </c>
      <c r="N3700" s="508"/>
    </row>
    <row r="3701" spans="8:8" s="1235" ht="17.25" customFormat="1" customHeight="1">
      <c r="A3701" s="1236"/>
      <c r="B3701" s="1282" t="s">
        <v>167</v>
      </c>
      <c r="C3701" s="1334" t="str">
        <f>'Marks Entry'!$AV$3</f>
        <v>SANSKRIT-II</v>
      </c>
      <c r="D3701" s="1335"/>
      <c r="E3701" s="1311">
        <f>IF(K3684="","",VLOOKUP($A3681,'Marks Entry'!$C$1:$GQ$109,46,0))</f>
        <v>0.0</v>
      </c>
      <c r="F3701" s="1311">
        <f>IF(K3684="","",VLOOKUP($A3681,'Marks Entry'!$C$1:$GQ$109,47,0))</f>
        <v>0.0</v>
      </c>
      <c r="G3701" s="1312">
        <f>IF(K3684="","",VLOOKUP($A3681,'Marks Entry'!$C$1:$GQ$109,48,0))</f>
        <v>0.0</v>
      </c>
      <c r="H3701" s="1336">
        <f t="shared" si="278"/>
        <v>0.0</v>
      </c>
      <c r="I3701" s="1337">
        <f>IF(K3684="","",VLOOKUP($A3681,'Marks Entry'!$C$1:$GQ$109,50,0))</f>
        <v>0.0</v>
      </c>
      <c r="J3701" s="1336">
        <f t="shared" si="276"/>
        <v>0.0</v>
      </c>
      <c r="K3701" s="1311">
        <f>IF(K3684="","",VLOOKUP($A3681,'Marks Entry'!$C$1:$GQ$109,52,0))</f>
        <v>0.0</v>
      </c>
      <c r="L3701" s="1314">
        <f t="shared" si="277"/>
        <v>0.0</v>
      </c>
      <c r="M3701" s="1315" t="str">
        <f>IF(K3684="","",VLOOKUP($A3681,'Marks Entry'!$C$1:$GQ$109,57,0))</f>
        <v/>
      </c>
      <c r="N3701" s="508"/>
    </row>
    <row r="3702" spans="8:8" s="1235" ht="17.25" customFormat="1" customHeight="1">
      <c r="A3702" s="1236"/>
      <c r="B3702" s="1282" t="s">
        <v>167</v>
      </c>
      <c r="C3702" s="1334" t="str">
        <f>'Marks Entry'!$BH$3</f>
        <v>SCIENCE</v>
      </c>
      <c r="D3702" s="1335"/>
      <c r="E3702" s="1311">
        <f>IF(K3684="","",VLOOKUP($A3681,'Marks Entry'!$C$1:$GQ$109,58,0))</f>
        <v>0.0</v>
      </c>
      <c r="F3702" s="1311">
        <f>IF(K3684="","",VLOOKUP($A3681,'Marks Entry'!$C$1:$GQ$109,59,0))</f>
        <v>0.0</v>
      </c>
      <c r="G3702" s="1312">
        <f>IF(K3684="","",VLOOKUP($A3681,'Marks Entry'!$C$1:$GQ$109,60,0))</f>
        <v>0.0</v>
      </c>
      <c r="H3702" s="1336">
        <f t="shared" si="278"/>
        <v>0.0</v>
      </c>
      <c r="I3702" s="1337">
        <f>IF(K3684="","",VLOOKUP($A3681,'Marks Entry'!$C$1:$GQ$109,62,0))</f>
        <v>0.0</v>
      </c>
      <c r="J3702" s="1336">
        <f t="shared" si="276"/>
        <v>0.0</v>
      </c>
      <c r="K3702" s="1311">
        <f>IF(K3684="","",VLOOKUP($A3681,'Marks Entry'!$C$1:$GQ$109,64,0))</f>
        <v>0.0</v>
      </c>
      <c r="L3702" s="1314">
        <f t="shared" si="277"/>
        <v>0.0</v>
      </c>
      <c r="M3702" s="1315" t="str">
        <f>IF(K3684="","",VLOOKUP($A3681,'Marks Entry'!$C$1:$GQ$109,69,0))</f>
        <v/>
      </c>
      <c r="N3702" s="508"/>
    </row>
    <row r="3703" spans="8:8" s="1235" ht="17.25" customFormat="1" customHeight="1">
      <c r="A3703" s="1236"/>
      <c r="B3703" s="1282" t="s">
        <v>167</v>
      </c>
      <c r="C3703" s="1338" t="str">
        <f>'Marks Entry'!$BT$3</f>
        <v>MATHEMATICS</v>
      </c>
      <c r="D3703" s="1339"/>
      <c r="E3703" s="1340">
        <f>IF(K3684="","",VLOOKUP($A3681,'Marks Entry'!$C$1:$GQ$109,70,0))</f>
        <v>0.0</v>
      </c>
      <c r="F3703" s="1340">
        <f>IF(K3684="","",VLOOKUP($A3681,'Marks Entry'!$C$1:$GQ$109,71,0))</f>
        <v>0.0</v>
      </c>
      <c r="G3703" s="1341">
        <f>IF(K3684="","",VLOOKUP($A3681,'Marks Entry'!$C$1:$GQ$109,72,0))</f>
        <v>0.0</v>
      </c>
      <c r="H3703" s="1342">
        <f t="shared" si="278"/>
        <v>0.0</v>
      </c>
      <c r="I3703" s="1343">
        <f>IF(K3684="","",VLOOKUP($A3681,'Marks Entry'!$C$1:$GQ$109,74,0))</f>
        <v>0.0</v>
      </c>
      <c r="J3703" s="1342">
        <f t="shared" si="276"/>
        <v>0.0</v>
      </c>
      <c r="K3703" s="1340">
        <f>IF(K3684="","",VLOOKUP($A3681,'Marks Entry'!$C$1:$GQ$109,76,0))</f>
        <v>0.0</v>
      </c>
      <c r="L3703" s="1344">
        <f t="shared" si="277"/>
        <v>0.0</v>
      </c>
      <c r="M3703" s="1345" t="str">
        <f>IF(K3684="","",VLOOKUP($A3681,'Marks Entry'!$C$1:$GQ$109,81,0))</f>
        <v/>
      </c>
      <c r="N3703" s="508"/>
    </row>
    <row r="3704" spans="8:8" s="1235" ht="17.25" customFormat="1" customHeight="1">
      <c r="A3704" s="1236"/>
      <c r="B3704" s="1282" t="s">
        <v>167</v>
      </c>
      <c r="C3704" s="1338" t="str">
        <f>'Marks Entry'!$CF$3</f>
        <v>SOCIAL SCIENCE</v>
      </c>
      <c r="D3704" s="1339"/>
      <c r="E3704" s="1340">
        <f>IF(K3684="","",VLOOKUP($A3681,'Marks Entry'!$C$1:$GQ$109,82,0))</f>
        <v>0.0</v>
      </c>
      <c r="F3704" s="1340">
        <f>IF(K3684="","",VLOOKUP($A3681,'Marks Entry'!$C$1:$GQ$109,83,0))</f>
        <v>0.0</v>
      </c>
      <c r="G3704" s="1341">
        <f>IF(K3684="","",VLOOKUP($A3681,'Marks Entry'!$C$1:$GQ$109,84,0))</f>
        <v>0.0</v>
      </c>
      <c r="H3704" s="1342">
        <f t="shared" si="278"/>
        <v>0.0</v>
      </c>
      <c r="I3704" s="1343">
        <f>IF(K3684="","",VLOOKUP($A3681,'Marks Entry'!$C$1:$GQ$109,86,0))</f>
        <v>0.0</v>
      </c>
      <c r="J3704" s="1342">
        <f t="shared" si="276"/>
        <v>0.0</v>
      </c>
      <c r="K3704" s="1340">
        <f>IF(K3684="","",VLOOKUP($A3681,'Marks Entry'!$C$1:$GQ$109,88,0))</f>
        <v>0.0</v>
      </c>
      <c r="L3704" s="1344">
        <f t="shared" si="277"/>
        <v>0.0</v>
      </c>
      <c r="M3704" s="1345" t="str">
        <f>IF(K3684="","",VLOOKUP($A3681,'Marks Entry'!$C$1:$GQ$109,93,0))</f>
        <v/>
      </c>
      <c r="N3704" s="508"/>
    </row>
    <row r="3705" spans="8:8" s="24" ht="17.25" customFormat="1" customHeight="1">
      <c r="A3705" s="1236"/>
      <c r="B3705" s="1262" t="s">
        <v>167</v>
      </c>
      <c r="C3705" s="1346" t="s">
        <v>77</v>
      </c>
      <c r="D3705" s="1347"/>
      <c r="E3705" s="1348"/>
      <c r="F3705" s="1349" t="s">
        <v>78</v>
      </c>
      <c r="G3705" s="1350"/>
      <c r="H3705" s="1351" t="s">
        <v>79</v>
      </c>
      <c r="I3705" s="1352"/>
      <c r="J3705" s="1353" t="s">
        <v>43</v>
      </c>
      <c r="K3705" s="1354" t="s">
        <v>95</v>
      </c>
      <c r="L3705" s="1355" t="s">
        <v>41</v>
      </c>
      <c r="M3705" s="1356" t="s">
        <v>45</v>
      </c>
      <c r="N3705" s="508"/>
    </row>
    <row r="3706" spans="8:8" s="24" ht="20.25" customFormat="1" customHeight="1">
      <c r="A3706" s="1236"/>
      <c r="B3706" s="1262" t="s">
        <v>167</v>
      </c>
      <c r="C3706" s="1357"/>
      <c r="D3706" s="1358"/>
      <c r="E3706" s="1359"/>
      <c r="F3706" s="1360" t="str">
        <f>IF(K3684="","",VLOOKUP($A3681,'Marks Entry'!$C$1:$GQ$109,155,0))</f>
        <v/>
      </c>
      <c r="G3706" s="1361"/>
      <c r="H3706" s="1362" t="str">
        <f>IF(K3684="","",VLOOKUP($A3681,'Marks Entry'!$C$1:$GQ$109,156,0))</f>
        <v/>
      </c>
      <c r="I3706" s="1361"/>
      <c r="J3706" s="1363" t="str">
        <f>IF(K3684="","",VLOOKUP($A3681,'Marks Entry'!$C$1:$GQ$109,157,0))</f>
        <v/>
      </c>
      <c r="K3706" s="1364" t="str">
        <f>IF(K3684="","",VLOOKUP($A3681,'Marks Entry'!$C$1:$GQ$109,158,0))</f>
        <v/>
      </c>
      <c r="L3706" s="1365" t="str">
        <f>IF(K3684="","",VLOOKUP($A3681,'Marks Entry'!$C$1:$GQ$109,159,0))</f>
        <v/>
      </c>
      <c r="M3706" s="1366" t="str">
        <f>IF(K3684="","",VLOOKUP($A3681,'Marks Entry'!$C$1:$GQ$109,161,0))</f>
        <v/>
      </c>
      <c r="N3706" s="508"/>
    </row>
    <row r="3707" spans="8:8" s="24" ht="17.25" customFormat="1" customHeight="1">
      <c r="A3707" s="1236"/>
      <c r="B3707" s="1262" t="s">
        <v>167</v>
      </c>
      <c r="C3707" s="1367" t="s">
        <v>58</v>
      </c>
      <c r="D3707" s="1368"/>
      <c r="E3707" s="1368"/>
      <c r="F3707" s="1368"/>
      <c r="G3707" s="1368"/>
      <c r="H3707" s="1368"/>
      <c r="I3707" s="1369"/>
      <c r="J3707" s="1370" t="s">
        <v>59</v>
      </c>
      <c r="K3707" s="1371">
        <f>IF(K3684="","",VLOOKUP($A3681,'Marks Entry'!$C$1:$GQ$109,152,0))</f>
        <v>0.0</v>
      </c>
      <c r="L3707" s="1372" t="s">
        <v>104</v>
      </c>
      <c r="M3707" s="1373"/>
      <c r="N3707" s="508"/>
    </row>
    <row r="3708" spans="8:8" s="24" ht="17.25" customFormat="1" customHeight="1">
      <c r="A3708" s="1236"/>
      <c r="B3708" s="1262" t="s">
        <v>167</v>
      </c>
      <c r="C3708" s="1374" t="s">
        <v>54</v>
      </c>
      <c r="D3708" s="1375"/>
      <c r="E3708" s="1375"/>
      <c r="F3708" s="1376" t="s">
        <v>162</v>
      </c>
      <c r="G3708" s="1376"/>
      <c r="H3708" s="1376"/>
      <c r="I3708" s="1377" t="s">
        <v>49</v>
      </c>
      <c r="J3708" s="1378" t="s">
        <v>60</v>
      </c>
      <c r="K3708" s="1379">
        <f>IF(K3684="","",VLOOKUP($A3681,'Marks Entry'!$C$1:$GQ$109,153,0))</f>
        <v>0.0</v>
      </c>
      <c r="L3708" s="1380" t="str">
        <f>IF(K3684="","",VLOOKUP($A3681,'Marks Entry'!$C$1:$GQ$109,154,0))</f>
        <v/>
      </c>
      <c r="M3708" s="1381"/>
      <c r="N3708" s="508"/>
    </row>
    <row r="3709" spans="8:8" s="24" ht="17.25" customFormat="1" customHeight="1">
      <c r="A3709" s="1236"/>
      <c r="B3709" s="1262" t="s">
        <v>167</v>
      </c>
      <c r="C3709" s="1374"/>
      <c r="D3709" s="1375"/>
      <c r="E3709" s="1375"/>
      <c r="F3709" s="1376"/>
      <c r="G3709" s="1376"/>
      <c r="H3709" s="1376"/>
      <c r="I3709" s="1382" t="s">
        <v>103</v>
      </c>
      <c r="J3709" s="1383" t="s">
        <v>61</v>
      </c>
      <c r="K3709" s="1383"/>
      <c r="L3709" s="1384" t="str">
        <f>IF(K3684="","",VLOOKUP($A3681,'Marks Entry'!$C$1:$GQ$109,162,0))</f>
        <v/>
      </c>
      <c r="M3709" s="1385"/>
      <c r="N3709" s="508"/>
    </row>
    <row r="3710" spans="8:8" s="24" ht="17.25" customFormat="1" customHeight="1">
      <c r="A3710" s="1236"/>
      <c r="B3710" s="1262" t="s">
        <v>167</v>
      </c>
      <c r="C3710" s="1386" t="str">
        <f>'Marks Entry'!$CR$3</f>
        <v>Fou. Of Info. Tech.</v>
      </c>
      <c r="D3710" s="1387"/>
      <c r="E3710" s="1388"/>
      <c r="F3710" s="1389" t="str">
        <f>IF(K3684="","",VLOOKUP($A3681,'Marks Entry'!$C$1:$GQ$109,180,0))</f>
        <v>0/200</v>
      </c>
      <c r="G3710" s="1389"/>
      <c r="H3710" s="1389"/>
      <c r="I3710" s="1390" t="str">
        <f>IF(OR(K3684="",F3710=0/200),"",VLOOKUP($A3681,'Marks Entry'!$C$1:$GQ$109,106,0))</f>
        <v/>
      </c>
      <c r="J3710" s="1391" t="s">
        <v>68</v>
      </c>
      <c r="K3710" s="1391"/>
      <c r="L3710" s="1392">
        <f>Master!$E$20</f>
        <v>45048.0</v>
      </c>
      <c r="M3710" s="1393"/>
      <c r="N3710" s="508"/>
    </row>
    <row r="3711" spans="8:8" s="24" ht="17.25" customFormat="1" customHeight="1">
      <c r="A3711" s="1236"/>
      <c r="B3711" s="1262" t="s">
        <v>167</v>
      </c>
      <c r="C3711" s="1394" t="str">
        <f>'Marks Entry'!$DE$3</f>
        <v>Health &amp; Phy. Edu.</v>
      </c>
      <c r="D3711" s="1395"/>
      <c r="E3711" s="1395"/>
      <c r="F3711" s="1396" t="str">
        <f>IF(K3684="","",VLOOKUP($A3681,'Marks Entry'!$C$1:$GQ$109,184,0))</f>
        <v>0/230</v>
      </c>
      <c r="G3711" s="1397"/>
      <c r="H3711" s="1398"/>
      <c r="I3711" s="1390" t="str">
        <f>IF(OR(K3684="",F3711=0/200),"",VLOOKUP($A3681,'Marks Entry'!$C$1:$GQ$109,129,0))</f>
        <v/>
      </c>
      <c r="J3711" s="1399"/>
      <c r="K3711" s="1399"/>
      <c r="L3711" s="1399"/>
      <c r="M3711" s="1400"/>
      <c r="N3711" s="508"/>
    </row>
    <row r="3712" spans="8:8" s="24" ht="17.25" customFormat="1" customHeight="1">
      <c r="A3712" s="1236"/>
      <c r="B3712" s="1262" t="s">
        <v>167</v>
      </c>
      <c r="C3712" s="1394" t="str">
        <f>'Marks Entry'!$EB$3</f>
        <v>S.U.P.W.</v>
      </c>
      <c r="D3712" s="1395"/>
      <c r="E3712" s="1395"/>
      <c r="F3712" s="1396" t="str">
        <f>IF(K3684="","",VLOOKUP($A3681,'Marks Entry'!$C$1:$GQ$109,188,0))</f>
        <v>0/100</v>
      </c>
      <c r="G3712" s="1397"/>
      <c r="H3712" s="1398"/>
      <c r="I3712" s="1390" t="str">
        <f>IF(OR(K3684="",F3712=0/100),"",VLOOKUP($A3681,'Marks Entry'!$C$1:$GQ$109,135,0))</f>
        <v/>
      </c>
      <c r="J3712" s="1401"/>
      <c r="K3712" s="1401"/>
      <c r="L3712" s="1401"/>
      <c r="M3712" s="1402"/>
      <c r="N3712" s="508"/>
    </row>
    <row r="3713" spans="8:8" s="24" ht="17.25" customFormat="1" customHeight="1">
      <c r="A3713" s="1236"/>
      <c r="B3713" s="1262" t="s">
        <v>167</v>
      </c>
      <c r="C3713" s="1394" t="str">
        <f>'Marks Entry'!$EH$3</f>
        <v>Art Education</v>
      </c>
      <c r="D3713" s="1395"/>
      <c r="E3713" s="1395"/>
      <c r="F3713" s="1396" t="str">
        <f>IF(K3684="","",VLOOKUP($A3681,'Marks Entry'!$C$1:$GQ$109,192,0))</f>
        <v>0/100</v>
      </c>
      <c r="G3713" s="1397"/>
      <c r="H3713" s="1398"/>
      <c r="I3713" s="1390" t="str">
        <f>IF(OR(K3684="",F3713=0/100),"",VLOOKUP($A3681,'Marks Entry'!$C$1:$GQ$109,141,0))</f>
        <v/>
      </c>
      <c r="J3713" s="1403" t="s">
        <v>228</v>
      </c>
      <c r="K3713" s="1403"/>
      <c r="L3713" s="1403"/>
      <c r="M3713" s="1404"/>
      <c r="N3713" s="508"/>
    </row>
    <row r="3714" spans="8:8" s="24" ht="17.25" customFormat="1" customHeight="1">
      <c r="A3714" s="1236"/>
      <c r="B3714" s="1262" t="s">
        <v>167</v>
      </c>
      <c r="C3714" s="1394" t="str">
        <f>'Marks Entry'!$EN$3</f>
        <v>H &amp; C RAJ</v>
      </c>
      <c r="D3714" s="1395"/>
      <c r="E3714" s="1395"/>
      <c r="F3714" s="1405" t="str">
        <f>IF(K3684="","",VLOOKUP($A3681,'Marks Entry'!$C$1:$GQ$109,196,0))</f>
        <v>0/200</v>
      </c>
      <c r="G3714" s="1406"/>
      <c r="H3714" s="1407"/>
      <c r="I3714" s="1408" t="str">
        <f>IF(OR(K3684="",F3714=0/200),"",VLOOKUP($A3681,'Marks Entry'!$C$1:$GQ$109,151,0))</f>
        <v/>
      </c>
      <c r="J3714" s="1403" t="s">
        <v>229</v>
      </c>
      <c r="K3714" s="1403"/>
      <c r="L3714" s="1403"/>
      <c r="M3714" s="1404"/>
      <c r="N3714" s="508"/>
    </row>
    <row r="3715" spans="8:8" s="24" ht="17.25" customFormat="1" customHeight="1">
      <c r="A3715" s="1236"/>
      <c r="B3715" s="1262" t="s">
        <v>167</v>
      </c>
      <c r="C3715" s="1409" t="s">
        <v>171</v>
      </c>
      <c r="D3715" s="1410"/>
      <c r="E3715" s="1411"/>
      <c r="F3715" s="1412" t="s">
        <v>172</v>
      </c>
      <c r="G3715" s="1413"/>
      <c r="H3715" s="1414"/>
      <c r="I3715" s="1415" t="s">
        <v>31</v>
      </c>
      <c r="J3715" s="1403" t="s">
        <v>230</v>
      </c>
      <c r="K3715" s="1403"/>
      <c r="L3715" s="1403"/>
      <c r="M3715" s="1404"/>
      <c r="N3715" s="508"/>
    </row>
    <row r="3716" spans="8:8" s="24" ht="17.25" customFormat="1" customHeight="1">
      <c r="A3716" s="1236"/>
      <c r="B3716" s="1262" t="s">
        <v>167</v>
      </c>
      <c r="C3716" s="1416"/>
      <c r="D3716" s="1417"/>
      <c r="E3716" s="1418"/>
      <c r="F3716" s="1419" t="s">
        <v>224</v>
      </c>
      <c r="G3716" s="1420"/>
      <c r="H3716" s="1421"/>
      <c r="I3716" s="1422" t="s">
        <v>62</v>
      </c>
      <c r="J3716" s="1423" t="s">
        <v>232</v>
      </c>
      <c r="K3716" s="1424"/>
      <c r="L3716" s="1424"/>
      <c r="M3716" s="1425"/>
      <c r="N3716" s="508"/>
    </row>
    <row r="3717" spans="8:8" s="24" ht="17.25" customFormat="1" customHeight="1">
      <c r="A3717" s="1236"/>
      <c r="B3717" s="1262" t="s">
        <v>167</v>
      </c>
      <c r="C3717" s="1416"/>
      <c r="D3717" s="1417"/>
      <c r="E3717" s="1418"/>
      <c r="F3717" s="1419" t="s">
        <v>225</v>
      </c>
      <c r="G3717" s="1420"/>
      <c r="H3717" s="1421"/>
      <c r="I3717" s="1422" t="s">
        <v>63</v>
      </c>
      <c r="J3717" s="1426"/>
      <c r="K3717" s="1427"/>
      <c r="L3717" s="1427"/>
      <c r="M3717" s="1428"/>
      <c r="N3717" s="508"/>
    </row>
    <row r="3718" spans="8:8" s="24" ht="17.25" customFormat="1" customHeight="1">
      <c r="A3718" s="1236"/>
      <c r="B3718" s="1262" t="s">
        <v>167</v>
      </c>
      <c r="C3718" s="1416"/>
      <c r="D3718" s="1417"/>
      <c r="E3718" s="1418"/>
      <c r="F3718" s="1419" t="s">
        <v>226</v>
      </c>
      <c r="G3718" s="1420"/>
      <c r="H3718" s="1421"/>
      <c r="I3718" s="1422" t="s">
        <v>65</v>
      </c>
      <c r="J3718" s="1426"/>
      <c r="K3718" s="1427"/>
      <c r="L3718" s="1427"/>
      <c r="M3718" s="1428"/>
      <c r="N3718" s="508"/>
    </row>
    <row r="3719" spans="8:8" s="24" ht="17.25" customFormat="1" customHeight="1">
      <c r="A3719" s="1236"/>
      <c r="B3719" s="1429" t="s">
        <v>167</v>
      </c>
      <c r="C3719" s="1430"/>
      <c r="D3719" s="1431"/>
      <c r="E3719" s="1432"/>
      <c r="F3719" s="1433" t="s">
        <v>227</v>
      </c>
      <c r="G3719" s="1434"/>
      <c r="H3719" s="1435"/>
      <c r="I3719" s="1436" t="s">
        <v>64</v>
      </c>
      <c r="J3719" s="1437" t="s">
        <v>231</v>
      </c>
      <c r="K3719" s="1438"/>
      <c r="L3719" s="1438"/>
      <c r="M3719" s="1439"/>
      <c r="N3719" s="508"/>
    </row>
    <row r="3720" spans="8:8" s="24" ht="27.75" customFormat="1" customHeight="1">
      <c r="A3720" s="1440" t="s">
        <v>161</v>
      </c>
      <c r="B3720" s="1440"/>
      <c r="C3720" s="1440"/>
      <c r="D3720" s="1440"/>
      <c r="E3720" s="1440"/>
      <c r="F3720" s="1440"/>
      <c r="G3720" s="1440"/>
      <c r="H3720" s="1440"/>
      <c r="I3720" s="1440"/>
      <c r="J3720" s="1440"/>
      <c r="K3720" s="1440"/>
      <c r="L3720" s="1440"/>
      <c r="M3720" s="1440"/>
      <c r="N3720" s="1440"/>
    </row>
    <row r="3721" spans="8:8" s="24" ht="19.5" customFormat="1" customHeight="1">
      <c r="A3721" s="1223">
        <f>A3681+1</f>
        <v>94.0</v>
      </c>
      <c r="B3721" s="1441" t="str">
        <f>$B$1</f>
        <v>Department Of Sanskrit Education, Rajasthan</v>
      </c>
      <c r="C3721" s="1441"/>
      <c r="D3721" s="1441"/>
      <c r="E3721" s="1441"/>
      <c r="F3721" s="1441"/>
      <c r="G3721" s="1441"/>
      <c r="H3721" s="1441"/>
      <c r="I3721" s="1441"/>
      <c r="J3721" s="1441"/>
      <c r="K3721" s="1441"/>
      <c r="L3721" s="1441"/>
      <c r="M3721" s="1441"/>
      <c r="N3721" s="508" t="s">
        <v>161</v>
      </c>
    </row>
    <row r="3722" spans="8:8" s="707" ht="36.0" customFormat="1" customHeight="1">
      <c r="A3722" s="1225"/>
      <c r="B3722" s="1226"/>
      <c r="C3722" s="1227"/>
      <c r="D3722" s="1228" t="str">
        <f>Master!$E$8</f>
        <v>GOVT VARISHTHA UPADHYAY SANSKRIT SCHOOL</v>
      </c>
      <c r="E3722" s="1229"/>
      <c r="F3722" s="1229"/>
      <c r="G3722" s="1229"/>
      <c r="H3722" s="1229"/>
      <c r="I3722" s="1229"/>
      <c r="J3722" s="1229"/>
      <c r="K3722" s="1229"/>
      <c r="L3722" s="1229"/>
      <c r="M3722" s="1230"/>
      <c r="N3722" s="508"/>
    </row>
    <row r="3723" spans="8:8" s="24" ht="19.5" customFormat="1" customHeight="1">
      <c r="A3723" s="1225"/>
      <c r="B3723" s="1231"/>
      <c r="C3723" s="1232"/>
      <c r="D3723" s="1233">
        <f>Master!$E$11</f>
        <v>0.0</v>
      </c>
      <c r="E3723" s="1233"/>
      <c r="F3723" s="1233"/>
      <c r="G3723" s="1233"/>
      <c r="H3723" s="1233"/>
      <c r="I3723" s="1233"/>
      <c r="J3723" s="1233"/>
      <c r="K3723" s="1233"/>
      <c r="L3723" s="1233"/>
      <c r="M3723" s="1234"/>
      <c r="N3723" s="508"/>
    </row>
    <row r="3724" spans="8:8" s="1235" ht="18.75" customFormat="1" customHeight="1">
      <c r="A3724" s="1236"/>
      <c r="B3724" s="1237"/>
      <c r="C3724" s="1238" t="s">
        <v>154</v>
      </c>
      <c r="D3724" s="1239"/>
      <c r="E3724" s="1239"/>
      <c r="F3724" s="1239"/>
      <c r="G3724" s="1239"/>
      <c r="H3724" s="1240"/>
      <c r="I3724" s="1241" t="s">
        <v>135</v>
      </c>
      <c r="J3724" s="1242"/>
      <c r="K3724" s="1243">
        <f>VLOOKUP($A3721,'Marks Entry'!$C$9:$K$108,5)</f>
        <v>0.0</v>
      </c>
      <c r="L3724" s="1244" t="s">
        <v>221</v>
      </c>
      <c r="M3724" s="1245"/>
      <c r="N3724" s="508"/>
    </row>
    <row r="3725" spans="8:8" s="1235" ht="18.75" customFormat="1" customHeight="1">
      <c r="A3725" s="1236"/>
      <c r="B3725" s="1237"/>
      <c r="C3725" s="1246"/>
      <c r="D3725" s="1247"/>
      <c r="E3725" s="1247"/>
      <c r="F3725" s="1247"/>
      <c r="G3725" s="1247"/>
      <c r="H3725" s="1248"/>
      <c r="I3725" s="1241"/>
      <c r="J3725" s="1242"/>
      <c r="K3725" s="1243"/>
      <c r="L3725" s="1249">
        <f>Master!$E$14</f>
        <v>8170.0</v>
      </c>
      <c r="M3725" s="1250"/>
      <c r="N3725" s="508"/>
    </row>
    <row r="3726" spans="8:8" s="24" ht="15.75" customFormat="1" customHeight="1">
      <c r="A3726" s="1236"/>
      <c r="B3726" s="1251"/>
      <c r="C3726" s="1246"/>
      <c r="D3726" s="1247"/>
      <c r="E3726" s="1247"/>
      <c r="F3726" s="1247"/>
      <c r="G3726" s="1247"/>
      <c r="H3726" s="1248"/>
      <c r="I3726" s="1241"/>
      <c r="J3726" s="1242"/>
      <c r="K3726" s="1243"/>
      <c r="L3726" s="1252" t="s">
        <v>222</v>
      </c>
      <c r="M3726" s="1253"/>
      <c r="N3726" s="508"/>
    </row>
    <row r="3727" spans="8:8" s="24" ht="18.0" customFormat="1" customHeight="1">
      <c r="A3727" s="1236"/>
      <c r="B3727" s="1251"/>
      <c r="C3727" s="1254"/>
      <c r="D3727" s="1255"/>
      <c r="E3727" s="1255"/>
      <c r="F3727" s="1255"/>
      <c r="G3727" s="1255"/>
      <c r="H3727" s="1256"/>
      <c r="I3727" s="1257"/>
      <c r="J3727" s="1258"/>
      <c r="K3727" s="1259"/>
      <c r="L3727" s="1260" t="str">
        <f>Master!$E$6</f>
        <v>2022-23</v>
      </c>
      <c r="M3727" s="1261"/>
      <c r="N3727" s="508"/>
    </row>
    <row r="3728" spans="8:8" s="24" ht="17.25" customFormat="1" customHeight="1">
      <c r="A3728" s="1236"/>
      <c r="B3728" s="1262" t="s">
        <v>167</v>
      </c>
      <c r="C3728" s="1263" t="s">
        <v>21</v>
      </c>
      <c r="D3728" s="1264"/>
      <c r="E3728" s="1264"/>
      <c r="F3728" s="1264"/>
      <c r="G3728" s="1265"/>
      <c r="H3728" s="1266" t="s">
        <v>153</v>
      </c>
      <c r="I3728" s="1267">
        <f>IF(K3724="","",VLOOKUP($A3721,'Marks Entry'!$C$9:$FA$108,3,0))</f>
        <v>0.0</v>
      </c>
      <c r="J3728" s="1267"/>
      <c r="K3728" s="1267"/>
      <c r="L3728" s="1267"/>
      <c r="M3728" s="1268"/>
      <c r="N3728" s="508"/>
    </row>
    <row r="3729" spans="8:8" s="24" ht="17.25" customFormat="1" customHeight="1">
      <c r="A3729" s="1236"/>
      <c r="B3729" s="1262" t="s">
        <v>167</v>
      </c>
      <c r="C3729" s="1269" t="s">
        <v>23</v>
      </c>
      <c r="D3729" s="1270"/>
      <c r="E3729" s="1270"/>
      <c r="F3729" s="1270"/>
      <c r="G3729" s="1271"/>
      <c r="H3729" s="1272" t="s">
        <v>153</v>
      </c>
      <c r="I3729" s="1273">
        <f>IF(K3724="","",VLOOKUP($A3721,'Marks Entry'!$C$9:$FA$108,6,0))</f>
        <v>0.0</v>
      </c>
      <c r="J3729" s="1273"/>
      <c r="K3729" s="1273"/>
      <c r="L3729" s="1273"/>
      <c r="M3729" s="1274"/>
      <c r="N3729" s="508"/>
    </row>
    <row r="3730" spans="8:8" s="24" ht="17.25" customFormat="1" customHeight="1">
      <c r="A3730" s="1236"/>
      <c r="B3730" s="1262" t="s">
        <v>167</v>
      </c>
      <c r="C3730" s="1269" t="s">
        <v>24</v>
      </c>
      <c r="D3730" s="1270"/>
      <c r="E3730" s="1270"/>
      <c r="F3730" s="1270"/>
      <c r="G3730" s="1271"/>
      <c r="H3730" s="1272" t="s">
        <v>153</v>
      </c>
      <c r="I3730" s="1273">
        <f>IF(K3724="","",VLOOKUP($A3721,'Marks Entry'!$C$9:$FA$108,7,0))</f>
        <v>0.0</v>
      </c>
      <c r="J3730" s="1273"/>
      <c r="K3730" s="1273"/>
      <c r="L3730" s="1273"/>
      <c r="M3730" s="1274"/>
      <c r="N3730" s="508"/>
    </row>
    <row r="3731" spans="8:8" s="24" ht="17.25" customFormat="1" customHeight="1">
      <c r="A3731" s="1236"/>
      <c r="B3731" s="1262" t="s">
        <v>167</v>
      </c>
      <c r="C3731" s="1269" t="s">
        <v>52</v>
      </c>
      <c r="D3731" s="1270"/>
      <c r="E3731" s="1270"/>
      <c r="F3731" s="1270"/>
      <c r="G3731" s="1271"/>
      <c r="H3731" s="1272" t="s">
        <v>153</v>
      </c>
      <c r="I3731" s="1273">
        <f>IF(K3724="","",VLOOKUP($A3721,'Marks Entry'!$C$9:$FA$108,8,0))</f>
        <v>0.0</v>
      </c>
      <c r="J3731" s="1273"/>
      <c r="K3731" s="1273"/>
      <c r="L3731" s="1273"/>
      <c r="M3731" s="1274"/>
      <c r="N3731" s="508"/>
    </row>
    <row r="3732" spans="8:8" s="24" ht="17.25" customFormat="1" customHeight="1">
      <c r="A3732" s="1236"/>
      <c r="B3732" s="1262" t="s">
        <v>167</v>
      </c>
      <c r="C3732" s="1269" t="s">
        <v>53</v>
      </c>
      <c r="D3732" s="1270"/>
      <c r="E3732" s="1270"/>
      <c r="F3732" s="1270"/>
      <c r="G3732" s="1271"/>
      <c r="H3732" s="1272" t="s">
        <v>153</v>
      </c>
      <c r="I3732" s="1275" t="str">
        <f>IF(K3724="","",CONCATENATE('Marks Entry'!$G$4,'Marks Entry'!$J$4))</f>
        <v>9(A)</v>
      </c>
      <c r="J3732" s="1273"/>
      <c r="K3732" s="1273"/>
      <c r="L3732" s="1273"/>
      <c r="M3732" s="1274"/>
      <c r="N3732" s="508"/>
    </row>
    <row r="3733" spans="8:8" s="24" ht="17.25" customFormat="1" customHeight="1">
      <c r="A3733" s="1236"/>
      <c r="B3733" s="1262" t="s">
        <v>167</v>
      </c>
      <c r="C3733" s="1276" t="s">
        <v>26</v>
      </c>
      <c r="D3733" s="1277"/>
      <c r="E3733" s="1277"/>
      <c r="F3733" s="1277"/>
      <c r="G3733" s="1278"/>
      <c r="H3733" s="1279" t="s">
        <v>153</v>
      </c>
      <c r="I3733" s="1280">
        <f>IF(K3724="","",VLOOKUP($A3721,'Marks Entry'!$C$9:$FA$108,9,0))</f>
        <v>0.0</v>
      </c>
      <c r="J3733" s="1280"/>
      <c r="K3733" s="1280"/>
      <c r="L3733" s="1280"/>
      <c r="M3733" s="1281"/>
      <c r="N3733" s="508"/>
    </row>
    <row r="3734" spans="8:8" s="1235" ht="17.25" customFormat="1" customHeight="1">
      <c r="A3734" s="1236"/>
      <c r="B3734" s="1282" t="s">
        <v>167</v>
      </c>
      <c r="C3734" s="1283" t="s">
        <v>54</v>
      </c>
      <c r="D3734" s="1284"/>
      <c r="E3734" s="1285" t="s">
        <v>69</v>
      </c>
      <c r="F3734" s="1286" t="s">
        <v>70</v>
      </c>
      <c r="G3734" s="1285" t="s">
        <v>200</v>
      </c>
      <c r="H3734" s="1287" t="s">
        <v>30</v>
      </c>
      <c r="I3734" s="1288" t="s">
        <v>55</v>
      </c>
      <c r="J3734" s="1289" t="s">
        <v>223</v>
      </c>
      <c r="K3734" s="1290" t="s">
        <v>83</v>
      </c>
      <c r="L3734" s="1291" t="s">
        <v>76</v>
      </c>
      <c r="M3734" s="1292" t="s">
        <v>102</v>
      </c>
      <c r="N3734" s="508"/>
    </row>
    <row r="3735" spans="8:8" s="1235" ht="17.25" customFormat="1" customHeight="1">
      <c r="A3735" s="1236"/>
      <c r="B3735" s="1282" t="s">
        <v>167</v>
      </c>
      <c r="C3735" s="1293"/>
      <c r="D3735" s="1294"/>
      <c r="E3735" s="1295"/>
      <c r="F3735" s="1296"/>
      <c r="G3735" s="1295"/>
      <c r="H3735" s="1297"/>
      <c r="I3735" s="1298"/>
      <c r="J3735" s="1299"/>
      <c r="K3735" s="1300"/>
      <c r="L3735" s="1301"/>
      <c r="M3735" s="1302"/>
      <c r="N3735" s="508"/>
    </row>
    <row r="3736" spans="8:8" s="1235" ht="17.25" customFormat="1" customHeight="1">
      <c r="A3736" s="1236"/>
      <c r="B3736" s="1282" t="s">
        <v>167</v>
      </c>
      <c r="C3736" s="1303" t="s">
        <v>56</v>
      </c>
      <c r="D3736" s="1304"/>
      <c r="E3736" s="1305">
        <f>'Marks Entry'!$L$7</f>
        <v>5.0</v>
      </c>
      <c r="F3736" s="1305">
        <f>'Marks Entry'!$M$7</f>
        <v>5.0</v>
      </c>
      <c r="G3736" s="1305">
        <f>'Marks Entry'!$M$7</f>
        <v>5.0</v>
      </c>
      <c r="H3736" s="1306">
        <f>SUM(E3736:G3736)</f>
        <v>15.0</v>
      </c>
      <c r="I3736" s="1305">
        <f>'Marks Entry'!$P$7</f>
        <v>35.0</v>
      </c>
      <c r="J3736" s="1306">
        <f>SUM(H3736,I3736)</f>
        <v>50.0</v>
      </c>
      <c r="K3736" s="1305">
        <f>'Marks Entry'!$R$7</f>
        <v>50.0</v>
      </c>
      <c r="L3736" s="1307">
        <f>SUM(J3736,K3736)</f>
        <v>100.0</v>
      </c>
      <c r="M3736" s="1308"/>
      <c r="N3736" s="508"/>
    </row>
    <row r="3737" spans="8:8" s="1235" ht="17.25" customFormat="1" customHeight="1">
      <c r="A3737" s="1236"/>
      <c r="B3737" s="1282" t="s">
        <v>167</v>
      </c>
      <c r="C3737" s="1309" t="str">
        <f>'Marks Entry'!$L$3</f>
        <v>HINDI</v>
      </c>
      <c r="D3737" s="1310"/>
      <c r="E3737" s="1311">
        <f>IF(K3724="","",VLOOKUP($A3721,'Marks Entry'!$C$1:$GQ$109,10,0))</f>
        <v>0.0</v>
      </c>
      <c r="F3737" s="1311">
        <f>IF(K3724="","",VLOOKUP($A3721,'Marks Entry'!$C$1:$GQ$109,11,0))</f>
        <v>0.0</v>
      </c>
      <c r="G3737" s="1312">
        <f>IF(K3724="","",VLOOKUP($A3721,'Marks Entry'!$C$1:$GQ$109,12,0))</f>
        <v>0.0</v>
      </c>
      <c r="H3737" s="1313">
        <f>SUM(E3737:G3737)</f>
        <v>0.0</v>
      </c>
      <c r="I3737" s="1311">
        <f>IF(K3724="","",VLOOKUP($A3721,'Marks Entry'!$C$1:$GQ$109,14,0))</f>
        <v>0.0</v>
      </c>
      <c r="J3737" s="1313">
        <f t="shared" si="279" ref="J3737:J3744">SUM(H3737,I3737)</f>
        <v>0.0</v>
      </c>
      <c r="K3737" s="1311">
        <f>IF(K3724="","",VLOOKUP($A3721,'Marks Entry'!$C$1:$GQ$109,16,0))</f>
        <v>0.0</v>
      </c>
      <c r="L3737" s="1314">
        <f t="shared" si="280" ref="L3737:L3744">SUM(J3737,K3737)</f>
        <v>0.0</v>
      </c>
      <c r="M3737" s="1315" t="str">
        <f>IF(K3724="","",VLOOKUP($A3721,'Marks Entry'!$C$1:$GQ$109,21,0))</f>
        <v/>
      </c>
      <c r="N3737" s="508"/>
    </row>
    <row r="3738" spans="8:8" s="1235" ht="17.25" customFormat="1" customHeight="1">
      <c r="A3738" s="1236"/>
      <c r="B3738" s="1282" t="s">
        <v>167</v>
      </c>
      <c r="C3738" s="1316" t="str">
        <f>'Marks Entry'!$X$3</f>
        <v>ENGLISH</v>
      </c>
      <c r="D3738" s="1317"/>
      <c r="E3738" s="1318">
        <f>IF(K3724="","",VLOOKUP($A3721,'Marks Entry'!$C$1:$GQ$109,22,0))</f>
        <v>0.0</v>
      </c>
      <c r="F3738" s="1318">
        <f>IF(K3724="","",VLOOKUP($A3721,'Marks Entry'!$C$1:$GQ$109,23,0))</f>
        <v>0.0</v>
      </c>
      <c r="G3738" s="1319">
        <f>IF(K3724="","",VLOOKUP($A3721,'Marks Entry'!$C$1:$GQ$109,24,0))</f>
        <v>0.0</v>
      </c>
      <c r="H3738" s="1320">
        <f t="shared" si="281" ref="H3738:H3744">SUM(E3738:G3738)</f>
        <v>0.0</v>
      </c>
      <c r="I3738" s="1321">
        <f>IF(K3724="","",VLOOKUP($A3721,'Marks Entry'!$C$1:$GQ$109,26,0))</f>
        <v>0.0</v>
      </c>
      <c r="J3738" s="1320">
        <f t="shared" si="279"/>
        <v>0.0</v>
      </c>
      <c r="K3738" s="1318">
        <f>IF(K3724="","",VLOOKUP($A3721,'Marks Entry'!$C$1:$GQ$109,28,0))</f>
        <v>0.0</v>
      </c>
      <c r="L3738" s="1322">
        <f t="shared" si="280"/>
        <v>0.0</v>
      </c>
      <c r="M3738" s="1323" t="str">
        <f>IF(K3724="","",VLOOKUP($A3721,'Marks Entry'!$C$1:$GQ$109,33,0))</f>
        <v/>
      </c>
      <c r="N3738" s="508"/>
    </row>
    <row r="3739" spans="8:8" s="1235" ht="17.25" customFormat="1" customHeight="1">
      <c r="A3739" s="1236"/>
      <c r="B3739" s="1282" t="s">
        <v>167</v>
      </c>
      <c r="C3739" s="1324" t="s">
        <v>56</v>
      </c>
      <c r="D3739" s="1325"/>
      <c r="E3739" s="1326">
        <f>'Marks Entry'!$AJ$7</f>
        <v>10.0</v>
      </c>
      <c r="F3739" s="1326">
        <f>'Marks Entry'!$AK$7</f>
        <v>10.0</v>
      </c>
      <c r="G3739" s="1326">
        <f>'Marks Entry'!$AK$7</f>
        <v>10.0</v>
      </c>
      <c r="H3739" s="1327">
        <f t="shared" si="281"/>
        <v>30.0</v>
      </c>
      <c r="I3739" s="1326">
        <f>'Marks Entry'!$AN$7</f>
        <v>70.0</v>
      </c>
      <c r="J3739" s="1327">
        <f t="shared" si="279"/>
        <v>100.0</v>
      </c>
      <c r="K3739" s="1326">
        <f>'Marks Entry'!$AP$7</f>
        <v>100.0</v>
      </c>
      <c r="L3739" s="1328">
        <f t="shared" si="280"/>
        <v>200.0</v>
      </c>
      <c r="M3739" s="1329" t="s">
        <v>168</v>
      </c>
      <c r="N3739" s="508"/>
    </row>
    <row r="3740" spans="8:8" s="1235" ht="17.25" customFormat="1" customHeight="1">
      <c r="A3740" s="1236"/>
      <c r="B3740" s="1282" t="s">
        <v>167</v>
      </c>
      <c r="C3740" s="1330" t="str">
        <f>'Marks Entry'!$AJ$3</f>
        <v>SANSKRIT-I</v>
      </c>
      <c r="D3740" s="1331"/>
      <c r="E3740" s="1311">
        <f>IF(K3724="","",VLOOKUP($A3721,'Marks Entry'!$C$1:$GQ$109,34,0))</f>
        <v>0.0</v>
      </c>
      <c r="F3740" s="1311">
        <f>IF(K3724="","",VLOOKUP($A3721,'Marks Entry'!$C$1:$GQ$109,35,0))</f>
        <v>0.0</v>
      </c>
      <c r="G3740" s="1312">
        <f>IF(K3724="","",VLOOKUP($A3721,'Marks Entry'!$C$1:$GQ$109,36,0))</f>
        <v>0.0</v>
      </c>
      <c r="H3740" s="1332">
        <f t="shared" si="281"/>
        <v>0.0</v>
      </c>
      <c r="I3740" s="1333">
        <f>IF(K3724="","",VLOOKUP($A3721,'Marks Entry'!$C$1:$GQ$109,38,0))</f>
        <v>0.0</v>
      </c>
      <c r="J3740" s="1332">
        <f t="shared" si="279"/>
        <v>0.0</v>
      </c>
      <c r="K3740" s="1311">
        <f>IF(K3724="","",VLOOKUP($A3721,'Marks Entry'!$C$1:$GQ$109,40,0))</f>
        <v>0.0</v>
      </c>
      <c r="L3740" s="1314">
        <f t="shared" si="280"/>
        <v>0.0</v>
      </c>
      <c r="M3740" s="1315" t="str">
        <f>IF(K3724="","",VLOOKUP($A3721,'Marks Entry'!$C$1:$GQ$109,45,0))</f>
        <v/>
      </c>
      <c r="N3740" s="508"/>
    </row>
    <row r="3741" spans="8:8" s="1235" ht="17.25" customFormat="1" customHeight="1">
      <c r="A3741" s="1236"/>
      <c r="B3741" s="1282" t="s">
        <v>167</v>
      </c>
      <c r="C3741" s="1334" t="str">
        <f>'Marks Entry'!$AV$3</f>
        <v>SANSKRIT-II</v>
      </c>
      <c r="D3741" s="1335"/>
      <c r="E3741" s="1311">
        <f>IF(K3724="","",VLOOKUP($A3721,'Marks Entry'!$C$1:$GQ$109,46,0))</f>
        <v>0.0</v>
      </c>
      <c r="F3741" s="1311">
        <f>IF(K3724="","",VLOOKUP($A3721,'Marks Entry'!$C$1:$GQ$109,47,0))</f>
        <v>0.0</v>
      </c>
      <c r="G3741" s="1312">
        <f>IF(K3724="","",VLOOKUP($A3721,'Marks Entry'!$C$1:$GQ$109,48,0))</f>
        <v>0.0</v>
      </c>
      <c r="H3741" s="1336">
        <f t="shared" si="281"/>
        <v>0.0</v>
      </c>
      <c r="I3741" s="1337">
        <f>IF(K3724="","",VLOOKUP($A3721,'Marks Entry'!$C$1:$GQ$109,50,0))</f>
        <v>0.0</v>
      </c>
      <c r="J3741" s="1336">
        <f t="shared" si="279"/>
        <v>0.0</v>
      </c>
      <c r="K3741" s="1311">
        <f>IF(K3724="","",VLOOKUP($A3721,'Marks Entry'!$C$1:$GQ$109,52,0))</f>
        <v>0.0</v>
      </c>
      <c r="L3741" s="1314">
        <f t="shared" si="280"/>
        <v>0.0</v>
      </c>
      <c r="M3741" s="1315" t="str">
        <f>IF(K3724="","",VLOOKUP($A3721,'Marks Entry'!$C$1:$GQ$109,57,0))</f>
        <v/>
      </c>
      <c r="N3741" s="508"/>
    </row>
    <row r="3742" spans="8:8" s="1235" ht="17.25" customFormat="1" customHeight="1">
      <c r="A3742" s="1236"/>
      <c r="B3742" s="1282" t="s">
        <v>167</v>
      </c>
      <c r="C3742" s="1334" t="str">
        <f>'Marks Entry'!$BH$3</f>
        <v>SCIENCE</v>
      </c>
      <c r="D3742" s="1335"/>
      <c r="E3742" s="1311">
        <f>IF(K3724="","",VLOOKUP($A3721,'Marks Entry'!$C$1:$GQ$109,58,0))</f>
        <v>0.0</v>
      </c>
      <c r="F3742" s="1311">
        <f>IF(K3724="","",VLOOKUP($A3721,'Marks Entry'!$C$1:$GQ$109,59,0))</f>
        <v>0.0</v>
      </c>
      <c r="G3742" s="1312">
        <f>IF(K3724="","",VLOOKUP($A3721,'Marks Entry'!$C$1:$GQ$109,60,0))</f>
        <v>0.0</v>
      </c>
      <c r="H3742" s="1336">
        <f t="shared" si="281"/>
        <v>0.0</v>
      </c>
      <c r="I3742" s="1337">
        <f>IF(K3724="","",VLOOKUP($A3721,'Marks Entry'!$C$1:$GQ$109,62,0))</f>
        <v>0.0</v>
      </c>
      <c r="J3742" s="1336">
        <f t="shared" si="279"/>
        <v>0.0</v>
      </c>
      <c r="K3742" s="1311">
        <f>IF(K3724="","",VLOOKUP($A3721,'Marks Entry'!$C$1:$GQ$109,64,0))</f>
        <v>0.0</v>
      </c>
      <c r="L3742" s="1314">
        <f t="shared" si="280"/>
        <v>0.0</v>
      </c>
      <c r="M3742" s="1315" t="str">
        <f>IF(K3724="","",VLOOKUP($A3721,'Marks Entry'!$C$1:$GQ$109,69,0))</f>
        <v/>
      </c>
      <c r="N3742" s="508"/>
    </row>
    <row r="3743" spans="8:8" s="1235" ht="17.25" customFormat="1" customHeight="1">
      <c r="A3743" s="1236"/>
      <c r="B3743" s="1282" t="s">
        <v>167</v>
      </c>
      <c r="C3743" s="1338" t="str">
        <f>'Marks Entry'!$BT$3</f>
        <v>MATHEMATICS</v>
      </c>
      <c r="D3743" s="1339"/>
      <c r="E3743" s="1340">
        <f>IF(K3724="","",VLOOKUP($A3721,'Marks Entry'!$C$1:$GQ$109,70,0))</f>
        <v>0.0</v>
      </c>
      <c r="F3743" s="1340">
        <f>IF(K3724="","",VLOOKUP($A3721,'Marks Entry'!$C$1:$GQ$109,71,0))</f>
        <v>0.0</v>
      </c>
      <c r="G3743" s="1341">
        <f>IF(K3724="","",VLOOKUP($A3721,'Marks Entry'!$C$1:$GQ$109,72,0))</f>
        <v>0.0</v>
      </c>
      <c r="H3743" s="1342">
        <f t="shared" si="281"/>
        <v>0.0</v>
      </c>
      <c r="I3743" s="1343">
        <f>IF(K3724="","",VLOOKUP($A3721,'Marks Entry'!$C$1:$GQ$109,74,0))</f>
        <v>0.0</v>
      </c>
      <c r="J3743" s="1342">
        <f t="shared" si="279"/>
        <v>0.0</v>
      </c>
      <c r="K3743" s="1340">
        <f>IF(K3724="","",VLOOKUP($A3721,'Marks Entry'!$C$1:$GQ$109,76,0))</f>
        <v>0.0</v>
      </c>
      <c r="L3743" s="1344">
        <f t="shared" si="280"/>
        <v>0.0</v>
      </c>
      <c r="M3743" s="1345" t="str">
        <f>IF(K3724="","",VLOOKUP($A3721,'Marks Entry'!$C$1:$GQ$109,81,0))</f>
        <v/>
      </c>
      <c r="N3743" s="508"/>
    </row>
    <row r="3744" spans="8:8" s="1235" ht="17.25" customFormat="1" customHeight="1">
      <c r="A3744" s="1236"/>
      <c r="B3744" s="1282" t="s">
        <v>167</v>
      </c>
      <c r="C3744" s="1338" t="str">
        <f>'Marks Entry'!$CF$3</f>
        <v>SOCIAL SCIENCE</v>
      </c>
      <c r="D3744" s="1339"/>
      <c r="E3744" s="1340">
        <f>IF(K3724="","",VLOOKUP($A3721,'Marks Entry'!$C$1:$GQ$109,82,0))</f>
        <v>0.0</v>
      </c>
      <c r="F3744" s="1340">
        <f>IF(K3724="","",VLOOKUP($A3721,'Marks Entry'!$C$1:$GQ$109,83,0))</f>
        <v>0.0</v>
      </c>
      <c r="G3744" s="1341">
        <f>IF(K3724="","",VLOOKUP($A3721,'Marks Entry'!$C$1:$GQ$109,84,0))</f>
        <v>0.0</v>
      </c>
      <c r="H3744" s="1342">
        <f t="shared" si="281"/>
        <v>0.0</v>
      </c>
      <c r="I3744" s="1343">
        <f>IF(K3724="","",VLOOKUP($A3721,'Marks Entry'!$C$1:$GQ$109,86,0))</f>
        <v>0.0</v>
      </c>
      <c r="J3744" s="1342">
        <f t="shared" si="279"/>
        <v>0.0</v>
      </c>
      <c r="K3744" s="1340">
        <f>IF(K3724="","",VLOOKUP($A3721,'Marks Entry'!$C$1:$GQ$109,88,0))</f>
        <v>0.0</v>
      </c>
      <c r="L3744" s="1344">
        <f t="shared" si="280"/>
        <v>0.0</v>
      </c>
      <c r="M3744" s="1345" t="str">
        <f>IF(K3724="","",VLOOKUP($A3721,'Marks Entry'!$C$1:$GQ$109,93,0))</f>
        <v/>
      </c>
      <c r="N3744" s="508"/>
    </row>
    <row r="3745" spans="8:8" s="24" ht="17.25" customFormat="1" customHeight="1">
      <c r="A3745" s="1236"/>
      <c r="B3745" s="1262" t="s">
        <v>167</v>
      </c>
      <c r="C3745" s="1346" t="s">
        <v>77</v>
      </c>
      <c r="D3745" s="1347"/>
      <c r="E3745" s="1348"/>
      <c r="F3745" s="1349" t="s">
        <v>78</v>
      </c>
      <c r="G3745" s="1350"/>
      <c r="H3745" s="1351" t="s">
        <v>79</v>
      </c>
      <c r="I3745" s="1352"/>
      <c r="J3745" s="1353" t="s">
        <v>43</v>
      </c>
      <c r="K3745" s="1354" t="s">
        <v>95</v>
      </c>
      <c r="L3745" s="1355" t="s">
        <v>41</v>
      </c>
      <c r="M3745" s="1356" t="s">
        <v>45</v>
      </c>
      <c r="N3745" s="508"/>
    </row>
    <row r="3746" spans="8:8" s="24" ht="20.25" customFormat="1" customHeight="1">
      <c r="A3746" s="1236"/>
      <c r="B3746" s="1262" t="s">
        <v>167</v>
      </c>
      <c r="C3746" s="1357"/>
      <c r="D3746" s="1358"/>
      <c r="E3746" s="1359"/>
      <c r="F3746" s="1360" t="str">
        <f>IF(K3724="","",VLOOKUP($A3721,'Marks Entry'!$C$1:$GQ$109,155,0))</f>
        <v/>
      </c>
      <c r="G3746" s="1361"/>
      <c r="H3746" s="1362" t="str">
        <f>IF(K3724="","",VLOOKUP($A3721,'Marks Entry'!$C$1:$GQ$109,156,0))</f>
        <v/>
      </c>
      <c r="I3746" s="1361"/>
      <c r="J3746" s="1363" t="str">
        <f>IF(K3724="","",VLOOKUP($A3721,'Marks Entry'!$C$1:$GQ$109,157,0))</f>
        <v/>
      </c>
      <c r="K3746" s="1364" t="str">
        <f>IF(K3724="","",VLOOKUP($A3721,'Marks Entry'!$C$1:$GQ$109,158,0))</f>
        <v/>
      </c>
      <c r="L3746" s="1365" t="str">
        <f>IF(K3724="","",VLOOKUP($A3721,'Marks Entry'!$C$1:$GQ$109,159,0))</f>
        <v/>
      </c>
      <c r="M3746" s="1366" t="str">
        <f>IF(K3724="","",VLOOKUP($A3721,'Marks Entry'!$C$1:$GQ$109,161,0))</f>
        <v/>
      </c>
      <c r="N3746" s="508"/>
    </row>
    <row r="3747" spans="8:8" s="24" ht="17.25" customFormat="1" customHeight="1">
      <c r="A3747" s="1236"/>
      <c r="B3747" s="1262" t="s">
        <v>167</v>
      </c>
      <c r="C3747" s="1367" t="s">
        <v>58</v>
      </c>
      <c r="D3747" s="1368"/>
      <c r="E3747" s="1368"/>
      <c r="F3747" s="1368"/>
      <c r="G3747" s="1368"/>
      <c r="H3747" s="1368"/>
      <c r="I3747" s="1369"/>
      <c r="J3747" s="1370" t="s">
        <v>59</v>
      </c>
      <c r="K3747" s="1371">
        <f>IF(K3724="","",VLOOKUP($A3721,'Marks Entry'!$C$1:$GQ$109,152,0))</f>
        <v>0.0</v>
      </c>
      <c r="L3747" s="1372" t="s">
        <v>104</v>
      </c>
      <c r="M3747" s="1373"/>
      <c r="N3747" s="508"/>
    </row>
    <row r="3748" spans="8:8" s="24" ht="17.25" customFormat="1" customHeight="1">
      <c r="A3748" s="1236"/>
      <c r="B3748" s="1262" t="s">
        <v>167</v>
      </c>
      <c r="C3748" s="1374" t="s">
        <v>54</v>
      </c>
      <c r="D3748" s="1375"/>
      <c r="E3748" s="1375"/>
      <c r="F3748" s="1376" t="s">
        <v>162</v>
      </c>
      <c r="G3748" s="1376"/>
      <c r="H3748" s="1376"/>
      <c r="I3748" s="1377" t="s">
        <v>49</v>
      </c>
      <c r="J3748" s="1378" t="s">
        <v>60</v>
      </c>
      <c r="K3748" s="1379">
        <f>IF(K3724="","",VLOOKUP($A3721,'Marks Entry'!$C$1:$GQ$109,153,0))</f>
        <v>0.0</v>
      </c>
      <c r="L3748" s="1380" t="str">
        <f>IF(K3724="","",VLOOKUP($A3721,'Marks Entry'!$C$1:$GQ$109,154,0))</f>
        <v/>
      </c>
      <c r="M3748" s="1381"/>
      <c r="N3748" s="508"/>
    </row>
    <row r="3749" spans="8:8" s="24" ht="17.25" customFormat="1" customHeight="1">
      <c r="A3749" s="1236"/>
      <c r="B3749" s="1262" t="s">
        <v>167</v>
      </c>
      <c r="C3749" s="1374"/>
      <c r="D3749" s="1375"/>
      <c r="E3749" s="1375"/>
      <c r="F3749" s="1376"/>
      <c r="G3749" s="1376"/>
      <c r="H3749" s="1376"/>
      <c r="I3749" s="1382" t="s">
        <v>103</v>
      </c>
      <c r="J3749" s="1383" t="s">
        <v>61</v>
      </c>
      <c r="K3749" s="1383"/>
      <c r="L3749" s="1384" t="str">
        <f>IF(K3724="","",VLOOKUP($A3721,'Marks Entry'!$C$1:$GQ$109,162,0))</f>
        <v/>
      </c>
      <c r="M3749" s="1385"/>
      <c r="N3749" s="508"/>
    </row>
    <row r="3750" spans="8:8" s="24" ht="17.25" customFormat="1" customHeight="1">
      <c r="A3750" s="1236"/>
      <c r="B3750" s="1262" t="s">
        <v>167</v>
      </c>
      <c r="C3750" s="1386" t="str">
        <f>'Marks Entry'!$CR$3</f>
        <v>Fou. Of Info. Tech.</v>
      </c>
      <c r="D3750" s="1387"/>
      <c r="E3750" s="1388"/>
      <c r="F3750" s="1389" t="str">
        <f>IF(K3724="","",VLOOKUP($A3721,'Marks Entry'!$C$1:$GQ$109,180,0))</f>
        <v>0/200</v>
      </c>
      <c r="G3750" s="1389"/>
      <c r="H3750" s="1389"/>
      <c r="I3750" s="1390" t="str">
        <f>IF(OR(K3724="",F3750=0/200),"",VLOOKUP($A3721,'Marks Entry'!$C$1:$GQ$109,106,0))</f>
        <v/>
      </c>
      <c r="J3750" s="1391" t="s">
        <v>68</v>
      </c>
      <c r="K3750" s="1391"/>
      <c r="L3750" s="1392">
        <f>Master!$E$20</f>
        <v>45048.0</v>
      </c>
      <c r="M3750" s="1393"/>
      <c r="N3750" s="508"/>
    </row>
    <row r="3751" spans="8:8" s="24" ht="17.25" customFormat="1" customHeight="1">
      <c r="A3751" s="1236"/>
      <c r="B3751" s="1262" t="s">
        <v>167</v>
      </c>
      <c r="C3751" s="1394" t="str">
        <f>'Marks Entry'!$DE$3</f>
        <v>Health &amp; Phy. Edu.</v>
      </c>
      <c r="D3751" s="1395"/>
      <c r="E3751" s="1395"/>
      <c r="F3751" s="1396" t="str">
        <f>IF(K3724="","",VLOOKUP($A3721,'Marks Entry'!$C$1:$GQ$109,184,0))</f>
        <v>0/230</v>
      </c>
      <c r="G3751" s="1397"/>
      <c r="H3751" s="1398"/>
      <c r="I3751" s="1390" t="str">
        <f>IF(OR(K3724="",F3751=0/200),"",VLOOKUP($A3721,'Marks Entry'!$C$1:$GQ$109,129,0))</f>
        <v/>
      </c>
      <c r="J3751" s="1399"/>
      <c r="K3751" s="1399"/>
      <c r="L3751" s="1399"/>
      <c r="M3751" s="1400"/>
      <c r="N3751" s="508"/>
    </row>
    <row r="3752" spans="8:8" s="24" ht="17.25" customFormat="1" customHeight="1">
      <c r="A3752" s="1236"/>
      <c r="B3752" s="1262" t="s">
        <v>167</v>
      </c>
      <c r="C3752" s="1394" t="str">
        <f>'Marks Entry'!$EB$3</f>
        <v>S.U.P.W.</v>
      </c>
      <c r="D3752" s="1395"/>
      <c r="E3752" s="1395"/>
      <c r="F3752" s="1396" t="str">
        <f>IF(K3724="","",VLOOKUP($A3721,'Marks Entry'!$C$1:$GQ$109,188,0))</f>
        <v>0/100</v>
      </c>
      <c r="G3752" s="1397"/>
      <c r="H3752" s="1398"/>
      <c r="I3752" s="1390" t="str">
        <f>IF(OR(K3724="",F3752=0/100),"",VLOOKUP($A3721,'Marks Entry'!$C$1:$GQ$109,135,0))</f>
        <v/>
      </c>
      <c r="J3752" s="1401"/>
      <c r="K3752" s="1401"/>
      <c r="L3752" s="1401"/>
      <c r="M3752" s="1402"/>
      <c r="N3752" s="508"/>
    </row>
    <row r="3753" spans="8:8" s="24" ht="17.25" customFormat="1" customHeight="1">
      <c r="A3753" s="1236"/>
      <c r="B3753" s="1262" t="s">
        <v>167</v>
      </c>
      <c r="C3753" s="1394" t="str">
        <f>'Marks Entry'!$EH$3</f>
        <v>Art Education</v>
      </c>
      <c r="D3753" s="1395"/>
      <c r="E3753" s="1395"/>
      <c r="F3753" s="1396" t="str">
        <f>IF(K3724="","",VLOOKUP($A3721,'Marks Entry'!$C$1:$GQ$109,192,0))</f>
        <v>0/100</v>
      </c>
      <c r="G3753" s="1397"/>
      <c r="H3753" s="1398"/>
      <c r="I3753" s="1390" t="str">
        <f>IF(OR(K3724="",F3753=0/100),"",VLOOKUP($A3721,'Marks Entry'!$C$1:$GQ$109,141,0))</f>
        <v/>
      </c>
      <c r="J3753" s="1403" t="s">
        <v>228</v>
      </c>
      <c r="K3753" s="1403"/>
      <c r="L3753" s="1403"/>
      <c r="M3753" s="1404"/>
      <c r="N3753" s="508"/>
    </row>
    <row r="3754" spans="8:8" s="24" ht="17.25" customFormat="1" customHeight="1">
      <c r="A3754" s="1236"/>
      <c r="B3754" s="1262" t="s">
        <v>167</v>
      </c>
      <c r="C3754" s="1394" t="str">
        <f>'Marks Entry'!$EN$3</f>
        <v>H &amp; C RAJ</v>
      </c>
      <c r="D3754" s="1395"/>
      <c r="E3754" s="1395"/>
      <c r="F3754" s="1405" t="str">
        <f>IF(K3724="","",VLOOKUP($A3721,'Marks Entry'!$C$1:$GQ$109,196,0))</f>
        <v>0/200</v>
      </c>
      <c r="G3754" s="1406"/>
      <c r="H3754" s="1407"/>
      <c r="I3754" s="1408" t="str">
        <f>IF(OR(K3724="",F3754=0/200),"",VLOOKUP($A3721,'Marks Entry'!$C$1:$GQ$109,151,0))</f>
        <v/>
      </c>
      <c r="J3754" s="1403" t="s">
        <v>229</v>
      </c>
      <c r="K3754" s="1403"/>
      <c r="L3754" s="1403"/>
      <c r="M3754" s="1404"/>
      <c r="N3754" s="508"/>
    </row>
    <row r="3755" spans="8:8" s="24" ht="17.25" customFormat="1" customHeight="1">
      <c r="A3755" s="1236"/>
      <c r="B3755" s="1262" t="s">
        <v>167</v>
      </c>
      <c r="C3755" s="1409" t="s">
        <v>171</v>
      </c>
      <c r="D3755" s="1410"/>
      <c r="E3755" s="1411"/>
      <c r="F3755" s="1412" t="s">
        <v>172</v>
      </c>
      <c r="G3755" s="1413"/>
      <c r="H3755" s="1414"/>
      <c r="I3755" s="1415" t="s">
        <v>31</v>
      </c>
      <c r="J3755" s="1403" t="s">
        <v>230</v>
      </c>
      <c r="K3755" s="1403"/>
      <c r="L3755" s="1403"/>
      <c r="M3755" s="1404"/>
      <c r="N3755" s="508"/>
    </row>
    <row r="3756" spans="8:8" s="24" ht="17.25" customFormat="1" customHeight="1">
      <c r="A3756" s="1236"/>
      <c r="B3756" s="1262" t="s">
        <v>167</v>
      </c>
      <c r="C3756" s="1416"/>
      <c r="D3756" s="1417"/>
      <c r="E3756" s="1418"/>
      <c r="F3756" s="1419" t="s">
        <v>224</v>
      </c>
      <c r="G3756" s="1420"/>
      <c r="H3756" s="1421"/>
      <c r="I3756" s="1422" t="s">
        <v>62</v>
      </c>
      <c r="J3756" s="1423" t="s">
        <v>232</v>
      </c>
      <c r="K3756" s="1424"/>
      <c r="L3756" s="1424"/>
      <c r="M3756" s="1425"/>
      <c r="N3756" s="508"/>
    </row>
    <row r="3757" spans="8:8" s="24" ht="17.25" customFormat="1" customHeight="1">
      <c r="A3757" s="1236"/>
      <c r="B3757" s="1262" t="s">
        <v>167</v>
      </c>
      <c r="C3757" s="1416"/>
      <c r="D3757" s="1417"/>
      <c r="E3757" s="1418"/>
      <c r="F3757" s="1419" t="s">
        <v>225</v>
      </c>
      <c r="G3757" s="1420"/>
      <c r="H3757" s="1421"/>
      <c r="I3757" s="1422" t="s">
        <v>63</v>
      </c>
      <c r="J3757" s="1426"/>
      <c r="K3757" s="1427"/>
      <c r="L3757" s="1427"/>
      <c r="M3757" s="1428"/>
      <c r="N3757" s="508"/>
    </row>
    <row r="3758" spans="8:8" s="24" ht="17.25" customFormat="1" customHeight="1">
      <c r="A3758" s="1236"/>
      <c r="B3758" s="1262" t="s">
        <v>167</v>
      </c>
      <c r="C3758" s="1416"/>
      <c r="D3758" s="1417"/>
      <c r="E3758" s="1418"/>
      <c r="F3758" s="1419" t="s">
        <v>226</v>
      </c>
      <c r="G3758" s="1420"/>
      <c r="H3758" s="1421"/>
      <c r="I3758" s="1422" t="s">
        <v>65</v>
      </c>
      <c r="J3758" s="1426"/>
      <c r="K3758" s="1427"/>
      <c r="L3758" s="1427"/>
      <c r="M3758" s="1428"/>
      <c r="N3758" s="508"/>
    </row>
    <row r="3759" spans="8:8" s="24" ht="17.25" customFormat="1" customHeight="1">
      <c r="A3759" s="1236"/>
      <c r="B3759" s="1429" t="s">
        <v>167</v>
      </c>
      <c r="C3759" s="1430"/>
      <c r="D3759" s="1431"/>
      <c r="E3759" s="1432"/>
      <c r="F3759" s="1433" t="s">
        <v>227</v>
      </c>
      <c r="G3759" s="1434"/>
      <c r="H3759" s="1435"/>
      <c r="I3759" s="1436" t="s">
        <v>64</v>
      </c>
      <c r="J3759" s="1437" t="s">
        <v>231</v>
      </c>
      <c r="K3759" s="1438"/>
      <c r="L3759" s="1438"/>
      <c r="M3759" s="1439"/>
      <c r="N3759" s="508"/>
    </row>
    <row r="3760" spans="8:8" s="24" ht="27.75" customFormat="1" customHeight="1">
      <c r="A3760" s="1440" t="s">
        <v>161</v>
      </c>
      <c r="B3760" s="1440"/>
      <c r="C3760" s="1440"/>
      <c r="D3760" s="1440"/>
      <c r="E3760" s="1440"/>
      <c r="F3760" s="1440"/>
      <c r="G3760" s="1440"/>
      <c r="H3760" s="1440"/>
      <c r="I3760" s="1440"/>
      <c r="J3760" s="1440"/>
      <c r="K3760" s="1440"/>
      <c r="L3760" s="1440"/>
      <c r="M3760" s="1440"/>
      <c r="N3760" s="1440"/>
    </row>
    <row r="3761" spans="8:8" s="24" ht="19.5" customFormat="1" customHeight="1">
      <c r="A3761" s="1223">
        <f>A3721+1</f>
        <v>95.0</v>
      </c>
      <c r="B3761" s="1441" t="str">
        <f>$B$1</f>
        <v>Department Of Sanskrit Education, Rajasthan</v>
      </c>
      <c r="C3761" s="1441"/>
      <c r="D3761" s="1441"/>
      <c r="E3761" s="1441"/>
      <c r="F3761" s="1441"/>
      <c r="G3761" s="1441"/>
      <c r="H3761" s="1441"/>
      <c r="I3761" s="1441"/>
      <c r="J3761" s="1441"/>
      <c r="K3761" s="1441"/>
      <c r="L3761" s="1441"/>
      <c r="M3761" s="1441"/>
      <c r="N3761" s="508" t="s">
        <v>161</v>
      </c>
    </row>
    <row r="3762" spans="8:8" s="707" ht="36.0" customFormat="1" customHeight="1">
      <c r="A3762" s="1225"/>
      <c r="B3762" s="1226"/>
      <c r="C3762" s="1227"/>
      <c r="D3762" s="1228" t="str">
        <f>Master!$E$8</f>
        <v>GOVT VARISHTHA UPADHYAY SANSKRIT SCHOOL</v>
      </c>
      <c r="E3762" s="1229"/>
      <c r="F3762" s="1229"/>
      <c r="G3762" s="1229"/>
      <c r="H3762" s="1229"/>
      <c r="I3762" s="1229"/>
      <c r="J3762" s="1229"/>
      <c r="K3762" s="1229"/>
      <c r="L3762" s="1229"/>
      <c r="M3762" s="1230"/>
      <c r="N3762" s="508"/>
    </row>
    <row r="3763" spans="8:8" s="24" ht="19.5" customFormat="1" customHeight="1">
      <c r="A3763" s="1225"/>
      <c r="B3763" s="1231"/>
      <c r="C3763" s="1232"/>
      <c r="D3763" s="1233">
        <f>Master!$E$11</f>
        <v>0.0</v>
      </c>
      <c r="E3763" s="1233"/>
      <c r="F3763" s="1233"/>
      <c r="G3763" s="1233"/>
      <c r="H3763" s="1233"/>
      <c r="I3763" s="1233"/>
      <c r="J3763" s="1233"/>
      <c r="K3763" s="1233"/>
      <c r="L3763" s="1233"/>
      <c r="M3763" s="1234"/>
      <c r="N3763" s="508"/>
    </row>
    <row r="3764" spans="8:8" s="1235" ht="18.75" customFormat="1" customHeight="1">
      <c r="A3764" s="1236"/>
      <c r="B3764" s="1237"/>
      <c r="C3764" s="1238" t="s">
        <v>154</v>
      </c>
      <c r="D3764" s="1239"/>
      <c r="E3764" s="1239"/>
      <c r="F3764" s="1239"/>
      <c r="G3764" s="1239"/>
      <c r="H3764" s="1240"/>
      <c r="I3764" s="1241" t="s">
        <v>135</v>
      </c>
      <c r="J3764" s="1242"/>
      <c r="K3764" s="1243">
        <f>VLOOKUP($A3761,'Marks Entry'!$C$9:$K$108,5)</f>
        <v>0.0</v>
      </c>
      <c r="L3764" s="1244" t="s">
        <v>221</v>
      </c>
      <c r="M3764" s="1245"/>
      <c r="N3764" s="508"/>
    </row>
    <row r="3765" spans="8:8" s="1235" ht="18.75" customFormat="1" customHeight="1">
      <c r="A3765" s="1236"/>
      <c r="B3765" s="1237"/>
      <c r="C3765" s="1246"/>
      <c r="D3765" s="1247"/>
      <c r="E3765" s="1247"/>
      <c r="F3765" s="1247"/>
      <c r="G3765" s="1247"/>
      <c r="H3765" s="1248"/>
      <c r="I3765" s="1241"/>
      <c r="J3765" s="1242"/>
      <c r="K3765" s="1243"/>
      <c r="L3765" s="1249">
        <f>Master!$E$14</f>
        <v>8170.0</v>
      </c>
      <c r="M3765" s="1250"/>
      <c r="N3765" s="508"/>
    </row>
    <row r="3766" spans="8:8" s="24" ht="15.75" customFormat="1" customHeight="1">
      <c r="A3766" s="1236"/>
      <c r="B3766" s="1251"/>
      <c r="C3766" s="1246"/>
      <c r="D3766" s="1247"/>
      <c r="E3766" s="1247"/>
      <c r="F3766" s="1247"/>
      <c r="G3766" s="1247"/>
      <c r="H3766" s="1248"/>
      <c r="I3766" s="1241"/>
      <c r="J3766" s="1242"/>
      <c r="K3766" s="1243"/>
      <c r="L3766" s="1252" t="s">
        <v>222</v>
      </c>
      <c r="M3766" s="1253"/>
      <c r="N3766" s="508"/>
    </row>
    <row r="3767" spans="8:8" s="24" ht="18.0" customFormat="1" customHeight="1">
      <c r="A3767" s="1236"/>
      <c r="B3767" s="1251"/>
      <c r="C3767" s="1254"/>
      <c r="D3767" s="1255"/>
      <c r="E3767" s="1255"/>
      <c r="F3767" s="1255"/>
      <c r="G3767" s="1255"/>
      <c r="H3767" s="1256"/>
      <c r="I3767" s="1257"/>
      <c r="J3767" s="1258"/>
      <c r="K3767" s="1259"/>
      <c r="L3767" s="1260" t="str">
        <f>Master!$E$6</f>
        <v>2022-23</v>
      </c>
      <c r="M3767" s="1261"/>
      <c r="N3767" s="508"/>
    </row>
    <row r="3768" spans="8:8" s="24" ht="17.25" customFormat="1" customHeight="1">
      <c r="A3768" s="1236"/>
      <c r="B3768" s="1262" t="s">
        <v>167</v>
      </c>
      <c r="C3768" s="1263" t="s">
        <v>21</v>
      </c>
      <c r="D3768" s="1264"/>
      <c r="E3768" s="1264"/>
      <c r="F3768" s="1264"/>
      <c r="G3768" s="1265"/>
      <c r="H3768" s="1266" t="s">
        <v>153</v>
      </c>
      <c r="I3768" s="1267">
        <f>IF(K3764="","",VLOOKUP($A3761,'Marks Entry'!$C$9:$FA$108,3,0))</f>
        <v>0.0</v>
      </c>
      <c r="J3768" s="1267"/>
      <c r="K3768" s="1267"/>
      <c r="L3768" s="1267"/>
      <c r="M3768" s="1268"/>
      <c r="N3768" s="508"/>
    </row>
    <row r="3769" spans="8:8" s="24" ht="17.25" customFormat="1" customHeight="1">
      <c r="A3769" s="1236"/>
      <c r="B3769" s="1262" t="s">
        <v>167</v>
      </c>
      <c r="C3769" s="1269" t="s">
        <v>23</v>
      </c>
      <c r="D3769" s="1270"/>
      <c r="E3769" s="1270"/>
      <c r="F3769" s="1270"/>
      <c r="G3769" s="1271"/>
      <c r="H3769" s="1272" t="s">
        <v>153</v>
      </c>
      <c r="I3769" s="1273">
        <f>IF(K3764="","",VLOOKUP($A3761,'Marks Entry'!$C$9:$FA$108,6,0))</f>
        <v>0.0</v>
      </c>
      <c r="J3769" s="1273"/>
      <c r="K3769" s="1273"/>
      <c r="L3769" s="1273"/>
      <c r="M3769" s="1274"/>
      <c r="N3769" s="508"/>
    </row>
    <row r="3770" spans="8:8" s="24" ht="17.25" customFormat="1" customHeight="1">
      <c r="A3770" s="1236"/>
      <c r="B3770" s="1262" t="s">
        <v>167</v>
      </c>
      <c r="C3770" s="1269" t="s">
        <v>24</v>
      </c>
      <c r="D3770" s="1270"/>
      <c r="E3770" s="1270"/>
      <c r="F3770" s="1270"/>
      <c r="G3770" s="1271"/>
      <c r="H3770" s="1272" t="s">
        <v>153</v>
      </c>
      <c r="I3770" s="1273">
        <f>IF(K3764="","",VLOOKUP($A3761,'Marks Entry'!$C$9:$FA$108,7,0))</f>
        <v>0.0</v>
      </c>
      <c r="J3770" s="1273"/>
      <c r="K3770" s="1273"/>
      <c r="L3770" s="1273"/>
      <c r="M3770" s="1274"/>
      <c r="N3770" s="508"/>
    </row>
    <row r="3771" spans="8:8" s="24" ht="17.25" customFormat="1" customHeight="1">
      <c r="A3771" s="1236"/>
      <c r="B3771" s="1262" t="s">
        <v>167</v>
      </c>
      <c r="C3771" s="1269" t="s">
        <v>52</v>
      </c>
      <c r="D3771" s="1270"/>
      <c r="E3771" s="1270"/>
      <c r="F3771" s="1270"/>
      <c r="G3771" s="1271"/>
      <c r="H3771" s="1272" t="s">
        <v>153</v>
      </c>
      <c r="I3771" s="1273">
        <f>IF(K3764="","",VLOOKUP($A3761,'Marks Entry'!$C$9:$FA$108,8,0))</f>
        <v>0.0</v>
      </c>
      <c r="J3771" s="1273"/>
      <c r="K3771" s="1273"/>
      <c r="L3771" s="1273"/>
      <c r="M3771" s="1274"/>
      <c r="N3771" s="508"/>
    </row>
    <row r="3772" spans="8:8" s="24" ht="17.25" customFormat="1" customHeight="1">
      <c r="A3772" s="1236"/>
      <c r="B3772" s="1262" t="s">
        <v>167</v>
      </c>
      <c r="C3772" s="1269" t="s">
        <v>53</v>
      </c>
      <c r="D3772" s="1270"/>
      <c r="E3772" s="1270"/>
      <c r="F3772" s="1270"/>
      <c r="G3772" s="1271"/>
      <c r="H3772" s="1272" t="s">
        <v>153</v>
      </c>
      <c r="I3772" s="1275" t="str">
        <f>IF(K3764="","",CONCATENATE('Marks Entry'!$G$4,'Marks Entry'!$J$4))</f>
        <v>9(A)</v>
      </c>
      <c r="J3772" s="1273"/>
      <c r="K3772" s="1273"/>
      <c r="L3772" s="1273"/>
      <c r="M3772" s="1274"/>
      <c r="N3772" s="508"/>
    </row>
    <row r="3773" spans="8:8" s="24" ht="17.25" customFormat="1" customHeight="1">
      <c r="A3773" s="1236"/>
      <c r="B3773" s="1262" t="s">
        <v>167</v>
      </c>
      <c r="C3773" s="1276" t="s">
        <v>26</v>
      </c>
      <c r="D3773" s="1277"/>
      <c r="E3773" s="1277"/>
      <c r="F3773" s="1277"/>
      <c r="G3773" s="1278"/>
      <c r="H3773" s="1279" t="s">
        <v>153</v>
      </c>
      <c r="I3773" s="1280">
        <f>IF(K3764="","",VLOOKUP($A3761,'Marks Entry'!$C$9:$FA$108,9,0))</f>
        <v>0.0</v>
      </c>
      <c r="J3773" s="1280"/>
      <c r="K3773" s="1280"/>
      <c r="L3773" s="1280"/>
      <c r="M3773" s="1281"/>
      <c r="N3773" s="508"/>
    </row>
    <row r="3774" spans="8:8" s="1235" ht="17.25" customFormat="1" customHeight="1">
      <c r="A3774" s="1236"/>
      <c r="B3774" s="1282" t="s">
        <v>167</v>
      </c>
      <c r="C3774" s="1283" t="s">
        <v>54</v>
      </c>
      <c r="D3774" s="1284"/>
      <c r="E3774" s="1285" t="s">
        <v>69</v>
      </c>
      <c r="F3774" s="1286" t="s">
        <v>70</v>
      </c>
      <c r="G3774" s="1285" t="s">
        <v>200</v>
      </c>
      <c r="H3774" s="1287" t="s">
        <v>30</v>
      </c>
      <c r="I3774" s="1288" t="s">
        <v>55</v>
      </c>
      <c r="J3774" s="1289" t="s">
        <v>223</v>
      </c>
      <c r="K3774" s="1290" t="s">
        <v>83</v>
      </c>
      <c r="L3774" s="1291" t="s">
        <v>76</v>
      </c>
      <c r="M3774" s="1292" t="s">
        <v>102</v>
      </c>
      <c r="N3774" s="508"/>
    </row>
    <row r="3775" spans="8:8" s="1235" ht="17.25" customFormat="1" customHeight="1">
      <c r="A3775" s="1236"/>
      <c r="B3775" s="1282" t="s">
        <v>167</v>
      </c>
      <c r="C3775" s="1293"/>
      <c r="D3775" s="1294"/>
      <c r="E3775" s="1295"/>
      <c r="F3775" s="1296"/>
      <c r="G3775" s="1295"/>
      <c r="H3775" s="1297"/>
      <c r="I3775" s="1298"/>
      <c r="J3775" s="1299"/>
      <c r="K3775" s="1300"/>
      <c r="L3775" s="1301"/>
      <c r="M3775" s="1302"/>
      <c r="N3775" s="508"/>
    </row>
    <row r="3776" spans="8:8" s="1235" ht="17.25" customFormat="1" customHeight="1">
      <c r="A3776" s="1236"/>
      <c r="B3776" s="1282" t="s">
        <v>167</v>
      </c>
      <c r="C3776" s="1303" t="s">
        <v>56</v>
      </c>
      <c r="D3776" s="1304"/>
      <c r="E3776" s="1305">
        <f>'Marks Entry'!$L$7</f>
        <v>5.0</v>
      </c>
      <c r="F3776" s="1305">
        <f>'Marks Entry'!$M$7</f>
        <v>5.0</v>
      </c>
      <c r="G3776" s="1305">
        <f>'Marks Entry'!$M$7</f>
        <v>5.0</v>
      </c>
      <c r="H3776" s="1306">
        <f>SUM(E3776:G3776)</f>
        <v>15.0</v>
      </c>
      <c r="I3776" s="1305">
        <f>'Marks Entry'!$P$7</f>
        <v>35.0</v>
      </c>
      <c r="J3776" s="1306">
        <f>SUM(H3776,I3776)</f>
        <v>50.0</v>
      </c>
      <c r="K3776" s="1305">
        <f>'Marks Entry'!$R$7</f>
        <v>50.0</v>
      </c>
      <c r="L3776" s="1307">
        <f>SUM(J3776,K3776)</f>
        <v>100.0</v>
      </c>
      <c r="M3776" s="1308"/>
      <c r="N3776" s="508"/>
    </row>
    <row r="3777" spans="8:8" s="1235" ht="17.25" customFormat="1" customHeight="1">
      <c r="A3777" s="1236"/>
      <c r="B3777" s="1282" t="s">
        <v>167</v>
      </c>
      <c r="C3777" s="1309" t="str">
        <f>'Marks Entry'!$L$3</f>
        <v>HINDI</v>
      </c>
      <c r="D3777" s="1310"/>
      <c r="E3777" s="1311">
        <f>IF(K3764="","",VLOOKUP($A3761,'Marks Entry'!$C$1:$GQ$109,10,0))</f>
        <v>0.0</v>
      </c>
      <c r="F3777" s="1311">
        <f>IF(K3764="","",VLOOKUP($A3761,'Marks Entry'!$C$1:$GQ$109,11,0))</f>
        <v>0.0</v>
      </c>
      <c r="G3777" s="1312">
        <f>IF(K3764="","",VLOOKUP($A3761,'Marks Entry'!$C$1:$GQ$109,12,0))</f>
        <v>0.0</v>
      </c>
      <c r="H3777" s="1313">
        <f>SUM(E3777:G3777)</f>
        <v>0.0</v>
      </c>
      <c r="I3777" s="1311">
        <f>IF(K3764="","",VLOOKUP($A3761,'Marks Entry'!$C$1:$GQ$109,14,0))</f>
        <v>0.0</v>
      </c>
      <c r="J3777" s="1313">
        <f t="shared" si="282" ref="J3777:J3784">SUM(H3777,I3777)</f>
        <v>0.0</v>
      </c>
      <c r="K3777" s="1311">
        <f>IF(K3764="","",VLOOKUP($A3761,'Marks Entry'!$C$1:$GQ$109,16,0))</f>
        <v>0.0</v>
      </c>
      <c r="L3777" s="1314">
        <f t="shared" si="283" ref="L3777:L3784">SUM(J3777,K3777)</f>
        <v>0.0</v>
      </c>
      <c r="M3777" s="1315" t="str">
        <f>IF(K3764="","",VLOOKUP($A3761,'Marks Entry'!$C$1:$GQ$109,21,0))</f>
        <v/>
      </c>
      <c r="N3777" s="508"/>
    </row>
    <row r="3778" spans="8:8" s="1235" ht="17.25" customFormat="1" customHeight="1">
      <c r="A3778" s="1236"/>
      <c r="B3778" s="1282" t="s">
        <v>167</v>
      </c>
      <c r="C3778" s="1316" t="str">
        <f>'Marks Entry'!$X$3</f>
        <v>ENGLISH</v>
      </c>
      <c r="D3778" s="1317"/>
      <c r="E3778" s="1318">
        <f>IF(K3764="","",VLOOKUP($A3761,'Marks Entry'!$C$1:$GQ$109,22,0))</f>
        <v>0.0</v>
      </c>
      <c r="F3778" s="1318">
        <f>IF(K3764="","",VLOOKUP($A3761,'Marks Entry'!$C$1:$GQ$109,23,0))</f>
        <v>0.0</v>
      </c>
      <c r="G3778" s="1319">
        <f>IF(K3764="","",VLOOKUP($A3761,'Marks Entry'!$C$1:$GQ$109,24,0))</f>
        <v>0.0</v>
      </c>
      <c r="H3778" s="1320">
        <f t="shared" si="284" ref="H3778:H3784">SUM(E3778:G3778)</f>
        <v>0.0</v>
      </c>
      <c r="I3778" s="1321">
        <f>IF(K3764="","",VLOOKUP($A3761,'Marks Entry'!$C$1:$GQ$109,26,0))</f>
        <v>0.0</v>
      </c>
      <c r="J3778" s="1320">
        <f t="shared" si="282"/>
        <v>0.0</v>
      </c>
      <c r="K3778" s="1318">
        <f>IF(K3764="","",VLOOKUP($A3761,'Marks Entry'!$C$1:$GQ$109,28,0))</f>
        <v>0.0</v>
      </c>
      <c r="L3778" s="1322">
        <f t="shared" si="283"/>
        <v>0.0</v>
      </c>
      <c r="M3778" s="1323" t="str">
        <f>IF(K3764="","",VLOOKUP($A3761,'Marks Entry'!$C$1:$GQ$109,33,0))</f>
        <v/>
      </c>
      <c r="N3778" s="508"/>
    </row>
    <row r="3779" spans="8:8" s="1235" ht="17.25" customFormat="1" customHeight="1">
      <c r="A3779" s="1236"/>
      <c r="B3779" s="1282" t="s">
        <v>167</v>
      </c>
      <c r="C3779" s="1324" t="s">
        <v>56</v>
      </c>
      <c r="D3779" s="1325"/>
      <c r="E3779" s="1326">
        <f>'Marks Entry'!$AJ$7</f>
        <v>10.0</v>
      </c>
      <c r="F3779" s="1326">
        <f>'Marks Entry'!$AK$7</f>
        <v>10.0</v>
      </c>
      <c r="G3779" s="1326">
        <f>'Marks Entry'!$AK$7</f>
        <v>10.0</v>
      </c>
      <c r="H3779" s="1327">
        <f t="shared" si="284"/>
        <v>30.0</v>
      </c>
      <c r="I3779" s="1326">
        <f>'Marks Entry'!$AN$7</f>
        <v>70.0</v>
      </c>
      <c r="J3779" s="1327">
        <f t="shared" si="282"/>
        <v>100.0</v>
      </c>
      <c r="K3779" s="1326">
        <f>'Marks Entry'!$AP$7</f>
        <v>100.0</v>
      </c>
      <c r="L3779" s="1328">
        <f t="shared" si="283"/>
        <v>200.0</v>
      </c>
      <c r="M3779" s="1329" t="s">
        <v>168</v>
      </c>
      <c r="N3779" s="508"/>
    </row>
    <row r="3780" spans="8:8" s="1235" ht="17.25" customFormat="1" customHeight="1">
      <c r="A3780" s="1236"/>
      <c r="B3780" s="1282" t="s">
        <v>167</v>
      </c>
      <c r="C3780" s="1330" t="str">
        <f>'Marks Entry'!$AJ$3</f>
        <v>SANSKRIT-I</v>
      </c>
      <c r="D3780" s="1331"/>
      <c r="E3780" s="1311">
        <f>IF(K3764="","",VLOOKUP($A3761,'Marks Entry'!$C$1:$GQ$109,34,0))</f>
        <v>0.0</v>
      </c>
      <c r="F3780" s="1311">
        <f>IF(K3764="","",VLOOKUP($A3761,'Marks Entry'!$C$1:$GQ$109,35,0))</f>
        <v>0.0</v>
      </c>
      <c r="G3780" s="1312">
        <f>IF(K3764="","",VLOOKUP($A3761,'Marks Entry'!$C$1:$GQ$109,36,0))</f>
        <v>0.0</v>
      </c>
      <c r="H3780" s="1332">
        <f t="shared" si="284"/>
        <v>0.0</v>
      </c>
      <c r="I3780" s="1333">
        <f>IF(K3764="","",VLOOKUP($A3761,'Marks Entry'!$C$1:$GQ$109,38,0))</f>
        <v>0.0</v>
      </c>
      <c r="J3780" s="1332">
        <f t="shared" si="282"/>
        <v>0.0</v>
      </c>
      <c r="K3780" s="1311">
        <f>IF(K3764="","",VLOOKUP($A3761,'Marks Entry'!$C$1:$GQ$109,40,0))</f>
        <v>0.0</v>
      </c>
      <c r="L3780" s="1314">
        <f t="shared" si="283"/>
        <v>0.0</v>
      </c>
      <c r="M3780" s="1315" t="str">
        <f>IF(K3764="","",VLOOKUP($A3761,'Marks Entry'!$C$1:$GQ$109,45,0))</f>
        <v/>
      </c>
      <c r="N3780" s="508"/>
    </row>
    <row r="3781" spans="8:8" s="1235" ht="17.25" customFormat="1" customHeight="1">
      <c r="A3781" s="1236"/>
      <c r="B3781" s="1282" t="s">
        <v>167</v>
      </c>
      <c r="C3781" s="1334" t="str">
        <f>'Marks Entry'!$AV$3</f>
        <v>SANSKRIT-II</v>
      </c>
      <c r="D3781" s="1335"/>
      <c r="E3781" s="1311">
        <f>IF(K3764="","",VLOOKUP($A3761,'Marks Entry'!$C$1:$GQ$109,46,0))</f>
        <v>0.0</v>
      </c>
      <c r="F3781" s="1311">
        <f>IF(K3764="","",VLOOKUP($A3761,'Marks Entry'!$C$1:$GQ$109,47,0))</f>
        <v>0.0</v>
      </c>
      <c r="G3781" s="1312">
        <f>IF(K3764="","",VLOOKUP($A3761,'Marks Entry'!$C$1:$GQ$109,48,0))</f>
        <v>0.0</v>
      </c>
      <c r="H3781" s="1336">
        <f t="shared" si="284"/>
        <v>0.0</v>
      </c>
      <c r="I3781" s="1337">
        <f>IF(K3764="","",VLOOKUP($A3761,'Marks Entry'!$C$1:$GQ$109,50,0))</f>
        <v>0.0</v>
      </c>
      <c r="J3781" s="1336">
        <f t="shared" si="282"/>
        <v>0.0</v>
      </c>
      <c r="K3781" s="1311">
        <f>IF(K3764="","",VLOOKUP($A3761,'Marks Entry'!$C$1:$GQ$109,52,0))</f>
        <v>0.0</v>
      </c>
      <c r="L3781" s="1314">
        <f t="shared" si="283"/>
        <v>0.0</v>
      </c>
      <c r="M3781" s="1315" t="str">
        <f>IF(K3764="","",VLOOKUP($A3761,'Marks Entry'!$C$1:$GQ$109,57,0))</f>
        <v/>
      </c>
      <c r="N3781" s="508"/>
    </row>
    <row r="3782" spans="8:8" s="1235" ht="17.25" customFormat="1" customHeight="1">
      <c r="A3782" s="1236"/>
      <c r="B3782" s="1282" t="s">
        <v>167</v>
      </c>
      <c r="C3782" s="1334" t="str">
        <f>'Marks Entry'!$BH$3</f>
        <v>SCIENCE</v>
      </c>
      <c r="D3782" s="1335"/>
      <c r="E3782" s="1311">
        <f>IF(K3764="","",VLOOKUP($A3761,'Marks Entry'!$C$1:$GQ$109,58,0))</f>
        <v>0.0</v>
      </c>
      <c r="F3782" s="1311">
        <f>IF(K3764="","",VLOOKUP($A3761,'Marks Entry'!$C$1:$GQ$109,59,0))</f>
        <v>0.0</v>
      </c>
      <c r="G3782" s="1312">
        <f>IF(K3764="","",VLOOKUP($A3761,'Marks Entry'!$C$1:$GQ$109,60,0))</f>
        <v>0.0</v>
      </c>
      <c r="H3782" s="1336">
        <f t="shared" si="284"/>
        <v>0.0</v>
      </c>
      <c r="I3782" s="1337">
        <f>IF(K3764="","",VLOOKUP($A3761,'Marks Entry'!$C$1:$GQ$109,62,0))</f>
        <v>0.0</v>
      </c>
      <c r="J3782" s="1336">
        <f t="shared" si="282"/>
        <v>0.0</v>
      </c>
      <c r="K3782" s="1311">
        <f>IF(K3764="","",VLOOKUP($A3761,'Marks Entry'!$C$1:$GQ$109,64,0))</f>
        <v>0.0</v>
      </c>
      <c r="L3782" s="1314">
        <f t="shared" si="283"/>
        <v>0.0</v>
      </c>
      <c r="M3782" s="1315" t="str">
        <f>IF(K3764="","",VLOOKUP($A3761,'Marks Entry'!$C$1:$GQ$109,69,0))</f>
        <v/>
      </c>
      <c r="N3782" s="508"/>
    </row>
    <row r="3783" spans="8:8" s="1235" ht="17.25" customFormat="1" customHeight="1">
      <c r="A3783" s="1236"/>
      <c r="B3783" s="1282" t="s">
        <v>167</v>
      </c>
      <c r="C3783" s="1338" t="str">
        <f>'Marks Entry'!$BT$3</f>
        <v>MATHEMATICS</v>
      </c>
      <c r="D3783" s="1339"/>
      <c r="E3783" s="1340">
        <f>IF(K3764="","",VLOOKUP($A3761,'Marks Entry'!$C$1:$GQ$109,70,0))</f>
        <v>0.0</v>
      </c>
      <c r="F3783" s="1340">
        <f>IF(K3764="","",VLOOKUP($A3761,'Marks Entry'!$C$1:$GQ$109,71,0))</f>
        <v>0.0</v>
      </c>
      <c r="G3783" s="1341">
        <f>IF(K3764="","",VLOOKUP($A3761,'Marks Entry'!$C$1:$GQ$109,72,0))</f>
        <v>0.0</v>
      </c>
      <c r="H3783" s="1342">
        <f t="shared" si="284"/>
        <v>0.0</v>
      </c>
      <c r="I3783" s="1343">
        <f>IF(K3764="","",VLOOKUP($A3761,'Marks Entry'!$C$1:$GQ$109,74,0))</f>
        <v>0.0</v>
      </c>
      <c r="J3783" s="1342">
        <f t="shared" si="282"/>
        <v>0.0</v>
      </c>
      <c r="K3783" s="1340">
        <f>IF(K3764="","",VLOOKUP($A3761,'Marks Entry'!$C$1:$GQ$109,76,0))</f>
        <v>0.0</v>
      </c>
      <c r="L3783" s="1344">
        <f t="shared" si="283"/>
        <v>0.0</v>
      </c>
      <c r="M3783" s="1345" t="str">
        <f>IF(K3764="","",VLOOKUP($A3761,'Marks Entry'!$C$1:$GQ$109,81,0))</f>
        <v/>
      </c>
      <c r="N3783" s="508"/>
    </row>
    <row r="3784" spans="8:8" s="1235" ht="17.25" customFormat="1" customHeight="1">
      <c r="A3784" s="1236"/>
      <c r="B3784" s="1282" t="s">
        <v>167</v>
      </c>
      <c r="C3784" s="1338" t="str">
        <f>'Marks Entry'!$CF$3</f>
        <v>SOCIAL SCIENCE</v>
      </c>
      <c r="D3784" s="1339"/>
      <c r="E3784" s="1340">
        <f>IF(K3764="","",VLOOKUP($A3761,'Marks Entry'!$C$1:$GQ$109,82,0))</f>
        <v>0.0</v>
      </c>
      <c r="F3784" s="1340">
        <f>IF(K3764="","",VLOOKUP($A3761,'Marks Entry'!$C$1:$GQ$109,83,0))</f>
        <v>0.0</v>
      </c>
      <c r="G3784" s="1341">
        <f>IF(K3764="","",VLOOKUP($A3761,'Marks Entry'!$C$1:$GQ$109,84,0))</f>
        <v>0.0</v>
      </c>
      <c r="H3784" s="1342">
        <f t="shared" si="284"/>
        <v>0.0</v>
      </c>
      <c r="I3784" s="1343">
        <f>IF(K3764="","",VLOOKUP($A3761,'Marks Entry'!$C$1:$GQ$109,86,0))</f>
        <v>0.0</v>
      </c>
      <c r="J3784" s="1342">
        <f t="shared" si="282"/>
        <v>0.0</v>
      </c>
      <c r="K3784" s="1340">
        <f>IF(K3764="","",VLOOKUP($A3761,'Marks Entry'!$C$1:$GQ$109,88,0))</f>
        <v>0.0</v>
      </c>
      <c r="L3784" s="1344">
        <f t="shared" si="283"/>
        <v>0.0</v>
      </c>
      <c r="M3784" s="1345" t="str">
        <f>IF(K3764="","",VLOOKUP($A3761,'Marks Entry'!$C$1:$GQ$109,93,0))</f>
        <v/>
      </c>
      <c r="N3784" s="508"/>
    </row>
    <row r="3785" spans="8:8" s="24" ht="17.25" customFormat="1" customHeight="1">
      <c r="A3785" s="1236"/>
      <c r="B3785" s="1262" t="s">
        <v>167</v>
      </c>
      <c r="C3785" s="1346" t="s">
        <v>77</v>
      </c>
      <c r="D3785" s="1347"/>
      <c r="E3785" s="1348"/>
      <c r="F3785" s="1349" t="s">
        <v>78</v>
      </c>
      <c r="G3785" s="1350"/>
      <c r="H3785" s="1351" t="s">
        <v>79</v>
      </c>
      <c r="I3785" s="1352"/>
      <c r="J3785" s="1353" t="s">
        <v>43</v>
      </c>
      <c r="K3785" s="1354" t="s">
        <v>95</v>
      </c>
      <c r="L3785" s="1355" t="s">
        <v>41</v>
      </c>
      <c r="M3785" s="1356" t="s">
        <v>45</v>
      </c>
      <c r="N3785" s="508"/>
    </row>
    <row r="3786" spans="8:8" s="24" ht="20.25" customFormat="1" customHeight="1">
      <c r="A3786" s="1236"/>
      <c r="B3786" s="1262" t="s">
        <v>167</v>
      </c>
      <c r="C3786" s="1357"/>
      <c r="D3786" s="1358"/>
      <c r="E3786" s="1359"/>
      <c r="F3786" s="1360" t="str">
        <f>IF(K3764="","",VLOOKUP($A3761,'Marks Entry'!$C$1:$GQ$109,155,0))</f>
        <v/>
      </c>
      <c r="G3786" s="1361"/>
      <c r="H3786" s="1362" t="str">
        <f>IF(K3764="","",VLOOKUP($A3761,'Marks Entry'!$C$1:$GQ$109,156,0))</f>
        <v/>
      </c>
      <c r="I3786" s="1361"/>
      <c r="J3786" s="1363" t="str">
        <f>IF(K3764="","",VLOOKUP($A3761,'Marks Entry'!$C$1:$GQ$109,157,0))</f>
        <v/>
      </c>
      <c r="K3786" s="1364" t="str">
        <f>IF(K3764="","",VLOOKUP($A3761,'Marks Entry'!$C$1:$GQ$109,158,0))</f>
        <v/>
      </c>
      <c r="L3786" s="1365" t="str">
        <f>IF(K3764="","",VLOOKUP($A3761,'Marks Entry'!$C$1:$GQ$109,159,0))</f>
        <v/>
      </c>
      <c r="M3786" s="1366" t="str">
        <f>IF(K3764="","",VLOOKUP($A3761,'Marks Entry'!$C$1:$GQ$109,161,0))</f>
        <v/>
      </c>
      <c r="N3786" s="508"/>
    </row>
    <row r="3787" spans="8:8" s="24" ht="17.25" customFormat="1" customHeight="1">
      <c r="A3787" s="1236"/>
      <c r="B3787" s="1262" t="s">
        <v>167</v>
      </c>
      <c r="C3787" s="1367" t="s">
        <v>58</v>
      </c>
      <c r="D3787" s="1368"/>
      <c r="E3787" s="1368"/>
      <c r="F3787" s="1368"/>
      <c r="G3787" s="1368"/>
      <c r="H3787" s="1368"/>
      <c r="I3787" s="1369"/>
      <c r="J3787" s="1370" t="s">
        <v>59</v>
      </c>
      <c r="K3787" s="1371">
        <f>IF(K3764="","",VLOOKUP($A3761,'Marks Entry'!$C$1:$GQ$109,152,0))</f>
        <v>0.0</v>
      </c>
      <c r="L3787" s="1372" t="s">
        <v>104</v>
      </c>
      <c r="M3787" s="1373"/>
      <c r="N3787" s="508"/>
    </row>
    <row r="3788" spans="8:8" s="24" ht="17.25" customFormat="1" customHeight="1">
      <c r="A3788" s="1236"/>
      <c r="B3788" s="1262" t="s">
        <v>167</v>
      </c>
      <c r="C3788" s="1374" t="s">
        <v>54</v>
      </c>
      <c r="D3788" s="1375"/>
      <c r="E3788" s="1375"/>
      <c r="F3788" s="1376" t="s">
        <v>162</v>
      </c>
      <c r="G3788" s="1376"/>
      <c r="H3788" s="1376"/>
      <c r="I3788" s="1377" t="s">
        <v>49</v>
      </c>
      <c r="J3788" s="1378" t="s">
        <v>60</v>
      </c>
      <c r="K3788" s="1379">
        <f>IF(K3764="","",VLOOKUP($A3761,'Marks Entry'!$C$1:$GQ$109,153,0))</f>
        <v>0.0</v>
      </c>
      <c r="L3788" s="1380" t="str">
        <f>IF(K3764="","",VLOOKUP($A3761,'Marks Entry'!$C$1:$GQ$109,154,0))</f>
        <v/>
      </c>
      <c r="M3788" s="1381"/>
      <c r="N3788" s="508"/>
    </row>
    <row r="3789" spans="8:8" s="24" ht="17.25" customFormat="1" customHeight="1">
      <c r="A3789" s="1236"/>
      <c r="B3789" s="1262" t="s">
        <v>167</v>
      </c>
      <c r="C3789" s="1374"/>
      <c r="D3789" s="1375"/>
      <c r="E3789" s="1375"/>
      <c r="F3789" s="1376"/>
      <c r="G3789" s="1376"/>
      <c r="H3789" s="1376"/>
      <c r="I3789" s="1382" t="s">
        <v>103</v>
      </c>
      <c r="J3789" s="1383" t="s">
        <v>61</v>
      </c>
      <c r="K3789" s="1383"/>
      <c r="L3789" s="1384" t="str">
        <f>IF(K3764="","",VLOOKUP($A3761,'Marks Entry'!$C$1:$GQ$109,162,0))</f>
        <v/>
      </c>
      <c r="M3789" s="1385"/>
      <c r="N3789" s="508"/>
    </row>
    <row r="3790" spans="8:8" s="24" ht="17.25" customFormat="1" customHeight="1">
      <c r="A3790" s="1236"/>
      <c r="B3790" s="1262" t="s">
        <v>167</v>
      </c>
      <c r="C3790" s="1386" t="str">
        <f>'Marks Entry'!$CR$3</f>
        <v>Fou. Of Info. Tech.</v>
      </c>
      <c r="D3790" s="1387"/>
      <c r="E3790" s="1388"/>
      <c r="F3790" s="1389" t="str">
        <f>IF(K3764="","",VLOOKUP($A3761,'Marks Entry'!$C$1:$GQ$109,180,0))</f>
        <v>0/200</v>
      </c>
      <c r="G3790" s="1389"/>
      <c r="H3790" s="1389"/>
      <c r="I3790" s="1390" t="str">
        <f>IF(OR(K3764="",F3790=0/200),"",VLOOKUP($A3761,'Marks Entry'!$C$1:$GQ$109,106,0))</f>
        <v/>
      </c>
      <c r="J3790" s="1391" t="s">
        <v>68</v>
      </c>
      <c r="K3790" s="1391"/>
      <c r="L3790" s="1392">
        <f>Master!$E$20</f>
        <v>45048.0</v>
      </c>
      <c r="M3790" s="1393"/>
      <c r="N3790" s="508"/>
    </row>
    <row r="3791" spans="8:8" s="24" ht="17.25" customFormat="1" customHeight="1">
      <c r="A3791" s="1236"/>
      <c r="B3791" s="1262" t="s">
        <v>167</v>
      </c>
      <c r="C3791" s="1394" t="str">
        <f>'Marks Entry'!$DE$3</f>
        <v>Health &amp; Phy. Edu.</v>
      </c>
      <c r="D3791" s="1395"/>
      <c r="E3791" s="1395"/>
      <c r="F3791" s="1396" t="str">
        <f>IF(K3764="","",VLOOKUP($A3761,'Marks Entry'!$C$1:$GQ$109,184,0))</f>
        <v>0/230</v>
      </c>
      <c r="G3791" s="1397"/>
      <c r="H3791" s="1398"/>
      <c r="I3791" s="1390" t="str">
        <f>IF(OR(K3764="",F3791=0/200),"",VLOOKUP($A3761,'Marks Entry'!$C$1:$GQ$109,129,0))</f>
        <v/>
      </c>
      <c r="J3791" s="1399"/>
      <c r="K3791" s="1399"/>
      <c r="L3791" s="1399"/>
      <c r="M3791" s="1400"/>
      <c r="N3791" s="508"/>
    </row>
    <row r="3792" spans="8:8" s="24" ht="17.25" customFormat="1" customHeight="1">
      <c r="A3792" s="1236"/>
      <c r="B3792" s="1262" t="s">
        <v>167</v>
      </c>
      <c r="C3792" s="1394" t="str">
        <f>'Marks Entry'!$EB$3</f>
        <v>S.U.P.W.</v>
      </c>
      <c r="D3792" s="1395"/>
      <c r="E3792" s="1395"/>
      <c r="F3792" s="1396" t="str">
        <f>IF(K3764="","",VLOOKUP($A3761,'Marks Entry'!$C$1:$GQ$109,188,0))</f>
        <v>0/100</v>
      </c>
      <c r="G3792" s="1397"/>
      <c r="H3792" s="1398"/>
      <c r="I3792" s="1390" t="str">
        <f>IF(OR(K3764="",F3792=0/100),"",VLOOKUP($A3761,'Marks Entry'!$C$1:$GQ$109,135,0))</f>
        <v/>
      </c>
      <c r="J3792" s="1401"/>
      <c r="K3792" s="1401"/>
      <c r="L3792" s="1401"/>
      <c r="M3792" s="1402"/>
      <c r="N3792" s="508"/>
    </row>
    <row r="3793" spans="8:8" s="24" ht="17.25" customFormat="1" customHeight="1">
      <c r="A3793" s="1236"/>
      <c r="B3793" s="1262" t="s">
        <v>167</v>
      </c>
      <c r="C3793" s="1394" t="str">
        <f>'Marks Entry'!$EH$3</f>
        <v>Art Education</v>
      </c>
      <c r="D3793" s="1395"/>
      <c r="E3793" s="1395"/>
      <c r="F3793" s="1396" t="str">
        <f>IF(K3764="","",VLOOKUP($A3761,'Marks Entry'!$C$1:$GQ$109,192,0))</f>
        <v>0/100</v>
      </c>
      <c r="G3793" s="1397"/>
      <c r="H3793" s="1398"/>
      <c r="I3793" s="1390" t="str">
        <f>IF(OR(K3764="",F3793=0/100),"",VLOOKUP($A3761,'Marks Entry'!$C$1:$GQ$109,141,0))</f>
        <v/>
      </c>
      <c r="J3793" s="1403" t="s">
        <v>228</v>
      </c>
      <c r="K3793" s="1403"/>
      <c r="L3793" s="1403"/>
      <c r="M3793" s="1404"/>
      <c r="N3793" s="508"/>
    </row>
    <row r="3794" spans="8:8" s="24" ht="17.25" customFormat="1" customHeight="1">
      <c r="A3794" s="1236"/>
      <c r="B3794" s="1262" t="s">
        <v>167</v>
      </c>
      <c r="C3794" s="1394" t="str">
        <f>'Marks Entry'!$EN$3</f>
        <v>H &amp; C RAJ</v>
      </c>
      <c r="D3794" s="1395"/>
      <c r="E3794" s="1395"/>
      <c r="F3794" s="1405" t="str">
        <f>IF(K3764="","",VLOOKUP($A3761,'Marks Entry'!$C$1:$GQ$109,196,0))</f>
        <v>0/200</v>
      </c>
      <c r="G3794" s="1406"/>
      <c r="H3794" s="1407"/>
      <c r="I3794" s="1408" t="str">
        <f>IF(OR(K3764="",F3794=0/200),"",VLOOKUP($A3761,'Marks Entry'!$C$1:$GQ$109,151,0))</f>
        <v/>
      </c>
      <c r="J3794" s="1403" t="s">
        <v>229</v>
      </c>
      <c r="K3794" s="1403"/>
      <c r="L3794" s="1403"/>
      <c r="M3794" s="1404"/>
      <c r="N3794" s="508"/>
    </row>
    <row r="3795" spans="8:8" s="24" ht="17.25" customFormat="1" customHeight="1">
      <c r="A3795" s="1236"/>
      <c r="B3795" s="1262" t="s">
        <v>167</v>
      </c>
      <c r="C3795" s="1409" t="s">
        <v>171</v>
      </c>
      <c r="D3795" s="1410"/>
      <c r="E3795" s="1411"/>
      <c r="F3795" s="1412" t="s">
        <v>172</v>
      </c>
      <c r="G3795" s="1413"/>
      <c r="H3795" s="1414"/>
      <c r="I3795" s="1415" t="s">
        <v>31</v>
      </c>
      <c r="J3795" s="1403" t="s">
        <v>230</v>
      </c>
      <c r="K3795" s="1403"/>
      <c r="L3795" s="1403"/>
      <c r="M3795" s="1404"/>
      <c r="N3795" s="508"/>
    </row>
    <row r="3796" spans="8:8" s="24" ht="17.25" customFormat="1" customHeight="1">
      <c r="A3796" s="1236"/>
      <c r="B3796" s="1262" t="s">
        <v>167</v>
      </c>
      <c r="C3796" s="1416"/>
      <c r="D3796" s="1417"/>
      <c r="E3796" s="1418"/>
      <c r="F3796" s="1419" t="s">
        <v>224</v>
      </c>
      <c r="G3796" s="1420"/>
      <c r="H3796" s="1421"/>
      <c r="I3796" s="1422" t="s">
        <v>62</v>
      </c>
      <c r="J3796" s="1423" t="s">
        <v>232</v>
      </c>
      <c r="K3796" s="1424"/>
      <c r="L3796" s="1424"/>
      <c r="M3796" s="1425"/>
      <c r="N3796" s="508"/>
    </row>
    <row r="3797" spans="8:8" s="24" ht="17.25" customFormat="1" customHeight="1">
      <c r="A3797" s="1236"/>
      <c r="B3797" s="1262" t="s">
        <v>167</v>
      </c>
      <c r="C3797" s="1416"/>
      <c r="D3797" s="1417"/>
      <c r="E3797" s="1418"/>
      <c r="F3797" s="1419" t="s">
        <v>225</v>
      </c>
      <c r="G3797" s="1420"/>
      <c r="H3797" s="1421"/>
      <c r="I3797" s="1422" t="s">
        <v>63</v>
      </c>
      <c r="J3797" s="1426"/>
      <c r="K3797" s="1427"/>
      <c r="L3797" s="1427"/>
      <c r="M3797" s="1428"/>
      <c r="N3797" s="508"/>
    </row>
    <row r="3798" spans="8:8" s="24" ht="17.25" customFormat="1" customHeight="1">
      <c r="A3798" s="1236"/>
      <c r="B3798" s="1262" t="s">
        <v>167</v>
      </c>
      <c r="C3798" s="1416"/>
      <c r="D3798" s="1417"/>
      <c r="E3798" s="1418"/>
      <c r="F3798" s="1419" t="s">
        <v>226</v>
      </c>
      <c r="G3798" s="1420"/>
      <c r="H3798" s="1421"/>
      <c r="I3798" s="1422" t="s">
        <v>65</v>
      </c>
      <c r="J3798" s="1426"/>
      <c r="K3798" s="1427"/>
      <c r="L3798" s="1427"/>
      <c r="M3798" s="1428"/>
      <c r="N3798" s="508"/>
    </row>
    <row r="3799" spans="8:8" s="24" ht="17.25" customFormat="1" customHeight="1">
      <c r="A3799" s="1236"/>
      <c r="B3799" s="1429" t="s">
        <v>167</v>
      </c>
      <c r="C3799" s="1430"/>
      <c r="D3799" s="1431"/>
      <c r="E3799" s="1432"/>
      <c r="F3799" s="1433" t="s">
        <v>227</v>
      </c>
      <c r="G3799" s="1434"/>
      <c r="H3799" s="1435"/>
      <c r="I3799" s="1436" t="s">
        <v>64</v>
      </c>
      <c r="J3799" s="1437" t="s">
        <v>231</v>
      </c>
      <c r="K3799" s="1438"/>
      <c r="L3799" s="1438"/>
      <c r="M3799" s="1439"/>
      <c r="N3799" s="508"/>
    </row>
    <row r="3800" spans="8:8" s="24" ht="27.75" customFormat="1" customHeight="1">
      <c r="A3800" s="1440" t="s">
        <v>161</v>
      </c>
      <c r="B3800" s="1440"/>
      <c r="C3800" s="1440"/>
      <c r="D3800" s="1440"/>
      <c r="E3800" s="1440"/>
      <c r="F3800" s="1440"/>
      <c r="G3800" s="1440"/>
      <c r="H3800" s="1440"/>
      <c r="I3800" s="1440"/>
      <c r="J3800" s="1440"/>
      <c r="K3800" s="1440"/>
      <c r="L3800" s="1440"/>
      <c r="M3800" s="1440"/>
      <c r="N3800" s="1440"/>
    </row>
    <row r="3801" spans="8:8" s="24" ht="19.5" customFormat="1" customHeight="1">
      <c r="A3801" s="1223">
        <f>A3761+1</f>
        <v>96.0</v>
      </c>
      <c r="B3801" s="1441" t="str">
        <f>$B$1</f>
        <v>Department Of Sanskrit Education, Rajasthan</v>
      </c>
      <c r="C3801" s="1441"/>
      <c r="D3801" s="1441"/>
      <c r="E3801" s="1441"/>
      <c r="F3801" s="1441"/>
      <c r="G3801" s="1441"/>
      <c r="H3801" s="1441"/>
      <c r="I3801" s="1441"/>
      <c r="J3801" s="1441"/>
      <c r="K3801" s="1441"/>
      <c r="L3801" s="1441"/>
      <c r="M3801" s="1441"/>
      <c r="N3801" s="508" t="s">
        <v>161</v>
      </c>
    </row>
    <row r="3802" spans="8:8" s="707" ht="36.0" customFormat="1" customHeight="1">
      <c r="A3802" s="1225"/>
      <c r="B3802" s="1226"/>
      <c r="C3802" s="1227"/>
      <c r="D3802" s="1228" t="str">
        <f>Master!$E$8</f>
        <v>GOVT VARISHTHA UPADHYAY SANSKRIT SCHOOL</v>
      </c>
      <c r="E3802" s="1229"/>
      <c r="F3802" s="1229"/>
      <c r="G3802" s="1229"/>
      <c r="H3802" s="1229"/>
      <c r="I3802" s="1229"/>
      <c r="J3802" s="1229"/>
      <c r="K3802" s="1229"/>
      <c r="L3802" s="1229"/>
      <c r="M3802" s="1230"/>
      <c r="N3802" s="508"/>
    </row>
    <row r="3803" spans="8:8" s="24" ht="19.5" customFormat="1" customHeight="1">
      <c r="A3803" s="1225"/>
      <c r="B3803" s="1231"/>
      <c r="C3803" s="1232"/>
      <c r="D3803" s="1233">
        <f>Master!$E$11</f>
        <v>0.0</v>
      </c>
      <c r="E3803" s="1233"/>
      <c r="F3803" s="1233"/>
      <c r="G3803" s="1233"/>
      <c r="H3803" s="1233"/>
      <c r="I3803" s="1233"/>
      <c r="J3803" s="1233"/>
      <c r="K3803" s="1233"/>
      <c r="L3803" s="1233"/>
      <c r="M3803" s="1234"/>
      <c r="N3803" s="508"/>
    </row>
    <row r="3804" spans="8:8" s="1235" ht="18.75" customFormat="1" customHeight="1">
      <c r="A3804" s="1236"/>
      <c r="B3804" s="1237"/>
      <c r="C3804" s="1238" t="s">
        <v>154</v>
      </c>
      <c r="D3804" s="1239"/>
      <c r="E3804" s="1239"/>
      <c r="F3804" s="1239"/>
      <c r="G3804" s="1239"/>
      <c r="H3804" s="1240"/>
      <c r="I3804" s="1241" t="s">
        <v>135</v>
      </c>
      <c r="J3804" s="1242"/>
      <c r="K3804" s="1243">
        <f>VLOOKUP($A3801,'Marks Entry'!$C$9:$K$108,5)</f>
        <v>0.0</v>
      </c>
      <c r="L3804" s="1244" t="s">
        <v>221</v>
      </c>
      <c r="M3804" s="1245"/>
      <c r="N3804" s="508"/>
    </row>
    <row r="3805" spans="8:8" s="1235" ht="18.75" customFormat="1" customHeight="1">
      <c r="A3805" s="1236"/>
      <c r="B3805" s="1237"/>
      <c r="C3805" s="1246"/>
      <c r="D3805" s="1247"/>
      <c r="E3805" s="1247"/>
      <c r="F3805" s="1247"/>
      <c r="G3805" s="1247"/>
      <c r="H3805" s="1248"/>
      <c r="I3805" s="1241"/>
      <c r="J3805" s="1242"/>
      <c r="K3805" s="1243"/>
      <c r="L3805" s="1249">
        <f>Master!$E$14</f>
        <v>8170.0</v>
      </c>
      <c r="M3805" s="1250"/>
      <c r="N3805" s="508"/>
    </row>
    <row r="3806" spans="8:8" s="24" ht="15.75" customFormat="1" customHeight="1">
      <c r="A3806" s="1236"/>
      <c r="B3806" s="1251"/>
      <c r="C3806" s="1246"/>
      <c r="D3806" s="1247"/>
      <c r="E3806" s="1247"/>
      <c r="F3806" s="1247"/>
      <c r="G3806" s="1247"/>
      <c r="H3806" s="1248"/>
      <c r="I3806" s="1241"/>
      <c r="J3806" s="1242"/>
      <c r="K3806" s="1243"/>
      <c r="L3806" s="1252" t="s">
        <v>222</v>
      </c>
      <c r="M3806" s="1253"/>
      <c r="N3806" s="508"/>
    </row>
    <row r="3807" spans="8:8" s="24" ht="18.0" customFormat="1" customHeight="1">
      <c r="A3807" s="1236"/>
      <c r="B3807" s="1251"/>
      <c r="C3807" s="1254"/>
      <c r="D3807" s="1255"/>
      <c r="E3807" s="1255"/>
      <c r="F3807" s="1255"/>
      <c r="G3807" s="1255"/>
      <c r="H3807" s="1256"/>
      <c r="I3807" s="1257"/>
      <c r="J3807" s="1258"/>
      <c r="K3807" s="1259"/>
      <c r="L3807" s="1260" t="str">
        <f>Master!$E$6</f>
        <v>2022-23</v>
      </c>
      <c r="M3807" s="1261"/>
      <c r="N3807" s="508"/>
    </row>
    <row r="3808" spans="8:8" s="24" ht="17.25" customFormat="1" customHeight="1">
      <c r="A3808" s="1236"/>
      <c r="B3808" s="1262" t="s">
        <v>167</v>
      </c>
      <c r="C3808" s="1263" t="s">
        <v>21</v>
      </c>
      <c r="D3808" s="1264"/>
      <c r="E3808" s="1264"/>
      <c r="F3808" s="1264"/>
      <c r="G3808" s="1265"/>
      <c r="H3808" s="1266" t="s">
        <v>153</v>
      </c>
      <c r="I3808" s="1267">
        <f>IF(K3804="","",VLOOKUP($A3801,'Marks Entry'!$C$9:$FA$108,3,0))</f>
        <v>0.0</v>
      </c>
      <c r="J3808" s="1267"/>
      <c r="K3808" s="1267"/>
      <c r="L3808" s="1267"/>
      <c r="M3808" s="1268"/>
      <c r="N3808" s="508"/>
    </row>
    <row r="3809" spans="8:8" s="24" ht="17.25" customFormat="1" customHeight="1">
      <c r="A3809" s="1236"/>
      <c r="B3809" s="1262" t="s">
        <v>167</v>
      </c>
      <c r="C3809" s="1269" t="s">
        <v>23</v>
      </c>
      <c r="D3809" s="1270"/>
      <c r="E3809" s="1270"/>
      <c r="F3809" s="1270"/>
      <c r="G3809" s="1271"/>
      <c r="H3809" s="1272" t="s">
        <v>153</v>
      </c>
      <c r="I3809" s="1273">
        <f>IF(K3804="","",VLOOKUP($A3801,'Marks Entry'!$C$9:$FA$108,6,0))</f>
        <v>0.0</v>
      </c>
      <c r="J3809" s="1273"/>
      <c r="K3809" s="1273"/>
      <c r="L3809" s="1273"/>
      <c r="M3809" s="1274"/>
      <c r="N3809" s="508"/>
    </row>
    <row r="3810" spans="8:8" s="24" ht="17.25" customFormat="1" customHeight="1">
      <c r="A3810" s="1236"/>
      <c r="B3810" s="1262" t="s">
        <v>167</v>
      </c>
      <c r="C3810" s="1269" t="s">
        <v>24</v>
      </c>
      <c r="D3810" s="1270"/>
      <c r="E3810" s="1270"/>
      <c r="F3810" s="1270"/>
      <c r="G3810" s="1271"/>
      <c r="H3810" s="1272" t="s">
        <v>153</v>
      </c>
      <c r="I3810" s="1273">
        <f>IF(K3804="","",VLOOKUP($A3801,'Marks Entry'!$C$9:$FA$108,7,0))</f>
        <v>0.0</v>
      </c>
      <c r="J3810" s="1273"/>
      <c r="K3810" s="1273"/>
      <c r="L3810" s="1273"/>
      <c r="M3810" s="1274"/>
      <c r="N3810" s="508"/>
    </row>
    <row r="3811" spans="8:8" s="24" ht="17.25" customFormat="1" customHeight="1">
      <c r="A3811" s="1236"/>
      <c r="B3811" s="1262" t="s">
        <v>167</v>
      </c>
      <c r="C3811" s="1269" t="s">
        <v>52</v>
      </c>
      <c r="D3811" s="1270"/>
      <c r="E3811" s="1270"/>
      <c r="F3811" s="1270"/>
      <c r="G3811" s="1271"/>
      <c r="H3811" s="1272" t="s">
        <v>153</v>
      </c>
      <c r="I3811" s="1273">
        <f>IF(K3804="","",VLOOKUP($A3801,'Marks Entry'!$C$9:$FA$108,8,0))</f>
        <v>0.0</v>
      </c>
      <c r="J3811" s="1273"/>
      <c r="K3811" s="1273"/>
      <c r="L3811" s="1273"/>
      <c r="M3811" s="1274"/>
      <c r="N3811" s="508"/>
    </row>
    <row r="3812" spans="8:8" s="24" ht="17.25" customFormat="1" customHeight="1">
      <c r="A3812" s="1236"/>
      <c r="B3812" s="1262" t="s">
        <v>167</v>
      </c>
      <c r="C3812" s="1269" t="s">
        <v>53</v>
      </c>
      <c r="D3812" s="1270"/>
      <c r="E3812" s="1270"/>
      <c r="F3812" s="1270"/>
      <c r="G3812" s="1271"/>
      <c r="H3812" s="1272" t="s">
        <v>153</v>
      </c>
      <c r="I3812" s="1275" t="str">
        <f>IF(K3804="","",CONCATENATE('Marks Entry'!$G$4,'Marks Entry'!$J$4))</f>
        <v>9(A)</v>
      </c>
      <c r="J3812" s="1273"/>
      <c r="K3812" s="1273"/>
      <c r="L3812" s="1273"/>
      <c r="M3812" s="1274"/>
      <c r="N3812" s="508"/>
    </row>
    <row r="3813" spans="8:8" s="24" ht="17.25" customFormat="1" customHeight="1">
      <c r="A3813" s="1236"/>
      <c r="B3813" s="1262" t="s">
        <v>167</v>
      </c>
      <c r="C3813" s="1276" t="s">
        <v>26</v>
      </c>
      <c r="D3813" s="1277"/>
      <c r="E3813" s="1277"/>
      <c r="F3813" s="1277"/>
      <c r="G3813" s="1278"/>
      <c r="H3813" s="1279" t="s">
        <v>153</v>
      </c>
      <c r="I3813" s="1280">
        <f>IF(K3804="","",VLOOKUP($A3801,'Marks Entry'!$C$9:$FA$108,9,0))</f>
        <v>0.0</v>
      </c>
      <c r="J3813" s="1280"/>
      <c r="K3813" s="1280"/>
      <c r="L3813" s="1280"/>
      <c r="M3813" s="1281"/>
      <c r="N3813" s="508"/>
    </row>
    <row r="3814" spans="8:8" s="1235" ht="17.25" customFormat="1" customHeight="1">
      <c r="A3814" s="1236"/>
      <c r="B3814" s="1282" t="s">
        <v>167</v>
      </c>
      <c r="C3814" s="1283" t="s">
        <v>54</v>
      </c>
      <c r="D3814" s="1284"/>
      <c r="E3814" s="1285" t="s">
        <v>69</v>
      </c>
      <c r="F3814" s="1286" t="s">
        <v>70</v>
      </c>
      <c r="G3814" s="1285" t="s">
        <v>200</v>
      </c>
      <c r="H3814" s="1287" t="s">
        <v>30</v>
      </c>
      <c r="I3814" s="1288" t="s">
        <v>55</v>
      </c>
      <c r="J3814" s="1289" t="s">
        <v>223</v>
      </c>
      <c r="K3814" s="1290" t="s">
        <v>83</v>
      </c>
      <c r="L3814" s="1291" t="s">
        <v>76</v>
      </c>
      <c r="M3814" s="1292" t="s">
        <v>102</v>
      </c>
      <c r="N3814" s="508"/>
    </row>
    <row r="3815" spans="8:8" s="1235" ht="17.25" customFormat="1" customHeight="1">
      <c r="A3815" s="1236"/>
      <c r="B3815" s="1282" t="s">
        <v>167</v>
      </c>
      <c r="C3815" s="1293"/>
      <c r="D3815" s="1294"/>
      <c r="E3815" s="1295"/>
      <c r="F3815" s="1296"/>
      <c r="G3815" s="1295"/>
      <c r="H3815" s="1297"/>
      <c r="I3815" s="1298"/>
      <c r="J3815" s="1299"/>
      <c r="K3815" s="1300"/>
      <c r="L3815" s="1301"/>
      <c r="M3815" s="1302"/>
      <c r="N3815" s="508"/>
    </row>
    <row r="3816" spans="8:8" s="1235" ht="17.25" customFormat="1" customHeight="1">
      <c r="A3816" s="1236"/>
      <c r="B3816" s="1282" t="s">
        <v>167</v>
      </c>
      <c r="C3816" s="1303" t="s">
        <v>56</v>
      </c>
      <c r="D3816" s="1304"/>
      <c r="E3816" s="1305">
        <f>'Marks Entry'!$L$7</f>
        <v>5.0</v>
      </c>
      <c r="F3816" s="1305">
        <f>'Marks Entry'!$M$7</f>
        <v>5.0</v>
      </c>
      <c r="G3816" s="1305">
        <f>'Marks Entry'!$M$7</f>
        <v>5.0</v>
      </c>
      <c r="H3816" s="1306">
        <f>SUM(E3816:G3816)</f>
        <v>15.0</v>
      </c>
      <c r="I3816" s="1305">
        <f>'Marks Entry'!$P$7</f>
        <v>35.0</v>
      </c>
      <c r="J3816" s="1306">
        <f>SUM(H3816,I3816)</f>
        <v>50.0</v>
      </c>
      <c r="K3816" s="1305">
        <f>'Marks Entry'!$R$7</f>
        <v>50.0</v>
      </c>
      <c r="L3816" s="1307">
        <f>SUM(J3816,K3816)</f>
        <v>100.0</v>
      </c>
      <c r="M3816" s="1308"/>
      <c r="N3816" s="508"/>
    </row>
    <row r="3817" spans="8:8" s="1235" ht="17.25" customFormat="1" customHeight="1">
      <c r="A3817" s="1236"/>
      <c r="B3817" s="1282" t="s">
        <v>167</v>
      </c>
      <c r="C3817" s="1309" t="str">
        <f>'Marks Entry'!$L$3</f>
        <v>HINDI</v>
      </c>
      <c r="D3817" s="1310"/>
      <c r="E3817" s="1311">
        <f>IF(K3804="","",VLOOKUP($A3801,'Marks Entry'!$C$1:$GQ$109,10,0))</f>
        <v>0.0</v>
      </c>
      <c r="F3817" s="1311">
        <f>IF(K3804="","",VLOOKUP($A3801,'Marks Entry'!$C$1:$GQ$109,11,0))</f>
        <v>0.0</v>
      </c>
      <c r="G3817" s="1312">
        <f>IF(K3804="","",VLOOKUP($A3801,'Marks Entry'!$C$1:$GQ$109,12,0))</f>
        <v>0.0</v>
      </c>
      <c r="H3817" s="1313">
        <f>SUM(E3817:G3817)</f>
        <v>0.0</v>
      </c>
      <c r="I3817" s="1311">
        <f>IF(K3804="","",VLOOKUP($A3801,'Marks Entry'!$C$1:$GQ$109,14,0))</f>
        <v>0.0</v>
      </c>
      <c r="J3817" s="1313">
        <f t="shared" si="285" ref="J3817:J3824">SUM(H3817,I3817)</f>
        <v>0.0</v>
      </c>
      <c r="K3817" s="1311">
        <f>IF(K3804="","",VLOOKUP($A3801,'Marks Entry'!$C$1:$GQ$109,16,0))</f>
        <v>0.0</v>
      </c>
      <c r="L3817" s="1314">
        <f t="shared" si="286" ref="L3817:L3824">SUM(J3817,K3817)</f>
        <v>0.0</v>
      </c>
      <c r="M3817" s="1315" t="str">
        <f>IF(K3804="","",VLOOKUP($A3801,'Marks Entry'!$C$1:$GQ$109,21,0))</f>
        <v/>
      </c>
      <c r="N3817" s="508"/>
    </row>
    <row r="3818" spans="8:8" s="1235" ht="17.25" customFormat="1" customHeight="1">
      <c r="A3818" s="1236"/>
      <c r="B3818" s="1282" t="s">
        <v>167</v>
      </c>
      <c r="C3818" s="1316" t="str">
        <f>'Marks Entry'!$X$3</f>
        <v>ENGLISH</v>
      </c>
      <c r="D3818" s="1317"/>
      <c r="E3818" s="1318">
        <f>IF(K3804="","",VLOOKUP($A3801,'Marks Entry'!$C$1:$GQ$109,22,0))</f>
        <v>0.0</v>
      </c>
      <c r="F3818" s="1318">
        <f>IF(K3804="","",VLOOKUP($A3801,'Marks Entry'!$C$1:$GQ$109,23,0))</f>
        <v>0.0</v>
      </c>
      <c r="G3818" s="1319">
        <f>IF(K3804="","",VLOOKUP($A3801,'Marks Entry'!$C$1:$GQ$109,24,0))</f>
        <v>0.0</v>
      </c>
      <c r="H3818" s="1320">
        <f t="shared" si="287" ref="H3818:H3824">SUM(E3818:G3818)</f>
        <v>0.0</v>
      </c>
      <c r="I3818" s="1321">
        <f>IF(K3804="","",VLOOKUP($A3801,'Marks Entry'!$C$1:$GQ$109,26,0))</f>
        <v>0.0</v>
      </c>
      <c r="J3818" s="1320">
        <f t="shared" si="285"/>
        <v>0.0</v>
      </c>
      <c r="K3818" s="1318">
        <f>IF(K3804="","",VLOOKUP($A3801,'Marks Entry'!$C$1:$GQ$109,28,0))</f>
        <v>0.0</v>
      </c>
      <c r="L3818" s="1322">
        <f t="shared" si="286"/>
        <v>0.0</v>
      </c>
      <c r="M3818" s="1323" t="str">
        <f>IF(K3804="","",VLOOKUP($A3801,'Marks Entry'!$C$1:$GQ$109,33,0))</f>
        <v/>
      </c>
      <c r="N3818" s="508"/>
    </row>
    <row r="3819" spans="8:8" s="1235" ht="17.25" customFormat="1" customHeight="1">
      <c r="A3819" s="1236"/>
      <c r="B3819" s="1282" t="s">
        <v>167</v>
      </c>
      <c r="C3819" s="1324" t="s">
        <v>56</v>
      </c>
      <c r="D3819" s="1325"/>
      <c r="E3819" s="1326">
        <f>'Marks Entry'!$AJ$7</f>
        <v>10.0</v>
      </c>
      <c r="F3819" s="1326">
        <f>'Marks Entry'!$AK$7</f>
        <v>10.0</v>
      </c>
      <c r="G3819" s="1326">
        <f>'Marks Entry'!$AK$7</f>
        <v>10.0</v>
      </c>
      <c r="H3819" s="1327">
        <f t="shared" si="287"/>
        <v>30.0</v>
      </c>
      <c r="I3819" s="1326">
        <f>'Marks Entry'!$AN$7</f>
        <v>70.0</v>
      </c>
      <c r="J3819" s="1327">
        <f t="shared" si="285"/>
        <v>100.0</v>
      </c>
      <c r="K3819" s="1326">
        <f>'Marks Entry'!$AP$7</f>
        <v>100.0</v>
      </c>
      <c r="L3819" s="1328">
        <f t="shared" si="286"/>
        <v>200.0</v>
      </c>
      <c r="M3819" s="1329" t="s">
        <v>168</v>
      </c>
      <c r="N3819" s="508"/>
    </row>
    <row r="3820" spans="8:8" s="1235" ht="17.25" customFormat="1" customHeight="1">
      <c r="A3820" s="1236"/>
      <c r="B3820" s="1282" t="s">
        <v>167</v>
      </c>
      <c r="C3820" s="1330" t="str">
        <f>'Marks Entry'!$AJ$3</f>
        <v>SANSKRIT-I</v>
      </c>
      <c r="D3820" s="1331"/>
      <c r="E3820" s="1311">
        <f>IF(K3804="","",VLOOKUP($A3801,'Marks Entry'!$C$1:$GQ$109,34,0))</f>
        <v>0.0</v>
      </c>
      <c r="F3820" s="1311">
        <f>IF(K3804="","",VLOOKUP($A3801,'Marks Entry'!$C$1:$GQ$109,35,0))</f>
        <v>0.0</v>
      </c>
      <c r="G3820" s="1312">
        <f>IF(K3804="","",VLOOKUP($A3801,'Marks Entry'!$C$1:$GQ$109,36,0))</f>
        <v>0.0</v>
      </c>
      <c r="H3820" s="1332">
        <f t="shared" si="287"/>
        <v>0.0</v>
      </c>
      <c r="I3820" s="1333">
        <f>IF(K3804="","",VLOOKUP($A3801,'Marks Entry'!$C$1:$GQ$109,38,0))</f>
        <v>0.0</v>
      </c>
      <c r="J3820" s="1332">
        <f t="shared" si="285"/>
        <v>0.0</v>
      </c>
      <c r="K3820" s="1311">
        <f>IF(K3804="","",VLOOKUP($A3801,'Marks Entry'!$C$1:$GQ$109,40,0))</f>
        <v>0.0</v>
      </c>
      <c r="L3820" s="1314">
        <f t="shared" si="286"/>
        <v>0.0</v>
      </c>
      <c r="M3820" s="1315" t="str">
        <f>IF(K3804="","",VLOOKUP($A3801,'Marks Entry'!$C$1:$GQ$109,45,0))</f>
        <v/>
      </c>
      <c r="N3820" s="508"/>
    </row>
    <row r="3821" spans="8:8" s="1235" ht="17.25" customFormat="1" customHeight="1">
      <c r="A3821" s="1236"/>
      <c r="B3821" s="1282" t="s">
        <v>167</v>
      </c>
      <c r="C3821" s="1334" t="str">
        <f>'Marks Entry'!$AV$3</f>
        <v>SANSKRIT-II</v>
      </c>
      <c r="D3821" s="1335"/>
      <c r="E3821" s="1311">
        <f>IF(K3804="","",VLOOKUP($A3801,'Marks Entry'!$C$1:$GQ$109,46,0))</f>
        <v>0.0</v>
      </c>
      <c r="F3821" s="1311">
        <f>IF(K3804="","",VLOOKUP($A3801,'Marks Entry'!$C$1:$GQ$109,47,0))</f>
        <v>0.0</v>
      </c>
      <c r="G3821" s="1312">
        <f>IF(K3804="","",VLOOKUP($A3801,'Marks Entry'!$C$1:$GQ$109,48,0))</f>
        <v>0.0</v>
      </c>
      <c r="H3821" s="1336">
        <f t="shared" si="287"/>
        <v>0.0</v>
      </c>
      <c r="I3821" s="1337">
        <f>IF(K3804="","",VLOOKUP($A3801,'Marks Entry'!$C$1:$GQ$109,50,0))</f>
        <v>0.0</v>
      </c>
      <c r="J3821" s="1336">
        <f t="shared" si="285"/>
        <v>0.0</v>
      </c>
      <c r="K3821" s="1311">
        <f>IF(K3804="","",VLOOKUP($A3801,'Marks Entry'!$C$1:$GQ$109,52,0))</f>
        <v>0.0</v>
      </c>
      <c r="L3821" s="1314">
        <f t="shared" si="286"/>
        <v>0.0</v>
      </c>
      <c r="M3821" s="1315" t="str">
        <f>IF(K3804="","",VLOOKUP($A3801,'Marks Entry'!$C$1:$GQ$109,57,0))</f>
        <v/>
      </c>
      <c r="N3821" s="508"/>
    </row>
    <row r="3822" spans="8:8" s="1235" ht="17.25" customFormat="1" customHeight="1">
      <c r="A3822" s="1236"/>
      <c r="B3822" s="1282" t="s">
        <v>167</v>
      </c>
      <c r="C3822" s="1334" t="str">
        <f>'Marks Entry'!$BH$3</f>
        <v>SCIENCE</v>
      </c>
      <c r="D3822" s="1335"/>
      <c r="E3822" s="1311">
        <f>IF(K3804="","",VLOOKUP($A3801,'Marks Entry'!$C$1:$GQ$109,58,0))</f>
        <v>0.0</v>
      </c>
      <c r="F3822" s="1311">
        <f>IF(K3804="","",VLOOKUP($A3801,'Marks Entry'!$C$1:$GQ$109,59,0))</f>
        <v>0.0</v>
      </c>
      <c r="G3822" s="1312">
        <f>IF(K3804="","",VLOOKUP($A3801,'Marks Entry'!$C$1:$GQ$109,60,0))</f>
        <v>0.0</v>
      </c>
      <c r="H3822" s="1336">
        <f t="shared" si="287"/>
        <v>0.0</v>
      </c>
      <c r="I3822" s="1337">
        <f>IF(K3804="","",VLOOKUP($A3801,'Marks Entry'!$C$1:$GQ$109,62,0))</f>
        <v>0.0</v>
      </c>
      <c r="J3822" s="1336">
        <f t="shared" si="285"/>
        <v>0.0</v>
      </c>
      <c r="K3822" s="1311">
        <f>IF(K3804="","",VLOOKUP($A3801,'Marks Entry'!$C$1:$GQ$109,64,0))</f>
        <v>0.0</v>
      </c>
      <c r="L3822" s="1314">
        <f t="shared" si="286"/>
        <v>0.0</v>
      </c>
      <c r="M3822" s="1315" t="str">
        <f>IF(K3804="","",VLOOKUP($A3801,'Marks Entry'!$C$1:$GQ$109,69,0))</f>
        <v/>
      </c>
      <c r="N3822" s="508"/>
    </row>
    <row r="3823" spans="8:8" s="1235" ht="17.25" customFormat="1" customHeight="1">
      <c r="A3823" s="1236"/>
      <c r="B3823" s="1282" t="s">
        <v>167</v>
      </c>
      <c r="C3823" s="1338" t="str">
        <f>'Marks Entry'!$BT$3</f>
        <v>MATHEMATICS</v>
      </c>
      <c r="D3823" s="1339"/>
      <c r="E3823" s="1340">
        <f>IF(K3804="","",VLOOKUP($A3801,'Marks Entry'!$C$1:$GQ$109,70,0))</f>
        <v>0.0</v>
      </c>
      <c r="F3823" s="1340">
        <f>IF(K3804="","",VLOOKUP($A3801,'Marks Entry'!$C$1:$GQ$109,71,0))</f>
        <v>0.0</v>
      </c>
      <c r="G3823" s="1341">
        <f>IF(K3804="","",VLOOKUP($A3801,'Marks Entry'!$C$1:$GQ$109,72,0))</f>
        <v>0.0</v>
      </c>
      <c r="H3823" s="1342">
        <f t="shared" si="287"/>
        <v>0.0</v>
      </c>
      <c r="I3823" s="1343">
        <f>IF(K3804="","",VLOOKUP($A3801,'Marks Entry'!$C$1:$GQ$109,74,0))</f>
        <v>0.0</v>
      </c>
      <c r="J3823" s="1342">
        <f t="shared" si="285"/>
        <v>0.0</v>
      </c>
      <c r="K3823" s="1340">
        <f>IF(K3804="","",VLOOKUP($A3801,'Marks Entry'!$C$1:$GQ$109,76,0))</f>
        <v>0.0</v>
      </c>
      <c r="L3823" s="1344">
        <f t="shared" si="286"/>
        <v>0.0</v>
      </c>
      <c r="M3823" s="1345" t="str">
        <f>IF(K3804="","",VLOOKUP($A3801,'Marks Entry'!$C$1:$GQ$109,81,0))</f>
        <v/>
      </c>
      <c r="N3823" s="508"/>
    </row>
    <row r="3824" spans="8:8" s="1235" ht="17.25" customFormat="1" customHeight="1">
      <c r="A3824" s="1236"/>
      <c r="B3824" s="1282" t="s">
        <v>167</v>
      </c>
      <c r="C3824" s="1338" t="str">
        <f>'Marks Entry'!$CF$3</f>
        <v>SOCIAL SCIENCE</v>
      </c>
      <c r="D3824" s="1339"/>
      <c r="E3824" s="1340">
        <f>IF(K3804="","",VLOOKUP($A3801,'Marks Entry'!$C$1:$GQ$109,82,0))</f>
        <v>0.0</v>
      </c>
      <c r="F3824" s="1340">
        <f>IF(K3804="","",VLOOKUP($A3801,'Marks Entry'!$C$1:$GQ$109,83,0))</f>
        <v>0.0</v>
      </c>
      <c r="G3824" s="1341">
        <f>IF(K3804="","",VLOOKUP($A3801,'Marks Entry'!$C$1:$GQ$109,84,0))</f>
        <v>0.0</v>
      </c>
      <c r="H3824" s="1342">
        <f t="shared" si="287"/>
        <v>0.0</v>
      </c>
      <c r="I3824" s="1343">
        <f>IF(K3804="","",VLOOKUP($A3801,'Marks Entry'!$C$1:$GQ$109,86,0))</f>
        <v>0.0</v>
      </c>
      <c r="J3824" s="1342">
        <f t="shared" si="285"/>
        <v>0.0</v>
      </c>
      <c r="K3824" s="1340">
        <f>IF(K3804="","",VLOOKUP($A3801,'Marks Entry'!$C$1:$GQ$109,88,0))</f>
        <v>0.0</v>
      </c>
      <c r="L3824" s="1344">
        <f t="shared" si="286"/>
        <v>0.0</v>
      </c>
      <c r="M3824" s="1345" t="str">
        <f>IF(K3804="","",VLOOKUP($A3801,'Marks Entry'!$C$1:$GQ$109,93,0))</f>
        <v/>
      </c>
      <c r="N3824" s="508"/>
    </row>
    <row r="3825" spans="8:8" s="24" ht="17.25" customFormat="1" customHeight="1">
      <c r="A3825" s="1236"/>
      <c r="B3825" s="1262" t="s">
        <v>167</v>
      </c>
      <c r="C3825" s="1346" t="s">
        <v>77</v>
      </c>
      <c r="D3825" s="1347"/>
      <c r="E3825" s="1348"/>
      <c r="F3825" s="1349" t="s">
        <v>78</v>
      </c>
      <c r="G3825" s="1350"/>
      <c r="H3825" s="1351" t="s">
        <v>79</v>
      </c>
      <c r="I3825" s="1352"/>
      <c r="J3825" s="1353" t="s">
        <v>43</v>
      </c>
      <c r="K3825" s="1354" t="s">
        <v>95</v>
      </c>
      <c r="L3825" s="1355" t="s">
        <v>41</v>
      </c>
      <c r="M3825" s="1356" t="s">
        <v>45</v>
      </c>
      <c r="N3825" s="508"/>
    </row>
    <row r="3826" spans="8:8" s="24" ht="20.25" customFormat="1" customHeight="1">
      <c r="A3826" s="1236"/>
      <c r="B3826" s="1262" t="s">
        <v>167</v>
      </c>
      <c r="C3826" s="1357"/>
      <c r="D3826" s="1358"/>
      <c r="E3826" s="1359"/>
      <c r="F3826" s="1360" t="str">
        <f>IF(K3804="","",VLOOKUP($A3801,'Marks Entry'!$C$1:$GQ$109,155,0))</f>
        <v/>
      </c>
      <c r="G3826" s="1361"/>
      <c r="H3826" s="1362" t="str">
        <f>IF(K3804="","",VLOOKUP($A3801,'Marks Entry'!$C$1:$GQ$109,156,0))</f>
        <v/>
      </c>
      <c r="I3826" s="1361"/>
      <c r="J3826" s="1363" t="str">
        <f>IF(K3804="","",VLOOKUP($A3801,'Marks Entry'!$C$1:$GQ$109,157,0))</f>
        <v/>
      </c>
      <c r="K3826" s="1364" t="str">
        <f>IF(K3804="","",VLOOKUP($A3801,'Marks Entry'!$C$1:$GQ$109,158,0))</f>
        <v/>
      </c>
      <c r="L3826" s="1365" t="str">
        <f>IF(K3804="","",VLOOKUP($A3801,'Marks Entry'!$C$1:$GQ$109,159,0))</f>
        <v/>
      </c>
      <c r="M3826" s="1366" t="str">
        <f>IF(K3804="","",VLOOKUP($A3801,'Marks Entry'!$C$1:$GQ$109,161,0))</f>
        <v/>
      </c>
      <c r="N3826" s="508"/>
    </row>
    <row r="3827" spans="8:8" s="24" ht="17.25" customFormat="1" customHeight="1">
      <c r="A3827" s="1236"/>
      <c r="B3827" s="1262" t="s">
        <v>167</v>
      </c>
      <c r="C3827" s="1367" t="s">
        <v>58</v>
      </c>
      <c r="D3827" s="1368"/>
      <c r="E3827" s="1368"/>
      <c r="F3827" s="1368"/>
      <c r="G3827" s="1368"/>
      <c r="H3827" s="1368"/>
      <c r="I3827" s="1369"/>
      <c r="J3827" s="1370" t="s">
        <v>59</v>
      </c>
      <c r="K3827" s="1371">
        <f>IF(K3804="","",VLOOKUP($A3801,'Marks Entry'!$C$1:$GQ$109,152,0))</f>
        <v>0.0</v>
      </c>
      <c r="L3827" s="1372" t="s">
        <v>104</v>
      </c>
      <c r="M3827" s="1373"/>
      <c r="N3827" s="508"/>
    </row>
    <row r="3828" spans="8:8" s="24" ht="17.25" customFormat="1" customHeight="1">
      <c r="A3828" s="1236"/>
      <c r="B3828" s="1262" t="s">
        <v>167</v>
      </c>
      <c r="C3828" s="1374" t="s">
        <v>54</v>
      </c>
      <c r="D3828" s="1375"/>
      <c r="E3828" s="1375"/>
      <c r="F3828" s="1376" t="s">
        <v>162</v>
      </c>
      <c r="G3828" s="1376"/>
      <c r="H3828" s="1376"/>
      <c r="I3828" s="1377" t="s">
        <v>49</v>
      </c>
      <c r="J3828" s="1378" t="s">
        <v>60</v>
      </c>
      <c r="K3828" s="1379">
        <f>IF(K3804="","",VLOOKUP($A3801,'Marks Entry'!$C$1:$GQ$109,153,0))</f>
        <v>0.0</v>
      </c>
      <c r="L3828" s="1380" t="str">
        <f>IF(K3804="","",VLOOKUP($A3801,'Marks Entry'!$C$1:$GQ$109,154,0))</f>
        <v/>
      </c>
      <c r="M3828" s="1381"/>
      <c r="N3828" s="508"/>
    </row>
    <row r="3829" spans="8:8" s="24" ht="17.25" customFormat="1" customHeight="1">
      <c r="A3829" s="1236"/>
      <c r="B3829" s="1262" t="s">
        <v>167</v>
      </c>
      <c r="C3829" s="1374"/>
      <c r="D3829" s="1375"/>
      <c r="E3829" s="1375"/>
      <c r="F3829" s="1376"/>
      <c r="G3829" s="1376"/>
      <c r="H3829" s="1376"/>
      <c r="I3829" s="1382" t="s">
        <v>103</v>
      </c>
      <c r="J3829" s="1383" t="s">
        <v>61</v>
      </c>
      <c r="K3829" s="1383"/>
      <c r="L3829" s="1384" t="str">
        <f>IF(K3804="","",VLOOKUP($A3801,'Marks Entry'!$C$1:$GQ$109,162,0))</f>
        <v/>
      </c>
      <c r="M3829" s="1385"/>
      <c r="N3829" s="508"/>
    </row>
    <row r="3830" spans="8:8" s="24" ht="17.25" customFormat="1" customHeight="1">
      <c r="A3830" s="1236"/>
      <c r="B3830" s="1262" t="s">
        <v>167</v>
      </c>
      <c r="C3830" s="1386" t="str">
        <f>'Marks Entry'!$CR$3</f>
        <v>Fou. Of Info. Tech.</v>
      </c>
      <c r="D3830" s="1387"/>
      <c r="E3830" s="1388"/>
      <c r="F3830" s="1389" t="str">
        <f>IF(K3804="","",VLOOKUP($A3801,'Marks Entry'!$C$1:$GQ$109,180,0))</f>
        <v>0/200</v>
      </c>
      <c r="G3830" s="1389"/>
      <c r="H3830" s="1389"/>
      <c r="I3830" s="1390" t="str">
        <f>IF(OR(K3804="",F3830=0/200),"",VLOOKUP($A3801,'Marks Entry'!$C$1:$GQ$109,106,0))</f>
        <v/>
      </c>
      <c r="J3830" s="1391" t="s">
        <v>68</v>
      </c>
      <c r="K3830" s="1391"/>
      <c r="L3830" s="1392">
        <f>Master!$E$20</f>
        <v>45048.0</v>
      </c>
      <c r="M3830" s="1393"/>
      <c r="N3830" s="508"/>
    </row>
    <row r="3831" spans="8:8" s="24" ht="17.25" customFormat="1" customHeight="1">
      <c r="A3831" s="1236"/>
      <c r="B3831" s="1262" t="s">
        <v>167</v>
      </c>
      <c r="C3831" s="1394" t="str">
        <f>'Marks Entry'!$DE$3</f>
        <v>Health &amp; Phy. Edu.</v>
      </c>
      <c r="D3831" s="1395"/>
      <c r="E3831" s="1395"/>
      <c r="F3831" s="1396" t="str">
        <f>IF(K3804="","",VLOOKUP($A3801,'Marks Entry'!$C$1:$GQ$109,184,0))</f>
        <v>0/230</v>
      </c>
      <c r="G3831" s="1397"/>
      <c r="H3831" s="1398"/>
      <c r="I3831" s="1390" t="str">
        <f>IF(OR(K3804="",F3831=0/200),"",VLOOKUP($A3801,'Marks Entry'!$C$1:$GQ$109,129,0))</f>
        <v/>
      </c>
      <c r="J3831" s="1399"/>
      <c r="K3831" s="1399"/>
      <c r="L3831" s="1399"/>
      <c r="M3831" s="1400"/>
      <c r="N3831" s="508"/>
    </row>
    <row r="3832" spans="8:8" s="24" ht="17.25" customFormat="1" customHeight="1">
      <c r="A3832" s="1236"/>
      <c r="B3832" s="1262" t="s">
        <v>167</v>
      </c>
      <c r="C3832" s="1394" t="str">
        <f>'Marks Entry'!$EB$3</f>
        <v>S.U.P.W.</v>
      </c>
      <c r="D3832" s="1395"/>
      <c r="E3832" s="1395"/>
      <c r="F3832" s="1396" t="str">
        <f>IF(K3804="","",VLOOKUP($A3801,'Marks Entry'!$C$1:$GQ$109,188,0))</f>
        <v>0/100</v>
      </c>
      <c r="G3832" s="1397"/>
      <c r="H3832" s="1398"/>
      <c r="I3832" s="1390" t="str">
        <f>IF(OR(K3804="",F3832=0/100),"",VLOOKUP($A3801,'Marks Entry'!$C$1:$GQ$109,135,0))</f>
        <v/>
      </c>
      <c r="J3832" s="1401"/>
      <c r="K3832" s="1401"/>
      <c r="L3832" s="1401"/>
      <c r="M3832" s="1402"/>
      <c r="N3832" s="508"/>
    </row>
    <row r="3833" spans="8:8" s="24" ht="17.25" customFormat="1" customHeight="1">
      <c r="A3833" s="1236"/>
      <c r="B3833" s="1262" t="s">
        <v>167</v>
      </c>
      <c r="C3833" s="1394" t="str">
        <f>'Marks Entry'!$EH$3</f>
        <v>Art Education</v>
      </c>
      <c r="D3833" s="1395"/>
      <c r="E3833" s="1395"/>
      <c r="F3833" s="1396" t="str">
        <f>IF(K3804="","",VLOOKUP($A3801,'Marks Entry'!$C$1:$GQ$109,192,0))</f>
        <v>0/100</v>
      </c>
      <c r="G3833" s="1397"/>
      <c r="H3833" s="1398"/>
      <c r="I3833" s="1390" t="str">
        <f>IF(OR(K3804="",F3833=0/100),"",VLOOKUP($A3801,'Marks Entry'!$C$1:$GQ$109,141,0))</f>
        <v/>
      </c>
      <c r="J3833" s="1403" t="s">
        <v>228</v>
      </c>
      <c r="K3833" s="1403"/>
      <c r="L3833" s="1403"/>
      <c r="M3833" s="1404"/>
      <c r="N3833" s="508"/>
    </row>
    <row r="3834" spans="8:8" s="24" ht="17.25" customFormat="1" customHeight="1">
      <c r="A3834" s="1236"/>
      <c r="B3834" s="1262" t="s">
        <v>167</v>
      </c>
      <c r="C3834" s="1394" t="str">
        <f>'Marks Entry'!$EN$3</f>
        <v>H &amp; C RAJ</v>
      </c>
      <c r="D3834" s="1395"/>
      <c r="E3834" s="1395"/>
      <c r="F3834" s="1405" t="str">
        <f>IF(K3804="","",VLOOKUP($A3801,'Marks Entry'!$C$1:$GQ$109,196,0))</f>
        <v>0/200</v>
      </c>
      <c r="G3834" s="1406"/>
      <c r="H3834" s="1407"/>
      <c r="I3834" s="1408" t="str">
        <f>IF(OR(K3804="",F3834=0/200),"",VLOOKUP($A3801,'Marks Entry'!$C$1:$GQ$109,151,0))</f>
        <v/>
      </c>
      <c r="J3834" s="1403" t="s">
        <v>229</v>
      </c>
      <c r="K3834" s="1403"/>
      <c r="L3834" s="1403"/>
      <c r="M3834" s="1404"/>
      <c r="N3834" s="508"/>
    </row>
    <row r="3835" spans="8:8" s="24" ht="17.25" customFormat="1" customHeight="1">
      <c r="A3835" s="1236"/>
      <c r="B3835" s="1262" t="s">
        <v>167</v>
      </c>
      <c r="C3835" s="1409" t="s">
        <v>171</v>
      </c>
      <c r="D3835" s="1410"/>
      <c r="E3835" s="1411"/>
      <c r="F3835" s="1412" t="s">
        <v>172</v>
      </c>
      <c r="G3835" s="1413"/>
      <c r="H3835" s="1414"/>
      <c r="I3835" s="1415" t="s">
        <v>31</v>
      </c>
      <c r="J3835" s="1403" t="s">
        <v>230</v>
      </c>
      <c r="K3835" s="1403"/>
      <c r="L3835" s="1403"/>
      <c r="M3835" s="1404"/>
      <c r="N3835" s="508"/>
    </row>
    <row r="3836" spans="8:8" s="24" ht="17.25" customFormat="1" customHeight="1">
      <c r="A3836" s="1236"/>
      <c r="B3836" s="1262" t="s">
        <v>167</v>
      </c>
      <c r="C3836" s="1416"/>
      <c r="D3836" s="1417"/>
      <c r="E3836" s="1418"/>
      <c r="F3836" s="1419" t="s">
        <v>224</v>
      </c>
      <c r="G3836" s="1420"/>
      <c r="H3836" s="1421"/>
      <c r="I3836" s="1422" t="s">
        <v>62</v>
      </c>
      <c r="J3836" s="1423" t="s">
        <v>232</v>
      </c>
      <c r="K3836" s="1424"/>
      <c r="L3836" s="1424"/>
      <c r="M3836" s="1425"/>
      <c r="N3836" s="508"/>
    </row>
    <row r="3837" spans="8:8" s="24" ht="17.25" customFormat="1" customHeight="1">
      <c r="A3837" s="1236"/>
      <c r="B3837" s="1262" t="s">
        <v>167</v>
      </c>
      <c r="C3837" s="1416"/>
      <c r="D3837" s="1417"/>
      <c r="E3837" s="1418"/>
      <c r="F3837" s="1419" t="s">
        <v>225</v>
      </c>
      <c r="G3837" s="1420"/>
      <c r="H3837" s="1421"/>
      <c r="I3837" s="1422" t="s">
        <v>63</v>
      </c>
      <c r="J3837" s="1426"/>
      <c r="K3837" s="1427"/>
      <c r="L3837" s="1427"/>
      <c r="M3837" s="1428"/>
      <c r="N3837" s="508"/>
    </row>
    <row r="3838" spans="8:8" s="24" ht="17.25" customFormat="1" customHeight="1">
      <c r="A3838" s="1236"/>
      <c r="B3838" s="1262" t="s">
        <v>167</v>
      </c>
      <c r="C3838" s="1416"/>
      <c r="D3838" s="1417"/>
      <c r="E3838" s="1418"/>
      <c r="F3838" s="1419" t="s">
        <v>226</v>
      </c>
      <c r="G3838" s="1420"/>
      <c r="H3838" s="1421"/>
      <c r="I3838" s="1422" t="s">
        <v>65</v>
      </c>
      <c r="J3838" s="1426"/>
      <c r="K3838" s="1427"/>
      <c r="L3838" s="1427"/>
      <c r="M3838" s="1428"/>
      <c r="N3838" s="508"/>
    </row>
    <row r="3839" spans="8:8" s="24" ht="17.25" customFormat="1" customHeight="1">
      <c r="A3839" s="1236"/>
      <c r="B3839" s="1429" t="s">
        <v>167</v>
      </c>
      <c r="C3839" s="1430"/>
      <c r="D3839" s="1431"/>
      <c r="E3839" s="1432"/>
      <c r="F3839" s="1433" t="s">
        <v>227</v>
      </c>
      <c r="G3839" s="1434"/>
      <c r="H3839" s="1435"/>
      <c r="I3839" s="1436" t="s">
        <v>64</v>
      </c>
      <c r="J3839" s="1437" t="s">
        <v>231</v>
      </c>
      <c r="K3839" s="1438"/>
      <c r="L3839" s="1438"/>
      <c r="M3839" s="1439"/>
      <c r="N3839" s="508"/>
    </row>
    <row r="3840" spans="8:8" s="24" ht="27.75" customFormat="1" customHeight="1">
      <c r="A3840" s="1440" t="s">
        <v>161</v>
      </c>
      <c r="B3840" s="1440"/>
      <c r="C3840" s="1440"/>
      <c r="D3840" s="1440"/>
      <c r="E3840" s="1440"/>
      <c r="F3840" s="1440"/>
      <c r="G3840" s="1440"/>
      <c r="H3840" s="1440"/>
      <c r="I3840" s="1440"/>
      <c r="J3840" s="1440"/>
      <c r="K3840" s="1440"/>
      <c r="L3840" s="1440"/>
      <c r="M3840" s="1440"/>
      <c r="N3840" s="1440"/>
    </row>
    <row r="3841" spans="8:8" s="24" ht="19.5" customFormat="1" customHeight="1">
      <c r="A3841" s="1223">
        <f>A3801+1</f>
        <v>97.0</v>
      </c>
      <c r="B3841" s="1441" t="str">
        <f>$B$1</f>
        <v>Department Of Sanskrit Education, Rajasthan</v>
      </c>
      <c r="C3841" s="1441"/>
      <c r="D3841" s="1441"/>
      <c r="E3841" s="1441"/>
      <c r="F3841" s="1441"/>
      <c r="G3841" s="1441"/>
      <c r="H3841" s="1441"/>
      <c r="I3841" s="1441"/>
      <c r="J3841" s="1441"/>
      <c r="K3841" s="1441"/>
      <c r="L3841" s="1441"/>
      <c r="M3841" s="1441"/>
      <c r="N3841" s="508" t="s">
        <v>161</v>
      </c>
    </row>
    <row r="3842" spans="8:8" s="707" ht="36.0" customFormat="1" customHeight="1">
      <c r="A3842" s="1225"/>
      <c r="B3842" s="1226"/>
      <c r="C3842" s="1227"/>
      <c r="D3842" s="1228" t="str">
        <f>Master!$E$8</f>
        <v>GOVT VARISHTHA UPADHYAY SANSKRIT SCHOOL</v>
      </c>
      <c r="E3842" s="1229"/>
      <c r="F3842" s="1229"/>
      <c r="G3842" s="1229"/>
      <c r="H3842" s="1229"/>
      <c r="I3842" s="1229"/>
      <c r="J3842" s="1229"/>
      <c r="K3842" s="1229"/>
      <c r="L3842" s="1229"/>
      <c r="M3842" s="1230"/>
      <c r="N3842" s="508"/>
    </row>
    <row r="3843" spans="8:8" s="24" ht="19.5" customFormat="1" customHeight="1">
      <c r="A3843" s="1225"/>
      <c r="B3843" s="1231"/>
      <c r="C3843" s="1232"/>
      <c r="D3843" s="1233">
        <f>Master!$E$11</f>
        <v>0.0</v>
      </c>
      <c r="E3843" s="1233"/>
      <c r="F3843" s="1233"/>
      <c r="G3843" s="1233"/>
      <c r="H3843" s="1233"/>
      <c r="I3843" s="1233"/>
      <c r="J3843" s="1233"/>
      <c r="K3843" s="1233"/>
      <c r="L3843" s="1233"/>
      <c r="M3843" s="1234"/>
      <c r="N3843" s="508"/>
    </row>
    <row r="3844" spans="8:8" s="1235" ht="18.75" customFormat="1" customHeight="1">
      <c r="A3844" s="1236"/>
      <c r="B3844" s="1237"/>
      <c r="C3844" s="1238" t="s">
        <v>154</v>
      </c>
      <c r="D3844" s="1239"/>
      <c r="E3844" s="1239"/>
      <c r="F3844" s="1239"/>
      <c r="G3844" s="1239"/>
      <c r="H3844" s="1240"/>
      <c r="I3844" s="1241" t="s">
        <v>135</v>
      </c>
      <c r="J3844" s="1242"/>
      <c r="K3844" s="1243">
        <f>VLOOKUP($A3841,'Marks Entry'!$C$9:$K$108,5)</f>
        <v>0.0</v>
      </c>
      <c r="L3844" s="1244" t="s">
        <v>221</v>
      </c>
      <c r="M3844" s="1245"/>
      <c r="N3844" s="508"/>
    </row>
    <row r="3845" spans="8:8" s="1235" ht="18.75" customFormat="1" customHeight="1">
      <c r="A3845" s="1236"/>
      <c r="B3845" s="1237"/>
      <c r="C3845" s="1246"/>
      <c r="D3845" s="1247"/>
      <c r="E3845" s="1247"/>
      <c r="F3845" s="1247"/>
      <c r="G3845" s="1247"/>
      <c r="H3845" s="1248"/>
      <c r="I3845" s="1241"/>
      <c r="J3845" s="1242"/>
      <c r="K3845" s="1243"/>
      <c r="L3845" s="1249">
        <f>Master!$E$14</f>
        <v>8170.0</v>
      </c>
      <c r="M3845" s="1250"/>
      <c r="N3845" s="508"/>
    </row>
    <row r="3846" spans="8:8" s="24" ht="15.75" customFormat="1" customHeight="1">
      <c r="A3846" s="1236"/>
      <c r="B3846" s="1251"/>
      <c r="C3846" s="1246"/>
      <c r="D3846" s="1247"/>
      <c r="E3846" s="1247"/>
      <c r="F3846" s="1247"/>
      <c r="G3846" s="1247"/>
      <c r="H3846" s="1248"/>
      <c r="I3846" s="1241"/>
      <c r="J3846" s="1242"/>
      <c r="K3846" s="1243"/>
      <c r="L3846" s="1252" t="s">
        <v>222</v>
      </c>
      <c r="M3846" s="1253"/>
      <c r="N3846" s="508"/>
    </row>
    <row r="3847" spans="8:8" s="24" ht="18.0" customFormat="1" customHeight="1">
      <c r="A3847" s="1236"/>
      <c r="B3847" s="1251"/>
      <c r="C3847" s="1254"/>
      <c r="D3847" s="1255"/>
      <c r="E3847" s="1255"/>
      <c r="F3847" s="1255"/>
      <c r="G3847" s="1255"/>
      <c r="H3847" s="1256"/>
      <c r="I3847" s="1257"/>
      <c r="J3847" s="1258"/>
      <c r="K3847" s="1259"/>
      <c r="L3847" s="1260" t="str">
        <f>Master!$E$6</f>
        <v>2022-23</v>
      </c>
      <c r="M3847" s="1261"/>
      <c r="N3847" s="508"/>
    </row>
    <row r="3848" spans="8:8" s="24" ht="17.25" customFormat="1" customHeight="1">
      <c r="A3848" s="1236"/>
      <c r="B3848" s="1262" t="s">
        <v>167</v>
      </c>
      <c r="C3848" s="1263" t="s">
        <v>21</v>
      </c>
      <c r="D3848" s="1264"/>
      <c r="E3848" s="1264"/>
      <c r="F3848" s="1264"/>
      <c r="G3848" s="1265"/>
      <c r="H3848" s="1266" t="s">
        <v>153</v>
      </c>
      <c r="I3848" s="1267">
        <f>IF(K3844="","",VLOOKUP($A3841,'Marks Entry'!$C$9:$FA$108,3,0))</f>
        <v>0.0</v>
      </c>
      <c r="J3848" s="1267"/>
      <c r="K3848" s="1267"/>
      <c r="L3848" s="1267"/>
      <c r="M3848" s="1268"/>
      <c r="N3848" s="508"/>
    </row>
    <row r="3849" spans="8:8" s="24" ht="17.25" customFormat="1" customHeight="1">
      <c r="A3849" s="1236"/>
      <c r="B3849" s="1262" t="s">
        <v>167</v>
      </c>
      <c r="C3849" s="1269" t="s">
        <v>23</v>
      </c>
      <c r="D3849" s="1270"/>
      <c r="E3849" s="1270"/>
      <c r="F3849" s="1270"/>
      <c r="G3849" s="1271"/>
      <c r="H3849" s="1272" t="s">
        <v>153</v>
      </c>
      <c r="I3849" s="1273">
        <f>IF(K3844="","",VLOOKUP($A3841,'Marks Entry'!$C$9:$FA$108,6,0))</f>
        <v>0.0</v>
      </c>
      <c r="J3849" s="1273"/>
      <c r="K3849" s="1273"/>
      <c r="L3849" s="1273"/>
      <c r="M3849" s="1274"/>
      <c r="N3849" s="508"/>
    </row>
    <row r="3850" spans="8:8" s="24" ht="17.25" customFormat="1" customHeight="1">
      <c r="A3850" s="1236"/>
      <c r="B3850" s="1262" t="s">
        <v>167</v>
      </c>
      <c r="C3850" s="1269" t="s">
        <v>24</v>
      </c>
      <c r="D3850" s="1270"/>
      <c r="E3850" s="1270"/>
      <c r="F3850" s="1270"/>
      <c r="G3850" s="1271"/>
      <c r="H3850" s="1272" t="s">
        <v>153</v>
      </c>
      <c r="I3850" s="1273">
        <f>IF(K3844="","",VLOOKUP($A3841,'Marks Entry'!$C$9:$FA$108,7,0))</f>
        <v>0.0</v>
      </c>
      <c r="J3850" s="1273"/>
      <c r="K3850" s="1273"/>
      <c r="L3850" s="1273"/>
      <c r="M3850" s="1274"/>
      <c r="N3850" s="508"/>
    </row>
    <row r="3851" spans="8:8" s="24" ht="17.25" customFormat="1" customHeight="1">
      <c r="A3851" s="1236"/>
      <c r="B3851" s="1262" t="s">
        <v>167</v>
      </c>
      <c r="C3851" s="1269" t="s">
        <v>52</v>
      </c>
      <c r="D3851" s="1270"/>
      <c r="E3851" s="1270"/>
      <c r="F3851" s="1270"/>
      <c r="G3851" s="1271"/>
      <c r="H3851" s="1272" t="s">
        <v>153</v>
      </c>
      <c r="I3851" s="1273">
        <f>IF(K3844="","",VLOOKUP($A3841,'Marks Entry'!$C$9:$FA$108,8,0))</f>
        <v>0.0</v>
      </c>
      <c r="J3851" s="1273"/>
      <c r="K3851" s="1273"/>
      <c r="L3851" s="1273"/>
      <c r="M3851" s="1274"/>
      <c r="N3851" s="508"/>
    </row>
    <row r="3852" spans="8:8" s="24" ht="17.25" customFormat="1" customHeight="1">
      <c r="A3852" s="1236"/>
      <c r="B3852" s="1262" t="s">
        <v>167</v>
      </c>
      <c r="C3852" s="1269" t="s">
        <v>53</v>
      </c>
      <c r="D3852" s="1270"/>
      <c r="E3852" s="1270"/>
      <c r="F3852" s="1270"/>
      <c r="G3852" s="1271"/>
      <c r="H3852" s="1272" t="s">
        <v>153</v>
      </c>
      <c r="I3852" s="1275" t="str">
        <f>IF(K3844="","",CONCATENATE('Marks Entry'!$G$4,'Marks Entry'!$J$4))</f>
        <v>9(A)</v>
      </c>
      <c r="J3852" s="1273"/>
      <c r="K3852" s="1273"/>
      <c r="L3852" s="1273"/>
      <c r="M3852" s="1274"/>
      <c r="N3852" s="508"/>
    </row>
    <row r="3853" spans="8:8" s="24" ht="17.25" customFormat="1" customHeight="1">
      <c r="A3853" s="1236"/>
      <c r="B3853" s="1262" t="s">
        <v>167</v>
      </c>
      <c r="C3853" s="1276" t="s">
        <v>26</v>
      </c>
      <c r="D3853" s="1277"/>
      <c r="E3853" s="1277"/>
      <c r="F3853" s="1277"/>
      <c r="G3853" s="1278"/>
      <c r="H3853" s="1279" t="s">
        <v>153</v>
      </c>
      <c r="I3853" s="1280">
        <f>IF(K3844="","",VLOOKUP($A3841,'Marks Entry'!$C$9:$FA$108,9,0))</f>
        <v>0.0</v>
      </c>
      <c r="J3853" s="1280"/>
      <c r="K3853" s="1280"/>
      <c r="L3853" s="1280"/>
      <c r="M3853" s="1281"/>
      <c r="N3853" s="508"/>
    </row>
    <row r="3854" spans="8:8" s="1235" ht="17.25" customFormat="1" customHeight="1">
      <c r="A3854" s="1236"/>
      <c r="B3854" s="1282" t="s">
        <v>167</v>
      </c>
      <c r="C3854" s="1283" t="s">
        <v>54</v>
      </c>
      <c r="D3854" s="1284"/>
      <c r="E3854" s="1285" t="s">
        <v>69</v>
      </c>
      <c r="F3854" s="1286" t="s">
        <v>70</v>
      </c>
      <c r="G3854" s="1285" t="s">
        <v>200</v>
      </c>
      <c r="H3854" s="1287" t="s">
        <v>30</v>
      </c>
      <c r="I3854" s="1288" t="s">
        <v>55</v>
      </c>
      <c r="J3854" s="1289" t="s">
        <v>223</v>
      </c>
      <c r="K3854" s="1290" t="s">
        <v>83</v>
      </c>
      <c r="L3854" s="1291" t="s">
        <v>76</v>
      </c>
      <c r="M3854" s="1292" t="s">
        <v>102</v>
      </c>
      <c r="N3854" s="508"/>
    </row>
    <row r="3855" spans="8:8" s="1235" ht="17.25" customFormat="1" customHeight="1">
      <c r="A3855" s="1236"/>
      <c r="B3855" s="1282" t="s">
        <v>167</v>
      </c>
      <c r="C3855" s="1293"/>
      <c r="D3855" s="1294"/>
      <c r="E3855" s="1295"/>
      <c r="F3855" s="1296"/>
      <c r="G3855" s="1295"/>
      <c r="H3855" s="1297"/>
      <c r="I3855" s="1298"/>
      <c r="J3855" s="1299"/>
      <c r="K3855" s="1300"/>
      <c r="L3855" s="1301"/>
      <c r="M3855" s="1302"/>
      <c r="N3855" s="508"/>
    </row>
    <row r="3856" spans="8:8" s="1235" ht="17.25" customFormat="1" customHeight="1">
      <c r="A3856" s="1236"/>
      <c r="B3856" s="1282" t="s">
        <v>167</v>
      </c>
      <c r="C3856" s="1303" t="s">
        <v>56</v>
      </c>
      <c r="D3856" s="1304"/>
      <c r="E3856" s="1305">
        <f>'Marks Entry'!$L$7</f>
        <v>5.0</v>
      </c>
      <c r="F3856" s="1305">
        <f>'Marks Entry'!$M$7</f>
        <v>5.0</v>
      </c>
      <c r="G3856" s="1305">
        <f>'Marks Entry'!$M$7</f>
        <v>5.0</v>
      </c>
      <c r="H3856" s="1306">
        <f>SUM(E3856:G3856)</f>
        <v>15.0</v>
      </c>
      <c r="I3856" s="1305">
        <f>'Marks Entry'!$P$7</f>
        <v>35.0</v>
      </c>
      <c r="J3856" s="1306">
        <f>SUM(H3856,I3856)</f>
        <v>50.0</v>
      </c>
      <c r="K3856" s="1305">
        <f>'Marks Entry'!$R$7</f>
        <v>50.0</v>
      </c>
      <c r="L3856" s="1307">
        <f>SUM(J3856,K3856)</f>
        <v>100.0</v>
      </c>
      <c r="M3856" s="1308"/>
      <c r="N3856" s="508"/>
    </row>
    <row r="3857" spans="8:8" s="1235" ht="17.25" customFormat="1" customHeight="1">
      <c r="A3857" s="1236"/>
      <c r="B3857" s="1282" t="s">
        <v>167</v>
      </c>
      <c r="C3857" s="1309" t="str">
        <f>'Marks Entry'!$L$3</f>
        <v>HINDI</v>
      </c>
      <c r="D3857" s="1310"/>
      <c r="E3857" s="1311">
        <f>IF(K3844="","",VLOOKUP($A3841,'Marks Entry'!$C$1:$GQ$109,10,0))</f>
        <v>0.0</v>
      </c>
      <c r="F3857" s="1311">
        <f>IF(K3844="","",VLOOKUP($A3841,'Marks Entry'!$C$1:$GQ$109,11,0))</f>
        <v>0.0</v>
      </c>
      <c r="G3857" s="1312">
        <f>IF(K3844="","",VLOOKUP($A3841,'Marks Entry'!$C$1:$GQ$109,12,0))</f>
        <v>0.0</v>
      </c>
      <c r="H3857" s="1313">
        <f>SUM(E3857:G3857)</f>
        <v>0.0</v>
      </c>
      <c r="I3857" s="1311">
        <f>IF(K3844="","",VLOOKUP($A3841,'Marks Entry'!$C$1:$GQ$109,14,0))</f>
        <v>0.0</v>
      </c>
      <c r="J3857" s="1313">
        <f t="shared" si="288" ref="J3857:J3864">SUM(H3857,I3857)</f>
        <v>0.0</v>
      </c>
      <c r="K3857" s="1311">
        <f>IF(K3844="","",VLOOKUP($A3841,'Marks Entry'!$C$1:$GQ$109,16,0))</f>
        <v>0.0</v>
      </c>
      <c r="L3857" s="1314">
        <f t="shared" si="289" ref="L3857:L3864">SUM(J3857,K3857)</f>
        <v>0.0</v>
      </c>
      <c r="M3857" s="1315" t="str">
        <f>IF(K3844="","",VLOOKUP($A3841,'Marks Entry'!$C$1:$GQ$109,21,0))</f>
        <v/>
      </c>
      <c r="N3857" s="508"/>
    </row>
    <row r="3858" spans="8:8" s="1235" ht="17.25" customFormat="1" customHeight="1">
      <c r="A3858" s="1236"/>
      <c r="B3858" s="1282" t="s">
        <v>167</v>
      </c>
      <c r="C3858" s="1316" t="str">
        <f>'Marks Entry'!$X$3</f>
        <v>ENGLISH</v>
      </c>
      <c r="D3858" s="1317"/>
      <c r="E3858" s="1318">
        <f>IF(K3844="","",VLOOKUP($A3841,'Marks Entry'!$C$1:$GQ$109,22,0))</f>
        <v>0.0</v>
      </c>
      <c r="F3858" s="1318">
        <f>IF(K3844="","",VLOOKUP($A3841,'Marks Entry'!$C$1:$GQ$109,23,0))</f>
        <v>0.0</v>
      </c>
      <c r="G3858" s="1319">
        <f>IF(K3844="","",VLOOKUP($A3841,'Marks Entry'!$C$1:$GQ$109,24,0))</f>
        <v>0.0</v>
      </c>
      <c r="H3858" s="1320">
        <f t="shared" si="290" ref="H3858:H3864">SUM(E3858:G3858)</f>
        <v>0.0</v>
      </c>
      <c r="I3858" s="1321">
        <f>IF(K3844="","",VLOOKUP($A3841,'Marks Entry'!$C$1:$GQ$109,26,0))</f>
        <v>0.0</v>
      </c>
      <c r="J3858" s="1320">
        <f t="shared" si="288"/>
        <v>0.0</v>
      </c>
      <c r="K3858" s="1318">
        <f>IF(K3844="","",VLOOKUP($A3841,'Marks Entry'!$C$1:$GQ$109,28,0))</f>
        <v>0.0</v>
      </c>
      <c r="L3858" s="1322">
        <f t="shared" si="289"/>
        <v>0.0</v>
      </c>
      <c r="M3858" s="1323" t="str">
        <f>IF(K3844="","",VLOOKUP($A3841,'Marks Entry'!$C$1:$GQ$109,33,0))</f>
        <v/>
      </c>
      <c r="N3858" s="508"/>
    </row>
    <row r="3859" spans="8:8" s="1235" ht="17.25" customFormat="1" customHeight="1">
      <c r="A3859" s="1236"/>
      <c r="B3859" s="1282" t="s">
        <v>167</v>
      </c>
      <c r="C3859" s="1324" t="s">
        <v>56</v>
      </c>
      <c r="D3859" s="1325"/>
      <c r="E3859" s="1326">
        <f>'Marks Entry'!$AJ$7</f>
        <v>10.0</v>
      </c>
      <c r="F3859" s="1326">
        <f>'Marks Entry'!$AK$7</f>
        <v>10.0</v>
      </c>
      <c r="G3859" s="1326">
        <f>'Marks Entry'!$AK$7</f>
        <v>10.0</v>
      </c>
      <c r="H3859" s="1327">
        <f t="shared" si="290"/>
        <v>30.0</v>
      </c>
      <c r="I3859" s="1326">
        <f>'Marks Entry'!$AN$7</f>
        <v>70.0</v>
      </c>
      <c r="J3859" s="1327">
        <f t="shared" si="288"/>
        <v>100.0</v>
      </c>
      <c r="K3859" s="1326">
        <f>'Marks Entry'!$AP$7</f>
        <v>100.0</v>
      </c>
      <c r="L3859" s="1328">
        <f t="shared" si="289"/>
        <v>200.0</v>
      </c>
      <c r="M3859" s="1329" t="s">
        <v>168</v>
      </c>
      <c r="N3859" s="508"/>
    </row>
    <row r="3860" spans="8:8" s="1235" ht="17.25" customFormat="1" customHeight="1">
      <c r="A3860" s="1236"/>
      <c r="B3860" s="1282" t="s">
        <v>167</v>
      </c>
      <c r="C3860" s="1330" t="str">
        <f>'Marks Entry'!$AJ$3</f>
        <v>SANSKRIT-I</v>
      </c>
      <c r="D3860" s="1331"/>
      <c r="E3860" s="1311">
        <f>IF(K3844="","",VLOOKUP($A3841,'Marks Entry'!$C$1:$GQ$109,34,0))</f>
        <v>0.0</v>
      </c>
      <c r="F3860" s="1311">
        <f>IF(K3844="","",VLOOKUP($A3841,'Marks Entry'!$C$1:$GQ$109,35,0))</f>
        <v>0.0</v>
      </c>
      <c r="G3860" s="1312">
        <f>IF(K3844="","",VLOOKUP($A3841,'Marks Entry'!$C$1:$GQ$109,36,0))</f>
        <v>0.0</v>
      </c>
      <c r="H3860" s="1332">
        <f t="shared" si="290"/>
        <v>0.0</v>
      </c>
      <c r="I3860" s="1333">
        <f>IF(K3844="","",VLOOKUP($A3841,'Marks Entry'!$C$1:$GQ$109,38,0))</f>
        <v>0.0</v>
      </c>
      <c r="J3860" s="1332">
        <f t="shared" si="288"/>
        <v>0.0</v>
      </c>
      <c r="K3860" s="1311">
        <f>IF(K3844="","",VLOOKUP($A3841,'Marks Entry'!$C$1:$GQ$109,40,0))</f>
        <v>0.0</v>
      </c>
      <c r="L3860" s="1314">
        <f t="shared" si="289"/>
        <v>0.0</v>
      </c>
      <c r="M3860" s="1315" t="str">
        <f>IF(K3844="","",VLOOKUP($A3841,'Marks Entry'!$C$1:$GQ$109,45,0))</f>
        <v/>
      </c>
      <c r="N3860" s="508"/>
    </row>
    <row r="3861" spans="8:8" s="1235" ht="17.25" customFormat="1" customHeight="1">
      <c r="A3861" s="1236"/>
      <c r="B3861" s="1282" t="s">
        <v>167</v>
      </c>
      <c r="C3861" s="1334" t="str">
        <f>'Marks Entry'!$AV$3</f>
        <v>SANSKRIT-II</v>
      </c>
      <c r="D3861" s="1335"/>
      <c r="E3861" s="1311">
        <f>IF(K3844="","",VLOOKUP($A3841,'Marks Entry'!$C$1:$GQ$109,46,0))</f>
        <v>0.0</v>
      </c>
      <c r="F3861" s="1311">
        <f>IF(K3844="","",VLOOKUP($A3841,'Marks Entry'!$C$1:$GQ$109,47,0))</f>
        <v>0.0</v>
      </c>
      <c r="G3861" s="1312">
        <f>IF(K3844="","",VLOOKUP($A3841,'Marks Entry'!$C$1:$GQ$109,48,0))</f>
        <v>0.0</v>
      </c>
      <c r="H3861" s="1336">
        <f t="shared" si="290"/>
        <v>0.0</v>
      </c>
      <c r="I3861" s="1337">
        <f>IF(K3844="","",VLOOKUP($A3841,'Marks Entry'!$C$1:$GQ$109,50,0))</f>
        <v>0.0</v>
      </c>
      <c r="J3861" s="1336">
        <f t="shared" si="288"/>
        <v>0.0</v>
      </c>
      <c r="K3861" s="1311">
        <f>IF(K3844="","",VLOOKUP($A3841,'Marks Entry'!$C$1:$GQ$109,52,0))</f>
        <v>0.0</v>
      </c>
      <c r="L3861" s="1314">
        <f t="shared" si="289"/>
        <v>0.0</v>
      </c>
      <c r="M3861" s="1315" t="str">
        <f>IF(K3844="","",VLOOKUP($A3841,'Marks Entry'!$C$1:$GQ$109,57,0))</f>
        <v/>
      </c>
      <c r="N3861" s="508"/>
    </row>
    <row r="3862" spans="8:8" s="1235" ht="17.25" customFormat="1" customHeight="1">
      <c r="A3862" s="1236"/>
      <c r="B3862" s="1282" t="s">
        <v>167</v>
      </c>
      <c r="C3862" s="1334" t="str">
        <f>'Marks Entry'!$BH$3</f>
        <v>SCIENCE</v>
      </c>
      <c r="D3862" s="1335"/>
      <c r="E3862" s="1311">
        <f>IF(K3844="","",VLOOKUP($A3841,'Marks Entry'!$C$1:$GQ$109,58,0))</f>
        <v>0.0</v>
      </c>
      <c r="F3862" s="1311">
        <f>IF(K3844="","",VLOOKUP($A3841,'Marks Entry'!$C$1:$GQ$109,59,0))</f>
        <v>0.0</v>
      </c>
      <c r="G3862" s="1312">
        <f>IF(K3844="","",VLOOKUP($A3841,'Marks Entry'!$C$1:$GQ$109,60,0))</f>
        <v>0.0</v>
      </c>
      <c r="H3862" s="1336">
        <f t="shared" si="290"/>
        <v>0.0</v>
      </c>
      <c r="I3862" s="1337">
        <f>IF(K3844="","",VLOOKUP($A3841,'Marks Entry'!$C$1:$GQ$109,62,0))</f>
        <v>0.0</v>
      </c>
      <c r="J3862" s="1336">
        <f t="shared" si="288"/>
        <v>0.0</v>
      </c>
      <c r="K3862" s="1311">
        <f>IF(K3844="","",VLOOKUP($A3841,'Marks Entry'!$C$1:$GQ$109,64,0))</f>
        <v>0.0</v>
      </c>
      <c r="L3862" s="1314">
        <f t="shared" si="289"/>
        <v>0.0</v>
      </c>
      <c r="M3862" s="1315" t="str">
        <f>IF(K3844="","",VLOOKUP($A3841,'Marks Entry'!$C$1:$GQ$109,69,0))</f>
        <v/>
      </c>
      <c r="N3862" s="508"/>
    </row>
    <row r="3863" spans="8:8" s="1235" ht="17.25" customFormat="1" customHeight="1">
      <c r="A3863" s="1236"/>
      <c r="B3863" s="1282" t="s">
        <v>167</v>
      </c>
      <c r="C3863" s="1338" t="str">
        <f>'Marks Entry'!$BT$3</f>
        <v>MATHEMATICS</v>
      </c>
      <c r="D3863" s="1339"/>
      <c r="E3863" s="1340">
        <f>IF(K3844="","",VLOOKUP($A3841,'Marks Entry'!$C$1:$GQ$109,70,0))</f>
        <v>0.0</v>
      </c>
      <c r="F3863" s="1340">
        <f>IF(K3844="","",VLOOKUP($A3841,'Marks Entry'!$C$1:$GQ$109,71,0))</f>
        <v>0.0</v>
      </c>
      <c r="G3863" s="1341">
        <f>IF(K3844="","",VLOOKUP($A3841,'Marks Entry'!$C$1:$GQ$109,72,0))</f>
        <v>0.0</v>
      </c>
      <c r="H3863" s="1342">
        <f t="shared" si="290"/>
        <v>0.0</v>
      </c>
      <c r="I3863" s="1343">
        <f>IF(K3844="","",VLOOKUP($A3841,'Marks Entry'!$C$1:$GQ$109,74,0))</f>
        <v>0.0</v>
      </c>
      <c r="J3863" s="1342">
        <f t="shared" si="288"/>
        <v>0.0</v>
      </c>
      <c r="K3863" s="1340">
        <f>IF(K3844="","",VLOOKUP($A3841,'Marks Entry'!$C$1:$GQ$109,76,0))</f>
        <v>0.0</v>
      </c>
      <c r="L3863" s="1344">
        <f t="shared" si="289"/>
        <v>0.0</v>
      </c>
      <c r="M3863" s="1345" t="str">
        <f>IF(K3844="","",VLOOKUP($A3841,'Marks Entry'!$C$1:$GQ$109,81,0))</f>
        <v/>
      </c>
      <c r="N3863" s="508"/>
    </row>
    <row r="3864" spans="8:8" s="1235" ht="17.25" customFormat="1" customHeight="1">
      <c r="A3864" s="1236"/>
      <c r="B3864" s="1282" t="s">
        <v>167</v>
      </c>
      <c r="C3864" s="1338" t="str">
        <f>'Marks Entry'!$CF$3</f>
        <v>SOCIAL SCIENCE</v>
      </c>
      <c r="D3864" s="1339"/>
      <c r="E3864" s="1340">
        <f>IF(K3844="","",VLOOKUP($A3841,'Marks Entry'!$C$1:$GQ$109,82,0))</f>
        <v>0.0</v>
      </c>
      <c r="F3864" s="1340">
        <f>IF(K3844="","",VLOOKUP($A3841,'Marks Entry'!$C$1:$GQ$109,83,0))</f>
        <v>0.0</v>
      </c>
      <c r="G3864" s="1341">
        <f>IF(K3844="","",VLOOKUP($A3841,'Marks Entry'!$C$1:$GQ$109,84,0))</f>
        <v>0.0</v>
      </c>
      <c r="H3864" s="1342">
        <f t="shared" si="290"/>
        <v>0.0</v>
      </c>
      <c r="I3864" s="1343">
        <f>IF(K3844="","",VLOOKUP($A3841,'Marks Entry'!$C$1:$GQ$109,86,0))</f>
        <v>0.0</v>
      </c>
      <c r="J3864" s="1342">
        <f t="shared" si="288"/>
        <v>0.0</v>
      </c>
      <c r="K3864" s="1340">
        <f>IF(K3844="","",VLOOKUP($A3841,'Marks Entry'!$C$1:$GQ$109,88,0))</f>
        <v>0.0</v>
      </c>
      <c r="L3864" s="1344">
        <f t="shared" si="289"/>
        <v>0.0</v>
      </c>
      <c r="M3864" s="1345" t="str">
        <f>IF(K3844="","",VLOOKUP($A3841,'Marks Entry'!$C$1:$GQ$109,93,0))</f>
        <v/>
      </c>
      <c r="N3864" s="508"/>
    </row>
    <row r="3865" spans="8:8" s="24" ht="17.25" customFormat="1" customHeight="1">
      <c r="A3865" s="1236"/>
      <c r="B3865" s="1262" t="s">
        <v>167</v>
      </c>
      <c r="C3865" s="1346" t="s">
        <v>77</v>
      </c>
      <c r="D3865" s="1347"/>
      <c r="E3865" s="1348"/>
      <c r="F3865" s="1349" t="s">
        <v>78</v>
      </c>
      <c r="G3865" s="1350"/>
      <c r="H3865" s="1351" t="s">
        <v>79</v>
      </c>
      <c r="I3865" s="1352"/>
      <c r="J3865" s="1353" t="s">
        <v>43</v>
      </c>
      <c r="K3865" s="1354" t="s">
        <v>95</v>
      </c>
      <c r="L3865" s="1355" t="s">
        <v>41</v>
      </c>
      <c r="M3865" s="1356" t="s">
        <v>45</v>
      </c>
      <c r="N3865" s="508"/>
    </row>
    <row r="3866" spans="8:8" s="24" ht="20.25" customFormat="1" customHeight="1">
      <c r="A3866" s="1236"/>
      <c r="B3866" s="1262" t="s">
        <v>167</v>
      </c>
      <c r="C3866" s="1357"/>
      <c r="D3866" s="1358"/>
      <c r="E3866" s="1359"/>
      <c r="F3866" s="1360" t="str">
        <f>IF(K3844="","",VLOOKUP($A3841,'Marks Entry'!$C$1:$GQ$109,155,0))</f>
        <v/>
      </c>
      <c r="G3866" s="1361"/>
      <c r="H3866" s="1362" t="str">
        <f>IF(K3844="","",VLOOKUP($A3841,'Marks Entry'!$C$1:$GQ$109,156,0))</f>
        <v/>
      </c>
      <c r="I3866" s="1361"/>
      <c r="J3866" s="1363" t="str">
        <f>IF(K3844="","",VLOOKUP($A3841,'Marks Entry'!$C$1:$GQ$109,157,0))</f>
        <v/>
      </c>
      <c r="K3866" s="1364" t="str">
        <f>IF(K3844="","",VLOOKUP($A3841,'Marks Entry'!$C$1:$GQ$109,158,0))</f>
        <v/>
      </c>
      <c r="L3866" s="1365" t="str">
        <f>IF(K3844="","",VLOOKUP($A3841,'Marks Entry'!$C$1:$GQ$109,159,0))</f>
        <v/>
      </c>
      <c r="M3866" s="1366" t="str">
        <f>IF(K3844="","",VLOOKUP($A3841,'Marks Entry'!$C$1:$GQ$109,161,0))</f>
        <v/>
      </c>
      <c r="N3866" s="508"/>
    </row>
    <row r="3867" spans="8:8" s="24" ht="17.25" customFormat="1" customHeight="1">
      <c r="A3867" s="1236"/>
      <c r="B3867" s="1262" t="s">
        <v>167</v>
      </c>
      <c r="C3867" s="1367" t="s">
        <v>58</v>
      </c>
      <c r="D3867" s="1368"/>
      <c r="E3867" s="1368"/>
      <c r="F3867" s="1368"/>
      <c r="G3867" s="1368"/>
      <c r="H3867" s="1368"/>
      <c r="I3867" s="1369"/>
      <c r="J3867" s="1370" t="s">
        <v>59</v>
      </c>
      <c r="K3867" s="1371">
        <f>IF(K3844="","",VLOOKUP($A3841,'Marks Entry'!$C$1:$GQ$109,152,0))</f>
        <v>0.0</v>
      </c>
      <c r="L3867" s="1372" t="s">
        <v>104</v>
      </c>
      <c r="M3867" s="1373"/>
      <c r="N3867" s="508"/>
    </row>
    <row r="3868" spans="8:8" s="24" ht="17.25" customFormat="1" customHeight="1">
      <c r="A3868" s="1236"/>
      <c r="B3868" s="1262" t="s">
        <v>167</v>
      </c>
      <c r="C3868" s="1374" t="s">
        <v>54</v>
      </c>
      <c r="D3868" s="1375"/>
      <c r="E3868" s="1375"/>
      <c r="F3868" s="1376" t="s">
        <v>162</v>
      </c>
      <c r="G3868" s="1376"/>
      <c r="H3868" s="1376"/>
      <c r="I3868" s="1377" t="s">
        <v>49</v>
      </c>
      <c r="J3868" s="1378" t="s">
        <v>60</v>
      </c>
      <c r="K3868" s="1379">
        <f>IF(K3844="","",VLOOKUP($A3841,'Marks Entry'!$C$1:$GQ$109,153,0))</f>
        <v>0.0</v>
      </c>
      <c r="L3868" s="1380" t="str">
        <f>IF(K3844="","",VLOOKUP($A3841,'Marks Entry'!$C$1:$GQ$109,154,0))</f>
        <v/>
      </c>
      <c r="M3868" s="1381"/>
      <c r="N3868" s="508"/>
    </row>
    <row r="3869" spans="8:8" s="24" ht="17.25" customFormat="1" customHeight="1">
      <c r="A3869" s="1236"/>
      <c r="B3869" s="1262" t="s">
        <v>167</v>
      </c>
      <c r="C3869" s="1374"/>
      <c r="D3869" s="1375"/>
      <c r="E3869" s="1375"/>
      <c r="F3869" s="1376"/>
      <c r="G3869" s="1376"/>
      <c r="H3869" s="1376"/>
      <c r="I3869" s="1382" t="s">
        <v>103</v>
      </c>
      <c r="J3869" s="1383" t="s">
        <v>61</v>
      </c>
      <c r="K3869" s="1383"/>
      <c r="L3869" s="1384" t="str">
        <f>IF(K3844="","",VLOOKUP($A3841,'Marks Entry'!$C$1:$GQ$109,162,0))</f>
        <v/>
      </c>
      <c r="M3869" s="1385"/>
      <c r="N3869" s="508"/>
    </row>
    <row r="3870" spans="8:8" s="24" ht="17.25" customFormat="1" customHeight="1">
      <c r="A3870" s="1236"/>
      <c r="B3870" s="1262" t="s">
        <v>167</v>
      </c>
      <c r="C3870" s="1386" t="str">
        <f>'Marks Entry'!$CR$3</f>
        <v>Fou. Of Info. Tech.</v>
      </c>
      <c r="D3870" s="1387"/>
      <c r="E3870" s="1388"/>
      <c r="F3870" s="1389" t="str">
        <f>IF(K3844="","",VLOOKUP($A3841,'Marks Entry'!$C$1:$GQ$109,180,0))</f>
        <v>0/200</v>
      </c>
      <c r="G3870" s="1389"/>
      <c r="H3870" s="1389"/>
      <c r="I3870" s="1390" t="str">
        <f>IF(OR(K3844="",F3870=0/200),"",VLOOKUP($A3841,'Marks Entry'!$C$1:$GQ$109,106,0))</f>
        <v/>
      </c>
      <c r="J3870" s="1391" t="s">
        <v>68</v>
      </c>
      <c r="K3870" s="1391"/>
      <c r="L3870" s="1392">
        <f>Master!$E$20</f>
        <v>45048.0</v>
      </c>
      <c r="M3870" s="1393"/>
      <c r="N3870" s="508"/>
    </row>
    <row r="3871" spans="8:8" s="24" ht="17.25" customFormat="1" customHeight="1">
      <c r="A3871" s="1236"/>
      <c r="B3871" s="1262" t="s">
        <v>167</v>
      </c>
      <c r="C3871" s="1394" t="str">
        <f>'Marks Entry'!$DE$3</f>
        <v>Health &amp; Phy. Edu.</v>
      </c>
      <c r="D3871" s="1395"/>
      <c r="E3871" s="1395"/>
      <c r="F3871" s="1396" t="str">
        <f>IF(K3844="","",VLOOKUP($A3841,'Marks Entry'!$C$1:$GQ$109,184,0))</f>
        <v>0/230</v>
      </c>
      <c r="G3871" s="1397"/>
      <c r="H3871" s="1398"/>
      <c r="I3871" s="1390" t="str">
        <f>IF(OR(K3844="",F3871=0/200),"",VLOOKUP($A3841,'Marks Entry'!$C$1:$GQ$109,129,0))</f>
        <v/>
      </c>
      <c r="J3871" s="1399"/>
      <c r="K3871" s="1399"/>
      <c r="L3871" s="1399"/>
      <c r="M3871" s="1400"/>
      <c r="N3871" s="508"/>
    </row>
    <row r="3872" spans="8:8" s="24" ht="17.25" customFormat="1" customHeight="1">
      <c r="A3872" s="1236"/>
      <c r="B3872" s="1262" t="s">
        <v>167</v>
      </c>
      <c r="C3872" s="1394" t="str">
        <f>'Marks Entry'!$EB$3</f>
        <v>S.U.P.W.</v>
      </c>
      <c r="D3872" s="1395"/>
      <c r="E3872" s="1395"/>
      <c r="F3872" s="1396" t="str">
        <f>IF(K3844="","",VLOOKUP($A3841,'Marks Entry'!$C$1:$GQ$109,188,0))</f>
        <v>0/100</v>
      </c>
      <c r="G3872" s="1397"/>
      <c r="H3872" s="1398"/>
      <c r="I3872" s="1390" t="str">
        <f>IF(OR(K3844="",F3872=0/100),"",VLOOKUP($A3841,'Marks Entry'!$C$1:$GQ$109,135,0))</f>
        <v/>
      </c>
      <c r="J3872" s="1401"/>
      <c r="K3872" s="1401"/>
      <c r="L3872" s="1401"/>
      <c r="M3872" s="1402"/>
      <c r="N3872" s="508"/>
    </row>
    <row r="3873" spans="8:8" s="24" ht="17.25" customFormat="1" customHeight="1">
      <c r="A3873" s="1236"/>
      <c r="B3873" s="1262" t="s">
        <v>167</v>
      </c>
      <c r="C3873" s="1394" t="str">
        <f>'Marks Entry'!$EH$3</f>
        <v>Art Education</v>
      </c>
      <c r="D3873" s="1395"/>
      <c r="E3873" s="1395"/>
      <c r="F3873" s="1396" t="str">
        <f>IF(K3844="","",VLOOKUP($A3841,'Marks Entry'!$C$1:$GQ$109,192,0))</f>
        <v>0/100</v>
      </c>
      <c r="G3873" s="1397"/>
      <c r="H3873" s="1398"/>
      <c r="I3873" s="1390" t="str">
        <f>IF(OR(K3844="",F3873=0/100),"",VLOOKUP($A3841,'Marks Entry'!$C$1:$GQ$109,141,0))</f>
        <v/>
      </c>
      <c r="J3873" s="1403" t="s">
        <v>228</v>
      </c>
      <c r="K3873" s="1403"/>
      <c r="L3873" s="1403"/>
      <c r="M3873" s="1404"/>
      <c r="N3873" s="508"/>
    </row>
    <row r="3874" spans="8:8" s="24" ht="17.25" customFormat="1" customHeight="1">
      <c r="A3874" s="1236"/>
      <c r="B3874" s="1262" t="s">
        <v>167</v>
      </c>
      <c r="C3874" s="1394" t="str">
        <f>'Marks Entry'!$EN$3</f>
        <v>H &amp; C RAJ</v>
      </c>
      <c r="D3874" s="1395"/>
      <c r="E3874" s="1395"/>
      <c r="F3874" s="1405" t="str">
        <f>IF(K3844="","",VLOOKUP($A3841,'Marks Entry'!$C$1:$GQ$109,196,0))</f>
        <v>0/200</v>
      </c>
      <c r="G3874" s="1406"/>
      <c r="H3874" s="1407"/>
      <c r="I3874" s="1408" t="str">
        <f>IF(OR(K3844="",F3874=0/200),"",VLOOKUP($A3841,'Marks Entry'!$C$1:$GQ$109,151,0))</f>
        <v/>
      </c>
      <c r="J3874" s="1403" t="s">
        <v>229</v>
      </c>
      <c r="K3874" s="1403"/>
      <c r="L3874" s="1403"/>
      <c r="M3874" s="1404"/>
      <c r="N3874" s="508"/>
    </row>
    <row r="3875" spans="8:8" s="24" ht="17.25" customFormat="1" customHeight="1">
      <c r="A3875" s="1236"/>
      <c r="B3875" s="1262" t="s">
        <v>167</v>
      </c>
      <c r="C3875" s="1409" t="s">
        <v>171</v>
      </c>
      <c r="D3875" s="1410"/>
      <c r="E3875" s="1411"/>
      <c r="F3875" s="1412" t="s">
        <v>172</v>
      </c>
      <c r="G3875" s="1413"/>
      <c r="H3875" s="1414"/>
      <c r="I3875" s="1415" t="s">
        <v>31</v>
      </c>
      <c r="J3875" s="1403" t="s">
        <v>230</v>
      </c>
      <c r="K3875" s="1403"/>
      <c r="L3875" s="1403"/>
      <c r="M3875" s="1404"/>
      <c r="N3875" s="508"/>
    </row>
    <row r="3876" spans="8:8" s="24" ht="17.25" customFormat="1" customHeight="1">
      <c r="A3876" s="1236"/>
      <c r="B3876" s="1262" t="s">
        <v>167</v>
      </c>
      <c r="C3876" s="1416"/>
      <c r="D3876" s="1417"/>
      <c r="E3876" s="1418"/>
      <c r="F3876" s="1419" t="s">
        <v>224</v>
      </c>
      <c r="G3876" s="1420"/>
      <c r="H3876" s="1421"/>
      <c r="I3876" s="1422" t="s">
        <v>62</v>
      </c>
      <c r="J3876" s="1423" t="s">
        <v>232</v>
      </c>
      <c r="K3876" s="1424"/>
      <c r="L3876" s="1424"/>
      <c r="M3876" s="1425"/>
      <c r="N3876" s="508"/>
    </row>
    <row r="3877" spans="8:8" s="24" ht="17.25" customFormat="1" customHeight="1">
      <c r="A3877" s="1236"/>
      <c r="B3877" s="1262" t="s">
        <v>167</v>
      </c>
      <c r="C3877" s="1416"/>
      <c r="D3877" s="1417"/>
      <c r="E3877" s="1418"/>
      <c r="F3877" s="1419" t="s">
        <v>225</v>
      </c>
      <c r="G3877" s="1420"/>
      <c r="H3877" s="1421"/>
      <c r="I3877" s="1422" t="s">
        <v>63</v>
      </c>
      <c r="J3877" s="1426"/>
      <c r="K3877" s="1427"/>
      <c r="L3877" s="1427"/>
      <c r="M3877" s="1428"/>
      <c r="N3877" s="508"/>
    </row>
    <row r="3878" spans="8:8" s="24" ht="17.25" customFormat="1" customHeight="1">
      <c r="A3878" s="1236"/>
      <c r="B3878" s="1262" t="s">
        <v>167</v>
      </c>
      <c r="C3878" s="1416"/>
      <c r="D3878" s="1417"/>
      <c r="E3878" s="1418"/>
      <c r="F3878" s="1419" t="s">
        <v>226</v>
      </c>
      <c r="G3878" s="1420"/>
      <c r="H3878" s="1421"/>
      <c r="I3878" s="1422" t="s">
        <v>65</v>
      </c>
      <c r="J3878" s="1426"/>
      <c r="K3878" s="1427"/>
      <c r="L3878" s="1427"/>
      <c r="M3878" s="1428"/>
      <c r="N3878" s="508"/>
    </row>
    <row r="3879" spans="8:8" s="24" ht="17.25" customFormat="1" customHeight="1">
      <c r="A3879" s="1236"/>
      <c r="B3879" s="1429" t="s">
        <v>167</v>
      </c>
      <c r="C3879" s="1430"/>
      <c r="D3879" s="1431"/>
      <c r="E3879" s="1432"/>
      <c r="F3879" s="1433" t="s">
        <v>227</v>
      </c>
      <c r="G3879" s="1434"/>
      <c r="H3879" s="1435"/>
      <c r="I3879" s="1436" t="s">
        <v>64</v>
      </c>
      <c r="J3879" s="1437" t="s">
        <v>231</v>
      </c>
      <c r="K3879" s="1438"/>
      <c r="L3879" s="1438"/>
      <c r="M3879" s="1439"/>
      <c r="N3879" s="508"/>
    </row>
    <row r="3880" spans="8:8" s="24" ht="27.75" customFormat="1" customHeight="1">
      <c r="A3880" s="1440" t="s">
        <v>161</v>
      </c>
      <c r="B3880" s="1440"/>
      <c r="C3880" s="1440"/>
      <c r="D3880" s="1440"/>
      <c r="E3880" s="1440"/>
      <c r="F3880" s="1440"/>
      <c r="G3880" s="1440"/>
      <c r="H3880" s="1440"/>
      <c r="I3880" s="1440"/>
      <c r="J3880" s="1440"/>
      <c r="K3880" s="1440"/>
      <c r="L3880" s="1440"/>
      <c r="M3880" s="1440"/>
      <c r="N3880" s="1440"/>
    </row>
    <row r="3881" spans="8:8" s="24" ht="19.5" customFormat="1" customHeight="1">
      <c r="A3881" s="1223">
        <f>A3841+1</f>
        <v>98.0</v>
      </c>
      <c r="B3881" s="1441" t="str">
        <f>$B$1</f>
        <v>Department Of Sanskrit Education, Rajasthan</v>
      </c>
      <c r="C3881" s="1441"/>
      <c r="D3881" s="1441"/>
      <c r="E3881" s="1441"/>
      <c r="F3881" s="1441"/>
      <c r="G3881" s="1441"/>
      <c r="H3881" s="1441"/>
      <c r="I3881" s="1441"/>
      <c r="J3881" s="1441"/>
      <c r="K3881" s="1441"/>
      <c r="L3881" s="1441"/>
      <c r="M3881" s="1441"/>
      <c r="N3881" s="508" t="s">
        <v>161</v>
      </c>
    </row>
    <row r="3882" spans="8:8" s="707" ht="36.0" customFormat="1" customHeight="1">
      <c r="A3882" s="1225"/>
      <c r="B3882" s="1226"/>
      <c r="C3882" s="1227"/>
      <c r="D3882" s="1228" t="str">
        <f>Master!$E$8</f>
        <v>GOVT VARISHTHA UPADHYAY SANSKRIT SCHOOL</v>
      </c>
      <c r="E3882" s="1229"/>
      <c r="F3882" s="1229"/>
      <c r="G3882" s="1229"/>
      <c r="H3882" s="1229"/>
      <c r="I3882" s="1229"/>
      <c r="J3882" s="1229"/>
      <c r="K3882" s="1229"/>
      <c r="L3882" s="1229"/>
      <c r="M3882" s="1230"/>
      <c r="N3882" s="508"/>
    </row>
    <row r="3883" spans="8:8" s="24" ht="19.5" customFormat="1" customHeight="1">
      <c r="A3883" s="1225"/>
      <c r="B3883" s="1231"/>
      <c r="C3883" s="1232"/>
      <c r="D3883" s="1233">
        <f>Master!$E$11</f>
        <v>0.0</v>
      </c>
      <c r="E3883" s="1233"/>
      <c r="F3883" s="1233"/>
      <c r="G3883" s="1233"/>
      <c r="H3883" s="1233"/>
      <c r="I3883" s="1233"/>
      <c r="J3883" s="1233"/>
      <c r="K3883" s="1233"/>
      <c r="L3883" s="1233"/>
      <c r="M3883" s="1234"/>
      <c r="N3883" s="508"/>
    </row>
    <row r="3884" spans="8:8" s="1235" ht="18.75" customFormat="1" customHeight="1">
      <c r="A3884" s="1236"/>
      <c r="B3884" s="1237"/>
      <c r="C3884" s="1238" t="s">
        <v>154</v>
      </c>
      <c r="D3884" s="1239"/>
      <c r="E3884" s="1239"/>
      <c r="F3884" s="1239"/>
      <c r="G3884" s="1239"/>
      <c r="H3884" s="1240"/>
      <c r="I3884" s="1241" t="s">
        <v>135</v>
      </c>
      <c r="J3884" s="1242"/>
      <c r="K3884" s="1243">
        <f>VLOOKUP($A3881,'Marks Entry'!$C$9:$K$108,5)</f>
        <v>0.0</v>
      </c>
      <c r="L3884" s="1244" t="s">
        <v>221</v>
      </c>
      <c r="M3884" s="1245"/>
      <c r="N3884" s="508"/>
    </row>
    <row r="3885" spans="8:8" s="1235" ht="18.75" customFormat="1" customHeight="1">
      <c r="A3885" s="1236"/>
      <c r="B3885" s="1237"/>
      <c r="C3885" s="1246"/>
      <c r="D3885" s="1247"/>
      <c r="E3885" s="1247"/>
      <c r="F3885" s="1247"/>
      <c r="G3885" s="1247"/>
      <c r="H3885" s="1248"/>
      <c r="I3885" s="1241"/>
      <c r="J3885" s="1242"/>
      <c r="K3885" s="1243"/>
      <c r="L3885" s="1249">
        <f>Master!$E$14</f>
        <v>8170.0</v>
      </c>
      <c r="M3885" s="1250"/>
      <c r="N3885" s="508"/>
    </row>
    <row r="3886" spans="8:8" s="24" ht="15.75" customFormat="1" customHeight="1">
      <c r="A3886" s="1236"/>
      <c r="B3886" s="1251"/>
      <c r="C3886" s="1246"/>
      <c r="D3886" s="1247"/>
      <c r="E3886" s="1247"/>
      <c r="F3886" s="1247"/>
      <c r="G3886" s="1247"/>
      <c r="H3886" s="1248"/>
      <c r="I3886" s="1241"/>
      <c r="J3886" s="1242"/>
      <c r="K3886" s="1243"/>
      <c r="L3886" s="1252" t="s">
        <v>222</v>
      </c>
      <c r="M3886" s="1253"/>
      <c r="N3886" s="508"/>
    </row>
    <row r="3887" spans="8:8" s="24" ht="18.0" customFormat="1" customHeight="1">
      <c r="A3887" s="1236"/>
      <c r="B3887" s="1251"/>
      <c r="C3887" s="1254"/>
      <c r="D3887" s="1255"/>
      <c r="E3887" s="1255"/>
      <c r="F3887" s="1255"/>
      <c r="G3887" s="1255"/>
      <c r="H3887" s="1256"/>
      <c r="I3887" s="1257"/>
      <c r="J3887" s="1258"/>
      <c r="K3887" s="1259"/>
      <c r="L3887" s="1260" t="str">
        <f>Master!$E$6</f>
        <v>2022-23</v>
      </c>
      <c r="M3887" s="1261"/>
      <c r="N3887" s="508"/>
    </row>
    <row r="3888" spans="8:8" s="24" ht="17.25" customFormat="1" customHeight="1">
      <c r="A3888" s="1236"/>
      <c r="B3888" s="1262" t="s">
        <v>167</v>
      </c>
      <c r="C3888" s="1263" t="s">
        <v>21</v>
      </c>
      <c r="D3888" s="1264"/>
      <c r="E3888" s="1264"/>
      <c r="F3888" s="1264"/>
      <c r="G3888" s="1265"/>
      <c r="H3888" s="1266" t="s">
        <v>153</v>
      </c>
      <c r="I3888" s="1267">
        <f>IF(K3884="","",VLOOKUP($A3881,'Marks Entry'!$C$9:$FA$108,3,0))</f>
        <v>0.0</v>
      </c>
      <c r="J3888" s="1267"/>
      <c r="K3888" s="1267"/>
      <c r="L3888" s="1267"/>
      <c r="M3888" s="1268"/>
      <c r="N3888" s="508"/>
    </row>
    <row r="3889" spans="8:8" s="24" ht="17.25" customFormat="1" customHeight="1">
      <c r="A3889" s="1236"/>
      <c r="B3889" s="1262" t="s">
        <v>167</v>
      </c>
      <c r="C3889" s="1269" t="s">
        <v>23</v>
      </c>
      <c r="D3889" s="1270"/>
      <c r="E3889" s="1270"/>
      <c r="F3889" s="1270"/>
      <c r="G3889" s="1271"/>
      <c r="H3889" s="1272" t="s">
        <v>153</v>
      </c>
      <c r="I3889" s="1273">
        <f>IF(K3884="","",VLOOKUP($A3881,'Marks Entry'!$C$9:$FA$108,6,0))</f>
        <v>0.0</v>
      </c>
      <c r="J3889" s="1273"/>
      <c r="K3889" s="1273"/>
      <c r="L3889" s="1273"/>
      <c r="M3889" s="1274"/>
      <c r="N3889" s="508"/>
    </row>
    <row r="3890" spans="8:8" s="24" ht="17.25" customFormat="1" customHeight="1">
      <c r="A3890" s="1236"/>
      <c r="B3890" s="1262" t="s">
        <v>167</v>
      </c>
      <c r="C3890" s="1269" t="s">
        <v>24</v>
      </c>
      <c r="D3890" s="1270"/>
      <c r="E3890" s="1270"/>
      <c r="F3890" s="1270"/>
      <c r="G3890" s="1271"/>
      <c r="H3890" s="1272" t="s">
        <v>153</v>
      </c>
      <c r="I3890" s="1273">
        <f>IF(K3884="","",VLOOKUP($A3881,'Marks Entry'!$C$9:$FA$108,7,0))</f>
        <v>0.0</v>
      </c>
      <c r="J3890" s="1273"/>
      <c r="K3890" s="1273"/>
      <c r="L3890" s="1273"/>
      <c r="M3890" s="1274"/>
      <c r="N3890" s="508"/>
    </row>
    <row r="3891" spans="8:8" s="24" ht="17.25" customFormat="1" customHeight="1">
      <c r="A3891" s="1236"/>
      <c r="B3891" s="1262" t="s">
        <v>167</v>
      </c>
      <c r="C3891" s="1269" t="s">
        <v>52</v>
      </c>
      <c r="D3891" s="1270"/>
      <c r="E3891" s="1270"/>
      <c r="F3891" s="1270"/>
      <c r="G3891" s="1271"/>
      <c r="H3891" s="1272" t="s">
        <v>153</v>
      </c>
      <c r="I3891" s="1273">
        <f>IF(K3884="","",VLOOKUP($A3881,'Marks Entry'!$C$9:$FA$108,8,0))</f>
        <v>0.0</v>
      </c>
      <c r="J3891" s="1273"/>
      <c r="K3891" s="1273"/>
      <c r="L3891" s="1273"/>
      <c r="M3891" s="1274"/>
      <c r="N3891" s="508"/>
    </row>
    <row r="3892" spans="8:8" s="24" ht="17.25" customFormat="1" customHeight="1">
      <c r="A3892" s="1236"/>
      <c r="B3892" s="1262" t="s">
        <v>167</v>
      </c>
      <c r="C3892" s="1269" t="s">
        <v>53</v>
      </c>
      <c r="D3892" s="1270"/>
      <c r="E3892" s="1270"/>
      <c r="F3892" s="1270"/>
      <c r="G3892" s="1271"/>
      <c r="H3892" s="1272" t="s">
        <v>153</v>
      </c>
      <c r="I3892" s="1275" t="str">
        <f>IF(K3884="","",CONCATENATE('Marks Entry'!$G$4,'Marks Entry'!$J$4))</f>
        <v>9(A)</v>
      </c>
      <c r="J3892" s="1273"/>
      <c r="K3892" s="1273"/>
      <c r="L3892" s="1273"/>
      <c r="M3892" s="1274"/>
      <c r="N3892" s="508"/>
    </row>
    <row r="3893" spans="8:8" s="24" ht="17.25" customFormat="1" customHeight="1">
      <c r="A3893" s="1236"/>
      <c r="B3893" s="1262" t="s">
        <v>167</v>
      </c>
      <c r="C3893" s="1276" t="s">
        <v>26</v>
      </c>
      <c r="D3893" s="1277"/>
      <c r="E3893" s="1277"/>
      <c r="F3893" s="1277"/>
      <c r="G3893" s="1278"/>
      <c r="H3893" s="1279" t="s">
        <v>153</v>
      </c>
      <c r="I3893" s="1280">
        <f>IF(K3884="","",VLOOKUP($A3881,'Marks Entry'!$C$9:$FA$108,9,0))</f>
        <v>0.0</v>
      </c>
      <c r="J3893" s="1280"/>
      <c r="K3893" s="1280"/>
      <c r="L3893" s="1280"/>
      <c r="M3893" s="1281"/>
      <c r="N3893" s="508"/>
    </row>
    <row r="3894" spans="8:8" s="1235" ht="17.25" customFormat="1" customHeight="1">
      <c r="A3894" s="1236"/>
      <c r="B3894" s="1282" t="s">
        <v>167</v>
      </c>
      <c r="C3894" s="1283" t="s">
        <v>54</v>
      </c>
      <c r="D3894" s="1284"/>
      <c r="E3894" s="1285" t="s">
        <v>69</v>
      </c>
      <c r="F3894" s="1286" t="s">
        <v>70</v>
      </c>
      <c r="G3894" s="1285" t="s">
        <v>200</v>
      </c>
      <c r="H3894" s="1287" t="s">
        <v>30</v>
      </c>
      <c r="I3894" s="1288" t="s">
        <v>55</v>
      </c>
      <c r="J3894" s="1289" t="s">
        <v>223</v>
      </c>
      <c r="K3894" s="1290" t="s">
        <v>83</v>
      </c>
      <c r="L3894" s="1291" t="s">
        <v>76</v>
      </c>
      <c r="M3894" s="1292" t="s">
        <v>102</v>
      </c>
      <c r="N3894" s="508"/>
    </row>
    <row r="3895" spans="8:8" s="1235" ht="17.25" customFormat="1" customHeight="1">
      <c r="A3895" s="1236"/>
      <c r="B3895" s="1282" t="s">
        <v>167</v>
      </c>
      <c r="C3895" s="1293"/>
      <c r="D3895" s="1294"/>
      <c r="E3895" s="1295"/>
      <c r="F3895" s="1296"/>
      <c r="G3895" s="1295"/>
      <c r="H3895" s="1297"/>
      <c r="I3895" s="1298"/>
      <c r="J3895" s="1299"/>
      <c r="K3895" s="1300"/>
      <c r="L3895" s="1301"/>
      <c r="M3895" s="1302"/>
      <c r="N3895" s="508"/>
    </row>
    <row r="3896" spans="8:8" s="1235" ht="17.25" customFormat="1" customHeight="1">
      <c r="A3896" s="1236"/>
      <c r="B3896" s="1282" t="s">
        <v>167</v>
      </c>
      <c r="C3896" s="1303" t="s">
        <v>56</v>
      </c>
      <c r="D3896" s="1304"/>
      <c r="E3896" s="1305">
        <f>'Marks Entry'!$L$7</f>
        <v>5.0</v>
      </c>
      <c r="F3896" s="1305">
        <f>'Marks Entry'!$M$7</f>
        <v>5.0</v>
      </c>
      <c r="G3896" s="1305">
        <f>'Marks Entry'!$M$7</f>
        <v>5.0</v>
      </c>
      <c r="H3896" s="1306">
        <f>SUM(E3896:G3896)</f>
        <v>15.0</v>
      </c>
      <c r="I3896" s="1305">
        <f>'Marks Entry'!$P$7</f>
        <v>35.0</v>
      </c>
      <c r="J3896" s="1306">
        <f>SUM(H3896,I3896)</f>
        <v>50.0</v>
      </c>
      <c r="K3896" s="1305">
        <f>'Marks Entry'!$R$7</f>
        <v>50.0</v>
      </c>
      <c r="L3896" s="1307">
        <f>SUM(J3896,K3896)</f>
        <v>100.0</v>
      </c>
      <c r="M3896" s="1308"/>
      <c r="N3896" s="508"/>
    </row>
    <row r="3897" spans="8:8" s="1235" ht="17.25" customFormat="1" customHeight="1">
      <c r="A3897" s="1236"/>
      <c r="B3897" s="1282" t="s">
        <v>167</v>
      </c>
      <c r="C3897" s="1309" t="str">
        <f>'Marks Entry'!$L$3</f>
        <v>HINDI</v>
      </c>
      <c r="D3897" s="1310"/>
      <c r="E3897" s="1311">
        <f>IF(K3884="","",VLOOKUP($A3881,'Marks Entry'!$C$1:$GQ$109,10,0))</f>
        <v>0.0</v>
      </c>
      <c r="F3897" s="1311">
        <f>IF(K3884="","",VLOOKUP($A3881,'Marks Entry'!$C$1:$GQ$109,11,0))</f>
        <v>0.0</v>
      </c>
      <c r="G3897" s="1312">
        <f>IF(K3884="","",VLOOKUP($A3881,'Marks Entry'!$C$1:$GQ$109,12,0))</f>
        <v>0.0</v>
      </c>
      <c r="H3897" s="1313">
        <f>SUM(E3897:G3897)</f>
        <v>0.0</v>
      </c>
      <c r="I3897" s="1311">
        <f>IF(K3884="","",VLOOKUP($A3881,'Marks Entry'!$C$1:$GQ$109,14,0))</f>
        <v>0.0</v>
      </c>
      <c r="J3897" s="1313">
        <f t="shared" si="291" ref="J3897:J3904">SUM(H3897,I3897)</f>
        <v>0.0</v>
      </c>
      <c r="K3897" s="1311">
        <f>IF(K3884="","",VLOOKUP($A3881,'Marks Entry'!$C$1:$GQ$109,16,0))</f>
        <v>0.0</v>
      </c>
      <c r="L3897" s="1314">
        <f t="shared" si="292" ref="L3897:L3904">SUM(J3897,K3897)</f>
        <v>0.0</v>
      </c>
      <c r="M3897" s="1315" t="str">
        <f>IF(K3884="","",VLOOKUP($A3881,'Marks Entry'!$C$1:$GQ$109,21,0))</f>
        <v/>
      </c>
      <c r="N3897" s="508"/>
    </row>
    <row r="3898" spans="8:8" s="1235" ht="17.25" customFormat="1" customHeight="1">
      <c r="A3898" s="1236"/>
      <c r="B3898" s="1282" t="s">
        <v>167</v>
      </c>
      <c r="C3898" s="1316" t="str">
        <f>'Marks Entry'!$X$3</f>
        <v>ENGLISH</v>
      </c>
      <c r="D3898" s="1317"/>
      <c r="E3898" s="1318">
        <f>IF(K3884="","",VLOOKUP($A3881,'Marks Entry'!$C$1:$GQ$109,22,0))</f>
        <v>0.0</v>
      </c>
      <c r="F3898" s="1318">
        <f>IF(K3884="","",VLOOKUP($A3881,'Marks Entry'!$C$1:$GQ$109,23,0))</f>
        <v>0.0</v>
      </c>
      <c r="G3898" s="1319">
        <f>IF(K3884="","",VLOOKUP($A3881,'Marks Entry'!$C$1:$GQ$109,24,0))</f>
        <v>0.0</v>
      </c>
      <c r="H3898" s="1320">
        <f t="shared" si="293" ref="H3898:H3904">SUM(E3898:G3898)</f>
        <v>0.0</v>
      </c>
      <c r="I3898" s="1321">
        <f>IF(K3884="","",VLOOKUP($A3881,'Marks Entry'!$C$1:$GQ$109,26,0))</f>
        <v>0.0</v>
      </c>
      <c r="J3898" s="1320">
        <f t="shared" si="291"/>
        <v>0.0</v>
      </c>
      <c r="K3898" s="1318">
        <f>IF(K3884="","",VLOOKUP($A3881,'Marks Entry'!$C$1:$GQ$109,28,0))</f>
        <v>0.0</v>
      </c>
      <c r="L3898" s="1322">
        <f t="shared" si="292"/>
        <v>0.0</v>
      </c>
      <c r="M3898" s="1323" t="str">
        <f>IF(K3884="","",VLOOKUP($A3881,'Marks Entry'!$C$1:$GQ$109,33,0))</f>
        <v/>
      </c>
      <c r="N3898" s="508"/>
    </row>
    <row r="3899" spans="8:8" s="1235" ht="17.25" customFormat="1" customHeight="1">
      <c r="A3899" s="1236"/>
      <c r="B3899" s="1282" t="s">
        <v>167</v>
      </c>
      <c r="C3899" s="1324" t="s">
        <v>56</v>
      </c>
      <c r="D3899" s="1325"/>
      <c r="E3899" s="1326">
        <f>'Marks Entry'!$AJ$7</f>
        <v>10.0</v>
      </c>
      <c r="F3899" s="1326">
        <f>'Marks Entry'!$AK$7</f>
        <v>10.0</v>
      </c>
      <c r="G3899" s="1326">
        <f>'Marks Entry'!$AK$7</f>
        <v>10.0</v>
      </c>
      <c r="H3899" s="1327">
        <f t="shared" si="293"/>
        <v>30.0</v>
      </c>
      <c r="I3899" s="1326">
        <f>'Marks Entry'!$AN$7</f>
        <v>70.0</v>
      </c>
      <c r="J3899" s="1327">
        <f t="shared" si="291"/>
        <v>100.0</v>
      </c>
      <c r="K3899" s="1326">
        <f>'Marks Entry'!$AP$7</f>
        <v>100.0</v>
      </c>
      <c r="L3899" s="1328">
        <f t="shared" si="292"/>
        <v>200.0</v>
      </c>
      <c r="M3899" s="1329" t="s">
        <v>168</v>
      </c>
      <c r="N3899" s="508"/>
    </row>
    <row r="3900" spans="8:8" s="1235" ht="17.25" customFormat="1" customHeight="1">
      <c r="A3900" s="1236"/>
      <c r="B3900" s="1282" t="s">
        <v>167</v>
      </c>
      <c r="C3900" s="1330" t="str">
        <f>'Marks Entry'!$AJ$3</f>
        <v>SANSKRIT-I</v>
      </c>
      <c r="D3900" s="1331"/>
      <c r="E3900" s="1311">
        <f>IF(K3884="","",VLOOKUP($A3881,'Marks Entry'!$C$1:$GQ$109,34,0))</f>
        <v>0.0</v>
      </c>
      <c r="F3900" s="1311">
        <f>IF(K3884="","",VLOOKUP($A3881,'Marks Entry'!$C$1:$GQ$109,35,0))</f>
        <v>0.0</v>
      </c>
      <c r="G3900" s="1312">
        <f>IF(K3884="","",VLOOKUP($A3881,'Marks Entry'!$C$1:$GQ$109,36,0))</f>
        <v>0.0</v>
      </c>
      <c r="H3900" s="1332">
        <f t="shared" si="293"/>
        <v>0.0</v>
      </c>
      <c r="I3900" s="1333">
        <f>IF(K3884="","",VLOOKUP($A3881,'Marks Entry'!$C$1:$GQ$109,38,0))</f>
        <v>0.0</v>
      </c>
      <c r="J3900" s="1332">
        <f t="shared" si="291"/>
        <v>0.0</v>
      </c>
      <c r="K3900" s="1311">
        <f>IF(K3884="","",VLOOKUP($A3881,'Marks Entry'!$C$1:$GQ$109,40,0))</f>
        <v>0.0</v>
      </c>
      <c r="L3900" s="1314">
        <f t="shared" si="292"/>
        <v>0.0</v>
      </c>
      <c r="M3900" s="1315" t="str">
        <f>IF(K3884="","",VLOOKUP($A3881,'Marks Entry'!$C$1:$GQ$109,45,0))</f>
        <v/>
      </c>
      <c r="N3900" s="508"/>
    </row>
    <row r="3901" spans="8:8" s="1235" ht="17.25" customFormat="1" customHeight="1">
      <c r="A3901" s="1236"/>
      <c r="B3901" s="1282" t="s">
        <v>167</v>
      </c>
      <c r="C3901" s="1334" t="str">
        <f>'Marks Entry'!$AV$3</f>
        <v>SANSKRIT-II</v>
      </c>
      <c r="D3901" s="1335"/>
      <c r="E3901" s="1311">
        <f>IF(K3884="","",VLOOKUP($A3881,'Marks Entry'!$C$1:$GQ$109,46,0))</f>
        <v>0.0</v>
      </c>
      <c r="F3901" s="1311">
        <f>IF(K3884="","",VLOOKUP($A3881,'Marks Entry'!$C$1:$GQ$109,47,0))</f>
        <v>0.0</v>
      </c>
      <c r="G3901" s="1312">
        <f>IF(K3884="","",VLOOKUP($A3881,'Marks Entry'!$C$1:$GQ$109,48,0))</f>
        <v>0.0</v>
      </c>
      <c r="H3901" s="1336">
        <f t="shared" si="293"/>
        <v>0.0</v>
      </c>
      <c r="I3901" s="1337">
        <f>IF(K3884="","",VLOOKUP($A3881,'Marks Entry'!$C$1:$GQ$109,50,0))</f>
        <v>0.0</v>
      </c>
      <c r="J3901" s="1336">
        <f t="shared" si="291"/>
        <v>0.0</v>
      </c>
      <c r="K3901" s="1311">
        <f>IF(K3884="","",VLOOKUP($A3881,'Marks Entry'!$C$1:$GQ$109,52,0))</f>
        <v>0.0</v>
      </c>
      <c r="L3901" s="1314">
        <f t="shared" si="292"/>
        <v>0.0</v>
      </c>
      <c r="M3901" s="1315" t="str">
        <f>IF(K3884="","",VLOOKUP($A3881,'Marks Entry'!$C$1:$GQ$109,57,0))</f>
        <v/>
      </c>
      <c r="N3901" s="508"/>
    </row>
    <row r="3902" spans="8:8" s="1235" ht="17.25" customFormat="1" customHeight="1">
      <c r="A3902" s="1236"/>
      <c r="B3902" s="1282" t="s">
        <v>167</v>
      </c>
      <c r="C3902" s="1334" t="str">
        <f>'Marks Entry'!$BH$3</f>
        <v>SCIENCE</v>
      </c>
      <c r="D3902" s="1335"/>
      <c r="E3902" s="1311">
        <f>IF(K3884="","",VLOOKUP($A3881,'Marks Entry'!$C$1:$GQ$109,58,0))</f>
        <v>0.0</v>
      </c>
      <c r="F3902" s="1311">
        <f>IF(K3884="","",VLOOKUP($A3881,'Marks Entry'!$C$1:$GQ$109,59,0))</f>
        <v>0.0</v>
      </c>
      <c r="G3902" s="1312">
        <f>IF(K3884="","",VLOOKUP($A3881,'Marks Entry'!$C$1:$GQ$109,60,0))</f>
        <v>0.0</v>
      </c>
      <c r="H3902" s="1336">
        <f t="shared" si="293"/>
        <v>0.0</v>
      </c>
      <c r="I3902" s="1337">
        <f>IF(K3884="","",VLOOKUP($A3881,'Marks Entry'!$C$1:$GQ$109,62,0))</f>
        <v>0.0</v>
      </c>
      <c r="J3902" s="1336">
        <f t="shared" si="291"/>
        <v>0.0</v>
      </c>
      <c r="K3902" s="1311">
        <f>IF(K3884="","",VLOOKUP($A3881,'Marks Entry'!$C$1:$GQ$109,64,0))</f>
        <v>0.0</v>
      </c>
      <c r="L3902" s="1314">
        <f t="shared" si="292"/>
        <v>0.0</v>
      </c>
      <c r="M3902" s="1315" t="str">
        <f>IF(K3884="","",VLOOKUP($A3881,'Marks Entry'!$C$1:$GQ$109,69,0))</f>
        <v/>
      </c>
      <c r="N3902" s="508"/>
    </row>
    <row r="3903" spans="8:8" s="1235" ht="17.25" customFormat="1" customHeight="1">
      <c r="A3903" s="1236"/>
      <c r="B3903" s="1282" t="s">
        <v>167</v>
      </c>
      <c r="C3903" s="1338" t="str">
        <f>'Marks Entry'!$BT$3</f>
        <v>MATHEMATICS</v>
      </c>
      <c r="D3903" s="1339"/>
      <c r="E3903" s="1340">
        <f>IF(K3884="","",VLOOKUP($A3881,'Marks Entry'!$C$1:$GQ$109,70,0))</f>
        <v>0.0</v>
      </c>
      <c r="F3903" s="1340">
        <f>IF(K3884="","",VLOOKUP($A3881,'Marks Entry'!$C$1:$GQ$109,71,0))</f>
        <v>0.0</v>
      </c>
      <c r="G3903" s="1341">
        <f>IF(K3884="","",VLOOKUP($A3881,'Marks Entry'!$C$1:$GQ$109,72,0))</f>
        <v>0.0</v>
      </c>
      <c r="H3903" s="1342">
        <f t="shared" si="293"/>
        <v>0.0</v>
      </c>
      <c r="I3903" s="1343">
        <f>IF(K3884="","",VLOOKUP($A3881,'Marks Entry'!$C$1:$GQ$109,74,0))</f>
        <v>0.0</v>
      </c>
      <c r="J3903" s="1342">
        <f t="shared" si="291"/>
        <v>0.0</v>
      </c>
      <c r="K3903" s="1340">
        <f>IF(K3884="","",VLOOKUP($A3881,'Marks Entry'!$C$1:$GQ$109,76,0))</f>
        <v>0.0</v>
      </c>
      <c r="L3903" s="1344">
        <f t="shared" si="292"/>
        <v>0.0</v>
      </c>
      <c r="M3903" s="1345" t="str">
        <f>IF(K3884="","",VLOOKUP($A3881,'Marks Entry'!$C$1:$GQ$109,81,0))</f>
        <v/>
      </c>
      <c r="N3903" s="508"/>
    </row>
    <row r="3904" spans="8:8" s="1235" ht="17.25" customFormat="1" customHeight="1">
      <c r="A3904" s="1236"/>
      <c r="B3904" s="1282" t="s">
        <v>167</v>
      </c>
      <c r="C3904" s="1338" t="str">
        <f>'Marks Entry'!$CF$3</f>
        <v>SOCIAL SCIENCE</v>
      </c>
      <c r="D3904" s="1339"/>
      <c r="E3904" s="1340">
        <f>IF(K3884="","",VLOOKUP($A3881,'Marks Entry'!$C$1:$GQ$109,82,0))</f>
        <v>0.0</v>
      </c>
      <c r="F3904" s="1340">
        <f>IF(K3884="","",VLOOKUP($A3881,'Marks Entry'!$C$1:$GQ$109,83,0))</f>
        <v>0.0</v>
      </c>
      <c r="G3904" s="1341">
        <f>IF(K3884="","",VLOOKUP($A3881,'Marks Entry'!$C$1:$GQ$109,84,0))</f>
        <v>0.0</v>
      </c>
      <c r="H3904" s="1342">
        <f t="shared" si="293"/>
        <v>0.0</v>
      </c>
      <c r="I3904" s="1343">
        <f>IF(K3884="","",VLOOKUP($A3881,'Marks Entry'!$C$1:$GQ$109,86,0))</f>
        <v>0.0</v>
      </c>
      <c r="J3904" s="1342">
        <f t="shared" si="291"/>
        <v>0.0</v>
      </c>
      <c r="K3904" s="1340">
        <f>IF(K3884="","",VLOOKUP($A3881,'Marks Entry'!$C$1:$GQ$109,88,0))</f>
        <v>0.0</v>
      </c>
      <c r="L3904" s="1344">
        <f t="shared" si="292"/>
        <v>0.0</v>
      </c>
      <c r="M3904" s="1345" t="str">
        <f>IF(K3884="","",VLOOKUP($A3881,'Marks Entry'!$C$1:$GQ$109,93,0))</f>
        <v/>
      </c>
      <c r="N3904" s="508"/>
    </row>
    <row r="3905" spans="8:8" s="24" ht="17.25" customFormat="1" customHeight="1">
      <c r="A3905" s="1236"/>
      <c r="B3905" s="1262" t="s">
        <v>167</v>
      </c>
      <c r="C3905" s="1346" t="s">
        <v>77</v>
      </c>
      <c r="D3905" s="1347"/>
      <c r="E3905" s="1348"/>
      <c r="F3905" s="1349" t="s">
        <v>78</v>
      </c>
      <c r="G3905" s="1350"/>
      <c r="H3905" s="1351" t="s">
        <v>79</v>
      </c>
      <c r="I3905" s="1352"/>
      <c r="J3905" s="1353" t="s">
        <v>43</v>
      </c>
      <c r="K3905" s="1354" t="s">
        <v>95</v>
      </c>
      <c r="L3905" s="1355" t="s">
        <v>41</v>
      </c>
      <c r="M3905" s="1356" t="s">
        <v>45</v>
      </c>
      <c r="N3905" s="508"/>
    </row>
    <row r="3906" spans="8:8" s="24" ht="20.25" customFormat="1" customHeight="1">
      <c r="A3906" s="1236"/>
      <c r="B3906" s="1262" t="s">
        <v>167</v>
      </c>
      <c r="C3906" s="1357"/>
      <c r="D3906" s="1358"/>
      <c r="E3906" s="1359"/>
      <c r="F3906" s="1360" t="str">
        <f>IF(K3884="","",VLOOKUP($A3881,'Marks Entry'!$C$1:$GQ$109,155,0))</f>
        <v/>
      </c>
      <c r="G3906" s="1361"/>
      <c r="H3906" s="1362" t="str">
        <f>IF(K3884="","",VLOOKUP($A3881,'Marks Entry'!$C$1:$GQ$109,156,0))</f>
        <v/>
      </c>
      <c r="I3906" s="1361"/>
      <c r="J3906" s="1363" t="str">
        <f>IF(K3884="","",VLOOKUP($A3881,'Marks Entry'!$C$1:$GQ$109,157,0))</f>
        <v/>
      </c>
      <c r="K3906" s="1364" t="str">
        <f>IF(K3884="","",VLOOKUP($A3881,'Marks Entry'!$C$1:$GQ$109,158,0))</f>
        <v/>
      </c>
      <c r="L3906" s="1365" t="str">
        <f>IF(K3884="","",VLOOKUP($A3881,'Marks Entry'!$C$1:$GQ$109,159,0))</f>
        <v/>
      </c>
      <c r="M3906" s="1366" t="str">
        <f>IF(K3884="","",VLOOKUP($A3881,'Marks Entry'!$C$1:$GQ$109,161,0))</f>
        <v/>
      </c>
      <c r="N3906" s="508"/>
    </row>
    <row r="3907" spans="8:8" s="24" ht="17.25" customFormat="1" customHeight="1">
      <c r="A3907" s="1236"/>
      <c r="B3907" s="1262" t="s">
        <v>167</v>
      </c>
      <c r="C3907" s="1367" t="s">
        <v>58</v>
      </c>
      <c r="D3907" s="1368"/>
      <c r="E3907" s="1368"/>
      <c r="F3907" s="1368"/>
      <c r="G3907" s="1368"/>
      <c r="H3907" s="1368"/>
      <c r="I3907" s="1369"/>
      <c r="J3907" s="1370" t="s">
        <v>59</v>
      </c>
      <c r="K3907" s="1371">
        <f>IF(K3884="","",VLOOKUP($A3881,'Marks Entry'!$C$1:$GQ$109,152,0))</f>
        <v>0.0</v>
      </c>
      <c r="L3907" s="1372" t="s">
        <v>104</v>
      </c>
      <c r="M3907" s="1373"/>
      <c r="N3907" s="508"/>
    </row>
    <row r="3908" spans="8:8" s="24" ht="17.25" customFormat="1" customHeight="1">
      <c r="A3908" s="1236"/>
      <c r="B3908" s="1262" t="s">
        <v>167</v>
      </c>
      <c r="C3908" s="1374" t="s">
        <v>54</v>
      </c>
      <c r="D3908" s="1375"/>
      <c r="E3908" s="1375"/>
      <c r="F3908" s="1376" t="s">
        <v>162</v>
      </c>
      <c r="G3908" s="1376"/>
      <c r="H3908" s="1376"/>
      <c r="I3908" s="1377" t="s">
        <v>49</v>
      </c>
      <c r="J3908" s="1378" t="s">
        <v>60</v>
      </c>
      <c r="K3908" s="1379">
        <f>IF(K3884="","",VLOOKUP($A3881,'Marks Entry'!$C$1:$GQ$109,153,0))</f>
        <v>0.0</v>
      </c>
      <c r="L3908" s="1380" t="str">
        <f>IF(K3884="","",VLOOKUP($A3881,'Marks Entry'!$C$1:$GQ$109,154,0))</f>
        <v/>
      </c>
      <c r="M3908" s="1381"/>
      <c r="N3908" s="508"/>
    </row>
    <row r="3909" spans="8:8" s="24" ht="17.25" customFormat="1" customHeight="1">
      <c r="A3909" s="1236"/>
      <c r="B3909" s="1262" t="s">
        <v>167</v>
      </c>
      <c r="C3909" s="1374"/>
      <c r="D3909" s="1375"/>
      <c r="E3909" s="1375"/>
      <c r="F3909" s="1376"/>
      <c r="G3909" s="1376"/>
      <c r="H3909" s="1376"/>
      <c r="I3909" s="1382" t="s">
        <v>103</v>
      </c>
      <c r="J3909" s="1383" t="s">
        <v>61</v>
      </c>
      <c r="K3909" s="1383"/>
      <c r="L3909" s="1384" t="str">
        <f>IF(K3884="","",VLOOKUP($A3881,'Marks Entry'!$C$1:$GQ$109,162,0))</f>
        <v/>
      </c>
      <c r="M3909" s="1385"/>
      <c r="N3909" s="508"/>
    </row>
    <row r="3910" spans="8:8" s="24" ht="17.25" customFormat="1" customHeight="1">
      <c r="A3910" s="1236"/>
      <c r="B3910" s="1262" t="s">
        <v>167</v>
      </c>
      <c r="C3910" s="1386" t="str">
        <f>'Marks Entry'!$CR$3</f>
        <v>Fou. Of Info. Tech.</v>
      </c>
      <c r="D3910" s="1387"/>
      <c r="E3910" s="1388"/>
      <c r="F3910" s="1389" t="str">
        <f>IF(K3884="","",VLOOKUP($A3881,'Marks Entry'!$C$1:$GQ$109,180,0))</f>
        <v>0/200</v>
      </c>
      <c r="G3910" s="1389"/>
      <c r="H3910" s="1389"/>
      <c r="I3910" s="1390" t="str">
        <f>IF(OR(K3884="",F3910=0/200),"",VLOOKUP($A3881,'Marks Entry'!$C$1:$GQ$109,106,0))</f>
        <v/>
      </c>
      <c r="J3910" s="1391" t="s">
        <v>68</v>
      </c>
      <c r="K3910" s="1391"/>
      <c r="L3910" s="1392">
        <f>Master!$E$20</f>
        <v>45048.0</v>
      </c>
      <c r="M3910" s="1393"/>
      <c r="N3910" s="508"/>
    </row>
    <row r="3911" spans="8:8" s="24" ht="17.25" customFormat="1" customHeight="1">
      <c r="A3911" s="1236"/>
      <c r="B3911" s="1262" t="s">
        <v>167</v>
      </c>
      <c r="C3911" s="1394" t="str">
        <f>'Marks Entry'!$DE$3</f>
        <v>Health &amp; Phy. Edu.</v>
      </c>
      <c r="D3911" s="1395"/>
      <c r="E3911" s="1395"/>
      <c r="F3911" s="1396" t="str">
        <f>IF(K3884="","",VLOOKUP($A3881,'Marks Entry'!$C$1:$GQ$109,184,0))</f>
        <v>0/230</v>
      </c>
      <c r="G3911" s="1397"/>
      <c r="H3911" s="1398"/>
      <c r="I3911" s="1390" t="str">
        <f>IF(OR(K3884="",F3911=0/200),"",VLOOKUP($A3881,'Marks Entry'!$C$1:$GQ$109,129,0))</f>
        <v/>
      </c>
      <c r="J3911" s="1399"/>
      <c r="K3911" s="1399"/>
      <c r="L3911" s="1399"/>
      <c r="M3911" s="1400"/>
      <c r="N3911" s="508"/>
    </row>
    <row r="3912" spans="8:8" s="24" ht="17.25" customFormat="1" customHeight="1">
      <c r="A3912" s="1236"/>
      <c r="B3912" s="1262" t="s">
        <v>167</v>
      </c>
      <c r="C3912" s="1394" t="str">
        <f>'Marks Entry'!$EB$3</f>
        <v>S.U.P.W.</v>
      </c>
      <c r="D3912" s="1395"/>
      <c r="E3912" s="1395"/>
      <c r="F3912" s="1396" t="str">
        <f>IF(K3884="","",VLOOKUP($A3881,'Marks Entry'!$C$1:$GQ$109,188,0))</f>
        <v>0/100</v>
      </c>
      <c r="G3912" s="1397"/>
      <c r="H3912" s="1398"/>
      <c r="I3912" s="1390" t="str">
        <f>IF(OR(K3884="",F3912=0/100),"",VLOOKUP($A3881,'Marks Entry'!$C$1:$GQ$109,135,0))</f>
        <v/>
      </c>
      <c r="J3912" s="1401"/>
      <c r="K3912" s="1401"/>
      <c r="L3912" s="1401"/>
      <c r="M3912" s="1402"/>
      <c r="N3912" s="508"/>
    </row>
    <row r="3913" spans="8:8" s="24" ht="17.25" customFormat="1" customHeight="1">
      <c r="A3913" s="1236"/>
      <c r="B3913" s="1262" t="s">
        <v>167</v>
      </c>
      <c r="C3913" s="1394" t="str">
        <f>'Marks Entry'!$EH$3</f>
        <v>Art Education</v>
      </c>
      <c r="D3913" s="1395"/>
      <c r="E3913" s="1395"/>
      <c r="F3913" s="1396" t="str">
        <f>IF(K3884="","",VLOOKUP($A3881,'Marks Entry'!$C$1:$GQ$109,192,0))</f>
        <v>0/100</v>
      </c>
      <c r="G3913" s="1397"/>
      <c r="H3913" s="1398"/>
      <c r="I3913" s="1390" t="str">
        <f>IF(OR(K3884="",F3913=0/100),"",VLOOKUP($A3881,'Marks Entry'!$C$1:$GQ$109,141,0))</f>
        <v/>
      </c>
      <c r="J3913" s="1403" t="s">
        <v>228</v>
      </c>
      <c r="K3913" s="1403"/>
      <c r="L3913" s="1403"/>
      <c r="M3913" s="1404"/>
      <c r="N3913" s="508"/>
    </row>
    <row r="3914" spans="8:8" s="24" ht="17.25" customFormat="1" customHeight="1">
      <c r="A3914" s="1236"/>
      <c r="B3914" s="1262" t="s">
        <v>167</v>
      </c>
      <c r="C3914" s="1394" t="str">
        <f>'Marks Entry'!$EN$3</f>
        <v>H &amp; C RAJ</v>
      </c>
      <c r="D3914" s="1395"/>
      <c r="E3914" s="1395"/>
      <c r="F3914" s="1405" t="str">
        <f>IF(K3884="","",VLOOKUP($A3881,'Marks Entry'!$C$1:$GQ$109,196,0))</f>
        <v>0/200</v>
      </c>
      <c r="G3914" s="1406"/>
      <c r="H3914" s="1407"/>
      <c r="I3914" s="1408" t="str">
        <f>IF(OR(K3884="",F3914=0/200),"",VLOOKUP($A3881,'Marks Entry'!$C$1:$GQ$109,151,0))</f>
        <v/>
      </c>
      <c r="J3914" s="1403" t="s">
        <v>229</v>
      </c>
      <c r="K3914" s="1403"/>
      <c r="L3914" s="1403"/>
      <c r="M3914" s="1404"/>
      <c r="N3914" s="508"/>
    </row>
    <row r="3915" spans="8:8" s="24" ht="17.25" customFormat="1" customHeight="1">
      <c r="A3915" s="1236"/>
      <c r="B3915" s="1262" t="s">
        <v>167</v>
      </c>
      <c r="C3915" s="1409" t="s">
        <v>171</v>
      </c>
      <c r="D3915" s="1410"/>
      <c r="E3915" s="1411"/>
      <c r="F3915" s="1412" t="s">
        <v>172</v>
      </c>
      <c r="G3915" s="1413"/>
      <c r="H3915" s="1414"/>
      <c r="I3915" s="1415" t="s">
        <v>31</v>
      </c>
      <c r="J3915" s="1403" t="s">
        <v>230</v>
      </c>
      <c r="K3915" s="1403"/>
      <c r="L3915" s="1403"/>
      <c r="M3915" s="1404"/>
      <c r="N3915" s="508"/>
    </row>
    <row r="3916" spans="8:8" s="24" ht="17.25" customFormat="1" customHeight="1">
      <c r="A3916" s="1236"/>
      <c r="B3916" s="1262" t="s">
        <v>167</v>
      </c>
      <c r="C3916" s="1416"/>
      <c r="D3916" s="1417"/>
      <c r="E3916" s="1418"/>
      <c r="F3916" s="1419" t="s">
        <v>224</v>
      </c>
      <c r="G3916" s="1420"/>
      <c r="H3916" s="1421"/>
      <c r="I3916" s="1422" t="s">
        <v>62</v>
      </c>
      <c r="J3916" s="1423" t="s">
        <v>232</v>
      </c>
      <c r="K3916" s="1424"/>
      <c r="L3916" s="1424"/>
      <c r="M3916" s="1425"/>
      <c r="N3916" s="508"/>
    </row>
    <row r="3917" spans="8:8" s="24" ht="17.25" customFormat="1" customHeight="1">
      <c r="A3917" s="1236"/>
      <c r="B3917" s="1262" t="s">
        <v>167</v>
      </c>
      <c r="C3917" s="1416"/>
      <c r="D3917" s="1417"/>
      <c r="E3917" s="1418"/>
      <c r="F3917" s="1419" t="s">
        <v>225</v>
      </c>
      <c r="G3917" s="1420"/>
      <c r="H3917" s="1421"/>
      <c r="I3917" s="1422" t="s">
        <v>63</v>
      </c>
      <c r="J3917" s="1426"/>
      <c r="K3917" s="1427"/>
      <c r="L3917" s="1427"/>
      <c r="M3917" s="1428"/>
      <c r="N3917" s="508"/>
    </row>
    <row r="3918" spans="8:8" s="24" ht="17.25" customFormat="1" customHeight="1">
      <c r="A3918" s="1236"/>
      <c r="B3918" s="1262" t="s">
        <v>167</v>
      </c>
      <c r="C3918" s="1416"/>
      <c r="D3918" s="1417"/>
      <c r="E3918" s="1418"/>
      <c r="F3918" s="1419" t="s">
        <v>226</v>
      </c>
      <c r="G3918" s="1420"/>
      <c r="H3918" s="1421"/>
      <c r="I3918" s="1422" t="s">
        <v>65</v>
      </c>
      <c r="J3918" s="1426"/>
      <c r="K3918" s="1427"/>
      <c r="L3918" s="1427"/>
      <c r="M3918" s="1428"/>
      <c r="N3918" s="508"/>
    </row>
    <row r="3919" spans="8:8" s="24" ht="17.25" customFormat="1" customHeight="1">
      <c r="A3919" s="1236"/>
      <c r="B3919" s="1429" t="s">
        <v>167</v>
      </c>
      <c r="C3919" s="1430"/>
      <c r="D3919" s="1431"/>
      <c r="E3919" s="1432"/>
      <c r="F3919" s="1433" t="s">
        <v>227</v>
      </c>
      <c r="G3919" s="1434"/>
      <c r="H3919" s="1435"/>
      <c r="I3919" s="1436" t="s">
        <v>64</v>
      </c>
      <c r="J3919" s="1437" t="s">
        <v>231</v>
      </c>
      <c r="K3919" s="1438"/>
      <c r="L3919" s="1438"/>
      <c r="M3919" s="1439"/>
      <c r="N3919" s="508"/>
    </row>
    <row r="3920" spans="8:8" s="24" ht="27.75" customFormat="1" customHeight="1">
      <c r="A3920" s="1440" t="s">
        <v>161</v>
      </c>
      <c r="B3920" s="1440"/>
      <c r="C3920" s="1440"/>
      <c r="D3920" s="1440"/>
      <c r="E3920" s="1440"/>
      <c r="F3920" s="1440"/>
      <c r="G3920" s="1440"/>
      <c r="H3920" s="1440"/>
      <c r="I3920" s="1440"/>
      <c r="J3920" s="1440"/>
      <c r="K3920" s="1440"/>
      <c r="L3920" s="1440"/>
      <c r="M3920" s="1440"/>
      <c r="N3920" s="1440"/>
    </row>
    <row r="3921" spans="8:8" s="24" ht="19.5" customFormat="1" customHeight="1">
      <c r="A3921" s="1223">
        <f>A3881+1</f>
        <v>99.0</v>
      </c>
      <c r="B3921" s="1441" t="str">
        <f>$B$1</f>
        <v>Department Of Sanskrit Education, Rajasthan</v>
      </c>
      <c r="C3921" s="1441"/>
      <c r="D3921" s="1441"/>
      <c r="E3921" s="1441"/>
      <c r="F3921" s="1441"/>
      <c r="G3921" s="1441"/>
      <c r="H3921" s="1441"/>
      <c r="I3921" s="1441"/>
      <c r="J3921" s="1441"/>
      <c r="K3921" s="1441"/>
      <c r="L3921" s="1441"/>
      <c r="M3921" s="1441"/>
      <c r="N3921" s="508" t="s">
        <v>161</v>
      </c>
    </row>
    <row r="3922" spans="8:8" s="707" ht="36.0" customFormat="1" customHeight="1">
      <c r="A3922" s="1225"/>
      <c r="B3922" s="1226"/>
      <c r="C3922" s="1227"/>
      <c r="D3922" s="1228" t="str">
        <f>Master!$E$8</f>
        <v>GOVT VARISHTHA UPADHYAY SANSKRIT SCHOOL</v>
      </c>
      <c r="E3922" s="1229"/>
      <c r="F3922" s="1229"/>
      <c r="G3922" s="1229"/>
      <c r="H3922" s="1229"/>
      <c r="I3922" s="1229"/>
      <c r="J3922" s="1229"/>
      <c r="K3922" s="1229"/>
      <c r="L3922" s="1229"/>
      <c r="M3922" s="1230"/>
      <c r="N3922" s="508"/>
    </row>
    <row r="3923" spans="8:8" s="24" ht="19.5" customFormat="1" customHeight="1">
      <c r="A3923" s="1225"/>
      <c r="B3923" s="1231"/>
      <c r="C3923" s="1232"/>
      <c r="D3923" s="1233">
        <f>Master!$E$11</f>
        <v>0.0</v>
      </c>
      <c r="E3923" s="1233"/>
      <c r="F3923" s="1233"/>
      <c r="G3923" s="1233"/>
      <c r="H3923" s="1233"/>
      <c r="I3923" s="1233"/>
      <c r="J3923" s="1233"/>
      <c r="K3923" s="1233"/>
      <c r="L3923" s="1233"/>
      <c r="M3923" s="1234"/>
      <c r="N3923" s="508"/>
    </row>
    <row r="3924" spans="8:8" s="1235" ht="18.75" customFormat="1" customHeight="1">
      <c r="A3924" s="1236"/>
      <c r="B3924" s="1237"/>
      <c r="C3924" s="1238" t="s">
        <v>154</v>
      </c>
      <c r="D3924" s="1239"/>
      <c r="E3924" s="1239"/>
      <c r="F3924" s="1239"/>
      <c r="G3924" s="1239"/>
      <c r="H3924" s="1240"/>
      <c r="I3924" s="1241" t="s">
        <v>135</v>
      </c>
      <c r="J3924" s="1242"/>
      <c r="K3924" s="1243">
        <f>VLOOKUP($A3921,'Marks Entry'!$C$9:$K$108,5)</f>
        <v>0.0</v>
      </c>
      <c r="L3924" s="1244" t="s">
        <v>221</v>
      </c>
      <c r="M3924" s="1245"/>
      <c r="N3924" s="508"/>
    </row>
    <row r="3925" spans="8:8" s="1235" ht="18.75" customFormat="1" customHeight="1">
      <c r="A3925" s="1236"/>
      <c r="B3925" s="1237"/>
      <c r="C3925" s="1246"/>
      <c r="D3925" s="1247"/>
      <c r="E3925" s="1247"/>
      <c r="F3925" s="1247"/>
      <c r="G3925" s="1247"/>
      <c r="H3925" s="1248"/>
      <c r="I3925" s="1241"/>
      <c r="J3925" s="1242"/>
      <c r="K3925" s="1243"/>
      <c r="L3925" s="1249">
        <f>Master!$E$14</f>
        <v>8170.0</v>
      </c>
      <c r="M3925" s="1250"/>
      <c r="N3925" s="508"/>
    </row>
    <row r="3926" spans="8:8" s="24" ht="15.75" customFormat="1" customHeight="1">
      <c r="A3926" s="1236"/>
      <c r="B3926" s="1251"/>
      <c r="C3926" s="1246"/>
      <c r="D3926" s="1247"/>
      <c r="E3926" s="1247"/>
      <c r="F3926" s="1247"/>
      <c r="G3926" s="1247"/>
      <c r="H3926" s="1248"/>
      <c r="I3926" s="1241"/>
      <c r="J3926" s="1242"/>
      <c r="K3926" s="1243"/>
      <c r="L3926" s="1252" t="s">
        <v>222</v>
      </c>
      <c r="M3926" s="1253"/>
      <c r="N3926" s="508"/>
    </row>
    <row r="3927" spans="8:8" s="24" ht="18.0" customFormat="1" customHeight="1">
      <c r="A3927" s="1236"/>
      <c r="B3927" s="1251"/>
      <c r="C3927" s="1254"/>
      <c r="D3927" s="1255"/>
      <c r="E3927" s="1255"/>
      <c r="F3927" s="1255"/>
      <c r="G3927" s="1255"/>
      <c r="H3927" s="1256"/>
      <c r="I3927" s="1257"/>
      <c r="J3927" s="1258"/>
      <c r="K3927" s="1259"/>
      <c r="L3927" s="1260" t="str">
        <f>Master!$E$6</f>
        <v>2022-23</v>
      </c>
      <c r="M3927" s="1261"/>
      <c r="N3927" s="508"/>
    </row>
    <row r="3928" spans="8:8" s="24" ht="17.25" customFormat="1" customHeight="1">
      <c r="A3928" s="1236"/>
      <c r="B3928" s="1262" t="s">
        <v>167</v>
      </c>
      <c r="C3928" s="1263" t="s">
        <v>21</v>
      </c>
      <c r="D3928" s="1264"/>
      <c r="E3928" s="1264"/>
      <c r="F3928" s="1264"/>
      <c r="G3928" s="1265"/>
      <c r="H3928" s="1266" t="s">
        <v>153</v>
      </c>
      <c r="I3928" s="1267">
        <f>IF(K3924="","",VLOOKUP($A3921,'Marks Entry'!$C$9:$FA$108,3,0))</f>
        <v>0.0</v>
      </c>
      <c r="J3928" s="1267"/>
      <c r="K3928" s="1267"/>
      <c r="L3928" s="1267"/>
      <c r="M3928" s="1268"/>
      <c r="N3928" s="508"/>
    </row>
    <row r="3929" spans="8:8" s="24" ht="17.25" customFormat="1" customHeight="1">
      <c r="A3929" s="1236"/>
      <c r="B3929" s="1262" t="s">
        <v>167</v>
      </c>
      <c r="C3929" s="1269" t="s">
        <v>23</v>
      </c>
      <c r="D3929" s="1270"/>
      <c r="E3929" s="1270"/>
      <c r="F3929" s="1270"/>
      <c r="G3929" s="1271"/>
      <c r="H3929" s="1272" t="s">
        <v>153</v>
      </c>
      <c r="I3929" s="1273">
        <f>IF(K3924="","",VLOOKUP($A3921,'Marks Entry'!$C$9:$FA$108,6,0))</f>
        <v>0.0</v>
      </c>
      <c r="J3929" s="1273"/>
      <c r="K3929" s="1273"/>
      <c r="L3929" s="1273"/>
      <c r="M3929" s="1274"/>
      <c r="N3929" s="508"/>
    </row>
    <row r="3930" spans="8:8" s="24" ht="17.25" customFormat="1" customHeight="1">
      <c r="A3930" s="1236"/>
      <c r="B3930" s="1262" t="s">
        <v>167</v>
      </c>
      <c r="C3930" s="1269" t="s">
        <v>24</v>
      </c>
      <c r="D3930" s="1270"/>
      <c r="E3930" s="1270"/>
      <c r="F3930" s="1270"/>
      <c r="G3930" s="1271"/>
      <c r="H3930" s="1272" t="s">
        <v>153</v>
      </c>
      <c r="I3930" s="1273">
        <f>IF(K3924="","",VLOOKUP($A3921,'Marks Entry'!$C$9:$FA$108,7,0))</f>
        <v>0.0</v>
      </c>
      <c r="J3930" s="1273"/>
      <c r="K3930" s="1273"/>
      <c r="L3930" s="1273"/>
      <c r="M3930" s="1274"/>
      <c r="N3930" s="508"/>
    </row>
    <row r="3931" spans="8:8" s="24" ht="17.25" customFormat="1" customHeight="1">
      <c r="A3931" s="1236"/>
      <c r="B3931" s="1262" t="s">
        <v>167</v>
      </c>
      <c r="C3931" s="1269" t="s">
        <v>52</v>
      </c>
      <c r="D3931" s="1270"/>
      <c r="E3931" s="1270"/>
      <c r="F3931" s="1270"/>
      <c r="G3931" s="1271"/>
      <c r="H3931" s="1272" t="s">
        <v>153</v>
      </c>
      <c r="I3931" s="1273">
        <f>IF(K3924="","",VLOOKUP($A3921,'Marks Entry'!$C$9:$FA$108,8,0))</f>
        <v>0.0</v>
      </c>
      <c r="J3931" s="1273"/>
      <c r="K3931" s="1273"/>
      <c r="L3931" s="1273"/>
      <c r="M3931" s="1274"/>
      <c r="N3931" s="508"/>
    </row>
    <row r="3932" spans="8:8" s="24" ht="17.25" customFormat="1" customHeight="1">
      <c r="A3932" s="1236"/>
      <c r="B3932" s="1262" t="s">
        <v>167</v>
      </c>
      <c r="C3932" s="1269" t="s">
        <v>53</v>
      </c>
      <c r="D3932" s="1270"/>
      <c r="E3932" s="1270"/>
      <c r="F3932" s="1270"/>
      <c r="G3932" s="1271"/>
      <c r="H3932" s="1272" t="s">
        <v>153</v>
      </c>
      <c r="I3932" s="1275" t="str">
        <f>IF(K3924="","",CONCATENATE('Marks Entry'!$G$4,'Marks Entry'!$J$4))</f>
        <v>9(A)</v>
      </c>
      <c r="J3932" s="1273"/>
      <c r="K3932" s="1273"/>
      <c r="L3932" s="1273"/>
      <c r="M3932" s="1274"/>
      <c r="N3932" s="508"/>
    </row>
    <row r="3933" spans="8:8" s="24" ht="17.25" customFormat="1" customHeight="1">
      <c r="A3933" s="1236"/>
      <c r="B3933" s="1262" t="s">
        <v>167</v>
      </c>
      <c r="C3933" s="1276" t="s">
        <v>26</v>
      </c>
      <c r="D3933" s="1277"/>
      <c r="E3933" s="1277"/>
      <c r="F3933" s="1277"/>
      <c r="G3933" s="1278"/>
      <c r="H3933" s="1279" t="s">
        <v>153</v>
      </c>
      <c r="I3933" s="1280">
        <f>IF(K3924="","",VLOOKUP($A3921,'Marks Entry'!$C$9:$FA$108,9,0))</f>
        <v>0.0</v>
      </c>
      <c r="J3933" s="1280"/>
      <c r="K3933" s="1280"/>
      <c r="L3933" s="1280"/>
      <c r="M3933" s="1281"/>
      <c r="N3933" s="508"/>
    </row>
    <row r="3934" spans="8:8" s="1235" ht="17.25" customFormat="1" customHeight="1">
      <c r="A3934" s="1236"/>
      <c r="B3934" s="1282" t="s">
        <v>167</v>
      </c>
      <c r="C3934" s="1283" t="s">
        <v>54</v>
      </c>
      <c r="D3934" s="1284"/>
      <c r="E3934" s="1285" t="s">
        <v>69</v>
      </c>
      <c r="F3934" s="1286" t="s">
        <v>70</v>
      </c>
      <c r="G3934" s="1285" t="s">
        <v>200</v>
      </c>
      <c r="H3934" s="1287" t="s">
        <v>30</v>
      </c>
      <c r="I3934" s="1288" t="s">
        <v>55</v>
      </c>
      <c r="J3934" s="1289" t="s">
        <v>223</v>
      </c>
      <c r="K3934" s="1290" t="s">
        <v>83</v>
      </c>
      <c r="L3934" s="1291" t="s">
        <v>76</v>
      </c>
      <c r="M3934" s="1292" t="s">
        <v>102</v>
      </c>
      <c r="N3934" s="508"/>
    </row>
    <row r="3935" spans="8:8" s="1235" ht="17.25" customFormat="1" customHeight="1">
      <c r="A3935" s="1236"/>
      <c r="B3935" s="1282" t="s">
        <v>167</v>
      </c>
      <c r="C3935" s="1293"/>
      <c r="D3935" s="1294"/>
      <c r="E3935" s="1295"/>
      <c r="F3935" s="1296"/>
      <c r="G3935" s="1295"/>
      <c r="H3935" s="1297"/>
      <c r="I3935" s="1298"/>
      <c r="J3935" s="1299"/>
      <c r="K3935" s="1300"/>
      <c r="L3935" s="1301"/>
      <c r="M3935" s="1302"/>
      <c r="N3935" s="508"/>
    </row>
    <row r="3936" spans="8:8" s="1235" ht="17.25" customFormat="1" customHeight="1">
      <c r="A3936" s="1236"/>
      <c r="B3936" s="1282" t="s">
        <v>167</v>
      </c>
      <c r="C3936" s="1303" t="s">
        <v>56</v>
      </c>
      <c r="D3936" s="1304"/>
      <c r="E3936" s="1305">
        <f>'Marks Entry'!$L$7</f>
        <v>5.0</v>
      </c>
      <c r="F3936" s="1305">
        <f>'Marks Entry'!$M$7</f>
        <v>5.0</v>
      </c>
      <c r="G3936" s="1305">
        <f>'Marks Entry'!$M$7</f>
        <v>5.0</v>
      </c>
      <c r="H3936" s="1306">
        <f>SUM(E3936:G3936)</f>
        <v>15.0</v>
      </c>
      <c r="I3936" s="1305">
        <f>'Marks Entry'!$P$7</f>
        <v>35.0</v>
      </c>
      <c r="J3936" s="1306">
        <f>SUM(H3936,I3936)</f>
        <v>50.0</v>
      </c>
      <c r="K3936" s="1305">
        <f>'Marks Entry'!$R$7</f>
        <v>50.0</v>
      </c>
      <c r="L3936" s="1307">
        <f>SUM(J3936,K3936)</f>
        <v>100.0</v>
      </c>
      <c r="M3936" s="1308"/>
      <c r="N3936" s="508"/>
    </row>
    <row r="3937" spans="8:8" s="1235" ht="17.25" customFormat="1" customHeight="1">
      <c r="A3937" s="1236"/>
      <c r="B3937" s="1282" t="s">
        <v>167</v>
      </c>
      <c r="C3937" s="1309" t="str">
        <f>'Marks Entry'!$L$3</f>
        <v>HINDI</v>
      </c>
      <c r="D3937" s="1310"/>
      <c r="E3937" s="1311">
        <f>IF(K3924="","",VLOOKUP($A3921,'Marks Entry'!$C$1:$GQ$109,10,0))</f>
        <v>0.0</v>
      </c>
      <c r="F3937" s="1311">
        <f>IF(K3924="","",VLOOKUP($A3921,'Marks Entry'!$C$1:$GQ$109,11,0))</f>
        <v>0.0</v>
      </c>
      <c r="G3937" s="1312">
        <f>IF(K3924="","",VLOOKUP($A3921,'Marks Entry'!$C$1:$GQ$109,12,0))</f>
        <v>0.0</v>
      </c>
      <c r="H3937" s="1313">
        <f>SUM(E3937:G3937)</f>
        <v>0.0</v>
      </c>
      <c r="I3937" s="1311">
        <f>IF(K3924="","",VLOOKUP($A3921,'Marks Entry'!$C$1:$GQ$109,14,0))</f>
        <v>0.0</v>
      </c>
      <c r="J3937" s="1313">
        <f t="shared" si="294" ref="J3937:J3944">SUM(H3937,I3937)</f>
        <v>0.0</v>
      </c>
      <c r="K3937" s="1311">
        <f>IF(K3924="","",VLOOKUP($A3921,'Marks Entry'!$C$1:$GQ$109,16,0))</f>
        <v>0.0</v>
      </c>
      <c r="L3937" s="1314">
        <f t="shared" si="295" ref="L3937:L3944">SUM(J3937,K3937)</f>
        <v>0.0</v>
      </c>
      <c r="M3937" s="1315" t="str">
        <f>IF(K3924="","",VLOOKUP($A3921,'Marks Entry'!$C$1:$GQ$109,21,0))</f>
        <v/>
      </c>
      <c r="N3937" s="508"/>
    </row>
    <row r="3938" spans="8:8" s="1235" ht="17.25" customFormat="1" customHeight="1">
      <c r="A3938" s="1236"/>
      <c r="B3938" s="1282" t="s">
        <v>167</v>
      </c>
      <c r="C3938" s="1316" t="str">
        <f>'Marks Entry'!$X$3</f>
        <v>ENGLISH</v>
      </c>
      <c r="D3938" s="1317"/>
      <c r="E3938" s="1318">
        <f>IF(K3924="","",VLOOKUP($A3921,'Marks Entry'!$C$1:$GQ$109,22,0))</f>
        <v>0.0</v>
      </c>
      <c r="F3938" s="1318">
        <f>IF(K3924="","",VLOOKUP($A3921,'Marks Entry'!$C$1:$GQ$109,23,0))</f>
        <v>0.0</v>
      </c>
      <c r="G3938" s="1319">
        <f>IF(K3924="","",VLOOKUP($A3921,'Marks Entry'!$C$1:$GQ$109,24,0))</f>
        <v>0.0</v>
      </c>
      <c r="H3938" s="1320">
        <f t="shared" si="296" ref="H3938:H3944">SUM(E3938:G3938)</f>
        <v>0.0</v>
      </c>
      <c r="I3938" s="1321">
        <f>IF(K3924="","",VLOOKUP($A3921,'Marks Entry'!$C$1:$GQ$109,26,0))</f>
        <v>0.0</v>
      </c>
      <c r="J3938" s="1320">
        <f t="shared" si="294"/>
        <v>0.0</v>
      </c>
      <c r="K3938" s="1318">
        <f>IF(K3924="","",VLOOKUP($A3921,'Marks Entry'!$C$1:$GQ$109,28,0))</f>
        <v>0.0</v>
      </c>
      <c r="L3938" s="1322">
        <f t="shared" si="295"/>
        <v>0.0</v>
      </c>
      <c r="M3938" s="1323" t="str">
        <f>IF(K3924="","",VLOOKUP($A3921,'Marks Entry'!$C$1:$GQ$109,33,0))</f>
        <v/>
      </c>
      <c r="N3938" s="508"/>
    </row>
    <row r="3939" spans="8:8" s="1235" ht="17.25" customFormat="1" customHeight="1">
      <c r="A3939" s="1236"/>
      <c r="B3939" s="1282" t="s">
        <v>167</v>
      </c>
      <c r="C3939" s="1324" t="s">
        <v>56</v>
      </c>
      <c r="D3939" s="1325"/>
      <c r="E3939" s="1326">
        <f>'Marks Entry'!$AJ$7</f>
        <v>10.0</v>
      </c>
      <c r="F3939" s="1326">
        <f>'Marks Entry'!$AK$7</f>
        <v>10.0</v>
      </c>
      <c r="G3939" s="1326">
        <f>'Marks Entry'!$AK$7</f>
        <v>10.0</v>
      </c>
      <c r="H3939" s="1327">
        <f t="shared" si="296"/>
        <v>30.0</v>
      </c>
      <c r="I3939" s="1326">
        <f>'Marks Entry'!$AN$7</f>
        <v>70.0</v>
      </c>
      <c r="J3939" s="1327">
        <f t="shared" si="294"/>
        <v>100.0</v>
      </c>
      <c r="K3939" s="1326">
        <f>'Marks Entry'!$AP$7</f>
        <v>100.0</v>
      </c>
      <c r="L3939" s="1328">
        <f t="shared" si="295"/>
        <v>200.0</v>
      </c>
      <c r="M3939" s="1329" t="s">
        <v>168</v>
      </c>
      <c r="N3939" s="508"/>
    </row>
    <row r="3940" spans="8:8" s="1235" ht="17.25" customFormat="1" customHeight="1">
      <c r="A3940" s="1236"/>
      <c r="B3940" s="1282" t="s">
        <v>167</v>
      </c>
      <c r="C3940" s="1330" t="str">
        <f>'Marks Entry'!$AJ$3</f>
        <v>SANSKRIT-I</v>
      </c>
      <c r="D3940" s="1331"/>
      <c r="E3940" s="1311">
        <f>IF(K3924="","",VLOOKUP($A3921,'Marks Entry'!$C$1:$GQ$109,34,0))</f>
        <v>0.0</v>
      </c>
      <c r="F3940" s="1311">
        <f>IF(K3924="","",VLOOKUP($A3921,'Marks Entry'!$C$1:$GQ$109,35,0))</f>
        <v>0.0</v>
      </c>
      <c r="G3940" s="1312">
        <f>IF(K3924="","",VLOOKUP($A3921,'Marks Entry'!$C$1:$GQ$109,36,0))</f>
        <v>0.0</v>
      </c>
      <c r="H3940" s="1332">
        <f t="shared" si="296"/>
        <v>0.0</v>
      </c>
      <c r="I3940" s="1333">
        <f>IF(K3924="","",VLOOKUP($A3921,'Marks Entry'!$C$1:$GQ$109,38,0))</f>
        <v>0.0</v>
      </c>
      <c r="J3940" s="1332">
        <f t="shared" si="294"/>
        <v>0.0</v>
      </c>
      <c r="K3940" s="1311">
        <f>IF(K3924="","",VLOOKUP($A3921,'Marks Entry'!$C$1:$GQ$109,40,0))</f>
        <v>0.0</v>
      </c>
      <c r="L3940" s="1314">
        <f t="shared" si="295"/>
        <v>0.0</v>
      </c>
      <c r="M3940" s="1315" t="str">
        <f>IF(K3924="","",VLOOKUP($A3921,'Marks Entry'!$C$1:$GQ$109,45,0))</f>
        <v/>
      </c>
      <c r="N3940" s="508"/>
    </row>
    <row r="3941" spans="8:8" s="1235" ht="17.25" customFormat="1" customHeight="1">
      <c r="A3941" s="1236"/>
      <c r="B3941" s="1282" t="s">
        <v>167</v>
      </c>
      <c r="C3941" s="1334" t="str">
        <f>'Marks Entry'!$AV$3</f>
        <v>SANSKRIT-II</v>
      </c>
      <c r="D3941" s="1335"/>
      <c r="E3941" s="1311">
        <f>IF(K3924="","",VLOOKUP($A3921,'Marks Entry'!$C$1:$GQ$109,46,0))</f>
        <v>0.0</v>
      </c>
      <c r="F3941" s="1311">
        <f>IF(K3924="","",VLOOKUP($A3921,'Marks Entry'!$C$1:$GQ$109,47,0))</f>
        <v>0.0</v>
      </c>
      <c r="G3941" s="1312">
        <f>IF(K3924="","",VLOOKUP($A3921,'Marks Entry'!$C$1:$GQ$109,48,0))</f>
        <v>0.0</v>
      </c>
      <c r="H3941" s="1336">
        <f t="shared" si="296"/>
        <v>0.0</v>
      </c>
      <c r="I3941" s="1337">
        <f>IF(K3924="","",VLOOKUP($A3921,'Marks Entry'!$C$1:$GQ$109,50,0))</f>
        <v>0.0</v>
      </c>
      <c r="J3941" s="1336">
        <f t="shared" si="294"/>
        <v>0.0</v>
      </c>
      <c r="K3941" s="1311">
        <f>IF(K3924="","",VLOOKUP($A3921,'Marks Entry'!$C$1:$GQ$109,52,0))</f>
        <v>0.0</v>
      </c>
      <c r="L3941" s="1314">
        <f t="shared" si="295"/>
        <v>0.0</v>
      </c>
      <c r="M3941" s="1315" t="str">
        <f>IF(K3924="","",VLOOKUP($A3921,'Marks Entry'!$C$1:$GQ$109,57,0))</f>
        <v/>
      </c>
      <c r="N3941" s="508"/>
    </row>
    <row r="3942" spans="8:8" s="1235" ht="17.25" customFormat="1" customHeight="1">
      <c r="A3942" s="1236"/>
      <c r="B3942" s="1282" t="s">
        <v>167</v>
      </c>
      <c r="C3942" s="1334" t="str">
        <f>'Marks Entry'!$BH$3</f>
        <v>SCIENCE</v>
      </c>
      <c r="D3942" s="1335"/>
      <c r="E3942" s="1311">
        <f>IF(K3924="","",VLOOKUP($A3921,'Marks Entry'!$C$1:$GQ$109,58,0))</f>
        <v>0.0</v>
      </c>
      <c r="F3942" s="1311">
        <f>IF(K3924="","",VLOOKUP($A3921,'Marks Entry'!$C$1:$GQ$109,59,0))</f>
        <v>0.0</v>
      </c>
      <c r="G3942" s="1312">
        <f>IF(K3924="","",VLOOKUP($A3921,'Marks Entry'!$C$1:$GQ$109,60,0))</f>
        <v>0.0</v>
      </c>
      <c r="H3942" s="1336">
        <f t="shared" si="296"/>
        <v>0.0</v>
      </c>
      <c r="I3942" s="1337">
        <f>IF(K3924="","",VLOOKUP($A3921,'Marks Entry'!$C$1:$GQ$109,62,0))</f>
        <v>0.0</v>
      </c>
      <c r="J3942" s="1336">
        <f t="shared" si="294"/>
        <v>0.0</v>
      </c>
      <c r="K3942" s="1311">
        <f>IF(K3924="","",VLOOKUP($A3921,'Marks Entry'!$C$1:$GQ$109,64,0))</f>
        <v>0.0</v>
      </c>
      <c r="L3942" s="1314">
        <f t="shared" si="295"/>
        <v>0.0</v>
      </c>
      <c r="M3942" s="1315" t="str">
        <f>IF(K3924="","",VLOOKUP($A3921,'Marks Entry'!$C$1:$GQ$109,69,0))</f>
        <v/>
      </c>
      <c r="N3942" s="508"/>
    </row>
    <row r="3943" spans="8:8" s="1235" ht="17.25" customFormat="1" customHeight="1">
      <c r="A3943" s="1236"/>
      <c r="B3943" s="1282" t="s">
        <v>167</v>
      </c>
      <c r="C3943" s="1338" t="str">
        <f>'Marks Entry'!$BT$3</f>
        <v>MATHEMATICS</v>
      </c>
      <c r="D3943" s="1339"/>
      <c r="E3943" s="1340">
        <f>IF(K3924="","",VLOOKUP($A3921,'Marks Entry'!$C$1:$GQ$109,70,0))</f>
        <v>0.0</v>
      </c>
      <c r="F3943" s="1340">
        <f>IF(K3924="","",VLOOKUP($A3921,'Marks Entry'!$C$1:$GQ$109,71,0))</f>
        <v>0.0</v>
      </c>
      <c r="G3943" s="1341">
        <f>IF(K3924="","",VLOOKUP($A3921,'Marks Entry'!$C$1:$GQ$109,72,0))</f>
        <v>0.0</v>
      </c>
      <c r="H3943" s="1342">
        <f t="shared" si="296"/>
        <v>0.0</v>
      </c>
      <c r="I3943" s="1343">
        <f>IF(K3924="","",VLOOKUP($A3921,'Marks Entry'!$C$1:$GQ$109,74,0))</f>
        <v>0.0</v>
      </c>
      <c r="J3943" s="1342">
        <f t="shared" si="294"/>
        <v>0.0</v>
      </c>
      <c r="K3943" s="1340">
        <f>IF(K3924="","",VLOOKUP($A3921,'Marks Entry'!$C$1:$GQ$109,76,0))</f>
        <v>0.0</v>
      </c>
      <c r="L3943" s="1344">
        <f t="shared" si="295"/>
        <v>0.0</v>
      </c>
      <c r="M3943" s="1345" t="str">
        <f>IF(K3924="","",VLOOKUP($A3921,'Marks Entry'!$C$1:$GQ$109,81,0))</f>
        <v/>
      </c>
      <c r="N3943" s="508"/>
    </row>
    <row r="3944" spans="8:8" s="1235" ht="17.25" customFormat="1" customHeight="1">
      <c r="A3944" s="1236"/>
      <c r="B3944" s="1282" t="s">
        <v>167</v>
      </c>
      <c r="C3944" s="1338" t="str">
        <f>'Marks Entry'!$CF$3</f>
        <v>SOCIAL SCIENCE</v>
      </c>
      <c r="D3944" s="1339"/>
      <c r="E3944" s="1340">
        <f>IF(K3924="","",VLOOKUP($A3921,'Marks Entry'!$C$1:$GQ$109,82,0))</f>
        <v>0.0</v>
      </c>
      <c r="F3944" s="1340">
        <f>IF(K3924="","",VLOOKUP($A3921,'Marks Entry'!$C$1:$GQ$109,83,0))</f>
        <v>0.0</v>
      </c>
      <c r="G3944" s="1341">
        <f>IF(K3924="","",VLOOKUP($A3921,'Marks Entry'!$C$1:$GQ$109,84,0))</f>
        <v>0.0</v>
      </c>
      <c r="H3944" s="1342">
        <f t="shared" si="296"/>
        <v>0.0</v>
      </c>
      <c r="I3944" s="1343">
        <f>IF(K3924="","",VLOOKUP($A3921,'Marks Entry'!$C$1:$GQ$109,86,0))</f>
        <v>0.0</v>
      </c>
      <c r="J3944" s="1342">
        <f t="shared" si="294"/>
        <v>0.0</v>
      </c>
      <c r="K3944" s="1340">
        <f>IF(K3924="","",VLOOKUP($A3921,'Marks Entry'!$C$1:$GQ$109,88,0))</f>
        <v>0.0</v>
      </c>
      <c r="L3944" s="1344">
        <f t="shared" si="295"/>
        <v>0.0</v>
      </c>
      <c r="M3944" s="1345" t="str">
        <f>IF(K3924="","",VLOOKUP($A3921,'Marks Entry'!$C$1:$GQ$109,93,0))</f>
        <v/>
      </c>
      <c r="N3944" s="508"/>
    </row>
    <row r="3945" spans="8:8" s="24" ht="17.25" customFormat="1" customHeight="1">
      <c r="A3945" s="1236"/>
      <c r="B3945" s="1262" t="s">
        <v>167</v>
      </c>
      <c r="C3945" s="1346" t="s">
        <v>77</v>
      </c>
      <c r="D3945" s="1347"/>
      <c r="E3945" s="1348"/>
      <c r="F3945" s="1349" t="s">
        <v>78</v>
      </c>
      <c r="G3945" s="1350"/>
      <c r="H3945" s="1351" t="s">
        <v>79</v>
      </c>
      <c r="I3945" s="1352"/>
      <c r="J3945" s="1353" t="s">
        <v>43</v>
      </c>
      <c r="K3945" s="1354" t="s">
        <v>95</v>
      </c>
      <c r="L3945" s="1355" t="s">
        <v>41</v>
      </c>
      <c r="M3945" s="1356" t="s">
        <v>45</v>
      </c>
      <c r="N3945" s="508"/>
    </row>
    <row r="3946" spans="8:8" s="24" ht="20.25" customFormat="1" customHeight="1">
      <c r="A3946" s="1236"/>
      <c r="B3946" s="1262" t="s">
        <v>167</v>
      </c>
      <c r="C3946" s="1357"/>
      <c r="D3946" s="1358"/>
      <c r="E3946" s="1359"/>
      <c r="F3946" s="1360" t="str">
        <f>IF(K3924="","",VLOOKUP($A3921,'Marks Entry'!$C$1:$GQ$109,155,0))</f>
        <v/>
      </c>
      <c r="G3946" s="1361"/>
      <c r="H3946" s="1362" t="str">
        <f>IF(K3924="","",VLOOKUP($A3921,'Marks Entry'!$C$1:$GQ$109,156,0))</f>
        <v/>
      </c>
      <c r="I3946" s="1361"/>
      <c r="J3946" s="1363" t="str">
        <f>IF(K3924="","",VLOOKUP($A3921,'Marks Entry'!$C$1:$GQ$109,157,0))</f>
        <v/>
      </c>
      <c r="K3946" s="1364" t="str">
        <f>IF(K3924="","",VLOOKUP($A3921,'Marks Entry'!$C$1:$GQ$109,158,0))</f>
        <v/>
      </c>
      <c r="L3946" s="1365" t="str">
        <f>IF(K3924="","",VLOOKUP($A3921,'Marks Entry'!$C$1:$GQ$109,159,0))</f>
        <v/>
      </c>
      <c r="M3946" s="1366" t="str">
        <f>IF(K3924="","",VLOOKUP($A3921,'Marks Entry'!$C$1:$GQ$109,161,0))</f>
        <v/>
      </c>
      <c r="N3946" s="508"/>
    </row>
    <row r="3947" spans="8:8" s="24" ht="17.25" customFormat="1" customHeight="1">
      <c r="A3947" s="1236"/>
      <c r="B3947" s="1262" t="s">
        <v>167</v>
      </c>
      <c r="C3947" s="1367" t="s">
        <v>58</v>
      </c>
      <c r="D3947" s="1368"/>
      <c r="E3947" s="1368"/>
      <c r="F3947" s="1368"/>
      <c r="G3947" s="1368"/>
      <c r="H3947" s="1368"/>
      <c r="I3947" s="1369"/>
      <c r="J3947" s="1370" t="s">
        <v>59</v>
      </c>
      <c r="K3947" s="1371">
        <f>IF(K3924="","",VLOOKUP($A3921,'Marks Entry'!$C$1:$GQ$109,152,0))</f>
        <v>0.0</v>
      </c>
      <c r="L3947" s="1372" t="s">
        <v>104</v>
      </c>
      <c r="M3947" s="1373"/>
      <c r="N3947" s="508"/>
    </row>
    <row r="3948" spans="8:8" s="24" ht="17.25" customFormat="1" customHeight="1">
      <c r="A3948" s="1236"/>
      <c r="B3948" s="1262" t="s">
        <v>167</v>
      </c>
      <c r="C3948" s="1374" t="s">
        <v>54</v>
      </c>
      <c r="D3948" s="1375"/>
      <c r="E3948" s="1375"/>
      <c r="F3948" s="1376" t="s">
        <v>162</v>
      </c>
      <c r="G3948" s="1376"/>
      <c r="H3948" s="1376"/>
      <c r="I3948" s="1377" t="s">
        <v>49</v>
      </c>
      <c r="J3948" s="1378" t="s">
        <v>60</v>
      </c>
      <c r="K3948" s="1379">
        <f>IF(K3924="","",VLOOKUP($A3921,'Marks Entry'!$C$1:$GQ$109,153,0))</f>
        <v>0.0</v>
      </c>
      <c r="L3948" s="1380" t="str">
        <f>IF(K3924="","",VLOOKUP($A3921,'Marks Entry'!$C$1:$GQ$109,154,0))</f>
        <v/>
      </c>
      <c r="M3948" s="1381"/>
      <c r="N3948" s="508"/>
    </row>
    <row r="3949" spans="8:8" s="24" ht="17.25" customFormat="1" customHeight="1">
      <c r="A3949" s="1236"/>
      <c r="B3949" s="1262" t="s">
        <v>167</v>
      </c>
      <c r="C3949" s="1374"/>
      <c r="D3949" s="1375"/>
      <c r="E3949" s="1375"/>
      <c r="F3949" s="1376"/>
      <c r="G3949" s="1376"/>
      <c r="H3949" s="1376"/>
      <c r="I3949" s="1382" t="s">
        <v>103</v>
      </c>
      <c r="J3949" s="1383" t="s">
        <v>61</v>
      </c>
      <c r="K3949" s="1383"/>
      <c r="L3949" s="1384" t="str">
        <f>IF(K3924="","",VLOOKUP($A3921,'Marks Entry'!$C$1:$GQ$109,162,0))</f>
        <v/>
      </c>
      <c r="M3949" s="1385"/>
      <c r="N3949" s="508"/>
    </row>
    <row r="3950" spans="8:8" s="24" ht="17.25" customFormat="1" customHeight="1">
      <c r="A3950" s="1236"/>
      <c r="B3950" s="1262" t="s">
        <v>167</v>
      </c>
      <c r="C3950" s="1386" t="str">
        <f>'Marks Entry'!$CR$3</f>
        <v>Fou. Of Info. Tech.</v>
      </c>
      <c r="D3950" s="1387"/>
      <c r="E3950" s="1388"/>
      <c r="F3950" s="1389" t="str">
        <f>IF(K3924="","",VLOOKUP($A3921,'Marks Entry'!$C$1:$GQ$109,180,0))</f>
        <v>0/200</v>
      </c>
      <c r="G3950" s="1389"/>
      <c r="H3950" s="1389"/>
      <c r="I3950" s="1390" t="str">
        <f>IF(OR(K3924="",F3950=0/200),"",VLOOKUP($A3921,'Marks Entry'!$C$1:$GQ$109,106,0))</f>
        <v/>
      </c>
      <c r="J3950" s="1391" t="s">
        <v>68</v>
      </c>
      <c r="K3950" s="1391"/>
      <c r="L3950" s="1392">
        <f>Master!$E$20</f>
        <v>45048.0</v>
      </c>
      <c r="M3950" s="1393"/>
      <c r="N3950" s="508"/>
    </row>
    <row r="3951" spans="8:8" s="24" ht="17.25" customFormat="1" customHeight="1">
      <c r="A3951" s="1236"/>
      <c r="B3951" s="1262" t="s">
        <v>167</v>
      </c>
      <c r="C3951" s="1394" t="str">
        <f>'Marks Entry'!$DE$3</f>
        <v>Health &amp; Phy. Edu.</v>
      </c>
      <c r="D3951" s="1395"/>
      <c r="E3951" s="1395"/>
      <c r="F3951" s="1396" t="str">
        <f>IF(K3924="","",VLOOKUP($A3921,'Marks Entry'!$C$1:$GQ$109,184,0))</f>
        <v>0/230</v>
      </c>
      <c r="G3951" s="1397"/>
      <c r="H3951" s="1398"/>
      <c r="I3951" s="1390" t="str">
        <f>IF(OR(K3924="",F3951=0/200),"",VLOOKUP($A3921,'Marks Entry'!$C$1:$GQ$109,129,0))</f>
        <v/>
      </c>
      <c r="J3951" s="1399"/>
      <c r="K3951" s="1399"/>
      <c r="L3951" s="1399"/>
      <c r="M3951" s="1400"/>
      <c r="N3951" s="508"/>
    </row>
    <row r="3952" spans="8:8" s="24" ht="17.25" customFormat="1" customHeight="1">
      <c r="A3952" s="1236"/>
      <c r="B3952" s="1262" t="s">
        <v>167</v>
      </c>
      <c r="C3952" s="1394" t="str">
        <f>'Marks Entry'!$EB$3</f>
        <v>S.U.P.W.</v>
      </c>
      <c r="D3952" s="1395"/>
      <c r="E3952" s="1395"/>
      <c r="F3952" s="1396" t="str">
        <f>IF(K3924="","",VLOOKUP($A3921,'Marks Entry'!$C$1:$GQ$109,188,0))</f>
        <v>0/100</v>
      </c>
      <c r="G3952" s="1397"/>
      <c r="H3952" s="1398"/>
      <c r="I3952" s="1390" t="str">
        <f>IF(OR(K3924="",F3952=0/100),"",VLOOKUP($A3921,'Marks Entry'!$C$1:$GQ$109,135,0))</f>
        <v/>
      </c>
      <c r="J3952" s="1401"/>
      <c r="K3952" s="1401"/>
      <c r="L3952" s="1401"/>
      <c r="M3952" s="1402"/>
      <c r="N3952" s="508"/>
    </row>
    <row r="3953" spans="8:8" s="24" ht="17.25" customFormat="1" customHeight="1">
      <c r="A3953" s="1236"/>
      <c r="B3953" s="1262" t="s">
        <v>167</v>
      </c>
      <c r="C3953" s="1394" t="str">
        <f>'Marks Entry'!$EH$3</f>
        <v>Art Education</v>
      </c>
      <c r="D3953" s="1395"/>
      <c r="E3953" s="1395"/>
      <c r="F3953" s="1396" t="str">
        <f>IF(K3924="","",VLOOKUP($A3921,'Marks Entry'!$C$1:$GQ$109,192,0))</f>
        <v>0/100</v>
      </c>
      <c r="G3953" s="1397"/>
      <c r="H3953" s="1398"/>
      <c r="I3953" s="1390" t="str">
        <f>IF(OR(K3924="",F3953=0/100),"",VLOOKUP($A3921,'Marks Entry'!$C$1:$GQ$109,141,0))</f>
        <v/>
      </c>
      <c r="J3953" s="1403" t="s">
        <v>228</v>
      </c>
      <c r="K3953" s="1403"/>
      <c r="L3953" s="1403"/>
      <c r="M3953" s="1404"/>
      <c r="N3953" s="508"/>
    </row>
    <row r="3954" spans="8:8" s="24" ht="17.25" customFormat="1" customHeight="1">
      <c r="A3954" s="1236"/>
      <c r="B3954" s="1262" t="s">
        <v>167</v>
      </c>
      <c r="C3954" s="1394" t="str">
        <f>'Marks Entry'!$EN$3</f>
        <v>H &amp; C RAJ</v>
      </c>
      <c r="D3954" s="1395"/>
      <c r="E3954" s="1395"/>
      <c r="F3954" s="1405" t="str">
        <f>IF(K3924="","",VLOOKUP($A3921,'Marks Entry'!$C$1:$GQ$109,196,0))</f>
        <v>0/200</v>
      </c>
      <c r="G3954" s="1406"/>
      <c r="H3954" s="1407"/>
      <c r="I3954" s="1408" t="str">
        <f>IF(OR(K3924="",F3954=0/200),"",VLOOKUP($A3921,'Marks Entry'!$C$1:$GQ$109,151,0))</f>
        <v/>
      </c>
      <c r="J3954" s="1403" t="s">
        <v>229</v>
      </c>
      <c r="K3954" s="1403"/>
      <c r="L3954" s="1403"/>
      <c r="M3954" s="1404"/>
      <c r="N3954" s="508"/>
    </row>
    <row r="3955" spans="8:8" s="24" ht="17.25" customFormat="1" customHeight="1">
      <c r="A3955" s="1236"/>
      <c r="B3955" s="1262" t="s">
        <v>167</v>
      </c>
      <c r="C3955" s="1409" t="s">
        <v>171</v>
      </c>
      <c r="D3955" s="1410"/>
      <c r="E3955" s="1411"/>
      <c r="F3955" s="1412" t="s">
        <v>172</v>
      </c>
      <c r="G3955" s="1413"/>
      <c r="H3955" s="1414"/>
      <c r="I3955" s="1415" t="s">
        <v>31</v>
      </c>
      <c r="J3955" s="1403" t="s">
        <v>230</v>
      </c>
      <c r="K3955" s="1403"/>
      <c r="L3955" s="1403"/>
      <c r="M3955" s="1404"/>
      <c r="N3955" s="508"/>
    </row>
    <row r="3956" spans="8:8" s="24" ht="17.25" customFormat="1" customHeight="1">
      <c r="A3956" s="1236"/>
      <c r="B3956" s="1262" t="s">
        <v>167</v>
      </c>
      <c r="C3956" s="1416"/>
      <c r="D3956" s="1417"/>
      <c r="E3956" s="1418"/>
      <c r="F3956" s="1419" t="s">
        <v>224</v>
      </c>
      <c r="G3956" s="1420"/>
      <c r="H3956" s="1421"/>
      <c r="I3956" s="1422" t="s">
        <v>62</v>
      </c>
      <c r="J3956" s="1423" t="s">
        <v>232</v>
      </c>
      <c r="K3956" s="1424"/>
      <c r="L3956" s="1424"/>
      <c r="M3956" s="1425"/>
      <c r="N3956" s="508"/>
    </row>
    <row r="3957" spans="8:8" s="24" ht="17.25" customFormat="1" customHeight="1">
      <c r="A3957" s="1236"/>
      <c r="B3957" s="1262" t="s">
        <v>167</v>
      </c>
      <c r="C3957" s="1416"/>
      <c r="D3957" s="1417"/>
      <c r="E3957" s="1418"/>
      <c r="F3957" s="1419" t="s">
        <v>225</v>
      </c>
      <c r="G3957" s="1420"/>
      <c r="H3957" s="1421"/>
      <c r="I3957" s="1422" t="s">
        <v>63</v>
      </c>
      <c r="J3957" s="1426"/>
      <c r="K3957" s="1427"/>
      <c r="L3957" s="1427"/>
      <c r="M3957" s="1428"/>
      <c r="N3957" s="508"/>
    </row>
    <row r="3958" spans="8:8" s="24" ht="17.25" customFormat="1" customHeight="1">
      <c r="A3958" s="1236"/>
      <c r="B3958" s="1262" t="s">
        <v>167</v>
      </c>
      <c r="C3958" s="1416"/>
      <c r="D3958" s="1417"/>
      <c r="E3958" s="1418"/>
      <c r="F3958" s="1419" t="s">
        <v>226</v>
      </c>
      <c r="G3958" s="1420"/>
      <c r="H3958" s="1421"/>
      <c r="I3958" s="1422" t="s">
        <v>65</v>
      </c>
      <c r="J3958" s="1426"/>
      <c r="K3958" s="1427"/>
      <c r="L3958" s="1427"/>
      <c r="M3958" s="1428"/>
      <c r="N3958" s="508"/>
    </row>
    <row r="3959" spans="8:8" s="24" ht="17.25" customFormat="1" customHeight="1">
      <c r="A3959" s="1236"/>
      <c r="B3959" s="1429" t="s">
        <v>167</v>
      </c>
      <c r="C3959" s="1430"/>
      <c r="D3959" s="1431"/>
      <c r="E3959" s="1432"/>
      <c r="F3959" s="1433" t="s">
        <v>227</v>
      </c>
      <c r="G3959" s="1434"/>
      <c r="H3959" s="1435"/>
      <c r="I3959" s="1436" t="s">
        <v>64</v>
      </c>
      <c r="J3959" s="1437" t="s">
        <v>231</v>
      </c>
      <c r="K3959" s="1438"/>
      <c r="L3959" s="1438"/>
      <c r="M3959" s="1439"/>
      <c r="N3959" s="508"/>
    </row>
    <row r="3960" spans="8:8" s="24" ht="27.75" customFormat="1" customHeight="1">
      <c r="A3960" s="1440" t="s">
        <v>161</v>
      </c>
      <c r="B3960" s="1440"/>
      <c r="C3960" s="1440"/>
      <c r="D3960" s="1440"/>
      <c r="E3960" s="1440"/>
      <c r="F3960" s="1440"/>
      <c r="G3960" s="1440"/>
      <c r="H3960" s="1440"/>
      <c r="I3960" s="1440"/>
      <c r="J3960" s="1440"/>
      <c r="K3960" s="1440"/>
      <c r="L3960" s="1440"/>
      <c r="M3960" s="1440"/>
      <c r="N3960" s="1440"/>
    </row>
    <row r="3961" spans="8:8" s="24" ht="19.5" customFormat="1" customHeight="1">
      <c r="A3961" s="1223">
        <f>A3921+1</f>
        <v>100.0</v>
      </c>
      <c r="B3961" s="1441" t="str">
        <f>$B$1</f>
        <v>Department Of Sanskrit Education, Rajasthan</v>
      </c>
      <c r="C3961" s="1441"/>
      <c r="D3961" s="1441"/>
      <c r="E3961" s="1441"/>
      <c r="F3961" s="1441"/>
      <c r="G3961" s="1441"/>
      <c r="H3961" s="1441"/>
      <c r="I3961" s="1441"/>
      <c r="J3961" s="1441"/>
      <c r="K3961" s="1441"/>
      <c r="L3961" s="1441"/>
      <c r="M3961" s="1441"/>
      <c r="N3961" s="508" t="s">
        <v>161</v>
      </c>
    </row>
    <row r="3962" spans="8:8" s="707" ht="36.0" customFormat="1" customHeight="1">
      <c r="A3962" s="1225"/>
      <c r="B3962" s="1226"/>
      <c r="C3962" s="1227"/>
      <c r="D3962" s="1228" t="str">
        <f>Master!$E$8</f>
        <v>GOVT VARISHTHA UPADHYAY SANSKRIT SCHOOL</v>
      </c>
      <c r="E3962" s="1229"/>
      <c r="F3962" s="1229"/>
      <c r="G3962" s="1229"/>
      <c r="H3962" s="1229"/>
      <c r="I3962" s="1229"/>
      <c r="J3962" s="1229"/>
      <c r="K3962" s="1229"/>
      <c r="L3962" s="1229"/>
      <c r="M3962" s="1230"/>
      <c r="N3962" s="508"/>
    </row>
    <row r="3963" spans="8:8" s="24" ht="19.5" customFormat="1" customHeight="1">
      <c r="A3963" s="1225"/>
      <c r="B3963" s="1231"/>
      <c r="C3963" s="1232"/>
      <c r="D3963" s="1233">
        <f>Master!$E$11</f>
        <v>0.0</v>
      </c>
      <c r="E3963" s="1233"/>
      <c r="F3963" s="1233"/>
      <c r="G3963" s="1233"/>
      <c r="H3963" s="1233"/>
      <c r="I3963" s="1233"/>
      <c r="J3963" s="1233"/>
      <c r="K3963" s="1233"/>
      <c r="L3963" s="1233"/>
      <c r="M3963" s="1234"/>
      <c r="N3963" s="508"/>
    </row>
    <row r="3964" spans="8:8" s="1235" ht="18.75" customFormat="1" customHeight="1">
      <c r="A3964" s="1236"/>
      <c r="B3964" s="1237"/>
      <c r="C3964" s="1238" t="s">
        <v>154</v>
      </c>
      <c r="D3964" s="1239"/>
      <c r="E3964" s="1239"/>
      <c r="F3964" s="1239"/>
      <c r="G3964" s="1239"/>
      <c r="H3964" s="1240"/>
      <c r="I3964" s="1241" t="s">
        <v>135</v>
      </c>
      <c r="J3964" s="1242"/>
      <c r="K3964" s="1243">
        <f>VLOOKUP($A3961,'Marks Entry'!$C$9:$K$108,5)</f>
        <v>0.0</v>
      </c>
      <c r="L3964" s="1244" t="s">
        <v>221</v>
      </c>
      <c r="M3964" s="1245"/>
      <c r="N3964" s="508"/>
    </row>
    <row r="3965" spans="8:8" s="1235" ht="18.75" customFormat="1" customHeight="1">
      <c r="A3965" s="1236"/>
      <c r="B3965" s="1237"/>
      <c r="C3965" s="1246"/>
      <c r="D3965" s="1247"/>
      <c r="E3965" s="1247"/>
      <c r="F3965" s="1247"/>
      <c r="G3965" s="1247"/>
      <c r="H3965" s="1248"/>
      <c r="I3965" s="1241"/>
      <c r="J3965" s="1242"/>
      <c r="K3965" s="1243"/>
      <c r="L3965" s="1249">
        <f>Master!$E$14</f>
        <v>8170.0</v>
      </c>
      <c r="M3965" s="1250"/>
      <c r="N3965" s="508"/>
    </row>
    <row r="3966" spans="8:8" s="24" ht="15.75" customFormat="1" customHeight="1">
      <c r="A3966" s="1236"/>
      <c r="B3966" s="1251"/>
      <c r="C3966" s="1246"/>
      <c r="D3966" s="1247"/>
      <c r="E3966" s="1247"/>
      <c r="F3966" s="1247"/>
      <c r="G3966" s="1247"/>
      <c r="H3966" s="1248"/>
      <c r="I3966" s="1241"/>
      <c r="J3966" s="1242"/>
      <c r="K3966" s="1243"/>
      <c r="L3966" s="1252" t="s">
        <v>222</v>
      </c>
      <c r="M3966" s="1253"/>
      <c r="N3966" s="508"/>
    </row>
    <row r="3967" spans="8:8" s="24" ht="18.0" customFormat="1" customHeight="1">
      <c r="A3967" s="1236"/>
      <c r="B3967" s="1251"/>
      <c r="C3967" s="1254"/>
      <c r="D3967" s="1255"/>
      <c r="E3967" s="1255"/>
      <c r="F3967" s="1255"/>
      <c r="G3967" s="1255"/>
      <c r="H3967" s="1256"/>
      <c r="I3967" s="1257"/>
      <c r="J3967" s="1258"/>
      <c r="K3967" s="1259"/>
      <c r="L3967" s="1260" t="str">
        <f>Master!$E$6</f>
        <v>2022-23</v>
      </c>
      <c r="M3967" s="1261"/>
      <c r="N3967" s="508"/>
    </row>
    <row r="3968" spans="8:8" s="24" ht="17.25" customFormat="1" customHeight="1">
      <c r="A3968" s="1236"/>
      <c r="B3968" s="1262" t="s">
        <v>167</v>
      </c>
      <c r="C3968" s="1263" t="s">
        <v>21</v>
      </c>
      <c r="D3968" s="1264"/>
      <c r="E3968" s="1264"/>
      <c r="F3968" s="1264"/>
      <c r="G3968" s="1265"/>
      <c r="H3968" s="1266" t="s">
        <v>153</v>
      </c>
      <c r="I3968" s="1267">
        <f>IF(K3964="","",VLOOKUP($A3961,'Marks Entry'!$C$9:$FA$108,3,0))</f>
        <v>0.0</v>
      </c>
      <c r="J3968" s="1267"/>
      <c r="K3968" s="1267"/>
      <c r="L3968" s="1267"/>
      <c r="M3968" s="1268"/>
      <c r="N3968" s="508"/>
    </row>
    <row r="3969" spans="8:8" s="24" ht="17.25" customFormat="1" customHeight="1">
      <c r="A3969" s="1236"/>
      <c r="B3969" s="1262" t="s">
        <v>167</v>
      </c>
      <c r="C3969" s="1269" t="s">
        <v>23</v>
      </c>
      <c r="D3969" s="1270"/>
      <c r="E3969" s="1270"/>
      <c r="F3969" s="1270"/>
      <c r="G3969" s="1271"/>
      <c r="H3969" s="1272" t="s">
        <v>153</v>
      </c>
      <c r="I3969" s="1273">
        <f>IF(K3964="","",VLOOKUP($A3961,'Marks Entry'!$C$9:$FA$108,6,0))</f>
        <v>0.0</v>
      </c>
      <c r="J3969" s="1273"/>
      <c r="K3969" s="1273"/>
      <c r="L3969" s="1273"/>
      <c r="M3969" s="1274"/>
      <c r="N3969" s="508"/>
    </row>
    <row r="3970" spans="8:8" s="24" ht="17.25" customFormat="1" customHeight="1">
      <c r="A3970" s="1236"/>
      <c r="B3970" s="1262" t="s">
        <v>167</v>
      </c>
      <c r="C3970" s="1269" t="s">
        <v>24</v>
      </c>
      <c r="D3970" s="1270"/>
      <c r="E3970" s="1270"/>
      <c r="F3970" s="1270"/>
      <c r="G3970" s="1271"/>
      <c r="H3970" s="1272" t="s">
        <v>153</v>
      </c>
      <c r="I3970" s="1273">
        <f>IF(K3964="","",VLOOKUP($A3961,'Marks Entry'!$C$9:$FA$108,7,0))</f>
        <v>0.0</v>
      </c>
      <c r="J3970" s="1273"/>
      <c r="K3970" s="1273"/>
      <c r="L3970" s="1273"/>
      <c r="M3970" s="1274"/>
      <c r="N3970" s="508"/>
    </row>
    <row r="3971" spans="8:8" s="24" ht="17.25" customFormat="1" customHeight="1">
      <c r="A3971" s="1236"/>
      <c r="B3971" s="1262" t="s">
        <v>167</v>
      </c>
      <c r="C3971" s="1269" t="s">
        <v>52</v>
      </c>
      <c r="D3971" s="1270"/>
      <c r="E3971" s="1270"/>
      <c r="F3971" s="1270"/>
      <c r="G3971" s="1271"/>
      <c r="H3971" s="1272" t="s">
        <v>153</v>
      </c>
      <c r="I3971" s="1273">
        <f>IF(K3964="","",VLOOKUP($A3961,'Marks Entry'!$C$9:$FA$108,8,0))</f>
        <v>0.0</v>
      </c>
      <c r="J3971" s="1273"/>
      <c r="K3971" s="1273"/>
      <c r="L3971" s="1273"/>
      <c r="M3971" s="1274"/>
      <c r="N3971" s="508"/>
    </row>
    <row r="3972" spans="8:8" s="24" ht="17.25" customFormat="1" customHeight="1">
      <c r="A3972" s="1236"/>
      <c r="B3972" s="1262" t="s">
        <v>167</v>
      </c>
      <c r="C3972" s="1269" t="s">
        <v>53</v>
      </c>
      <c r="D3972" s="1270"/>
      <c r="E3972" s="1270"/>
      <c r="F3972" s="1270"/>
      <c r="G3972" s="1271"/>
      <c r="H3972" s="1272" t="s">
        <v>153</v>
      </c>
      <c r="I3972" s="1275" t="str">
        <f>IF(K3964="","",CONCATENATE('Marks Entry'!$G$4,'Marks Entry'!$J$4))</f>
        <v>9(A)</v>
      </c>
      <c r="J3972" s="1273"/>
      <c r="K3972" s="1273"/>
      <c r="L3972" s="1273"/>
      <c r="M3972" s="1274"/>
      <c r="N3972" s="508"/>
    </row>
    <row r="3973" spans="8:8" s="24" ht="17.25" customFormat="1" customHeight="1">
      <c r="A3973" s="1236"/>
      <c r="B3973" s="1262" t="s">
        <v>167</v>
      </c>
      <c r="C3973" s="1276" t="s">
        <v>26</v>
      </c>
      <c r="D3973" s="1277"/>
      <c r="E3973" s="1277"/>
      <c r="F3973" s="1277"/>
      <c r="G3973" s="1278"/>
      <c r="H3973" s="1279" t="s">
        <v>153</v>
      </c>
      <c r="I3973" s="1280">
        <f>IF(K3964="","",VLOOKUP($A3961,'Marks Entry'!$C$9:$FA$108,9,0))</f>
        <v>0.0</v>
      </c>
      <c r="J3973" s="1280"/>
      <c r="K3973" s="1280"/>
      <c r="L3973" s="1280"/>
      <c r="M3973" s="1281"/>
      <c r="N3973" s="508"/>
    </row>
    <row r="3974" spans="8:8" s="1235" ht="17.25" customFormat="1" customHeight="1">
      <c r="A3974" s="1236"/>
      <c r="B3974" s="1282" t="s">
        <v>167</v>
      </c>
      <c r="C3974" s="1283" t="s">
        <v>54</v>
      </c>
      <c r="D3974" s="1284"/>
      <c r="E3974" s="1285" t="s">
        <v>69</v>
      </c>
      <c r="F3974" s="1286" t="s">
        <v>70</v>
      </c>
      <c r="G3974" s="1285" t="s">
        <v>200</v>
      </c>
      <c r="H3974" s="1287" t="s">
        <v>30</v>
      </c>
      <c r="I3974" s="1288" t="s">
        <v>55</v>
      </c>
      <c r="J3974" s="1289" t="s">
        <v>223</v>
      </c>
      <c r="K3974" s="1290" t="s">
        <v>83</v>
      </c>
      <c r="L3974" s="1291" t="s">
        <v>76</v>
      </c>
      <c r="M3974" s="1292" t="s">
        <v>102</v>
      </c>
      <c r="N3974" s="508"/>
    </row>
    <row r="3975" spans="8:8" s="1235" ht="17.25" customFormat="1" customHeight="1">
      <c r="A3975" s="1236"/>
      <c r="B3975" s="1282" t="s">
        <v>167</v>
      </c>
      <c r="C3975" s="1293"/>
      <c r="D3975" s="1294"/>
      <c r="E3975" s="1295"/>
      <c r="F3975" s="1296"/>
      <c r="G3975" s="1295"/>
      <c r="H3975" s="1297"/>
      <c r="I3975" s="1298"/>
      <c r="J3975" s="1299"/>
      <c r="K3975" s="1300"/>
      <c r="L3975" s="1301"/>
      <c r="M3975" s="1302"/>
      <c r="N3975" s="508"/>
    </row>
    <row r="3976" spans="8:8" s="1235" ht="17.25" customFormat="1" customHeight="1">
      <c r="A3976" s="1236"/>
      <c r="B3976" s="1282" t="s">
        <v>167</v>
      </c>
      <c r="C3976" s="1303" t="s">
        <v>56</v>
      </c>
      <c r="D3976" s="1304"/>
      <c r="E3976" s="1305">
        <f>'Marks Entry'!$L$7</f>
        <v>5.0</v>
      </c>
      <c r="F3976" s="1305">
        <f>'Marks Entry'!$M$7</f>
        <v>5.0</v>
      </c>
      <c r="G3976" s="1305">
        <f>'Marks Entry'!$M$7</f>
        <v>5.0</v>
      </c>
      <c r="H3976" s="1306">
        <f>SUM(E3976:G3976)</f>
        <v>15.0</v>
      </c>
      <c r="I3976" s="1305">
        <f>'Marks Entry'!$P$7</f>
        <v>35.0</v>
      </c>
      <c r="J3976" s="1306">
        <f>SUM(H3976,I3976)</f>
        <v>50.0</v>
      </c>
      <c r="K3976" s="1305">
        <f>'Marks Entry'!$R$7</f>
        <v>50.0</v>
      </c>
      <c r="L3976" s="1307">
        <f>SUM(J3976,K3976)</f>
        <v>100.0</v>
      </c>
      <c r="M3976" s="1308"/>
      <c r="N3976" s="508"/>
    </row>
    <row r="3977" spans="8:8" s="1235" ht="17.25" customFormat="1" customHeight="1">
      <c r="A3977" s="1236"/>
      <c r="B3977" s="1282" t="s">
        <v>167</v>
      </c>
      <c r="C3977" s="1309" t="str">
        <f>'Marks Entry'!$L$3</f>
        <v>HINDI</v>
      </c>
      <c r="D3977" s="1310"/>
      <c r="E3977" s="1311">
        <f>IF(K3964="","",VLOOKUP($A3961,'Marks Entry'!$C$1:$GQ$109,10,0))</f>
        <v>0.0</v>
      </c>
      <c r="F3977" s="1311">
        <f>IF(K3964="","",VLOOKUP($A3961,'Marks Entry'!$C$1:$GQ$109,11,0))</f>
        <v>0.0</v>
      </c>
      <c r="G3977" s="1312">
        <f>IF(K3964="","",VLOOKUP($A3961,'Marks Entry'!$C$1:$GQ$109,12,0))</f>
        <v>0.0</v>
      </c>
      <c r="H3977" s="1313">
        <f>SUM(E3977:G3977)</f>
        <v>0.0</v>
      </c>
      <c r="I3977" s="1311">
        <f>IF(K3964="","",VLOOKUP($A3961,'Marks Entry'!$C$1:$GQ$109,14,0))</f>
        <v>0.0</v>
      </c>
      <c r="J3977" s="1313">
        <f t="shared" si="297" ref="J3977:J3984">SUM(H3977,I3977)</f>
        <v>0.0</v>
      </c>
      <c r="K3977" s="1311">
        <f>IF(K3964="","",VLOOKUP($A3961,'Marks Entry'!$C$1:$GQ$109,16,0))</f>
        <v>0.0</v>
      </c>
      <c r="L3977" s="1314">
        <f t="shared" si="298" ref="L3977:L3984">SUM(J3977,K3977)</f>
        <v>0.0</v>
      </c>
      <c r="M3977" s="1315" t="str">
        <f>IF(K3964="","",VLOOKUP($A3961,'Marks Entry'!$C$1:$GQ$109,21,0))</f>
        <v/>
      </c>
      <c r="N3977" s="508"/>
    </row>
    <row r="3978" spans="8:8" s="1235" ht="17.25" customFormat="1" customHeight="1">
      <c r="A3978" s="1236"/>
      <c r="B3978" s="1282" t="s">
        <v>167</v>
      </c>
      <c r="C3978" s="1316" t="str">
        <f>'Marks Entry'!$X$3</f>
        <v>ENGLISH</v>
      </c>
      <c r="D3978" s="1317"/>
      <c r="E3978" s="1318">
        <f>IF(K3964="","",VLOOKUP($A3961,'Marks Entry'!$C$1:$GQ$109,22,0))</f>
        <v>0.0</v>
      </c>
      <c r="F3978" s="1318">
        <f>IF(K3964="","",VLOOKUP($A3961,'Marks Entry'!$C$1:$GQ$109,23,0))</f>
        <v>0.0</v>
      </c>
      <c r="G3978" s="1319">
        <f>IF(K3964="","",VLOOKUP($A3961,'Marks Entry'!$C$1:$GQ$109,24,0))</f>
        <v>0.0</v>
      </c>
      <c r="H3978" s="1320">
        <f t="shared" si="299" ref="H3978:H3984">SUM(E3978:G3978)</f>
        <v>0.0</v>
      </c>
      <c r="I3978" s="1321">
        <f>IF(K3964="","",VLOOKUP($A3961,'Marks Entry'!$C$1:$GQ$109,26,0))</f>
        <v>0.0</v>
      </c>
      <c r="J3978" s="1320">
        <f t="shared" si="297"/>
        <v>0.0</v>
      </c>
      <c r="K3978" s="1318">
        <f>IF(K3964="","",VLOOKUP($A3961,'Marks Entry'!$C$1:$GQ$109,28,0))</f>
        <v>0.0</v>
      </c>
      <c r="L3978" s="1322">
        <f t="shared" si="298"/>
        <v>0.0</v>
      </c>
      <c r="M3978" s="1323" t="str">
        <f>IF(K3964="","",VLOOKUP($A3961,'Marks Entry'!$C$1:$GQ$109,33,0))</f>
        <v/>
      </c>
      <c r="N3978" s="508"/>
    </row>
    <row r="3979" spans="8:8" s="1235" ht="17.25" customFormat="1" customHeight="1">
      <c r="A3979" s="1236"/>
      <c r="B3979" s="1282" t="s">
        <v>167</v>
      </c>
      <c r="C3979" s="1324" t="s">
        <v>56</v>
      </c>
      <c r="D3979" s="1325"/>
      <c r="E3979" s="1326">
        <f>'Marks Entry'!$AJ$7</f>
        <v>10.0</v>
      </c>
      <c r="F3979" s="1326">
        <f>'Marks Entry'!$AK$7</f>
        <v>10.0</v>
      </c>
      <c r="G3979" s="1326">
        <f>'Marks Entry'!$AK$7</f>
        <v>10.0</v>
      </c>
      <c r="H3979" s="1327">
        <f t="shared" si="299"/>
        <v>30.0</v>
      </c>
      <c r="I3979" s="1326">
        <f>'Marks Entry'!$AN$7</f>
        <v>70.0</v>
      </c>
      <c r="J3979" s="1327">
        <f t="shared" si="297"/>
        <v>100.0</v>
      </c>
      <c r="K3979" s="1326">
        <f>'Marks Entry'!$AP$7</f>
        <v>100.0</v>
      </c>
      <c r="L3979" s="1328">
        <f t="shared" si="298"/>
        <v>200.0</v>
      </c>
      <c r="M3979" s="1329" t="s">
        <v>168</v>
      </c>
      <c r="N3979" s="508"/>
    </row>
    <row r="3980" spans="8:8" s="1235" ht="17.25" customFormat="1" customHeight="1">
      <c r="A3980" s="1236"/>
      <c r="B3980" s="1282" t="s">
        <v>167</v>
      </c>
      <c r="C3980" s="1330" t="str">
        <f>'Marks Entry'!$AJ$3</f>
        <v>SANSKRIT-I</v>
      </c>
      <c r="D3980" s="1331"/>
      <c r="E3980" s="1311">
        <f>IF(K3964="","",VLOOKUP($A3961,'Marks Entry'!$C$1:$GQ$109,34,0))</f>
        <v>0.0</v>
      </c>
      <c r="F3980" s="1311">
        <f>IF(K3964="","",VLOOKUP($A3961,'Marks Entry'!$C$1:$GQ$109,35,0))</f>
        <v>0.0</v>
      </c>
      <c r="G3980" s="1312">
        <f>IF(K3964="","",VLOOKUP($A3961,'Marks Entry'!$C$1:$GQ$109,36,0))</f>
        <v>0.0</v>
      </c>
      <c r="H3980" s="1332">
        <f t="shared" si="299"/>
        <v>0.0</v>
      </c>
      <c r="I3980" s="1333">
        <f>IF(K3964="","",VLOOKUP($A3961,'Marks Entry'!$C$1:$GQ$109,38,0))</f>
        <v>0.0</v>
      </c>
      <c r="J3980" s="1332">
        <f t="shared" si="297"/>
        <v>0.0</v>
      </c>
      <c r="K3980" s="1311">
        <f>IF(K3964="","",VLOOKUP($A3961,'Marks Entry'!$C$1:$GQ$109,40,0))</f>
        <v>0.0</v>
      </c>
      <c r="L3980" s="1314">
        <f t="shared" si="298"/>
        <v>0.0</v>
      </c>
      <c r="M3980" s="1315" t="str">
        <f>IF(K3964="","",VLOOKUP($A3961,'Marks Entry'!$C$1:$GQ$109,45,0))</f>
        <v/>
      </c>
      <c r="N3980" s="508"/>
    </row>
    <row r="3981" spans="8:8" s="1235" ht="17.25" customFormat="1" customHeight="1">
      <c r="A3981" s="1236"/>
      <c r="B3981" s="1282" t="s">
        <v>167</v>
      </c>
      <c r="C3981" s="1334" t="str">
        <f>'Marks Entry'!$AV$3</f>
        <v>SANSKRIT-II</v>
      </c>
      <c r="D3981" s="1335"/>
      <c r="E3981" s="1311">
        <f>IF(K3964="","",VLOOKUP($A3961,'Marks Entry'!$C$1:$GQ$109,46,0))</f>
        <v>0.0</v>
      </c>
      <c r="F3981" s="1311">
        <f>IF(K3964="","",VLOOKUP($A3961,'Marks Entry'!$C$1:$GQ$109,47,0))</f>
        <v>0.0</v>
      </c>
      <c r="G3981" s="1312">
        <f>IF(K3964="","",VLOOKUP($A3961,'Marks Entry'!$C$1:$GQ$109,48,0))</f>
        <v>0.0</v>
      </c>
      <c r="H3981" s="1336">
        <f t="shared" si="299"/>
        <v>0.0</v>
      </c>
      <c r="I3981" s="1337">
        <f>IF(K3964="","",VLOOKUP($A3961,'Marks Entry'!$C$1:$GQ$109,50,0))</f>
        <v>0.0</v>
      </c>
      <c r="J3981" s="1336">
        <f t="shared" si="297"/>
        <v>0.0</v>
      </c>
      <c r="K3981" s="1311">
        <f>IF(K3964="","",VLOOKUP($A3961,'Marks Entry'!$C$1:$GQ$109,52,0))</f>
        <v>0.0</v>
      </c>
      <c r="L3981" s="1314">
        <f t="shared" si="298"/>
        <v>0.0</v>
      </c>
      <c r="M3981" s="1315" t="str">
        <f>IF(K3964="","",VLOOKUP($A3961,'Marks Entry'!$C$1:$GQ$109,57,0))</f>
        <v/>
      </c>
      <c r="N3981" s="508"/>
    </row>
    <row r="3982" spans="8:8" s="1235" ht="17.25" customFormat="1" customHeight="1">
      <c r="A3982" s="1236"/>
      <c r="B3982" s="1282" t="s">
        <v>167</v>
      </c>
      <c r="C3982" s="1334" t="str">
        <f>'Marks Entry'!$BH$3</f>
        <v>SCIENCE</v>
      </c>
      <c r="D3982" s="1335"/>
      <c r="E3982" s="1311">
        <f>IF(K3964="","",VLOOKUP($A3961,'Marks Entry'!$C$1:$GQ$109,58,0))</f>
        <v>0.0</v>
      </c>
      <c r="F3982" s="1311">
        <f>IF(K3964="","",VLOOKUP($A3961,'Marks Entry'!$C$1:$GQ$109,59,0))</f>
        <v>0.0</v>
      </c>
      <c r="G3982" s="1312">
        <f>IF(K3964="","",VLOOKUP($A3961,'Marks Entry'!$C$1:$GQ$109,60,0))</f>
        <v>0.0</v>
      </c>
      <c r="H3982" s="1336">
        <f t="shared" si="299"/>
        <v>0.0</v>
      </c>
      <c r="I3982" s="1337">
        <f>IF(K3964="","",VLOOKUP($A3961,'Marks Entry'!$C$1:$GQ$109,62,0))</f>
        <v>0.0</v>
      </c>
      <c r="J3982" s="1336">
        <f t="shared" si="297"/>
        <v>0.0</v>
      </c>
      <c r="K3982" s="1311">
        <f>IF(K3964="","",VLOOKUP($A3961,'Marks Entry'!$C$1:$GQ$109,64,0))</f>
        <v>0.0</v>
      </c>
      <c r="L3982" s="1314">
        <f t="shared" si="298"/>
        <v>0.0</v>
      </c>
      <c r="M3982" s="1315" t="str">
        <f>IF(K3964="","",VLOOKUP($A3961,'Marks Entry'!$C$1:$GQ$109,69,0))</f>
        <v/>
      </c>
      <c r="N3982" s="508"/>
    </row>
    <row r="3983" spans="8:8" s="1235" ht="17.25" customFormat="1" customHeight="1">
      <c r="A3983" s="1236"/>
      <c r="B3983" s="1282" t="s">
        <v>167</v>
      </c>
      <c r="C3983" s="1338" t="str">
        <f>'Marks Entry'!$BT$3</f>
        <v>MATHEMATICS</v>
      </c>
      <c r="D3983" s="1339"/>
      <c r="E3983" s="1340">
        <f>IF(K3964="","",VLOOKUP($A3961,'Marks Entry'!$C$1:$GQ$109,70,0))</f>
        <v>0.0</v>
      </c>
      <c r="F3983" s="1340">
        <f>IF(K3964="","",VLOOKUP($A3961,'Marks Entry'!$C$1:$GQ$109,71,0))</f>
        <v>0.0</v>
      </c>
      <c r="G3983" s="1341">
        <f>IF(K3964="","",VLOOKUP($A3961,'Marks Entry'!$C$1:$GQ$109,72,0))</f>
        <v>0.0</v>
      </c>
      <c r="H3983" s="1342">
        <f t="shared" si="299"/>
        <v>0.0</v>
      </c>
      <c r="I3983" s="1343">
        <f>IF(K3964="","",VLOOKUP($A3961,'Marks Entry'!$C$1:$GQ$109,74,0))</f>
        <v>0.0</v>
      </c>
      <c r="J3983" s="1342">
        <f t="shared" si="297"/>
        <v>0.0</v>
      </c>
      <c r="K3983" s="1340">
        <f>IF(K3964="","",VLOOKUP($A3961,'Marks Entry'!$C$1:$GQ$109,76,0))</f>
        <v>0.0</v>
      </c>
      <c r="L3983" s="1344">
        <f t="shared" si="298"/>
        <v>0.0</v>
      </c>
      <c r="M3983" s="1345" t="str">
        <f>IF(K3964="","",VLOOKUP($A3961,'Marks Entry'!$C$1:$GQ$109,81,0))</f>
        <v/>
      </c>
      <c r="N3983" s="508"/>
    </row>
    <row r="3984" spans="8:8" s="1235" ht="17.25" customFormat="1" customHeight="1">
      <c r="A3984" s="1236"/>
      <c r="B3984" s="1282" t="s">
        <v>167</v>
      </c>
      <c r="C3984" s="1338" t="str">
        <f>'Marks Entry'!$CF$3</f>
        <v>SOCIAL SCIENCE</v>
      </c>
      <c r="D3984" s="1339"/>
      <c r="E3984" s="1340">
        <f>IF(K3964="","",VLOOKUP($A3961,'Marks Entry'!$C$1:$GQ$109,82,0))</f>
        <v>0.0</v>
      </c>
      <c r="F3984" s="1340">
        <f>IF(K3964="","",VLOOKUP($A3961,'Marks Entry'!$C$1:$GQ$109,83,0))</f>
        <v>0.0</v>
      </c>
      <c r="G3984" s="1341">
        <f>IF(K3964="","",VLOOKUP($A3961,'Marks Entry'!$C$1:$GQ$109,84,0))</f>
        <v>0.0</v>
      </c>
      <c r="H3984" s="1342">
        <f t="shared" si="299"/>
        <v>0.0</v>
      </c>
      <c r="I3984" s="1343">
        <f>IF(K3964="","",VLOOKUP($A3961,'Marks Entry'!$C$1:$GQ$109,86,0))</f>
        <v>0.0</v>
      </c>
      <c r="J3984" s="1342">
        <f t="shared" si="297"/>
        <v>0.0</v>
      </c>
      <c r="K3984" s="1340">
        <f>IF(K3964="","",VLOOKUP($A3961,'Marks Entry'!$C$1:$GQ$109,88,0))</f>
        <v>0.0</v>
      </c>
      <c r="L3984" s="1344">
        <f t="shared" si="298"/>
        <v>0.0</v>
      </c>
      <c r="M3984" s="1345" t="str">
        <f>IF(K3964="","",VLOOKUP($A3961,'Marks Entry'!$C$1:$GQ$109,93,0))</f>
        <v/>
      </c>
      <c r="N3984" s="508"/>
    </row>
    <row r="3985" spans="8:8" s="24" ht="17.25" customFormat="1" customHeight="1">
      <c r="A3985" s="1236"/>
      <c r="B3985" s="1262" t="s">
        <v>167</v>
      </c>
      <c r="C3985" s="1346" t="s">
        <v>77</v>
      </c>
      <c r="D3985" s="1347"/>
      <c r="E3985" s="1348"/>
      <c r="F3985" s="1349" t="s">
        <v>78</v>
      </c>
      <c r="G3985" s="1350"/>
      <c r="H3985" s="1351" t="s">
        <v>79</v>
      </c>
      <c r="I3985" s="1352"/>
      <c r="J3985" s="1353" t="s">
        <v>43</v>
      </c>
      <c r="K3985" s="1354" t="s">
        <v>95</v>
      </c>
      <c r="L3985" s="1355" t="s">
        <v>41</v>
      </c>
      <c r="M3985" s="1356" t="s">
        <v>45</v>
      </c>
      <c r="N3985" s="508"/>
    </row>
    <row r="3986" spans="8:8" s="24" ht="20.25" customFormat="1" customHeight="1">
      <c r="A3986" s="1236"/>
      <c r="B3986" s="1262" t="s">
        <v>167</v>
      </c>
      <c r="C3986" s="1357"/>
      <c r="D3986" s="1358"/>
      <c r="E3986" s="1359"/>
      <c r="F3986" s="1360" t="str">
        <f>IF(K3964="","",VLOOKUP($A3961,'Marks Entry'!$C$1:$GQ$109,155,0))</f>
        <v/>
      </c>
      <c r="G3986" s="1361"/>
      <c r="H3986" s="1362" t="str">
        <f>IF(K3964="","",VLOOKUP($A3961,'Marks Entry'!$C$1:$GQ$109,156,0))</f>
        <v/>
      </c>
      <c r="I3986" s="1361"/>
      <c r="J3986" s="1363" t="str">
        <f>IF(K3964="","",VLOOKUP($A3961,'Marks Entry'!$C$1:$GQ$109,157,0))</f>
        <v/>
      </c>
      <c r="K3986" s="1364" t="str">
        <f>IF(K3964="","",VLOOKUP($A3961,'Marks Entry'!$C$1:$GQ$109,158,0))</f>
        <v/>
      </c>
      <c r="L3986" s="1365" t="str">
        <f>IF(K3964="","",VLOOKUP($A3961,'Marks Entry'!$C$1:$GQ$109,159,0))</f>
        <v/>
      </c>
      <c r="M3986" s="1366" t="str">
        <f>IF(K3964="","",VLOOKUP($A3961,'Marks Entry'!$C$1:$GQ$109,161,0))</f>
        <v/>
      </c>
      <c r="N3986" s="508"/>
    </row>
    <row r="3987" spans="8:8" s="24" ht="17.25" customFormat="1" customHeight="1">
      <c r="A3987" s="1236"/>
      <c r="B3987" s="1262" t="s">
        <v>167</v>
      </c>
      <c r="C3987" s="1367" t="s">
        <v>58</v>
      </c>
      <c r="D3987" s="1368"/>
      <c r="E3987" s="1368"/>
      <c r="F3987" s="1368"/>
      <c r="G3987" s="1368"/>
      <c r="H3987" s="1368"/>
      <c r="I3987" s="1369"/>
      <c r="J3987" s="1370" t="s">
        <v>59</v>
      </c>
      <c r="K3987" s="1371">
        <f>IF(K3964="","",VLOOKUP($A3961,'Marks Entry'!$C$1:$GQ$109,152,0))</f>
        <v>0.0</v>
      </c>
      <c r="L3987" s="1372" t="s">
        <v>104</v>
      </c>
      <c r="M3987" s="1373"/>
      <c r="N3987" s="508"/>
    </row>
    <row r="3988" spans="8:8" s="24" ht="17.25" customFormat="1" customHeight="1">
      <c r="A3988" s="1236"/>
      <c r="B3988" s="1262" t="s">
        <v>167</v>
      </c>
      <c r="C3988" s="1374" t="s">
        <v>54</v>
      </c>
      <c r="D3988" s="1375"/>
      <c r="E3988" s="1375"/>
      <c r="F3988" s="1376" t="s">
        <v>162</v>
      </c>
      <c r="G3988" s="1376"/>
      <c r="H3988" s="1376"/>
      <c r="I3988" s="1377" t="s">
        <v>49</v>
      </c>
      <c r="J3988" s="1378" t="s">
        <v>60</v>
      </c>
      <c r="K3988" s="1379">
        <f>IF(K3964="","",VLOOKUP($A3961,'Marks Entry'!$C$1:$GQ$109,153,0))</f>
        <v>0.0</v>
      </c>
      <c r="L3988" s="1380" t="str">
        <f>IF(K3964="","",VLOOKUP($A3961,'Marks Entry'!$C$1:$GQ$109,154,0))</f>
        <v/>
      </c>
      <c r="M3988" s="1381"/>
      <c r="N3988" s="508"/>
    </row>
    <row r="3989" spans="8:8" s="24" ht="17.25" customFormat="1" customHeight="1">
      <c r="A3989" s="1236"/>
      <c r="B3989" s="1262" t="s">
        <v>167</v>
      </c>
      <c r="C3989" s="1374"/>
      <c r="D3989" s="1375"/>
      <c r="E3989" s="1375"/>
      <c r="F3989" s="1376"/>
      <c r="G3989" s="1376"/>
      <c r="H3989" s="1376"/>
      <c r="I3989" s="1382" t="s">
        <v>103</v>
      </c>
      <c r="J3989" s="1383" t="s">
        <v>61</v>
      </c>
      <c r="K3989" s="1383"/>
      <c r="L3989" s="1384" t="str">
        <f>IF(K3964="","",VLOOKUP($A3961,'Marks Entry'!$C$1:$GQ$109,162,0))</f>
        <v/>
      </c>
      <c r="M3989" s="1385"/>
      <c r="N3989" s="508"/>
    </row>
    <row r="3990" spans="8:8" s="24" ht="17.25" customFormat="1" customHeight="1">
      <c r="A3990" s="1236"/>
      <c r="B3990" s="1262" t="s">
        <v>167</v>
      </c>
      <c r="C3990" s="1386" t="str">
        <f>'Marks Entry'!$CR$3</f>
        <v>Fou. Of Info. Tech.</v>
      </c>
      <c r="D3990" s="1387"/>
      <c r="E3990" s="1388"/>
      <c r="F3990" s="1389" t="str">
        <f>IF(K3964="","",VLOOKUP($A3961,'Marks Entry'!$C$1:$GQ$109,180,0))</f>
        <v>0/200</v>
      </c>
      <c r="G3990" s="1389"/>
      <c r="H3990" s="1389"/>
      <c r="I3990" s="1390" t="str">
        <f>IF(OR(K3964="",F3990=0/200),"",VLOOKUP($A3961,'Marks Entry'!$C$1:$GQ$109,106,0))</f>
        <v/>
      </c>
      <c r="J3990" s="1391" t="s">
        <v>68</v>
      </c>
      <c r="K3990" s="1391"/>
      <c r="L3990" s="1392">
        <f>Master!$E$20</f>
        <v>45048.0</v>
      </c>
      <c r="M3990" s="1393"/>
      <c r="N3990" s="508"/>
    </row>
    <row r="3991" spans="8:8" s="24" ht="17.25" customFormat="1" customHeight="1">
      <c r="A3991" s="1236"/>
      <c r="B3991" s="1262" t="s">
        <v>167</v>
      </c>
      <c r="C3991" s="1394" t="str">
        <f>'Marks Entry'!$DE$3</f>
        <v>Health &amp; Phy. Edu.</v>
      </c>
      <c r="D3991" s="1395"/>
      <c r="E3991" s="1395"/>
      <c r="F3991" s="1396" t="str">
        <f>IF(K3964="","",VLOOKUP($A3961,'Marks Entry'!$C$1:$GQ$109,184,0))</f>
        <v>0/230</v>
      </c>
      <c r="G3991" s="1397"/>
      <c r="H3991" s="1398"/>
      <c r="I3991" s="1390" t="str">
        <f>IF(OR(K3964="",F3991=0/200),"",VLOOKUP($A3961,'Marks Entry'!$C$1:$GQ$109,129,0))</f>
        <v/>
      </c>
      <c r="J3991" s="1399"/>
      <c r="K3991" s="1399"/>
      <c r="L3991" s="1399"/>
      <c r="M3991" s="1400"/>
      <c r="N3991" s="508"/>
    </row>
    <row r="3992" spans="8:8" s="24" ht="17.25" customFormat="1" customHeight="1">
      <c r="A3992" s="1236"/>
      <c r="B3992" s="1262" t="s">
        <v>167</v>
      </c>
      <c r="C3992" s="1394" t="str">
        <f>'Marks Entry'!$EB$3</f>
        <v>S.U.P.W.</v>
      </c>
      <c r="D3992" s="1395"/>
      <c r="E3992" s="1395"/>
      <c r="F3992" s="1396" t="str">
        <f>IF(K3964="","",VLOOKUP($A3961,'Marks Entry'!$C$1:$GQ$109,188,0))</f>
        <v>0/100</v>
      </c>
      <c r="G3992" s="1397"/>
      <c r="H3992" s="1398"/>
      <c r="I3992" s="1390" t="str">
        <f>IF(OR(K3964="",F3992=0/100),"",VLOOKUP($A3961,'Marks Entry'!$C$1:$GQ$109,135,0))</f>
        <v/>
      </c>
      <c r="J3992" s="1401"/>
      <c r="K3992" s="1401"/>
      <c r="L3992" s="1401"/>
      <c r="M3992" s="1402"/>
      <c r="N3992" s="508"/>
    </row>
    <row r="3993" spans="8:8" s="24" ht="17.25" customFormat="1" customHeight="1">
      <c r="A3993" s="1236"/>
      <c r="B3993" s="1262" t="s">
        <v>167</v>
      </c>
      <c r="C3993" s="1394" t="str">
        <f>'Marks Entry'!$EH$3</f>
        <v>Art Education</v>
      </c>
      <c r="D3993" s="1395"/>
      <c r="E3993" s="1395"/>
      <c r="F3993" s="1396" t="str">
        <f>IF(K3964="","",VLOOKUP($A3961,'Marks Entry'!$C$1:$GQ$109,192,0))</f>
        <v>0/100</v>
      </c>
      <c r="G3993" s="1397"/>
      <c r="H3993" s="1398"/>
      <c r="I3993" s="1390" t="str">
        <f>IF(OR(K3964="",F3993=0/100),"",VLOOKUP($A3961,'Marks Entry'!$C$1:$GQ$109,141,0))</f>
        <v/>
      </c>
      <c r="J3993" s="1403" t="s">
        <v>228</v>
      </c>
      <c r="K3993" s="1403"/>
      <c r="L3993" s="1403"/>
      <c r="M3993" s="1404"/>
      <c r="N3993" s="508"/>
    </row>
    <row r="3994" spans="8:8" s="24" ht="17.25" customFormat="1" customHeight="1">
      <c r="A3994" s="1236"/>
      <c r="B3994" s="1262" t="s">
        <v>167</v>
      </c>
      <c r="C3994" s="1394" t="str">
        <f>'Marks Entry'!$EN$3</f>
        <v>H &amp; C RAJ</v>
      </c>
      <c r="D3994" s="1395"/>
      <c r="E3994" s="1395"/>
      <c r="F3994" s="1405" t="str">
        <f>IF(K3964="","",VLOOKUP($A3961,'Marks Entry'!$C$1:$GQ$109,196,0))</f>
        <v>0/200</v>
      </c>
      <c r="G3994" s="1406"/>
      <c r="H3994" s="1407"/>
      <c r="I3994" s="1408" t="str">
        <f>IF(OR(K3964="",F3994=0/200),"",VLOOKUP($A3961,'Marks Entry'!$C$1:$GQ$109,151,0))</f>
        <v/>
      </c>
      <c r="J3994" s="1403" t="s">
        <v>229</v>
      </c>
      <c r="K3994" s="1403"/>
      <c r="L3994" s="1403"/>
      <c r="M3994" s="1404"/>
      <c r="N3994" s="508"/>
    </row>
    <row r="3995" spans="8:8" s="24" ht="17.25" customFormat="1" customHeight="1">
      <c r="A3995" s="1236"/>
      <c r="B3995" s="1262" t="s">
        <v>167</v>
      </c>
      <c r="C3995" s="1409" t="s">
        <v>171</v>
      </c>
      <c r="D3995" s="1410"/>
      <c r="E3995" s="1411"/>
      <c r="F3995" s="1412" t="s">
        <v>172</v>
      </c>
      <c r="G3995" s="1413"/>
      <c r="H3995" s="1414"/>
      <c r="I3995" s="1415" t="s">
        <v>31</v>
      </c>
      <c r="J3995" s="1403" t="s">
        <v>230</v>
      </c>
      <c r="K3995" s="1403"/>
      <c r="L3995" s="1403"/>
      <c r="M3995" s="1404"/>
      <c r="N3995" s="508"/>
    </row>
    <row r="3996" spans="8:8" s="24" ht="17.25" customFormat="1" customHeight="1">
      <c r="A3996" s="1236"/>
      <c r="B3996" s="1262" t="s">
        <v>167</v>
      </c>
      <c r="C3996" s="1416"/>
      <c r="D3996" s="1417"/>
      <c r="E3996" s="1418"/>
      <c r="F3996" s="1419" t="s">
        <v>224</v>
      </c>
      <c r="G3996" s="1420"/>
      <c r="H3996" s="1421"/>
      <c r="I3996" s="1422" t="s">
        <v>62</v>
      </c>
      <c r="J3996" s="1423" t="s">
        <v>232</v>
      </c>
      <c r="K3996" s="1424"/>
      <c r="L3996" s="1424"/>
      <c r="M3996" s="1425"/>
      <c r="N3996" s="508"/>
    </row>
    <row r="3997" spans="8:8" s="24" ht="17.25" customFormat="1" customHeight="1">
      <c r="A3997" s="1236"/>
      <c r="B3997" s="1262" t="s">
        <v>167</v>
      </c>
      <c r="C3997" s="1416"/>
      <c r="D3997" s="1417"/>
      <c r="E3997" s="1418"/>
      <c r="F3997" s="1419" t="s">
        <v>225</v>
      </c>
      <c r="G3997" s="1420"/>
      <c r="H3997" s="1421"/>
      <c r="I3997" s="1422" t="s">
        <v>63</v>
      </c>
      <c r="J3997" s="1426"/>
      <c r="K3997" s="1427"/>
      <c r="L3997" s="1427"/>
      <c r="M3997" s="1428"/>
      <c r="N3997" s="508"/>
    </row>
    <row r="3998" spans="8:8" s="24" ht="17.25" customFormat="1" customHeight="1">
      <c r="A3998" s="1236"/>
      <c r="B3998" s="1262" t="s">
        <v>167</v>
      </c>
      <c r="C3998" s="1416"/>
      <c r="D3998" s="1417"/>
      <c r="E3998" s="1418"/>
      <c r="F3998" s="1419" t="s">
        <v>226</v>
      </c>
      <c r="G3998" s="1420"/>
      <c r="H3998" s="1421"/>
      <c r="I3998" s="1422" t="s">
        <v>65</v>
      </c>
      <c r="J3998" s="1426"/>
      <c r="K3998" s="1427"/>
      <c r="L3998" s="1427"/>
      <c r="M3998" s="1428"/>
      <c r="N3998" s="508"/>
    </row>
    <row r="3999" spans="8:8" s="24" ht="17.25" customFormat="1" customHeight="1">
      <c r="A3999" s="1236"/>
      <c r="B3999" s="1429" t="s">
        <v>167</v>
      </c>
      <c r="C3999" s="1430"/>
      <c r="D3999" s="1431"/>
      <c r="E3999" s="1432"/>
      <c r="F3999" s="1433" t="s">
        <v>227</v>
      </c>
      <c r="G3999" s="1434"/>
      <c r="H3999" s="1435"/>
      <c r="I3999" s="1436" t="s">
        <v>64</v>
      </c>
      <c r="J3999" s="1437" t="s">
        <v>231</v>
      </c>
      <c r="K3999" s="1438"/>
      <c r="L3999" s="1438"/>
      <c r="M3999" s="1439"/>
      <c r="N3999" s="508"/>
    </row>
    <row r="4000" spans="8:8" s="24" ht="27.75" customFormat="1" customHeight="1">
      <c r="A4000" s="1440" t="s">
        <v>161</v>
      </c>
      <c r="B4000" s="1440"/>
      <c r="C4000" s="1440"/>
      <c r="D4000" s="1440"/>
      <c r="E4000" s="1440"/>
      <c r="F4000" s="1440"/>
      <c r="G4000" s="1440"/>
      <c r="H4000" s="1440"/>
      <c r="I4000" s="1440"/>
      <c r="J4000" s="1440"/>
      <c r="K4000" s="1440"/>
      <c r="L4000" s="1440"/>
      <c r="M4000" s="1440"/>
      <c r="N4000" s="1440"/>
    </row>
  </sheetData>
  <sheetProtection password="e8fa" sheet="1" objects="1" scenarios="1" formatCells="0" formatColumns="0" formatRows="0"/>
  <mergeCells count="8400">
    <mergeCell ref="C4:H7"/>
    <mergeCell ref="F34:H34"/>
    <mergeCell ref="N1:N39"/>
    <mergeCell ref="C34:E34"/>
    <mergeCell ref="L28:M28"/>
    <mergeCell ref="C27:I27"/>
    <mergeCell ref="B1:M1"/>
    <mergeCell ref="C22:D22"/>
    <mergeCell ref="J75:K75"/>
    <mergeCell ref="C91:G91"/>
    <mergeCell ref="H94:H95"/>
    <mergeCell ref="I91:M91"/>
    <mergeCell ref="I92:M92"/>
    <mergeCell ref="I93:M93"/>
    <mergeCell ref="L165:M165"/>
    <mergeCell ref="C134:D135"/>
    <mergeCell ref="F157:H157"/>
    <mergeCell ref="E134:E135"/>
    <mergeCell ref="M134:M136"/>
    <mergeCell ref="C133:G133"/>
    <mergeCell ref="J156:M158"/>
    <mergeCell ref="C155:E159"/>
    <mergeCell ref="N121:N159"/>
    <mergeCell ref="C103:D103"/>
    <mergeCell ref="J111:M112"/>
    <mergeCell ref="B122:C123"/>
    <mergeCell ref="F105:G105"/>
    <mergeCell ref="C111:E111"/>
    <mergeCell ref="F111:H111"/>
    <mergeCell ref="J114:K114"/>
    <mergeCell ref="J76:M78"/>
    <mergeCell ref="E94:E95"/>
    <mergeCell ref="C74:E74"/>
    <mergeCell ref="L114:M114"/>
    <mergeCell ref="C102:D102"/>
    <mergeCell ref="L110:M110"/>
    <mergeCell ref="A120:N120"/>
    <mergeCell ref="C132:G132"/>
    <mergeCell ref="I132:M132"/>
    <mergeCell ref="B121:M121"/>
    <mergeCell ref="A122:A159"/>
    <mergeCell ref="L164:M164"/>
    <mergeCell ref="F158:H158"/>
    <mergeCell ref="L153:M153"/>
    <mergeCell ref="B162:C163"/>
    <mergeCell ref="F159:H159"/>
    <mergeCell ref="J155:K155"/>
    <mergeCell ref="L155:M155"/>
    <mergeCell ref="D163:M163"/>
    <mergeCell ref="I128:M128"/>
    <mergeCell ref="C104:D104"/>
    <mergeCell ref="D122:M122"/>
    <mergeCell ref="D123:M123"/>
    <mergeCell ref="C124:H127"/>
    <mergeCell ref="I124:J127"/>
    <mergeCell ref="K124:K127"/>
    <mergeCell ref="H106:I106"/>
    <mergeCell ref="C138:D138"/>
    <mergeCell ref="F153:H153"/>
    <mergeCell ref="F154:H154"/>
    <mergeCell ref="F155:H155"/>
    <mergeCell ref="F156:H156"/>
    <mergeCell ref="F118:H118"/>
    <mergeCell ref="L134:L135"/>
    <mergeCell ref="C136:D136"/>
    <mergeCell ref="C137:D137"/>
    <mergeCell ref="J153:K153"/>
    <mergeCell ref="L115:M115"/>
    <mergeCell ref="C139:D139"/>
    <mergeCell ref="C113:E113"/>
    <mergeCell ref="I133:M133"/>
    <mergeCell ref="C140:D140"/>
    <mergeCell ref="D162:M162"/>
    <mergeCell ref="L189:M189"/>
    <mergeCell ref="I171:M171"/>
    <mergeCell ref="C182:D182"/>
    <mergeCell ref="H185:I185"/>
    <mergeCell ref="F185:G185"/>
    <mergeCell ref="L187:M187"/>
    <mergeCell ref="N161:N199"/>
    <mergeCell ref="C101:D101"/>
    <mergeCell ref="J110:K110"/>
    <mergeCell ref="F114:H114"/>
    <mergeCell ref="C112:E112"/>
    <mergeCell ref="F112:H112"/>
    <mergeCell ref="C128:G128"/>
    <mergeCell ref="L148:M148"/>
    <mergeCell ref="C185:E186"/>
    <mergeCell ref="F190:H190"/>
    <mergeCell ref="C170:G170"/>
    <mergeCell ref="F110:H110"/>
    <mergeCell ref="F106:G106"/>
    <mergeCell ref="C148:E149"/>
    <mergeCell ref="C115:E119"/>
    <mergeCell ref="C110:E110"/>
    <mergeCell ref="F115:H115"/>
    <mergeCell ref="L147:M147"/>
    <mergeCell ref="F150:H150"/>
    <mergeCell ref="J119:M119"/>
    <mergeCell ref="L124:M124"/>
    <mergeCell ref="C147:I147"/>
    <mergeCell ref="F119:H119"/>
    <mergeCell ref="I170:M170"/>
    <mergeCell ref="C191:E191"/>
    <mergeCell ref="J149:K149"/>
    <mergeCell ref="I169:M169"/>
    <mergeCell ref="C192:E192"/>
    <mergeCell ref="F192:H192"/>
    <mergeCell ref="I453:M453"/>
    <mergeCell ref="I444:J447"/>
    <mergeCell ref="E454:E455"/>
    <mergeCell ref="F454:F455"/>
    <mergeCell ref="K454:K455"/>
    <mergeCell ref="J454:J455"/>
    <mergeCell ref="C431:E431"/>
    <mergeCell ref="I414:I415"/>
    <mergeCell ref="J430:K430"/>
    <mergeCell ref="J429:K429"/>
    <mergeCell ref="L454:L455"/>
    <mergeCell ref="C444:H447"/>
    <mergeCell ref="J434:K434"/>
    <mergeCell ref="C456:D456"/>
    <mergeCell ref="C457:D457"/>
    <mergeCell ref="L434:M434"/>
    <mergeCell ref="B442:C443"/>
    <mergeCell ref="K444:K447"/>
    <mergeCell ref="C452:G452"/>
    <mergeCell ref="C453:G453"/>
    <mergeCell ref="C419:D419"/>
    <mergeCell ref="L414:L415"/>
    <mergeCell ref="C413:G413"/>
    <mergeCell ref="C427:I427"/>
    <mergeCell ref="L427:M427"/>
    <mergeCell ref="L428:M428"/>
    <mergeCell ref="L429:M429"/>
    <mergeCell ref="L270:M270"/>
    <mergeCell ref="D363:M363"/>
    <mergeCell ref="B281:M281"/>
    <mergeCell ref="F268:H269"/>
    <mergeCell ref="C331:G331"/>
    <mergeCell ref="F278:H278"/>
    <mergeCell ref="C328:G328"/>
    <mergeCell ref="C288:G288"/>
    <mergeCell ref="C315:E319"/>
    <mergeCell ref="A322:A359"/>
    <mergeCell ref="A360:N360"/>
    <mergeCell ref="D362:M362"/>
    <mergeCell ref="C275:E279"/>
    <mergeCell ref="J374:J375"/>
    <mergeCell ref="J269:K269"/>
    <mergeCell ref="B362:C363"/>
    <mergeCell ref="C272:E272"/>
    <mergeCell ref="L374:L375"/>
    <mergeCell ref="K364:K367"/>
    <mergeCell ref="E374:E375"/>
    <mergeCell ref="I372:M372"/>
    <mergeCell ref="C374:D375"/>
    <mergeCell ref="I364:J367"/>
    <mergeCell ref="I373:M373"/>
    <mergeCell ref="C372:G372"/>
    <mergeCell ref="C364:H367"/>
    <mergeCell ref="C373:G373"/>
    <mergeCell ref="K374:K375"/>
    <mergeCell ref="I374:I375"/>
    <mergeCell ref="H374:H375"/>
    <mergeCell ref="G374:G375"/>
    <mergeCell ref="F374:F375"/>
    <mergeCell ref="A400:N400"/>
    <mergeCell ref="F273:H273"/>
    <mergeCell ref="I289:M289"/>
    <mergeCell ref="C423:D423"/>
    <mergeCell ref="M414:M416"/>
    <mergeCell ref="C404:H407"/>
    <mergeCell ref="J353:K353"/>
    <mergeCell ref="L407:M407"/>
    <mergeCell ref="I371:M371"/>
    <mergeCell ref="L404:M404"/>
    <mergeCell ref="J356:M358"/>
    <mergeCell ref="L354:M354"/>
    <mergeCell ref="L406:M406"/>
    <mergeCell ref="B401:M401"/>
    <mergeCell ref="N361:N399"/>
    <mergeCell ref="I330:M330"/>
    <mergeCell ref="L507:M507"/>
    <mergeCell ref="F545:G545"/>
    <mergeCell ref="F505:G505"/>
    <mergeCell ref="H545:I545"/>
    <mergeCell ref="H506:I506"/>
    <mergeCell ref="F438:H438"/>
    <mergeCell ref="C468:E469"/>
    <mergeCell ref="I452:M452"/>
    <mergeCell ref="L494:L495"/>
    <mergeCell ref="F465:G465"/>
    <mergeCell ref="B482:C483"/>
    <mergeCell ref="H454:H455"/>
    <mergeCell ref="I533:M533"/>
    <mergeCell ref="F506:G506"/>
    <mergeCell ref="H505:I505"/>
    <mergeCell ref="C544:D544"/>
    <mergeCell ref="C545:E546"/>
    <mergeCell ref="I454:I455"/>
    <mergeCell ref="C497:D497"/>
    <mergeCell ref="L508:M508"/>
    <mergeCell ref="F508:H509"/>
    <mergeCell ref="L509:M509"/>
    <mergeCell ref="C504:D504"/>
    <mergeCell ref="J494:J495"/>
    <mergeCell ref="C505:E506"/>
    <mergeCell ref="C508:E509"/>
    <mergeCell ref="C532:G532"/>
    <mergeCell ref="C533:G533"/>
    <mergeCell ref="C467:I467"/>
    <mergeCell ref="G454:G455"/>
    <mergeCell ref="A480:N480"/>
    <mergeCell ref="G414:G415"/>
    <mergeCell ref="F435:H435"/>
    <mergeCell ref="C432:E432"/>
    <mergeCell ref="H426:I426"/>
    <mergeCell ref="C433:E433"/>
    <mergeCell ref="C507:I507"/>
    <mergeCell ref="H466:I466"/>
    <mergeCell ref="C464:D464"/>
    <mergeCell ref="M494:M496"/>
    <mergeCell ref="I408:M408"/>
    <mergeCell ref="L353:M353"/>
    <mergeCell ref="D402:M402"/>
    <mergeCell ref="D403:M403"/>
    <mergeCell ref="H414:H415"/>
    <mergeCell ref="C428:E429"/>
    <mergeCell ref="F431:H431"/>
    <mergeCell ref="C425:E426"/>
    <mergeCell ref="C424:D424"/>
    <mergeCell ref="F414:F415"/>
    <mergeCell ref="I412:M412"/>
    <mergeCell ref="E414:E415"/>
    <mergeCell ref="L430:M430"/>
    <mergeCell ref="J431:M432"/>
    <mergeCell ref="I532:M532"/>
    <mergeCell ref="C576:D576"/>
    <mergeCell ref="H625:I625"/>
    <mergeCell ref="C628:E629"/>
    <mergeCell ref="L628:M628"/>
    <mergeCell ref="H626:I626"/>
    <mergeCell ref="F626:G626"/>
    <mergeCell ref="F628:H629"/>
    <mergeCell ref="C625:E626"/>
    <mergeCell ref="C588:E589"/>
    <mergeCell ref="I574:I575"/>
    <mergeCell ref="L588:M588"/>
    <mergeCell ref="B601:M601"/>
    <mergeCell ref="D602:M602"/>
    <mergeCell ref="D603:M603"/>
    <mergeCell ref="C624:D624"/>
    <mergeCell ref="J629:K629"/>
    <mergeCell ref="L627:M627"/>
    <mergeCell ref="C585:E586"/>
    <mergeCell ref="I612:M612"/>
    <mergeCell ref="J614:J615"/>
    <mergeCell ref="J589:K589"/>
    <mergeCell ref="C614:D615"/>
    <mergeCell ref="I613:M613"/>
    <mergeCell ref="I614:I615"/>
    <mergeCell ref="C627:I627"/>
    <mergeCell ref="L629:M629"/>
    <mergeCell ref="C496:D496"/>
    <mergeCell ref="K534:K535"/>
    <mergeCell ref="A520:N520"/>
    <mergeCell ref="M454:M456"/>
    <mergeCell ref="D443:M443"/>
    <mergeCell ref="L435:M435"/>
    <mergeCell ref="L467:M467"/>
    <mergeCell ref="F468:H469"/>
    <mergeCell ref="L468:M468"/>
    <mergeCell ref="J469:K469"/>
    <mergeCell ref="L469:M469"/>
    <mergeCell ref="B521:M521"/>
    <mergeCell ref="C534:D535"/>
    <mergeCell ref="M534:M536"/>
    <mergeCell ref="C537:D537"/>
    <mergeCell ref="D522:M522"/>
    <mergeCell ref="B522:C523"/>
    <mergeCell ref="D523:M523"/>
    <mergeCell ref="L534:L535"/>
    <mergeCell ref="J534:J535"/>
    <mergeCell ref="C547:I547"/>
    <mergeCell ref="F548:H549"/>
    <mergeCell ref="J549:K549"/>
    <mergeCell ref="A560:N560"/>
    <mergeCell ref="L547:M547"/>
    <mergeCell ref="E534:E535"/>
    <mergeCell ref="L548:M548"/>
    <mergeCell ref="L549:M549"/>
    <mergeCell ref="D562:M562"/>
    <mergeCell ref="I572:M572"/>
    <mergeCell ref="I573:M573"/>
    <mergeCell ref="C548:E549"/>
    <mergeCell ref="I534:I535"/>
    <mergeCell ref="H534:H535"/>
    <mergeCell ref="G534:G535"/>
    <mergeCell ref="F534:F535"/>
    <mergeCell ref="C536:D536"/>
    <mergeCell ref="C572:G572"/>
    <mergeCell ref="C573:G573"/>
    <mergeCell ref="L587:M587"/>
    <mergeCell ref="H574:H575"/>
    <mergeCell ref="F588:H589"/>
    <mergeCell ref="J574:J575"/>
    <mergeCell ref="F586:G586"/>
    <mergeCell ref="H586:I586"/>
    <mergeCell ref="A600:N600"/>
    <mergeCell ref="K494:K495"/>
    <mergeCell ref="D563:M563"/>
    <mergeCell ref="B562:C563"/>
    <mergeCell ref="M614:M616"/>
    <mergeCell ref="H585:I585"/>
    <mergeCell ref="C612:G612"/>
    <mergeCell ref="C617:D617"/>
    <mergeCell ref="I328:M328"/>
    <mergeCell ref="L405:M405"/>
    <mergeCell ref="I404:J407"/>
    <mergeCell ref="K404:K407"/>
    <mergeCell ref="K414:K415"/>
    <mergeCell ref="F430:H430"/>
    <mergeCell ref="C414:D415"/>
    <mergeCell ref="F353:H353"/>
    <mergeCell ref="C420:D420"/>
    <mergeCell ref="B402:C403"/>
    <mergeCell ref="C383:D383"/>
    <mergeCell ref="C408:G408"/>
    <mergeCell ref="C418:D418"/>
    <mergeCell ref="C422:D422"/>
    <mergeCell ref="C416:D416"/>
    <mergeCell ref="C417:D417"/>
    <mergeCell ref="C412:G412"/>
    <mergeCell ref="J436:M438"/>
    <mergeCell ref="F426:G426"/>
    <mergeCell ref="H425:I425"/>
    <mergeCell ref="F625:G625"/>
    <mergeCell ref="K654:K655"/>
    <mergeCell ref="A640:N640"/>
    <mergeCell ref="C665:E666"/>
    <mergeCell ref="L694:L695"/>
    <mergeCell ref="G654:G655"/>
    <mergeCell ref="F666:G666"/>
    <mergeCell ref="I692:M692"/>
    <mergeCell ref="I694:I695"/>
    <mergeCell ref="H694:H695"/>
    <mergeCell ref="G694:G695"/>
    <mergeCell ref="K694:K695"/>
    <mergeCell ref="B681:M681"/>
    <mergeCell ref="H654:H655"/>
    <mergeCell ref="I652:M652"/>
    <mergeCell ref="C664:D664"/>
    <mergeCell ref="M694:M696"/>
    <mergeCell ref="H666:I666"/>
    <mergeCell ref="E694:E695"/>
    <mergeCell ref="I654:I655"/>
    <mergeCell ref="J654:J655"/>
    <mergeCell ref="F665:G665"/>
    <mergeCell ref="C653:G653"/>
    <mergeCell ref="D682:M682"/>
    <mergeCell ref="D683:M683"/>
    <mergeCell ref="B641:M641"/>
    <mergeCell ref="C654:D655"/>
    <mergeCell ref="M654:M656"/>
    <mergeCell ref="H665:I665"/>
    <mergeCell ref="C707:I707"/>
    <mergeCell ref="L708:M708"/>
    <mergeCell ref="J709:K709"/>
    <mergeCell ref="L668:M668"/>
    <mergeCell ref="E654:E655"/>
    <mergeCell ref="J669:K669"/>
    <mergeCell ref="L669:M669"/>
    <mergeCell ref="A680:N680"/>
    <mergeCell ref="J694:J695"/>
    <mergeCell ref="F654:F655"/>
    <mergeCell ref="B682:C683"/>
    <mergeCell ref="C696:D696"/>
    <mergeCell ref="C697:D697"/>
    <mergeCell ref="C692:G692"/>
    <mergeCell ref="C693:G693"/>
    <mergeCell ref="C694:D695"/>
    <mergeCell ref="F694:F695"/>
    <mergeCell ref="H706:I706"/>
    <mergeCell ref="C708:E709"/>
    <mergeCell ref="I693:M693"/>
    <mergeCell ref="C705:E706"/>
    <mergeCell ref="L709:M709"/>
    <mergeCell ref="L707:M707"/>
    <mergeCell ref="C704:D704"/>
    <mergeCell ref="F708:H709"/>
    <mergeCell ref="F706:G706"/>
    <mergeCell ref="H705:I705"/>
    <mergeCell ref="F705:G705"/>
    <mergeCell ref="C421:D421"/>
    <mergeCell ref="I413:M413"/>
    <mergeCell ref="L433:M433"/>
    <mergeCell ref="B441:M441"/>
    <mergeCell ref="D442:M442"/>
    <mergeCell ref="F434:H434"/>
    <mergeCell ref="L444:M444"/>
    <mergeCell ref="C492:G492"/>
    <mergeCell ref="H494:H495"/>
    <mergeCell ref="F425:G425"/>
    <mergeCell ref="J435:K435"/>
    <mergeCell ref="F437:H437"/>
    <mergeCell ref="J433:K433"/>
    <mergeCell ref="F433:H433"/>
    <mergeCell ref="F436:H436"/>
    <mergeCell ref="C434:E434"/>
    <mergeCell ref="A440:N440"/>
    <mergeCell ref="C494:D495"/>
    <mergeCell ref="F428:H429"/>
    <mergeCell ref="I493:M493"/>
    <mergeCell ref="C493:G493"/>
    <mergeCell ref="D482:M482"/>
    <mergeCell ref="G494:G495"/>
    <mergeCell ref="F494:F495"/>
    <mergeCell ref="I492:M492"/>
    <mergeCell ref="E494:E495"/>
    <mergeCell ref="I494:I495"/>
    <mergeCell ref="J509:K509"/>
    <mergeCell ref="F546:G546"/>
    <mergeCell ref="M574:M576"/>
    <mergeCell ref="K614:K615"/>
    <mergeCell ref="C616:D616"/>
    <mergeCell ref="C613:G613"/>
    <mergeCell ref="H614:H615"/>
    <mergeCell ref="E614:E615"/>
    <mergeCell ref="F614:F615"/>
    <mergeCell ref="G614:G615"/>
    <mergeCell ref="L614:L615"/>
    <mergeCell ref="F585:G585"/>
    <mergeCell ref="B602:C603"/>
    <mergeCell ref="F574:F575"/>
    <mergeCell ref="C454:D455"/>
    <mergeCell ref="H465:I465"/>
    <mergeCell ref="F466:G466"/>
    <mergeCell ref="C465:E466"/>
    <mergeCell ref="B481:M481"/>
    <mergeCell ref="D483:M483"/>
    <mergeCell ref="L589:M589"/>
    <mergeCell ref="G574:G575"/>
    <mergeCell ref="C584:D584"/>
    <mergeCell ref="J414:J415"/>
    <mergeCell ref="C430:E430"/>
    <mergeCell ref="F432:H432"/>
    <mergeCell ref="B561:M561"/>
    <mergeCell ref="E574:E575"/>
    <mergeCell ref="C577:D577"/>
    <mergeCell ref="K574:K575"/>
    <mergeCell ref="C587:I587"/>
    <mergeCell ref="H546:I546"/>
    <mergeCell ref="C574:D575"/>
    <mergeCell ref="L574:L575"/>
    <mergeCell ref="C656:D656"/>
    <mergeCell ref="I653:M653"/>
    <mergeCell ref="C652:G652"/>
    <mergeCell ref="C667:I667"/>
    <mergeCell ref="L667:M667"/>
    <mergeCell ref="C668:E669"/>
    <mergeCell ref="F668:H669"/>
    <mergeCell ref="C657:D657"/>
    <mergeCell ref="D642:M642"/>
    <mergeCell ref="B642:C643"/>
    <mergeCell ref="D643:M643"/>
    <mergeCell ref="L654:L655"/>
    <mergeCell ref="F152:H152"/>
    <mergeCell ref="C180:D180"/>
    <mergeCell ref="F197:H197"/>
    <mergeCell ref="C188:E189"/>
    <mergeCell ref="I209:M209"/>
    <mergeCell ref="C211:G211"/>
    <mergeCell ref="A202:A239"/>
    <mergeCell ref="F196:H196"/>
    <mergeCell ref="J150:K150"/>
    <mergeCell ref="I168:M168"/>
    <mergeCell ref="C169:G169"/>
    <mergeCell ref="C650:G650"/>
    <mergeCell ref="F636:H636"/>
    <mergeCell ref="L647:M647"/>
    <mergeCell ref="L646:M646"/>
    <mergeCell ref="F637:H637"/>
    <mergeCell ref="I650:M650"/>
    <mergeCell ref="I570:M570"/>
    <mergeCell ref="F555:H555"/>
    <mergeCell ref="J554:K554"/>
    <mergeCell ref="C568:G568"/>
    <mergeCell ref="C594:E594"/>
    <mergeCell ref="L635:M635"/>
    <mergeCell ref="C649:G649"/>
    <mergeCell ref="I651:M651"/>
    <mergeCell ref="J636:M638"/>
    <mergeCell ref="C611:G611"/>
    <mergeCell ref="J595:K595"/>
    <mergeCell ref="C609:G609"/>
    <mergeCell ref="J594:K594"/>
    <mergeCell ref="J596:M598"/>
    <mergeCell ref="L606:M606"/>
    <mergeCell ref="L607:M607"/>
    <mergeCell ref="C608:G608"/>
    <mergeCell ref="I608:M608"/>
    <mergeCell ref="C635:E639"/>
    <mergeCell ref="C1221:D1221"/>
    <mergeCell ref="I1213:M1213"/>
    <mergeCell ref="C1208:G1208"/>
    <mergeCell ref="I1214:I1215"/>
    <mergeCell ref="C1244:H1247"/>
    <mergeCell ref="D1243:M1243"/>
    <mergeCell ref="D1242:M1242"/>
    <mergeCell ref="C1263:D1263"/>
    <mergeCell ref="C1261:D1261"/>
    <mergeCell ref="L1246:M1246"/>
    <mergeCell ref="F1233:H1233"/>
    <mergeCell ref="C1264:D1264"/>
    <mergeCell ref="I1244:J1247"/>
    <mergeCell ref="F1265:G1265"/>
    <mergeCell ref="C1260:D1260"/>
    <mergeCell ref="C1259:D1259"/>
    <mergeCell ref="C1258:D1258"/>
    <mergeCell ref="K1244:K1247"/>
    <mergeCell ref="C1262:D1262"/>
    <mergeCell ref="H1265:I1265"/>
    <mergeCell ref="C1292:G1292"/>
    <mergeCell ref="L1307:M1307"/>
    <mergeCell ref="J1309:K1309"/>
    <mergeCell ref="F1358:H1358"/>
    <mergeCell ref="C1390:E1390"/>
    <mergeCell ref="C1297:D1297"/>
    <mergeCell ref="I1284:J1287"/>
    <mergeCell ref="I1292:M1292"/>
    <mergeCell ref="F1306:G1306"/>
    <mergeCell ref="L1327:M1327"/>
    <mergeCell ref="K1324:K1327"/>
    <mergeCell ref="C1308:E1309"/>
    <mergeCell ref="L1315:M1315"/>
    <mergeCell ref="H1305:I1305"/>
    <mergeCell ref="F1316:H1316"/>
    <mergeCell ref="A1320:N1320"/>
    <mergeCell ref="J1314:K1314"/>
    <mergeCell ref="C1342:D1342"/>
    <mergeCell ref="F1305:G1305"/>
    <mergeCell ref="C1343:D1343"/>
    <mergeCell ref="F1348:H1349"/>
    <mergeCell ref="C1328:G1328"/>
    <mergeCell ref="L1348:M1348"/>
    <mergeCell ref="J1349:K1349"/>
    <mergeCell ref="L1349:M1349"/>
    <mergeCell ref="C1338:D1338"/>
    <mergeCell ref="C1341:D1341"/>
    <mergeCell ref="C1340:D1340"/>
    <mergeCell ref="C1339:D1339"/>
    <mergeCell ref="C1348:E1349"/>
    <mergeCell ref="C1404:H1407"/>
    <mergeCell ref="L1414:L1415"/>
    <mergeCell ref="L1407:M1407"/>
    <mergeCell ref="C1416:D1416"/>
    <mergeCell ref="C1417:D1417"/>
    <mergeCell ref="C1412:G1412"/>
    <mergeCell ref="C1413:G1413"/>
    <mergeCell ref="F1433:H1433"/>
    <mergeCell ref="L1445:M1445"/>
    <mergeCell ref="L1444:M1444"/>
    <mergeCell ref="L1434:M1434"/>
    <mergeCell ref="J1434:K1434"/>
    <mergeCell ref="J1436:M1438"/>
    <mergeCell ref="H1426:I1426"/>
    <mergeCell ref="L1433:M1433"/>
    <mergeCell ref="C1434:E1434"/>
    <mergeCell ref="F1435:H1435"/>
    <mergeCell ref="F1414:F1415"/>
    <mergeCell ref="L1428:M1428"/>
    <mergeCell ref="C1425:E1426"/>
    <mergeCell ref="J1430:K1430"/>
    <mergeCell ref="L1405:M1405"/>
    <mergeCell ref="F1428:H1429"/>
    <mergeCell ref="L1430:M1430"/>
    <mergeCell ref="J1431:M1432"/>
    <mergeCell ref="G1414:G1415"/>
    <mergeCell ref="C1431:E1431"/>
    <mergeCell ref="F1432:H1432"/>
    <mergeCell ref="C1427:I1427"/>
    <mergeCell ref="C1428:E1429"/>
    <mergeCell ref="L1435:M1435"/>
    <mergeCell ref="F1426:G1426"/>
    <mergeCell ref="H1425:I1425"/>
    <mergeCell ref="F1436:H1436"/>
    <mergeCell ref="F1437:H1437"/>
    <mergeCell ref="C1433:E1433"/>
    <mergeCell ref="J1356:M1358"/>
    <mergeCell ref="F1352:H1352"/>
    <mergeCell ref="J1350:K1350"/>
    <mergeCell ref="F1273:H1273"/>
    <mergeCell ref="C1298:D1298"/>
    <mergeCell ref="I1288:M1288"/>
    <mergeCell ref="C1350:E1350"/>
    <mergeCell ref="D1322:M1322"/>
    <mergeCell ref="C1305:E1306"/>
    <mergeCell ref="B1321:M1321"/>
    <mergeCell ref="C1408:G1408"/>
    <mergeCell ref="J1394:K1394"/>
    <mergeCell ref="D1403:M1403"/>
    <mergeCell ref="F1425:G1425"/>
    <mergeCell ref="J1435:K1435"/>
    <mergeCell ref="L1429:M1429"/>
    <mergeCell ref="F1438:H1438"/>
    <mergeCell ref="C1393:E1393"/>
    <mergeCell ref="L1406:M1406"/>
    <mergeCell ref="H1385:I1385"/>
    <mergeCell ref="C1424:D1424"/>
    <mergeCell ref="J1429:K1429"/>
    <mergeCell ref="L1427:M1427"/>
    <mergeCell ref="F1430:H1430"/>
    <mergeCell ref="C1392:E1392"/>
    <mergeCell ref="F1385:G1385"/>
    <mergeCell ref="J1389:K1389"/>
    <mergeCell ref="C1384:D1384"/>
    <mergeCell ref="F1397:H1397"/>
    <mergeCell ref="F1398:H1398"/>
    <mergeCell ref="E1414:E1415"/>
    <mergeCell ref="F1431:H1431"/>
    <mergeCell ref="C1432:E1432"/>
    <mergeCell ref="J1414:J1415"/>
    <mergeCell ref="I1414:I1415"/>
    <mergeCell ref="H1414:H1415"/>
    <mergeCell ref="C1414:D1415"/>
    <mergeCell ref="K1404:K1407"/>
    <mergeCell ref="I1413:M1413"/>
    <mergeCell ref="F1350:H1350"/>
    <mergeCell ref="C1383:D1383"/>
    <mergeCell ref="L1395:M1395"/>
    <mergeCell ref="I1412:M1412"/>
    <mergeCell ref="M1414:M1416"/>
    <mergeCell ref="L1394:M1394"/>
    <mergeCell ref="B1401:M1401"/>
    <mergeCell ref="I1408:M1408"/>
    <mergeCell ref="B1402:C1403"/>
    <mergeCell ref="C1418:D1418"/>
    <mergeCell ref="L1404:M1404"/>
    <mergeCell ref="D1402:M1402"/>
    <mergeCell ref="C1419:D1419"/>
    <mergeCell ref="C1420:D1420"/>
    <mergeCell ref="C1421:D1421"/>
    <mergeCell ref="C1422:D1422"/>
    <mergeCell ref="C1423:D1423"/>
    <mergeCell ref="F877:H877"/>
    <mergeCell ref="J911:M912"/>
    <mergeCell ref="C915:E919"/>
    <mergeCell ref="C971:G971"/>
    <mergeCell ref="J954:K954"/>
    <mergeCell ref="I969:M969"/>
    <mergeCell ref="F953:H953"/>
    <mergeCell ref="F954:H954"/>
    <mergeCell ref="I1212:M1212"/>
    <mergeCell ref="C1224:D1224"/>
    <mergeCell ref="G1214:G1215"/>
    <mergeCell ref="L1247:M1247"/>
    <mergeCell ref="L1234:M1234"/>
    <mergeCell ref="J1234:K1234"/>
    <mergeCell ref="L1244:M1244"/>
    <mergeCell ref="L1245:M1245"/>
    <mergeCell ref="C1214:D1215"/>
    <mergeCell ref="F1237:H1237"/>
    <mergeCell ref="C1233:E1233"/>
    <mergeCell ref="C1234:E1234"/>
    <mergeCell ref="F1234:H1234"/>
    <mergeCell ref="C1248:G1248"/>
    <mergeCell ref="J1254:J1255"/>
    <mergeCell ref="B1241:M1241"/>
    <mergeCell ref="J1229:K1229"/>
    <mergeCell ref="L1227:M1227"/>
    <mergeCell ref="B1242:C1243"/>
    <mergeCell ref="C1130:G1130"/>
    <mergeCell ref="F1117:H1117"/>
    <mergeCell ref="I1128:M1128"/>
    <mergeCell ref="C1128:G1128"/>
    <mergeCell ref="F1118:H1118"/>
    <mergeCell ref="I1130:M1130"/>
    <mergeCell ref="N1121:N1159"/>
    <mergeCell ref="B1201:M1201"/>
    <mergeCell ref="C1220:D1220"/>
    <mergeCell ref="C1223:D1223"/>
    <mergeCell ref="I1204:J1207"/>
    <mergeCell ref="K1214:K1215"/>
    <mergeCell ref="C1216:D1216"/>
    <mergeCell ref="C1217:D1217"/>
    <mergeCell ref="C1212:G1212"/>
    <mergeCell ref="C1177:D1177"/>
    <mergeCell ref="L1207:M1207"/>
    <mergeCell ref="L1206:M1206"/>
    <mergeCell ref="L1205:M1205"/>
    <mergeCell ref="L1204:M1204"/>
    <mergeCell ref="J1191:M1192"/>
    <mergeCell ref="A1200:N1200"/>
    <mergeCell ref="I1404:J1407"/>
    <mergeCell ref="C1430:E1430"/>
    <mergeCell ref="K1414:K1415"/>
    <mergeCell ref="B1441:M1441"/>
    <mergeCell ref="C1458:D1458"/>
    <mergeCell ref="C1461:D1461"/>
    <mergeCell ref="D1443:M1443"/>
    <mergeCell ref="L1447:M1447"/>
    <mergeCell ref="C1444:H1447"/>
    <mergeCell ref="C1459:D1459"/>
    <mergeCell ref="C1462:D1462"/>
    <mergeCell ref="C1463:D1463"/>
    <mergeCell ref="C1532:G1532"/>
    <mergeCell ref="J1534:J1535"/>
    <mergeCell ref="I1533:M1533"/>
    <mergeCell ref="I1534:I1535"/>
    <mergeCell ref="H1534:H1535"/>
    <mergeCell ref="F1534:F1535"/>
    <mergeCell ref="G1534:G1535"/>
    <mergeCell ref="F1545:G1545"/>
    <mergeCell ref="L1553:M1553"/>
    <mergeCell ref="F1557:H1557"/>
    <mergeCell ref="J1553:K1553"/>
    <mergeCell ref="F1553:H1553"/>
    <mergeCell ref="F1555:H1555"/>
    <mergeCell ref="F1514:H1514"/>
    <mergeCell ref="L1534:L1535"/>
    <mergeCell ref="C1536:D1536"/>
    <mergeCell ref="C1542:D1542"/>
    <mergeCell ref="C1544:D1544"/>
    <mergeCell ref="J1555:K1555"/>
    <mergeCell ref="F1558:H1558"/>
    <mergeCell ref="C1553:E1553"/>
    <mergeCell ref="C1497:D1497"/>
    <mergeCell ref="L1486:M1486"/>
    <mergeCell ref="C1492:G1492"/>
    <mergeCell ref="K1494:K1495"/>
    <mergeCell ref="M1494:M1496"/>
    <mergeCell ref="F1518:H1518"/>
    <mergeCell ref="J1513:K1513"/>
    <mergeCell ref="C1514:E1514"/>
    <mergeCell ref="F1512:H1512"/>
    <mergeCell ref="A1520:N1520"/>
    <mergeCell ref="F1154:H1154"/>
    <mergeCell ref="L1166:M1166"/>
    <mergeCell ref="F1157:H1157"/>
    <mergeCell ref="L1154:M1154"/>
    <mergeCell ref="J1153:K1153"/>
    <mergeCell ref="I1168:M1168"/>
    <mergeCell ref="N1161:N1199"/>
    <mergeCell ref="I1051:M1051"/>
    <mergeCell ref="C1090:G1090"/>
    <mergeCell ref="I1091:M1091"/>
    <mergeCell ref="C1154:E1154"/>
    <mergeCell ref="I1170:M1170"/>
    <mergeCell ref="C1171:G1171"/>
    <mergeCell ref="I1169:M1169"/>
    <mergeCell ref="C1169:G1169"/>
    <mergeCell ref="J1159:M1159"/>
    <mergeCell ref="A1162:A1199"/>
    <mergeCell ref="C1153:E1153"/>
    <mergeCell ref="L1164:M1164"/>
    <mergeCell ref="A1160:N1160"/>
    <mergeCell ref="B1161:M1161"/>
    <mergeCell ref="C1155:E1159"/>
    <mergeCell ref="F1116:H1116"/>
    <mergeCell ref="J1156:M1158"/>
    <mergeCell ref="J1119:M1119"/>
    <mergeCell ref="F1159:H1159"/>
    <mergeCell ref="I1089:M1089"/>
    <mergeCell ref="C1115:E1119"/>
    <mergeCell ref="I1129:M1129"/>
    <mergeCell ref="L1167:M1167"/>
    <mergeCell ref="F1156:H1156"/>
    <mergeCell ref="J1154:K1154"/>
    <mergeCell ref="L1165:M1165"/>
    <mergeCell ref="C1168:G1168"/>
    <mergeCell ref="J1214:J1215"/>
    <mergeCell ref="C1228:E1229"/>
    <mergeCell ref="L1229:M1229"/>
    <mergeCell ref="L1228:M1228"/>
    <mergeCell ref="F1228:H1229"/>
    <mergeCell ref="C1227:I1227"/>
    <mergeCell ref="C1257:D1257"/>
    <mergeCell ref="L1275:M1275"/>
    <mergeCell ref="F1278:H1278"/>
    <mergeCell ref="I1248:M1248"/>
    <mergeCell ref="C1254:D1255"/>
    <mergeCell ref="M1254:M1256"/>
    <mergeCell ref="C1225:E1226"/>
    <mergeCell ref="L1235:M1235"/>
    <mergeCell ref="H1214:H1215"/>
    <mergeCell ref="J1275:K1275"/>
    <mergeCell ref="C1272:E1272"/>
    <mergeCell ref="K1254:K1255"/>
    <mergeCell ref="L1270:M1270"/>
    <mergeCell ref="J1276:M1278"/>
    <mergeCell ref="F1271:H1271"/>
    <mergeCell ref="F1276:H1276"/>
    <mergeCell ref="F1272:H1272"/>
    <mergeCell ref="F1275:H1275"/>
    <mergeCell ref="J1271:M1272"/>
    <mergeCell ref="F1434:H1434"/>
    <mergeCell ref="L1446:M1446"/>
    <mergeCell ref="C1448:G1448"/>
    <mergeCell ref="I1454:I1455"/>
    <mergeCell ref="F1465:G1465"/>
    <mergeCell ref="C1454:D1455"/>
    <mergeCell ref="E1454:E1455"/>
    <mergeCell ref="F1454:F1455"/>
    <mergeCell ref="G1454:G1455"/>
    <mergeCell ref="C1452:G1452"/>
    <mergeCell ref="J1470:K1470"/>
    <mergeCell ref="C1471:E1471"/>
    <mergeCell ref="F1470:H1470"/>
    <mergeCell ref="C1470:E1470"/>
    <mergeCell ref="C1472:E1472"/>
    <mergeCell ref="F1472:H1472"/>
    <mergeCell ref="L1604:M1604"/>
    <mergeCell ref="H1586:I1586"/>
    <mergeCell ref="F1598:H1598"/>
    <mergeCell ref="L1605:M1605"/>
    <mergeCell ref="L1606:M1606"/>
    <mergeCell ref="L1607:M1607"/>
    <mergeCell ref="C1608:G1608"/>
    <mergeCell ref="C1604:H1607"/>
    <mergeCell ref="J1554:K1554"/>
    <mergeCell ref="C1579:D1579"/>
    <mergeCell ref="L1566:M1566"/>
    <mergeCell ref="H1585:I1585"/>
    <mergeCell ref="K1604:K1607"/>
    <mergeCell ref="L1595:M1595"/>
    <mergeCell ref="F1597:H1597"/>
    <mergeCell ref="I1564:J1567"/>
    <mergeCell ref="C1580:D1580"/>
    <mergeCell ref="M1574:M1576"/>
    <mergeCell ref="J1574:J1575"/>
    <mergeCell ref="C1585:E1586"/>
    <mergeCell ref="L1589:M1589"/>
    <mergeCell ref="J1591:M1592"/>
    <mergeCell ref="E1574:E1575"/>
    <mergeCell ref="C1587:I1587"/>
    <mergeCell ref="I1573:M1573"/>
    <mergeCell ref="C1578:D1578"/>
    <mergeCell ref="L1508:M1508"/>
    <mergeCell ref="F1516:H1516"/>
    <mergeCell ref="J1516:M1518"/>
    <mergeCell ref="B1521:M1521"/>
    <mergeCell ref="L1555:M1555"/>
    <mergeCell ref="C1545:E1546"/>
    <mergeCell ref="F1556:H1556"/>
    <mergeCell ref="F1174:F1175"/>
    <mergeCell ref="D1202:M1202"/>
    <mergeCell ref="B1202:C1203"/>
    <mergeCell ref="C1204:H1207"/>
    <mergeCell ref="I1208:M1208"/>
    <mergeCell ref="C1213:G1213"/>
    <mergeCell ref="J1230:K1230"/>
    <mergeCell ref="C1231:E1231"/>
    <mergeCell ref="F1230:H1230"/>
    <mergeCell ref="C1230:E1230"/>
    <mergeCell ref="C1232:E1232"/>
    <mergeCell ref="F1232:H1232"/>
    <mergeCell ref="L1287:M1287"/>
    <mergeCell ref="B1281:M1281"/>
    <mergeCell ref="J1274:K1274"/>
    <mergeCell ref="E1254:E1255"/>
    <mergeCell ref="L1268:M1268"/>
    <mergeCell ref="J1269:K1269"/>
    <mergeCell ref="I1253:M1253"/>
    <mergeCell ref="L1269:M1269"/>
    <mergeCell ref="F1254:F1255"/>
    <mergeCell ref="H1254:H1255"/>
    <mergeCell ref="G1254:G1255"/>
    <mergeCell ref="I1254:I1255"/>
    <mergeCell ref="L1285:M1285"/>
    <mergeCell ref="C1271:E1271"/>
    <mergeCell ref="F1268:H1269"/>
    <mergeCell ref="C1274:E1274"/>
    <mergeCell ref="L1284:M1284"/>
    <mergeCell ref="C1284:H1287"/>
    <mergeCell ref="D1283:M1283"/>
    <mergeCell ref="D1282:M1282"/>
    <mergeCell ref="L1274:M1274"/>
    <mergeCell ref="K1204:K1207"/>
    <mergeCell ref="C1219:D1219"/>
    <mergeCell ref="M1214:M1216"/>
    <mergeCell ref="J1233:K1233"/>
    <mergeCell ref="F1214:F1215"/>
    <mergeCell ref="F1238:H1238"/>
    <mergeCell ref="A1240:N1240"/>
    <mergeCell ref="F1225:G1225"/>
    <mergeCell ref="L1254:L1255"/>
    <mergeCell ref="C1256:D1256"/>
    <mergeCell ref="C1270:E1270"/>
    <mergeCell ref="L1286:M1286"/>
    <mergeCell ref="C1288:G1288"/>
    <mergeCell ref="J1550:K1550"/>
    <mergeCell ref="C1548:E1549"/>
    <mergeCell ref="C1552:E1552"/>
    <mergeCell ref="F1548:H1549"/>
    <mergeCell ref="C1550:E1550"/>
    <mergeCell ref="F1550:H1550"/>
    <mergeCell ref="C1551:E1551"/>
    <mergeCell ref="E1494:E1495"/>
    <mergeCell ref="J1510:K1510"/>
    <mergeCell ref="C1511:E1511"/>
    <mergeCell ref="L1550:M1550"/>
    <mergeCell ref="C1537:D1537"/>
    <mergeCell ref="K1534:K1535"/>
    <mergeCell ref="F1551:H1551"/>
    <mergeCell ref="J1551:M1552"/>
    <mergeCell ref="I1653:M1653"/>
    <mergeCell ref="C1659:D1659"/>
    <mergeCell ref="C1652:G1652"/>
    <mergeCell ref="J1629:K1629"/>
    <mergeCell ref="C1619:D1619"/>
    <mergeCell ref="C1632:E1632"/>
    <mergeCell ref="L1629:M1629"/>
    <mergeCell ref="F1634:H1634"/>
    <mergeCell ref="C1661:D1661"/>
    <mergeCell ref="J1634:K1634"/>
    <mergeCell ref="C1648:G1648"/>
    <mergeCell ref="C1624:D1624"/>
    <mergeCell ref="C1628:E1629"/>
    <mergeCell ref="L1646:M1646"/>
    <mergeCell ref="H1625:I1625"/>
    <mergeCell ref="F1626:G1626"/>
    <mergeCell ref="C1660:D1660"/>
    <mergeCell ref="F1637:H1637"/>
    <mergeCell ref="C1584:D1584"/>
    <mergeCell ref="J1595:K1595"/>
    <mergeCell ref="L1587:M1587"/>
    <mergeCell ref="F1596:H1596"/>
    <mergeCell ref="D1602:M1602"/>
    <mergeCell ref="D1603:M1603"/>
    <mergeCell ref="C1616:D1616"/>
    <mergeCell ref="C1627:I1627"/>
    <mergeCell ref="C1631:E1631"/>
    <mergeCell ref="C1633:E1633"/>
    <mergeCell ref="F1633:H1633"/>
    <mergeCell ref="J1633:K1633"/>
    <mergeCell ref="B1642:C1643"/>
    <mergeCell ref="C1617:D1617"/>
    <mergeCell ref="D1642:M1642"/>
    <mergeCell ref="B1641:M1641"/>
    <mergeCell ref="L1627:M1627"/>
    <mergeCell ref="L1633:M1633"/>
    <mergeCell ref="L1628:M1628"/>
    <mergeCell ref="J1631:M1632"/>
    <mergeCell ref="F1631:H1631"/>
    <mergeCell ref="L1630:M1630"/>
    <mergeCell ref="D1643:M1643"/>
    <mergeCell ref="I1604:J1607"/>
    <mergeCell ref="F1630:H1630"/>
    <mergeCell ref="C1621:D1621"/>
    <mergeCell ref="F1625:G1625"/>
    <mergeCell ref="L1647:M1647"/>
    <mergeCell ref="K1654:K1655"/>
    <mergeCell ref="L1654:L1655"/>
    <mergeCell ref="M1654:M1656"/>
    <mergeCell ref="I1652:M1652"/>
    <mergeCell ref="C1662:D1662"/>
    <mergeCell ref="C1653:G1653"/>
    <mergeCell ref="C1654:D1655"/>
    <mergeCell ref="C1658:D1658"/>
    <mergeCell ref="C1656:D1656"/>
    <mergeCell ref="C1657:D1657"/>
    <mergeCell ref="J1236:M1238"/>
    <mergeCell ref="F1226:G1226"/>
    <mergeCell ref="H1225:I1225"/>
    <mergeCell ref="J1235:K1235"/>
    <mergeCell ref="F1235:H1235"/>
    <mergeCell ref="H1226:I1226"/>
    <mergeCell ref="D1203:M1203"/>
    <mergeCell ref="C1222:D1222"/>
    <mergeCell ref="I1293:M1293"/>
    <mergeCell ref="C1307:I1307"/>
    <mergeCell ref="F1308:H1309"/>
    <mergeCell ref="E1374:E1375"/>
    <mergeCell ref="H1334:H1335"/>
    <mergeCell ref="I1372:M1372"/>
    <mergeCell ref="B1361:M1361"/>
    <mergeCell ref="M1334:M1336"/>
    <mergeCell ref="B1362:C1363"/>
    <mergeCell ref="D1362:M1362"/>
    <mergeCell ref="D1363:M1363"/>
    <mergeCell ref="C1372:G1372"/>
    <mergeCell ref="C1373:G1373"/>
    <mergeCell ref="C1376:D1376"/>
    <mergeCell ref="J1334:J1335"/>
    <mergeCell ref="M1374:M1376"/>
    <mergeCell ref="C1377:D1377"/>
    <mergeCell ref="C1296:D1296"/>
    <mergeCell ref="K1294:K1295"/>
    <mergeCell ref="C1293:G1293"/>
    <mergeCell ref="G1294:G1295"/>
    <mergeCell ref="F1294:F1295"/>
    <mergeCell ref="J1294:J1295"/>
    <mergeCell ref="C1253:G1253"/>
    <mergeCell ref="F1270:H1270"/>
    <mergeCell ref="C1267:I1267"/>
    <mergeCell ref="C1300:D1300"/>
    <mergeCell ref="C1301:D1301"/>
    <mergeCell ref="C1302:D1302"/>
    <mergeCell ref="C1303:D1303"/>
    <mergeCell ref="L1273:M1273"/>
    <mergeCell ref="F1266:G1266"/>
    <mergeCell ref="C1273:E1273"/>
    <mergeCell ref="A1280:N1280"/>
    <mergeCell ref="L1325:M1325"/>
    <mergeCell ref="C1347:I1347"/>
    <mergeCell ref="F1353:H1353"/>
    <mergeCell ref="E1294:E1295"/>
    <mergeCell ref="L1310:M1310"/>
    <mergeCell ref="C1311:E1311"/>
    <mergeCell ref="F1311:H1311"/>
    <mergeCell ref="I1294:I1295"/>
    <mergeCell ref="F1310:H1310"/>
    <mergeCell ref="C1312:E1312"/>
    <mergeCell ref="F1312:H1312"/>
    <mergeCell ref="C1336:D1336"/>
    <mergeCell ref="L1324:M1324"/>
    <mergeCell ref="C1337:D1337"/>
    <mergeCell ref="C1332:G1332"/>
    <mergeCell ref="C1333:G1333"/>
    <mergeCell ref="C1304:D1304"/>
    <mergeCell ref="J1310:K1310"/>
    <mergeCell ref="L1308:M1308"/>
    <mergeCell ref="C1313:E1313"/>
    <mergeCell ref="F1313:H1313"/>
    <mergeCell ref="J1313:K1313"/>
    <mergeCell ref="L1313:M1313"/>
    <mergeCell ref="C1314:E1314"/>
    <mergeCell ref="L1314:M1314"/>
    <mergeCell ref="K1334:K1335"/>
    <mergeCell ref="I1324:J1327"/>
    <mergeCell ref="L1347:M1347"/>
    <mergeCell ref="J1353:K1353"/>
    <mergeCell ref="L1353:M1353"/>
    <mergeCell ref="C1353:E1353"/>
    <mergeCell ref="I1328:M1328"/>
    <mergeCell ref="I1333:M1333"/>
    <mergeCell ref="L1334:L1335"/>
    <mergeCell ref="F1334:F1335"/>
    <mergeCell ref="E1334:E1335"/>
    <mergeCell ref="A1360:N1360"/>
    <mergeCell ref="I1332:M1332"/>
    <mergeCell ref="F1374:F1375"/>
    <mergeCell ref="G1374:G1375"/>
    <mergeCell ref="L1374:L1375"/>
    <mergeCell ref="H1345:I1345"/>
    <mergeCell ref="J1374:J1375"/>
    <mergeCell ref="H1374:H1375"/>
    <mergeCell ref="I1374:I1375"/>
    <mergeCell ref="H1306:I1306"/>
    <mergeCell ref="C1324:H1327"/>
    <mergeCell ref="J1315:K1315"/>
    <mergeCell ref="F1317:H1317"/>
    <mergeCell ref="F1314:H1314"/>
    <mergeCell ref="F1318:H1318"/>
    <mergeCell ref="C1374:D1375"/>
    <mergeCell ref="I1334:I1335"/>
    <mergeCell ref="I1373:M1373"/>
    <mergeCell ref="J1316:M1318"/>
    <mergeCell ref="K1374:K1375"/>
    <mergeCell ref="H1346:I1346"/>
    <mergeCell ref="L1326:M1326"/>
    <mergeCell ref="C1345:E1346"/>
    <mergeCell ref="F1346:G1346"/>
    <mergeCell ref="F1345:G1345"/>
    <mergeCell ref="C1344:D1344"/>
    <mergeCell ref="G1334:G1335"/>
    <mergeCell ref="C1334:D1335"/>
    <mergeCell ref="F1585:G1585"/>
    <mergeCell ref="J1593:K1593"/>
    <mergeCell ref="L1590:M1590"/>
    <mergeCell ref="C1593:E1593"/>
    <mergeCell ref="L1565:M1565"/>
    <mergeCell ref="H1545:I1545"/>
    <mergeCell ref="C1554:E1554"/>
    <mergeCell ref="C1573:G1573"/>
    <mergeCell ref="L1588:M1588"/>
    <mergeCell ref="F1592:H1592"/>
    <mergeCell ref="C1588:E1589"/>
    <mergeCell ref="B1601:M1601"/>
    <mergeCell ref="C1613:G1613"/>
    <mergeCell ref="L1594:M1594"/>
    <mergeCell ref="F1588:H1589"/>
    <mergeCell ref="C1594:E1594"/>
    <mergeCell ref="F1594:H1594"/>
    <mergeCell ref="F1586:G1586"/>
    <mergeCell ref="J1614:J1615"/>
    <mergeCell ref="K1614:K1615"/>
    <mergeCell ref="L1614:L1615"/>
    <mergeCell ref="L1593:M1593"/>
    <mergeCell ref="E1614:E1615"/>
    <mergeCell ref="B1602:C1603"/>
    <mergeCell ref="C1614:D1615"/>
    <mergeCell ref="F1593:H1593"/>
    <mergeCell ref="I1612:M1612"/>
    <mergeCell ref="J1594:K1594"/>
    <mergeCell ref="C1612:G1612"/>
    <mergeCell ref="I1613:M1613"/>
    <mergeCell ref="H1614:H1615"/>
    <mergeCell ref="G1614:G1615"/>
    <mergeCell ref="F1614:F1615"/>
    <mergeCell ref="I1614:I1615"/>
    <mergeCell ref="C1707:I1707"/>
    <mergeCell ref="C1747:I1747"/>
    <mergeCell ref="K1734:K1735"/>
    <mergeCell ref="C1736:D1736"/>
    <mergeCell ref="J1734:J1735"/>
    <mergeCell ref="C1748:E1749"/>
    <mergeCell ref="F1748:H1749"/>
    <mergeCell ref="J1749:K1749"/>
    <mergeCell ref="L1667:M1667"/>
    <mergeCell ref="F1654:F1655"/>
    <mergeCell ref="C1672:E1672"/>
    <mergeCell ref="L1747:M1747"/>
    <mergeCell ref="F1714:H1714"/>
    <mergeCell ref="C1737:D1737"/>
    <mergeCell ref="J1713:K1713"/>
    <mergeCell ref="L1749:M1749"/>
    <mergeCell ref="E1654:E1655"/>
    <mergeCell ref="C1667:I1667"/>
    <mergeCell ref="F1668:H1669"/>
    <mergeCell ref="C1673:E1673"/>
    <mergeCell ref="C1696:D1696"/>
    <mergeCell ref="C1697:D1697"/>
    <mergeCell ref="C1688:G1688"/>
    <mergeCell ref="L1674:M1674"/>
    <mergeCell ref="I1688:M1688"/>
    <mergeCell ref="A1680:N1680"/>
    <mergeCell ref="B1681:M1681"/>
    <mergeCell ref="B1682:C1683"/>
    <mergeCell ref="C1692:G1692"/>
    <mergeCell ref="C1693:G1693"/>
    <mergeCell ref="H1666:I1666"/>
    <mergeCell ref="I1693:M1693"/>
    <mergeCell ref="L1694:L1695"/>
    <mergeCell ref="L1684:M1684"/>
    <mergeCell ref="E1694:E1695"/>
    <mergeCell ref="I1694:I1695"/>
    <mergeCell ref="H1694:H1695"/>
    <mergeCell ref="G1694:G1695"/>
    <mergeCell ref="J1694:J1695"/>
    <mergeCell ref="F1694:F1695"/>
    <mergeCell ref="F1678:H1678"/>
    <mergeCell ref="K1694:K1695"/>
    <mergeCell ref="C1694:D1695"/>
    <mergeCell ref="I1692:M1692"/>
    <mergeCell ref="A1720:N1720"/>
    <mergeCell ref="M1694:M1696"/>
    <mergeCell ref="E1214:E1215"/>
    <mergeCell ref="L1233:M1233"/>
    <mergeCell ref="F1236:H1236"/>
    <mergeCell ref="I1252:M1252"/>
    <mergeCell ref="C1265:E1266"/>
    <mergeCell ref="J1273:K1273"/>
    <mergeCell ref="F1274:H1274"/>
    <mergeCell ref="J1433:K1433"/>
    <mergeCell ref="B1442:C1443"/>
    <mergeCell ref="I1448:M1448"/>
    <mergeCell ref="L1470:M1470"/>
    <mergeCell ref="C1457:D1457"/>
    <mergeCell ref="K1454:K1455"/>
    <mergeCell ref="F1471:H1471"/>
    <mergeCell ref="J1471:M1472"/>
    <mergeCell ref="C1496:D1496"/>
    <mergeCell ref="I1492:M1492"/>
    <mergeCell ref="G1494:G1495"/>
    <mergeCell ref="F1494:F1495"/>
    <mergeCell ref="J1494:J1495"/>
    <mergeCell ref="I1493:M1493"/>
    <mergeCell ref="C1467:I1467"/>
    <mergeCell ref="J1454:J1455"/>
    <mergeCell ref="L1467:M1467"/>
    <mergeCell ref="C1468:E1469"/>
    <mergeCell ref="F1468:H1469"/>
    <mergeCell ref="L1468:M1468"/>
    <mergeCell ref="J1469:K1469"/>
    <mergeCell ref="L1469:M1469"/>
    <mergeCell ref="L1485:M1485"/>
    <mergeCell ref="C1494:D1495"/>
    <mergeCell ref="C1473:E1473"/>
    <mergeCell ref="L1484:M1484"/>
    <mergeCell ref="H1465:I1465"/>
    <mergeCell ref="C1488:G1488"/>
    <mergeCell ref="J1474:K1474"/>
    <mergeCell ref="H1466:I1466"/>
    <mergeCell ref="J1476:M1478"/>
    <mergeCell ref="D1483:M1483"/>
    <mergeCell ref="L1494:L1495"/>
    <mergeCell ref="L1474:M1474"/>
    <mergeCell ref="I1444:J1447"/>
    <mergeCell ref="C1453:G1453"/>
    <mergeCell ref="L1454:L1455"/>
    <mergeCell ref="I1453:M1453"/>
    <mergeCell ref="D1482:M1482"/>
    <mergeCell ref="C1499:D1499"/>
    <mergeCell ref="C1498:D1498"/>
    <mergeCell ref="I1484:J1487"/>
    <mergeCell ref="C1484:H1487"/>
    <mergeCell ref="C1501:D1501"/>
    <mergeCell ref="C1502:D1502"/>
    <mergeCell ref="C1503:D1503"/>
    <mergeCell ref="H1454:H1455"/>
    <mergeCell ref="J1475:K1475"/>
    <mergeCell ref="C1465:E1466"/>
    <mergeCell ref="F1476:H1476"/>
    <mergeCell ref="I1452:M1452"/>
    <mergeCell ref="C1464:D1464"/>
    <mergeCell ref="C1500:D1500"/>
    <mergeCell ref="K1484:K1487"/>
    <mergeCell ref="I1488:M1488"/>
    <mergeCell ref="F1474:H1474"/>
    <mergeCell ref="J1596:M1598"/>
    <mergeCell ref="C1622:D1622"/>
    <mergeCell ref="C1664:D1664"/>
    <mergeCell ref="J1675:K1675"/>
    <mergeCell ref="D1763:M1763"/>
    <mergeCell ref="C1774:D1775"/>
    <mergeCell ref="J1869:K1869"/>
    <mergeCell ref="F1854:F1855"/>
    <mergeCell ref="C1865:E1866"/>
    <mergeCell ref="C1828:E1829"/>
    <mergeCell ref="I1814:I1815"/>
    <mergeCell ref="L1827:M1827"/>
    <mergeCell ref="F1828:H1829"/>
    <mergeCell ref="J1829:K1829"/>
    <mergeCell ref="L1829:M1829"/>
    <mergeCell ref="A1840:N1840"/>
    <mergeCell ref="E1774:E1775"/>
    <mergeCell ref="L1814:L1815"/>
    <mergeCell ref="C1814:D1815"/>
    <mergeCell ref="A1960:N1960"/>
    <mergeCell ref="C1897:D1897"/>
    <mergeCell ref="B1882:C1883"/>
    <mergeCell ref="C1947:I1947"/>
    <mergeCell ref="K1934:K1935"/>
    <mergeCell ref="C1948:E1949"/>
    <mergeCell ref="B1962:C1963"/>
    <mergeCell ref="J1974:J1975"/>
    <mergeCell ref="K1974:K1975"/>
    <mergeCell ref="B1881:M1881"/>
    <mergeCell ref="I1854:I1855"/>
    <mergeCell ref="M1894:M1896"/>
    <mergeCell ref="L1987:M1987"/>
    <mergeCell ref="C2027:I2027"/>
    <mergeCell ref="F2028:H2029"/>
    <mergeCell ref="C1988:E1989"/>
    <mergeCell ref="J1949:K1949"/>
    <mergeCell ref="M1974:M1976"/>
    <mergeCell ref="F1988:H1989"/>
    <mergeCell ref="F1948:H1949"/>
    <mergeCell ref="L1989:M1989"/>
    <mergeCell ref="A2000:N2000"/>
    <mergeCell ref="L1949:M1949"/>
    <mergeCell ref="C1987:I1987"/>
    <mergeCell ref="J1989:K1989"/>
    <mergeCell ref="C1976:D1976"/>
    <mergeCell ref="C1852:G1852"/>
    <mergeCell ref="J1934:J1935"/>
    <mergeCell ref="B1922:C1923"/>
    <mergeCell ref="C1936:D1936"/>
    <mergeCell ref="F1868:H1869"/>
    <mergeCell ref="C1907:I1907"/>
    <mergeCell ref="J1909:K1909"/>
    <mergeCell ref="F1908:H1909"/>
    <mergeCell ref="C1896:D1896"/>
    <mergeCell ref="K1894:K1895"/>
    <mergeCell ref="L1909:M1909"/>
    <mergeCell ref="A1920:N1920"/>
    <mergeCell ref="B2002:C2003"/>
    <mergeCell ref="L2029:M2029"/>
    <mergeCell ref="J2029:K2029"/>
    <mergeCell ref="L2027:M2027"/>
    <mergeCell ref="M2014:M2016"/>
    <mergeCell ref="C2028:E2029"/>
    <mergeCell ref="L1907:M1907"/>
    <mergeCell ref="H1865:I1865"/>
    <mergeCell ref="C1908:E1909"/>
    <mergeCell ref="B1921:M1921"/>
    <mergeCell ref="D1923:M1923"/>
    <mergeCell ref="L1934:L1935"/>
    <mergeCell ref="M1934:M1936"/>
    <mergeCell ref="C1977:D1977"/>
    <mergeCell ref="K2014:K2015"/>
    <mergeCell ref="D2003:M2003"/>
    <mergeCell ref="C2016:D2016"/>
    <mergeCell ref="C1937:D1937"/>
    <mergeCell ref="L1974:L1975"/>
    <mergeCell ref="B1961:M1961"/>
    <mergeCell ref="J1894:J1895"/>
    <mergeCell ref="D1963:M1963"/>
    <mergeCell ref="L1947:M1947"/>
    <mergeCell ref="B2001:M2001"/>
    <mergeCell ref="L2014:L2015"/>
    <mergeCell ref="A2040:N2040"/>
    <mergeCell ref="C2017:D2017"/>
    <mergeCell ref="J2014:J2015"/>
    <mergeCell ref="B2041:M2041"/>
    <mergeCell ref="B2042:C2043"/>
    <mergeCell ref="D2043:M2043"/>
    <mergeCell ref="K1284:K1287"/>
    <mergeCell ref="C1294:D1295"/>
    <mergeCell ref="M1294:M1296"/>
    <mergeCell ref="I1368:M1368"/>
    <mergeCell ref="F1356:H1356"/>
    <mergeCell ref="J1351:M1352"/>
    <mergeCell ref="L1309:M1309"/>
    <mergeCell ref="F1351:H1351"/>
    <mergeCell ref="B1322:C1323"/>
    <mergeCell ref="L1514:M1514"/>
    <mergeCell ref="F1515:H1515"/>
    <mergeCell ref="L1527:M1527"/>
    <mergeCell ref="J1515:K1515"/>
    <mergeCell ref="L1524:M1524"/>
    <mergeCell ref="L1487:M1487"/>
    <mergeCell ref="F1510:H1510"/>
    <mergeCell ref="C1493:G1493"/>
    <mergeCell ref="D1522:M1522"/>
    <mergeCell ref="C1541:D1541"/>
    <mergeCell ref="C1540:D1540"/>
    <mergeCell ref="C1539:D1539"/>
    <mergeCell ref="C1538:D1538"/>
    <mergeCell ref="C1524:H1527"/>
    <mergeCell ref="J1511:M1512"/>
    <mergeCell ref="H1494:H1495"/>
    <mergeCell ref="C1510:E1510"/>
    <mergeCell ref="C1528:G1528"/>
    <mergeCell ref="J1514:K1514"/>
    <mergeCell ref="L1526:M1526"/>
    <mergeCell ref="F1513:H1513"/>
    <mergeCell ref="B1522:C1523"/>
    <mergeCell ref="L1509:M1509"/>
    <mergeCell ref="F1505:G1505"/>
    <mergeCell ref="C1508:E1509"/>
    <mergeCell ref="F1508:H1509"/>
    <mergeCell ref="F1506:G1506"/>
    <mergeCell ref="H1506:I1506"/>
    <mergeCell ref="C1513:E1513"/>
    <mergeCell ref="C1507:I1507"/>
    <mergeCell ref="L1515:M1515"/>
    <mergeCell ref="F1517:H1517"/>
    <mergeCell ref="L1513:M1513"/>
    <mergeCell ref="D1523:M1523"/>
    <mergeCell ref="K1524:K1527"/>
    <mergeCell ref="I1524:J1527"/>
    <mergeCell ref="L1525:M1525"/>
    <mergeCell ref="C1460:D1460"/>
    <mergeCell ref="K1444:K1447"/>
    <mergeCell ref="M1454:M1456"/>
    <mergeCell ref="C1505:E1506"/>
    <mergeCell ref="J1509:K1509"/>
    <mergeCell ref="L1507:M1507"/>
    <mergeCell ref="H1505:I1505"/>
    <mergeCell ref="F1511:H1511"/>
    <mergeCell ref="L1510:M1510"/>
    <mergeCell ref="I1494:I1495"/>
    <mergeCell ref="C1512:E1512"/>
    <mergeCell ref="J1589:K1589"/>
    <mergeCell ref="C1620:D1620"/>
    <mergeCell ref="I1608:M1608"/>
    <mergeCell ref="J1636:M1638"/>
    <mergeCell ref="C1630:E1630"/>
    <mergeCell ref="H1626:I1626"/>
    <mergeCell ref="L1548:M1548"/>
    <mergeCell ref="E1534:E1535"/>
    <mergeCell ref="J1549:K1549"/>
    <mergeCell ref="L1549:M1549"/>
    <mergeCell ref="C1583:D1583"/>
    <mergeCell ref="C1564:H1567"/>
    <mergeCell ref="L1574:L1575"/>
    <mergeCell ref="F1554:H1554"/>
    <mergeCell ref="L1564:M1564"/>
    <mergeCell ref="B1561:M1561"/>
    <mergeCell ref="D1563:M1563"/>
    <mergeCell ref="D1562:M1562"/>
    <mergeCell ref="J1556:M1558"/>
    <mergeCell ref="C1854:D1855"/>
    <mergeCell ref="G1814:G1815"/>
    <mergeCell ref="H1854:H1855"/>
    <mergeCell ref="L1908:M1908"/>
    <mergeCell ref="H1866:I1866"/>
    <mergeCell ref="C1894:D1895"/>
    <mergeCell ref="L1868:M1868"/>
    <mergeCell ref="E1854:E1855"/>
    <mergeCell ref="C1868:E1869"/>
    <mergeCell ref="L1869:M1869"/>
    <mergeCell ref="A1880:N1880"/>
    <mergeCell ref="L1668:M1668"/>
    <mergeCell ref="G1654:G1655"/>
    <mergeCell ref="C1668:E1669"/>
    <mergeCell ref="F1672:H1672"/>
    <mergeCell ref="J1789:K1789"/>
    <mergeCell ref="G1774:G1775"/>
    <mergeCell ref="C1785:E1786"/>
    <mergeCell ref="H1934:H1935"/>
    <mergeCell ref="C1972:G1972"/>
    <mergeCell ref="F1974:F1975"/>
    <mergeCell ref="E1974:E1975"/>
    <mergeCell ref="C1945:E1946"/>
    <mergeCell ref="F1946:G1946"/>
    <mergeCell ref="L1894:L1895"/>
    <mergeCell ref="C1867:I1867"/>
    <mergeCell ref="D1882:M1882"/>
    <mergeCell ref="G1854:G1855"/>
    <mergeCell ref="J1714:K1714"/>
    <mergeCell ref="D1762:M1762"/>
    <mergeCell ref="L1774:L1775"/>
    <mergeCell ref="B1801:M1801"/>
    <mergeCell ref="C1856:D1856"/>
    <mergeCell ref="L1854:L1855"/>
    <mergeCell ref="K1854:K1855"/>
    <mergeCell ref="J1854:J1855"/>
    <mergeCell ref="C1824:D1824"/>
    <mergeCell ref="C1857:D1857"/>
    <mergeCell ref="H1774:H1775"/>
    <mergeCell ref="M1854:M1856"/>
    <mergeCell ref="L1669:M1669"/>
    <mergeCell ref="H1654:H1655"/>
    <mergeCell ref="C1665:E1666"/>
    <mergeCell ref="F1671:H1671"/>
    <mergeCell ref="C1703:D1703"/>
    <mergeCell ref="J1710:K1710"/>
    <mergeCell ref="L1708:M1708"/>
    <mergeCell ref="C1704:D1704"/>
    <mergeCell ref="C1705:E1706"/>
    <mergeCell ref="F1705:G1705"/>
    <mergeCell ref="H1705:I1705"/>
    <mergeCell ref="F1665:G1665"/>
    <mergeCell ref="J1669:K1669"/>
    <mergeCell ref="F1675:H1675"/>
    <mergeCell ref="F1677:H1677"/>
    <mergeCell ref="F1673:H1673"/>
    <mergeCell ref="F1676:H1676"/>
    <mergeCell ref="J1673:K1673"/>
    <mergeCell ref="C1674:E1674"/>
    <mergeCell ref="F1674:H1674"/>
    <mergeCell ref="L1686:M1686"/>
    <mergeCell ref="D1682:M1682"/>
    <mergeCell ref="L1685:M1685"/>
    <mergeCell ref="L1675:M1675"/>
    <mergeCell ref="L1673:M1673"/>
    <mergeCell ref="I1684:J1687"/>
    <mergeCell ref="K1684:K1687"/>
    <mergeCell ref="F1706:G1706"/>
    <mergeCell ref="L1715:M1715"/>
    <mergeCell ref="F1716:H1716"/>
    <mergeCell ref="J1715:K1715"/>
    <mergeCell ref="J1709:K1709"/>
    <mergeCell ref="F1718:H1718"/>
    <mergeCell ref="F1715:H1715"/>
    <mergeCell ref="L1709:M1709"/>
    <mergeCell ref="C1708:E1709"/>
    <mergeCell ref="H1706:I1706"/>
    <mergeCell ref="J1716:M1718"/>
    <mergeCell ref="F1708:H1709"/>
    <mergeCell ref="L1707:M1707"/>
    <mergeCell ref="C1712:E1712"/>
    <mergeCell ref="B1721:M1721"/>
    <mergeCell ref="B1722:C1723"/>
    <mergeCell ref="F1866:G1866"/>
    <mergeCell ref="I1894:I1895"/>
    <mergeCell ref="C1905:E1906"/>
    <mergeCell ref="H1946:I1946"/>
    <mergeCell ref="C2024:D2024"/>
    <mergeCell ref="I2012:M2012"/>
    <mergeCell ref="H2026:I2026"/>
    <mergeCell ref="C1864:D1864"/>
    <mergeCell ref="I1892:M1892"/>
    <mergeCell ref="C1893:G1893"/>
    <mergeCell ref="C2025:E2026"/>
    <mergeCell ref="C1974:D1975"/>
    <mergeCell ref="H2025:I2025"/>
    <mergeCell ref="F2026:G2026"/>
    <mergeCell ref="F2025:G2025"/>
    <mergeCell ref="D2002:M2002"/>
    <mergeCell ref="H1986:I1986"/>
    <mergeCell ref="G2014:G2015"/>
    <mergeCell ref="C1984:D1984"/>
    <mergeCell ref="L2028:M2028"/>
    <mergeCell ref="D2042:M2042"/>
    <mergeCell ref="F1865:G1865"/>
    <mergeCell ref="D1883:M1883"/>
    <mergeCell ref="F1894:F1895"/>
    <mergeCell ref="C1892:G1892"/>
    <mergeCell ref="C1973:G1973"/>
    <mergeCell ref="E1934:E1935"/>
    <mergeCell ref="H1945:I1945"/>
    <mergeCell ref="F1985:G1985"/>
    <mergeCell ref="H1985:I1985"/>
    <mergeCell ref="C2012:G2012"/>
    <mergeCell ref="C1985:E1986"/>
    <mergeCell ref="F1934:F1935"/>
    <mergeCell ref="I1974:I1975"/>
    <mergeCell ref="C1944:D1944"/>
    <mergeCell ref="G1894:G1895"/>
    <mergeCell ref="I1934:I1935"/>
    <mergeCell ref="D1962:M1962"/>
    <mergeCell ref="G1934:G1935"/>
    <mergeCell ref="I1972:M1972"/>
    <mergeCell ref="I1973:M1973"/>
    <mergeCell ref="L1988:M1988"/>
    <mergeCell ref="I2013:M2013"/>
    <mergeCell ref="G1974:G1975"/>
    <mergeCell ref="C2014:D2015"/>
    <mergeCell ref="H1974:H1975"/>
    <mergeCell ref="C2013:G2013"/>
    <mergeCell ref="F2014:F2015"/>
    <mergeCell ref="E2014:E2015"/>
    <mergeCell ref="F1986:G1986"/>
    <mergeCell ref="H2014:H2015"/>
    <mergeCell ref="I2014:I2015"/>
    <mergeCell ref="C1388:E1389"/>
    <mergeCell ref="A1440:N1440"/>
    <mergeCell ref="A1400:N1400"/>
    <mergeCell ref="J1393:K1393"/>
    <mergeCell ref="F1394:H1394"/>
    <mergeCell ref="L1393:M1393"/>
    <mergeCell ref="J1355:K1355"/>
    <mergeCell ref="C1380:D1380"/>
    <mergeCell ref="C1354:E1354"/>
    <mergeCell ref="C1385:E1386"/>
    <mergeCell ref="J1395:K1395"/>
    <mergeCell ref="F1395:H1395"/>
    <mergeCell ref="H1386:I1386"/>
    <mergeCell ref="F1388:H1389"/>
    <mergeCell ref="F1386:G1386"/>
    <mergeCell ref="F1396:H1396"/>
    <mergeCell ref="J1396:M1398"/>
    <mergeCell ref="F1354:H1354"/>
    <mergeCell ref="L1390:M1390"/>
    <mergeCell ref="J1390:K1390"/>
    <mergeCell ref="I1364:J1367"/>
    <mergeCell ref="K1364:K1367"/>
    <mergeCell ref="L1364:M1364"/>
    <mergeCell ref="C1364:H1367"/>
    <mergeCell ref="C1391:E1391"/>
    <mergeCell ref="L1365:M1365"/>
    <mergeCell ref="F1355:H1355"/>
    <mergeCell ref="L1354:M1354"/>
    <mergeCell ref="L1366:M1366"/>
    <mergeCell ref="L1367:M1367"/>
    <mergeCell ref="C1368:G1368"/>
    <mergeCell ref="A1480:N1480"/>
    <mergeCell ref="C1394:E1394"/>
    <mergeCell ref="F1393:H1393"/>
    <mergeCell ref="L1230:M1230"/>
    <mergeCell ref="C1218:D1218"/>
    <mergeCell ref="L1214:L1215"/>
    <mergeCell ref="F1231:H1231"/>
    <mergeCell ref="J1231:M1232"/>
    <mergeCell ref="F1277:H1277"/>
    <mergeCell ref="C1268:E1269"/>
    <mergeCell ref="H1266:I1266"/>
    <mergeCell ref="J1270:K1270"/>
    <mergeCell ref="D1323:M1323"/>
    <mergeCell ref="L1355:M1355"/>
    <mergeCell ref="C1351:E1351"/>
    <mergeCell ref="C1378:D1378"/>
    <mergeCell ref="F1391:H1391"/>
    <mergeCell ref="C1387:I1387"/>
    <mergeCell ref="F1392:H1392"/>
    <mergeCell ref="C1379:D1379"/>
    <mergeCell ref="F1390:H1390"/>
    <mergeCell ref="C1381:D1381"/>
    <mergeCell ref="C1382:D1382"/>
    <mergeCell ref="L1387:M1387"/>
    <mergeCell ref="L1388:M1388"/>
    <mergeCell ref="L1389:M1389"/>
    <mergeCell ref="C1252:G1252"/>
    <mergeCell ref="L1267:M1267"/>
    <mergeCell ref="J1311:M1312"/>
    <mergeCell ref="H1294:H1295"/>
    <mergeCell ref="C1310:E1310"/>
    <mergeCell ref="B1282:C1283"/>
    <mergeCell ref="L1294:L1295"/>
    <mergeCell ref="C1299:D1299"/>
    <mergeCell ref="C1352:E1352"/>
    <mergeCell ref="F1315:H1315"/>
    <mergeCell ref="L1350:M1350"/>
    <mergeCell ref="J1391:M1392"/>
    <mergeCell ref="F1357:H1357"/>
    <mergeCell ref="J1354:K1354"/>
    <mergeCell ref="C1533:G1533"/>
    <mergeCell ref="F1552:H1552"/>
    <mergeCell ref="H1546:I1546"/>
    <mergeCell ref="C1568:G1568"/>
    <mergeCell ref="K1574:K1575"/>
    <mergeCell ref="C1591:E1591"/>
    <mergeCell ref="F1591:H1591"/>
    <mergeCell ref="F1590:H1590"/>
    <mergeCell ref="C1590:E1590"/>
    <mergeCell ref="C1581:D1581"/>
    <mergeCell ref="I1572:M1572"/>
    <mergeCell ref="C1577:D1577"/>
    <mergeCell ref="C1574:D1575"/>
    <mergeCell ref="C1576:D1576"/>
    <mergeCell ref="F1574:F1575"/>
    <mergeCell ref="G1574:G1575"/>
    <mergeCell ref="H1574:H1575"/>
    <mergeCell ref="I1574:I1575"/>
    <mergeCell ref="C1592:E1592"/>
    <mergeCell ref="C1572:G1572"/>
    <mergeCell ref="J1590:K1590"/>
    <mergeCell ref="C1710:E1710"/>
    <mergeCell ref="C1684:H1687"/>
    <mergeCell ref="C1698:D1698"/>
    <mergeCell ref="C1699:D1699"/>
    <mergeCell ref="C1700:D1700"/>
    <mergeCell ref="C1702:D1702"/>
    <mergeCell ref="J1654:J1655"/>
    <mergeCell ref="C1644:H1647"/>
    <mergeCell ref="C1663:D1663"/>
    <mergeCell ref="C1670:E1670"/>
    <mergeCell ref="F1670:H1670"/>
    <mergeCell ref="J1670:K1670"/>
    <mergeCell ref="L1670:M1670"/>
    <mergeCell ref="J1671:M1672"/>
    <mergeCell ref="I1648:M1648"/>
    <mergeCell ref="F1636:H1636"/>
    <mergeCell ref="K1644:K1647"/>
    <mergeCell ref="I1644:J1647"/>
    <mergeCell ref="F1638:H1638"/>
    <mergeCell ref="L1644:M1644"/>
    <mergeCell ref="L1645:M1645"/>
    <mergeCell ref="C1623:D1623"/>
    <mergeCell ref="F1595:H1595"/>
    <mergeCell ref="M1614:M1616"/>
    <mergeCell ref="C1625:E1626"/>
    <mergeCell ref="L1635:M1635"/>
    <mergeCell ref="L1634:M1634"/>
    <mergeCell ref="J1635:K1635"/>
    <mergeCell ref="F1635:H1635"/>
    <mergeCell ref="F1628:H1629"/>
    <mergeCell ref="A1640:N1640"/>
    <mergeCell ref="I1568:M1568"/>
    <mergeCell ref="L1554:M1554"/>
    <mergeCell ref="A1560:N1560"/>
    <mergeCell ref="A1600:N1600"/>
    <mergeCell ref="C1543:D1543"/>
    <mergeCell ref="I1532:M1532"/>
    <mergeCell ref="C1547:I1547"/>
    <mergeCell ref="L1547:M1547"/>
    <mergeCell ref="L1475:M1475"/>
    <mergeCell ref="F1473:H1473"/>
    <mergeCell ref="F1477:H1477"/>
    <mergeCell ref="J1473:K1473"/>
    <mergeCell ref="F1475:H1475"/>
    <mergeCell ref="B1481:M1481"/>
    <mergeCell ref="B1482:C1483"/>
    <mergeCell ref="C1504:D1504"/>
    <mergeCell ref="D1442:M1442"/>
    <mergeCell ref="C1456:D1456"/>
    <mergeCell ref="F1466:G1466"/>
    <mergeCell ref="L1473:M1473"/>
    <mergeCell ref="C1474:E1474"/>
    <mergeCell ref="F1478:H1478"/>
    <mergeCell ref="I1528:M1528"/>
    <mergeCell ref="C1534:D1535"/>
    <mergeCell ref="M1534:M1536"/>
    <mergeCell ref="K1564:K1567"/>
    <mergeCell ref="C1582:D1582"/>
    <mergeCell ref="B1562:C1563"/>
    <mergeCell ref="F1546:G1546"/>
    <mergeCell ref="L1567:M1567"/>
    <mergeCell ref="J1630:K1630"/>
    <mergeCell ref="C1618:D1618"/>
    <mergeCell ref="F1632:H1632"/>
    <mergeCell ref="M1814:M1816"/>
    <mergeCell ref="F1786:G1786"/>
    <mergeCell ref="H1785:I1785"/>
    <mergeCell ref="I1812:M1812"/>
    <mergeCell ref="H1786:I1786"/>
    <mergeCell ref="J1814:J1815"/>
    <mergeCell ref="H1745:I1745"/>
    <mergeCell ref="C1773:G1773"/>
    <mergeCell ref="M1774:M1776"/>
    <mergeCell ref="K1814:K1815"/>
    <mergeCell ref="F1785:G1785"/>
    <mergeCell ref="J1774:J1775"/>
    <mergeCell ref="B1802:C1803"/>
    <mergeCell ref="C1816:D1816"/>
    <mergeCell ref="C1817:D1817"/>
    <mergeCell ref="C1812:G1812"/>
    <mergeCell ref="C1813:G1813"/>
    <mergeCell ref="I1772:M1772"/>
    <mergeCell ref="L1787:M1787"/>
    <mergeCell ref="F1774:F1775"/>
    <mergeCell ref="L1788:M1788"/>
    <mergeCell ref="L1789:M1789"/>
    <mergeCell ref="D1802:M1802"/>
    <mergeCell ref="D1803:M1803"/>
    <mergeCell ref="C1776:D1776"/>
    <mergeCell ref="I1773:M1773"/>
    <mergeCell ref="C1772:G1772"/>
    <mergeCell ref="C1787:I1787"/>
    <mergeCell ref="C1788:E1789"/>
    <mergeCell ref="I1734:I1735"/>
    <mergeCell ref="B1761:M1761"/>
    <mergeCell ref="H1746:I1746"/>
    <mergeCell ref="F1746:G1746"/>
    <mergeCell ref="G1734:G1735"/>
    <mergeCell ref="F1734:F1735"/>
    <mergeCell ref="F1745:G1745"/>
    <mergeCell ref="B1762:C1763"/>
    <mergeCell ref="J1674:K1674"/>
    <mergeCell ref="C1701:D1701"/>
    <mergeCell ref="L1687:M1687"/>
    <mergeCell ref="C1734:D1735"/>
    <mergeCell ref="F1712:H1712"/>
    <mergeCell ref="I1733:M1733"/>
    <mergeCell ref="C1744:D1744"/>
    <mergeCell ref="C1745:E1746"/>
    <mergeCell ref="D1683:M1683"/>
    <mergeCell ref="C1711:E1711"/>
    <mergeCell ref="J1711:M1712"/>
    <mergeCell ref="L1713:M1713"/>
    <mergeCell ref="C1733:G1733"/>
    <mergeCell ref="F1711:H1711"/>
    <mergeCell ref="I1732:M1732"/>
    <mergeCell ref="C1714:E1714"/>
    <mergeCell ref="C1732:G1732"/>
    <mergeCell ref="L1714:M1714"/>
    <mergeCell ref="F1713:H1713"/>
    <mergeCell ref="F1710:H1710"/>
    <mergeCell ref="F1717:H1717"/>
    <mergeCell ref="L1710:M1710"/>
    <mergeCell ref="C1713:E1713"/>
    <mergeCell ref="D1722:M1722"/>
    <mergeCell ref="D1723:M1723"/>
    <mergeCell ref="L1734:L1735"/>
    <mergeCell ref="M1734:M1736"/>
    <mergeCell ref="A1760:N1760"/>
    <mergeCell ref="H1734:H1735"/>
    <mergeCell ref="C1634:E1634"/>
    <mergeCell ref="C1671:E1671"/>
    <mergeCell ref="I1654:I1655"/>
    <mergeCell ref="J1676:M1678"/>
    <mergeCell ref="F1666:G1666"/>
    <mergeCell ref="H1665:I1665"/>
    <mergeCell ref="I1813:M1813"/>
    <mergeCell ref="F1826:G1826"/>
    <mergeCell ref="D1842:M1842"/>
    <mergeCell ref="D1843:M1843"/>
    <mergeCell ref="I1852:M1852"/>
    <mergeCell ref="I1853:M1853"/>
    <mergeCell ref="H1894:H1895"/>
    <mergeCell ref="C1933:G1933"/>
    <mergeCell ref="H1906:I1906"/>
    <mergeCell ref="C1932:G1932"/>
    <mergeCell ref="F1905:G1905"/>
    <mergeCell ref="C1904:D1904"/>
    <mergeCell ref="E1734:E1735"/>
    <mergeCell ref="K1774:K1775"/>
    <mergeCell ref="L1748:M1748"/>
    <mergeCell ref="C1777:D1777"/>
    <mergeCell ref="C1827:I1827"/>
    <mergeCell ref="E1814:E1815"/>
    <mergeCell ref="L1828:M1828"/>
    <mergeCell ref="B1841:M1841"/>
    <mergeCell ref="C1784:D1784"/>
    <mergeCell ref="I1774:I1775"/>
    <mergeCell ref="F1788:H1789"/>
    <mergeCell ref="A1800:N1800"/>
    <mergeCell ref="H1814:H1815"/>
    <mergeCell ref="B1842:C1843"/>
    <mergeCell ref="H1826:I1826"/>
    <mergeCell ref="F1825:G1825"/>
    <mergeCell ref="F1814:F1815"/>
    <mergeCell ref="C1825:E1826"/>
    <mergeCell ref="H1825:I1825"/>
    <mergeCell ref="L1867:M1867"/>
    <mergeCell ref="C1853:G1853"/>
    <mergeCell ref="H1905:I1905"/>
    <mergeCell ref="C1934:D1935"/>
    <mergeCell ref="F1945:G1945"/>
    <mergeCell ref="I1893:M1893"/>
    <mergeCell ref="F1906:G1906"/>
    <mergeCell ref="E1894:E1895"/>
    <mergeCell ref="D1922:M1922"/>
    <mergeCell ref="I1932:M1932"/>
    <mergeCell ref="I1933:M1933"/>
    <mergeCell ref="L1948:M1948"/>
    <mergeCell ref="C250:G250"/>
    <mergeCell ref="J234:K234"/>
    <mergeCell ref="I249:M249"/>
    <mergeCell ref="F234:H234"/>
    <mergeCell ref="J239:M239"/>
    <mergeCell ref="C251:G251"/>
    <mergeCell ref="I251:M251"/>
    <mergeCell ref="A242:A279"/>
    <mergeCell ref="L195:M195"/>
    <mergeCell ref="C177:D177"/>
    <mergeCell ref="C195:E199"/>
    <mergeCell ref="J196:M198"/>
    <mergeCell ref="J199:M199"/>
    <mergeCell ref="L247:M247"/>
    <mergeCell ref="C233:E233"/>
    <mergeCell ref="L245:M245"/>
    <mergeCell ref="L244:M244"/>
    <mergeCell ref="F239:H239"/>
    <mergeCell ref="J236:M238"/>
    <mergeCell ref="I248:M248"/>
    <mergeCell ref="F232:H232"/>
    <mergeCell ref="L235:M235"/>
    <mergeCell ref="F237:H237"/>
    <mergeCell ref="C234:E234"/>
    <mergeCell ref="J235:K235"/>
    <mergeCell ref="F236:H236"/>
    <mergeCell ref="L233:M233"/>
    <mergeCell ref="J194:K194"/>
    <mergeCell ref="F235:H235"/>
    <mergeCell ref="C208:G208"/>
    <mergeCell ref="J231:M232"/>
    <mergeCell ref="I211:M211"/>
    <mergeCell ref="H186:I186"/>
    <mergeCell ref="C210:G210"/>
    <mergeCell ref="C232:E232"/>
    <mergeCell ref="L246:M246"/>
    <mergeCell ref="C248:G248"/>
    <mergeCell ref="B241:M241"/>
    <mergeCell ref="J233:K233"/>
    <mergeCell ref="C354:E354"/>
    <mergeCell ref="F390:H390"/>
    <mergeCell ref="C391:E391"/>
    <mergeCell ref="F391:H391"/>
    <mergeCell ref="F386:G386"/>
    <mergeCell ref="L447:M447"/>
    <mergeCell ref="I451:M451"/>
    <mergeCell ref="F394:H394"/>
    <mergeCell ref="F479:H479"/>
    <mergeCell ref="C451:G451"/>
    <mergeCell ref="N441:N479"/>
    <mergeCell ref="I448:M448"/>
    <mergeCell ref="J439:M439"/>
    <mergeCell ref="L446:M446"/>
    <mergeCell ref="L445:M445"/>
    <mergeCell ref="I450:M450"/>
    <mergeCell ref="A442:A479"/>
    <mergeCell ref="J476:M478"/>
    <mergeCell ref="C448:G448"/>
    <mergeCell ref="J479:M479"/>
    <mergeCell ref="C489:G489"/>
    <mergeCell ref="C449:G449"/>
    <mergeCell ref="I489:M489"/>
    <mergeCell ref="C491:G491"/>
    <mergeCell ref="C475:E479"/>
    <mergeCell ref="I491:M491"/>
    <mergeCell ref="A482:A519"/>
    <mergeCell ref="N481:N519"/>
    <mergeCell ref="C490:G490"/>
    <mergeCell ref="F476:H476"/>
    <mergeCell ref="F477:H477"/>
    <mergeCell ref="F478:H478"/>
    <mergeCell ref="I490:M490"/>
    <mergeCell ref="N521:N559"/>
    <mergeCell ref="J319:M319"/>
    <mergeCell ref="C368:G368"/>
    <mergeCell ref="B361:M361"/>
    <mergeCell ref="I369:M369"/>
    <mergeCell ref="J273:K273"/>
    <mergeCell ref="C329:G329"/>
    <mergeCell ref="J359:M359"/>
    <mergeCell ref="L274:M274"/>
    <mergeCell ref="I329:M329"/>
    <mergeCell ref="I290:M290"/>
    <mergeCell ref="J354:K354"/>
    <mergeCell ref="I368:M368"/>
    <mergeCell ref="J276:M278"/>
    <mergeCell ref="F316:H316"/>
    <mergeCell ref="L286:M286"/>
    <mergeCell ref="L285:M285"/>
    <mergeCell ref="L287:M287"/>
    <mergeCell ref="I288:M288"/>
    <mergeCell ref="F318:H318"/>
    <mergeCell ref="F319:H319"/>
    <mergeCell ref="A362:A399"/>
    <mergeCell ref="L367:M367"/>
    <mergeCell ref="L366:M366"/>
    <mergeCell ref="L365:M365"/>
    <mergeCell ref="L364:M364"/>
    <mergeCell ref="F277:H277"/>
    <mergeCell ref="C369:G369"/>
    <mergeCell ref="C378:D378"/>
    <mergeCell ref="L387:M387"/>
    <mergeCell ref="C392:E392"/>
    <mergeCell ref="F317:H317"/>
    <mergeCell ref="L284:M284"/>
    <mergeCell ref="J274:K274"/>
    <mergeCell ref="J391:M392"/>
    <mergeCell ref="C379:D379"/>
    <mergeCell ref="J316:M318"/>
    <mergeCell ref="L527:M527"/>
    <mergeCell ref="I370:M370"/>
    <mergeCell ref="L567:M567"/>
    <mergeCell ref="L389:M389"/>
    <mergeCell ref="C385:E386"/>
    <mergeCell ref="C390:E390"/>
    <mergeCell ref="C515:E519"/>
    <mergeCell ref="F519:H519"/>
    <mergeCell ref="C528:G528"/>
    <mergeCell ref="C380:D380"/>
    <mergeCell ref="L388:M388"/>
    <mergeCell ref="F392:H392"/>
    <mergeCell ref="I528:M528"/>
    <mergeCell ref="M374:M376"/>
    <mergeCell ref="L566:M566"/>
    <mergeCell ref="L526:M526"/>
    <mergeCell ref="J519:M519"/>
    <mergeCell ref="N561:N599"/>
    <mergeCell ref="N601:N639"/>
    <mergeCell ref="C1089:G1089"/>
    <mergeCell ref="J1076:M1078"/>
    <mergeCell ref="J1079:M1079"/>
    <mergeCell ref="F1076:H1076"/>
    <mergeCell ref="F1077:H1077"/>
    <mergeCell ref="F1078:H1078"/>
    <mergeCell ref="L994:M994"/>
    <mergeCell ref="F1031:H1031"/>
    <mergeCell ref="L1030:M1030"/>
    <mergeCell ref="F995:H995"/>
    <mergeCell ref="J1030:K1030"/>
    <mergeCell ref="F1030:H1030"/>
    <mergeCell ref="C1032:E1032"/>
    <mergeCell ref="F1032:H1032"/>
    <mergeCell ref="C1051:G1051"/>
    <mergeCell ref="J1039:M1039"/>
    <mergeCell ref="F1038:H1038"/>
    <mergeCell ref="I1048:M1048"/>
    <mergeCell ref="I1049:M1049"/>
    <mergeCell ref="I1050:M1050"/>
    <mergeCell ref="A1042:A1079"/>
    <mergeCell ref="N1041:N1079"/>
    <mergeCell ref="C1048:G1048"/>
    <mergeCell ref="F1037:H1037"/>
    <mergeCell ref="C1249:G1249"/>
    <mergeCell ref="J1189:K1189"/>
    <mergeCell ref="J1239:M1239"/>
    <mergeCell ref="C1491:G1491"/>
    <mergeCell ref="F1439:H1439"/>
    <mergeCell ref="I1490:M1490"/>
    <mergeCell ref="I1249:M1249"/>
    <mergeCell ref="C1290:G1290"/>
    <mergeCell ref="F1279:H1279"/>
    <mergeCell ref="J1279:M1279"/>
    <mergeCell ref="C1289:G1289"/>
    <mergeCell ref="I1291:M1291"/>
    <mergeCell ref="N1281:N1319"/>
    <mergeCell ref="N1321:N1359"/>
    <mergeCell ref="L2270:M2270"/>
    <mergeCell ref="I2288:M2288"/>
    <mergeCell ref="F2275:H2275"/>
    <mergeCell ref="L2286:M2286"/>
    <mergeCell ref="L2284:M2284"/>
    <mergeCell ref="L2275:M2275"/>
    <mergeCell ref="L2287:M2287"/>
    <mergeCell ref="C2297:D2297"/>
    <mergeCell ref="I2248:M2248"/>
    <mergeCell ref="C2263:D2263"/>
    <mergeCell ref="C2288:G2288"/>
    <mergeCell ref="L2273:M2273"/>
    <mergeCell ref="A2280:N2280"/>
    <mergeCell ref="B2281:M2281"/>
    <mergeCell ref="L2274:M2274"/>
    <mergeCell ref="C2303:D2303"/>
    <mergeCell ref="F2310:H2310"/>
    <mergeCell ref="C2298:D2298"/>
    <mergeCell ref="F2308:H2309"/>
    <mergeCell ref="C2312:E2312"/>
    <mergeCell ref="C2307:I2307"/>
    <mergeCell ref="L2310:M2310"/>
    <mergeCell ref="C2299:D2299"/>
    <mergeCell ref="C2311:E2311"/>
    <mergeCell ref="J2311:M2312"/>
    <mergeCell ref="J2310:K2310"/>
    <mergeCell ref="C2300:D2300"/>
    <mergeCell ref="F2312:H2312"/>
    <mergeCell ref="L2307:M2307"/>
    <mergeCell ref="F2311:H2311"/>
    <mergeCell ref="C2301:D2301"/>
    <mergeCell ref="C2308:E2309"/>
    <mergeCell ref="C2302:D2302"/>
    <mergeCell ref="C2310:E2310"/>
    <mergeCell ref="L2308:M2308"/>
    <mergeCell ref="J2309:K2309"/>
    <mergeCell ref="L2309:M2309"/>
    <mergeCell ref="I2528:M2528"/>
    <mergeCell ref="F2557:H2557"/>
    <mergeCell ref="C2528:G2528"/>
    <mergeCell ref="J2556:M2558"/>
    <mergeCell ref="C2609:G2609"/>
    <mergeCell ref="J2594:K2594"/>
    <mergeCell ref="F2593:H2593"/>
    <mergeCell ref="C2610:G2610"/>
    <mergeCell ref="C2611:G2611"/>
    <mergeCell ref="C3545:E3546"/>
    <mergeCell ref="K3574:K3575"/>
    <mergeCell ref="A3560:N3560"/>
    <mergeCell ref="C3540:D3540"/>
    <mergeCell ref="I3533:M3533"/>
    <mergeCell ref="C3532:G3532"/>
    <mergeCell ref="C3547:I3547"/>
    <mergeCell ref="L3574:L3575"/>
    <mergeCell ref="I3568:M3568"/>
    <mergeCell ref="C3577:D3577"/>
    <mergeCell ref="J3554:K3554"/>
    <mergeCell ref="C3573:G3573"/>
    <mergeCell ref="M3574:M3576"/>
    <mergeCell ref="C3568:G3568"/>
    <mergeCell ref="I3573:M3573"/>
    <mergeCell ref="C3576:D3576"/>
    <mergeCell ref="I3572:M3572"/>
    <mergeCell ref="E3574:E3575"/>
    <mergeCell ref="C3574:D3575"/>
    <mergeCell ref="J3574:J3575"/>
    <mergeCell ref="C3572:G3572"/>
    <mergeCell ref="I3574:I3575"/>
    <mergeCell ref="H3574:H3575"/>
    <mergeCell ref="G3574:G3575"/>
    <mergeCell ref="F3574:F3575"/>
    <mergeCell ref="C3425:E3426"/>
    <mergeCell ref="L3446:M3446"/>
    <mergeCell ref="C3498:D3498"/>
    <mergeCell ref="J3511:M3512"/>
    <mergeCell ref="F3518:H3518"/>
    <mergeCell ref="C3528:G3528"/>
    <mergeCell ref="L3534:L3535"/>
    <mergeCell ref="C3536:D3536"/>
    <mergeCell ref="C3537:D3537"/>
    <mergeCell ref="C3554:E3554"/>
    <mergeCell ref="C3590:E3590"/>
    <mergeCell ref="C3564:H3567"/>
    <mergeCell ref="K3534:K3535"/>
    <mergeCell ref="C3553:E3553"/>
    <mergeCell ref="F3554:H3554"/>
    <mergeCell ref="C3548:E3549"/>
    <mergeCell ref="F3553:H3553"/>
    <mergeCell ref="B3561:M3561"/>
    <mergeCell ref="C3129:G3129"/>
    <mergeCell ref="F3198:H3198"/>
    <mergeCell ref="I3130:M3130"/>
    <mergeCell ref="J3119:M3119"/>
    <mergeCell ref="C2995:E2999"/>
    <mergeCell ref="I2970:M2970"/>
    <mergeCell ref="F2959:H2959"/>
    <mergeCell ref="C3010:G3010"/>
    <mergeCell ref="C3011:G3011"/>
    <mergeCell ref="J3079:M3079"/>
    <mergeCell ref="A3082:A3119"/>
    <mergeCell ref="I3090:M3090"/>
    <mergeCell ref="I3091:M3091"/>
    <mergeCell ref="F3078:H3078"/>
    <mergeCell ref="C3091:G3091"/>
    <mergeCell ref="N3081:N3119"/>
    <mergeCell ref="C3115:E3119"/>
    <mergeCell ref="F3119:H3119"/>
    <mergeCell ref="F3118:H3118"/>
    <mergeCell ref="F3117:H3117"/>
    <mergeCell ref="J3116:M3118"/>
    <mergeCell ref="N3121:N3159"/>
    <mergeCell ref="J3196:M3198"/>
    <mergeCell ref="C3130:G3130"/>
    <mergeCell ref="I3129:M3129"/>
    <mergeCell ref="F3197:H3197"/>
    <mergeCell ref="C3155:E3159"/>
    <mergeCell ref="L3430:M3430"/>
    <mergeCell ref="G3414:G3415"/>
    <mergeCell ref="C3427:I3427"/>
    <mergeCell ref="I3452:M3452"/>
    <mergeCell ref="E3454:E3455"/>
    <mergeCell ref="C3453:G3453"/>
    <mergeCell ref="G3454:G3455"/>
    <mergeCell ref="F3454:F3455"/>
    <mergeCell ref="J3454:J3455"/>
    <mergeCell ref="C3444:H3447"/>
    <mergeCell ref="K3454:K3455"/>
    <mergeCell ref="I3448:M3448"/>
    <mergeCell ref="C3457:D3457"/>
    <mergeCell ref="F3437:H3437"/>
    <mergeCell ref="L3445:M3445"/>
    <mergeCell ref="K3444:K3447"/>
    <mergeCell ref="B3442:C3443"/>
    <mergeCell ref="L3614:L3615"/>
    <mergeCell ref="C3631:E3631"/>
    <mergeCell ref="C3627:I3627"/>
    <mergeCell ref="F3630:H3630"/>
    <mergeCell ref="G3614:G3615"/>
    <mergeCell ref="F3614:F3615"/>
    <mergeCell ref="J3614:J3615"/>
    <mergeCell ref="D3603:M3603"/>
    <mergeCell ref="L3595:M3595"/>
    <mergeCell ref="E3614:E3615"/>
    <mergeCell ref="J3630:K3630"/>
    <mergeCell ref="I3612:M3612"/>
    <mergeCell ref="F3631:H3631"/>
    <mergeCell ref="J3631:M3632"/>
    <mergeCell ref="F3632:H3632"/>
    <mergeCell ref="L3604:M3604"/>
    <mergeCell ref="C3614:D3615"/>
    <mergeCell ref="M3614:M3616"/>
    <mergeCell ref="C3612:G3612"/>
    <mergeCell ref="D3602:M3602"/>
    <mergeCell ref="I3614:I3615"/>
    <mergeCell ref="C3616:D3616"/>
    <mergeCell ref="I3604:J3607"/>
    <mergeCell ref="I3608:M3608"/>
    <mergeCell ref="C3613:G3613"/>
    <mergeCell ref="K3614:K3615"/>
    <mergeCell ref="C3623:D3623"/>
    <mergeCell ref="J3595:K3595"/>
    <mergeCell ref="C3621:D3621"/>
    <mergeCell ref="C3620:D3620"/>
    <mergeCell ref="C3619:D3619"/>
    <mergeCell ref="C3618:D3618"/>
    <mergeCell ref="C3604:H3607"/>
    <mergeCell ref="F3466:G3466"/>
    <mergeCell ref="L3486:M3486"/>
    <mergeCell ref="C3499:D3499"/>
    <mergeCell ref="J3516:M3518"/>
    <mergeCell ref="C3542:D3542"/>
    <mergeCell ref="C3582:D3582"/>
    <mergeCell ref="J3593:K3593"/>
    <mergeCell ref="F3593:H3593"/>
    <mergeCell ref="C3593:E3593"/>
    <mergeCell ref="C3588:E3589"/>
    <mergeCell ref="F3588:H3589"/>
    <mergeCell ref="F3591:H3591"/>
    <mergeCell ref="F3534:F3535"/>
    <mergeCell ref="L3564:M3564"/>
    <mergeCell ref="L3566:M3566"/>
    <mergeCell ref="L3567:M3567"/>
    <mergeCell ref="I3564:J3567"/>
    <mergeCell ref="K3564:K3567"/>
    <mergeCell ref="J3590:K3590"/>
    <mergeCell ref="C3581:D3581"/>
    <mergeCell ref="F3592:H3592"/>
    <mergeCell ref="L3587:M3587"/>
    <mergeCell ref="J3553:K3553"/>
    <mergeCell ref="C3580:D3580"/>
    <mergeCell ref="C3533:G3533"/>
    <mergeCell ref="B3562:C3563"/>
    <mergeCell ref="L3593:M3593"/>
    <mergeCell ref="C3583:D3583"/>
    <mergeCell ref="A3600:N3600"/>
    <mergeCell ref="I3334:I3335"/>
    <mergeCell ref="C3336:D3336"/>
    <mergeCell ref="C3332:G3332"/>
    <mergeCell ref="C3347:I3347"/>
    <mergeCell ref="L3347:M3347"/>
    <mergeCell ref="C3333:G3333"/>
    <mergeCell ref="F3351:H3351"/>
    <mergeCell ref="C3352:E3352"/>
    <mergeCell ref="C3404:H3407"/>
    <mergeCell ref="J3349:K3349"/>
    <mergeCell ref="F3345:G3345"/>
    <mergeCell ref="C3350:E3350"/>
    <mergeCell ref="F3355:H3355"/>
    <mergeCell ref="J3355:K3355"/>
    <mergeCell ref="L3355:M3355"/>
    <mergeCell ref="J3356:M3358"/>
    <mergeCell ref="A3400:N3400"/>
    <mergeCell ref="C3370:G3370"/>
    <mergeCell ref="I3408:M3408"/>
    <mergeCell ref="C3413:G3413"/>
    <mergeCell ref="I3412:M3412"/>
    <mergeCell ref="C3371:G3371"/>
    <mergeCell ref="C3412:G3412"/>
    <mergeCell ref="L3404:M3404"/>
    <mergeCell ref="D3402:M3402"/>
    <mergeCell ref="D3403:M3403"/>
    <mergeCell ref="I3413:M3413"/>
    <mergeCell ref="F3435:H3435"/>
    <mergeCell ref="C3428:E3429"/>
    <mergeCell ref="H3425:I3425"/>
    <mergeCell ref="L3429:M3429"/>
    <mergeCell ref="C3434:E3434"/>
    <mergeCell ref="F3434:H3434"/>
    <mergeCell ref="J3434:K3434"/>
    <mergeCell ref="L3434:M3434"/>
    <mergeCell ref="C3464:D3464"/>
    <mergeCell ref="F3475:H3475"/>
    <mergeCell ref="L3469:M3469"/>
    <mergeCell ref="B3481:M3481"/>
    <mergeCell ref="D3482:M3482"/>
    <mergeCell ref="J3476:M3478"/>
    <mergeCell ref="K3494:K3495"/>
    <mergeCell ref="F3478:H3478"/>
    <mergeCell ref="D3483:M3483"/>
    <mergeCell ref="H3466:I3466"/>
    <mergeCell ref="I3444:J3447"/>
    <mergeCell ref="C3454:D3455"/>
    <mergeCell ref="M3454:M3456"/>
    <mergeCell ref="C3497:D3497"/>
    <mergeCell ref="L3494:L3495"/>
    <mergeCell ref="C3492:G3492"/>
    <mergeCell ref="C3465:E3466"/>
    <mergeCell ref="L3475:M3475"/>
    <mergeCell ref="F3476:H3476"/>
    <mergeCell ref="A3480:N3480"/>
    <mergeCell ref="C3452:G3452"/>
    <mergeCell ref="L3467:M3467"/>
    <mergeCell ref="J3469:K3469"/>
    <mergeCell ref="E3494:E3495"/>
    <mergeCell ref="D3522:M3522"/>
    <mergeCell ref="B3522:C3523"/>
    <mergeCell ref="C3507:I3507"/>
    <mergeCell ref="F3465:G3465"/>
    <mergeCell ref="L3484:M3484"/>
    <mergeCell ref="B3482:C3483"/>
    <mergeCell ref="J3494:J3495"/>
    <mergeCell ref="B3521:M3521"/>
    <mergeCell ref="F3494:F3495"/>
    <mergeCell ref="D3523:M3523"/>
    <mergeCell ref="F3508:H3509"/>
    <mergeCell ref="L3508:M3508"/>
    <mergeCell ref="C3493:G3493"/>
    <mergeCell ref="F3513:H3513"/>
    <mergeCell ref="H3505:I3505"/>
    <mergeCell ref="C3513:E3513"/>
    <mergeCell ref="F3505:G3505"/>
    <mergeCell ref="F3506:G3506"/>
    <mergeCell ref="C3514:E3514"/>
    <mergeCell ref="F3514:H3514"/>
    <mergeCell ref="J3471:M3472"/>
    <mergeCell ref="H3454:H3455"/>
    <mergeCell ref="C3470:E3470"/>
    <mergeCell ref="C3508:E3509"/>
    <mergeCell ref="H3494:H3495"/>
    <mergeCell ref="L3507:M3507"/>
    <mergeCell ref="L3513:M3513"/>
    <mergeCell ref="L3514:M3514"/>
    <mergeCell ref="A3520:N3520"/>
    <mergeCell ref="J3475:K3475"/>
    <mergeCell ref="C3496:D3496"/>
    <mergeCell ref="I3493:M3493"/>
    <mergeCell ref="I3492:M3492"/>
    <mergeCell ref="C3504:D3504"/>
    <mergeCell ref="H3506:I3506"/>
    <mergeCell ref="C3494:D3495"/>
    <mergeCell ref="J3509:K3509"/>
    <mergeCell ref="M3494:M3496"/>
    <mergeCell ref="G3494:G3495"/>
    <mergeCell ref="L3509:M3509"/>
    <mergeCell ref="J3513:K3513"/>
    <mergeCell ref="C3505:E3506"/>
    <mergeCell ref="I3494:I3495"/>
    <mergeCell ref="J3514:K3514"/>
    <mergeCell ref="C3502:D3502"/>
    <mergeCell ref="L3487:M3487"/>
    <mergeCell ref="I3484:J3487"/>
    <mergeCell ref="C3541:D3541"/>
    <mergeCell ref="L3524:M3524"/>
    <mergeCell ref="C3511:E3511"/>
    <mergeCell ref="C3754:E3754"/>
    <mergeCell ref="H3746:I3746"/>
    <mergeCell ref="J3749:K3749"/>
    <mergeCell ref="F3746:G3746"/>
    <mergeCell ref="J3753:K3753"/>
    <mergeCell ref="J3754:K3754"/>
    <mergeCell ref="L3754:M3754"/>
    <mergeCell ref="A3760:N3760"/>
    <mergeCell ref="E3694:E3695"/>
    <mergeCell ref="L3674:M3674"/>
    <mergeCell ref="M3694:M3696"/>
    <mergeCell ref="D3722:M3722"/>
    <mergeCell ref="D3723:M3723"/>
    <mergeCell ref="I3732:M3732"/>
    <mergeCell ref="F3753:H3753"/>
    <mergeCell ref="I3693:M3693"/>
    <mergeCell ref="C3732:G3732"/>
    <mergeCell ref="L3734:L3735"/>
    <mergeCell ref="J3694:J3695"/>
    <mergeCell ref="F3745:G3745"/>
    <mergeCell ref="L3749:M3749"/>
    <mergeCell ref="E3734:E3735"/>
    <mergeCell ref="C3734:D3735"/>
    <mergeCell ref="I3694:I3695"/>
    <mergeCell ref="I3733:M3733"/>
    <mergeCell ref="H3694:H3695"/>
    <mergeCell ref="J3734:J3735"/>
    <mergeCell ref="C3744:D3744"/>
    <mergeCell ref="C3745:E3746"/>
    <mergeCell ref="C3736:D3736"/>
    <mergeCell ref="K3694:K3695"/>
    <mergeCell ref="M3734:M3736"/>
    <mergeCell ref="C3737:D3737"/>
    <mergeCell ref="C3747:I3747"/>
    <mergeCell ref="L3747:M3747"/>
    <mergeCell ref="C3748:E3749"/>
    <mergeCell ref="F3748:H3749"/>
    <mergeCell ref="L3670:M3670"/>
    <mergeCell ref="C3673:E3673"/>
    <mergeCell ref="F3668:H3669"/>
    <mergeCell ref="F3673:H3673"/>
    <mergeCell ref="C3787:I3787"/>
    <mergeCell ref="K3774:K3775"/>
    <mergeCell ref="C3788:E3789"/>
    <mergeCell ref="F3788:H3789"/>
    <mergeCell ref="J3789:K3789"/>
    <mergeCell ref="B3761:M3761"/>
    <mergeCell ref="J3774:J3775"/>
    <mergeCell ref="M3774:M3776"/>
    <mergeCell ref="F3774:F3775"/>
    <mergeCell ref="J3793:K3793"/>
    <mergeCell ref="C3785:E3786"/>
    <mergeCell ref="F3793:H3793"/>
    <mergeCell ref="H3786:I3786"/>
    <mergeCell ref="H3785:I3785"/>
    <mergeCell ref="H3745:I3745"/>
    <mergeCell ref="D3762:M3762"/>
    <mergeCell ref="B3762:C3763"/>
    <mergeCell ref="D3763:M3763"/>
    <mergeCell ref="F3754:H3754"/>
    <mergeCell ref="C3753:E3753"/>
    <mergeCell ref="I3772:M3772"/>
    <mergeCell ref="E3774:E3775"/>
    <mergeCell ref="L3787:M3787"/>
    <mergeCell ref="L3788:M3788"/>
    <mergeCell ref="L3789:M3789"/>
    <mergeCell ref="L3793:M3793"/>
    <mergeCell ref="L3794:M3794"/>
    <mergeCell ref="L3774:L3775"/>
    <mergeCell ref="C3784:D3784"/>
    <mergeCell ref="C3773:G3773"/>
    <mergeCell ref="C3777:D3777"/>
    <mergeCell ref="I3773:M3773"/>
    <mergeCell ref="C3772:G3772"/>
    <mergeCell ref="L3753:M3753"/>
    <mergeCell ref="C3776:D3776"/>
    <mergeCell ref="I3774:I3775"/>
    <mergeCell ref="F3786:G3786"/>
    <mergeCell ref="C3774:D3775"/>
    <mergeCell ref="F3785:G3785"/>
    <mergeCell ref="G3774:G3775"/>
    <mergeCell ref="C3794:E3794"/>
    <mergeCell ref="F3794:H3794"/>
    <mergeCell ref="J3794:K3794"/>
    <mergeCell ref="H3774:H3775"/>
    <mergeCell ref="C3793:E3793"/>
    <mergeCell ref="A3680:N3680"/>
    <mergeCell ref="C3671:E3671"/>
    <mergeCell ref="B3681:M3681"/>
    <mergeCell ref="B3682:C3683"/>
    <mergeCell ref="I3644:J3647"/>
    <mergeCell ref="C3661:D3661"/>
    <mergeCell ref="L3654:L3655"/>
    <mergeCell ref="I3652:M3652"/>
    <mergeCell ref="C3657:D3657"/>
    <mergeCell ref="C3654:D3655"/>
    <mergeCell ref="J3654:J3655"/>
    <mergeCell ref="F3654:F3655"/>
    <mergeCell ref="G3654:G3655"/>
    <mergeCell ref="H3654:H3655"/>
    <mergeCell ref="I3654:I3655"/>
    <mergeCell ref="L3694:L3695"/>
    <mergeCell ref="J3674:K3674"/>
    <mergeCell ref="D3683:M3683"/>
    <mergeCell ref="J3673:K3673"/>
    <mergeCell ref="J3634:K3634"/>
    <mergeCell ref="C3659:D3659"/>
    <mergeCell ref="L3644:M3644"/>
    <mergeCell ref="C3733:G3733"/>
    <mergeCell ref="L3748:M3748"/>
    <mergeCell ref="I3734:I3735"/>
    <mergeCell ref="H3734:H3735"/>
    <mergeCell ref="G3734:G3735"/>
    <mergeCell ref="F3734:F3735"/>
    <mergeCell ref="J3669:K3669"/>
    <mergeCell ref="D3682:M3682"/>
    <mergeCell ref="C3674:E3674"/>
    <mergeCell ref="C3656:D3656"/>
    <mergeCell ref="C3693:G3693"/>
    <mergeCell ref="F3670:H3670"/>
    <mergeCell ref="C3697:D3697"/>
    <mergeCell ref="C3704:D3704"/>
    <mergeCell ref="B3722:C3723"/>
    <mergeCell ref="C3672:E3672"/>
    <mergeCell ref="L3707:M3707"/>
    <mergeCell ref="F3708:H3709"/>
    <mergeCell ref="C3653:G3653"/>
    <mergeCell ref="J3670:K3670"/>
    <mergeCell ref="I3653:M3653"/>
    <mergeCell ref="C3692:G3692"/>
    <mergeCell ref="L3708:M3708"/>
    <mergeCell ref="J3709:K3709"/>
    <mergeCell ref="L3709:M3709"/>
    <mergeCell ref="C3696:D3696"/>
    <mergeCell ref="C3694:D3695"/>
    <mergeCell ref="H3706:I3706"/>
    <mergeCell ref="C3713:E3713"/>
    <mergeCell ref="C3705:E3706"/>
    <mergeCell ref="J3713:K3713"/>
    <mergeCell ref="F3714:H3714"/>
    <mergeCell ref="F3706:G3706"/>
    <mergeCell ref="L3714:M3714"/>
    <mergeCell ref="A3720:N3720"/>
    <mergeCell ref="L3713:M3713"/>
    <mergeCell ref="C3707:I3707"/>
    <mergeCell ref="H3705:I3705"/>
    <mergeCell ref="J3714:K3714"/>
    <mergeCell ref="C3708:E3709"/>
    <mergeCell ref="F3705:G3705"/>
    <mergeCell ref="C3714:E3714"/>
    <mergeCell ref="F3713:H3713"/>
    <mergeCell ref="M3654:M3656"/>
    <mergeCell ref="C3660:D3660"/>
    <mergeCell ref="C3648:G3648"/>
    <mergeCell ref="L3673:M3673"/>
    <mergeCell ref="K3734:K3735"/>
    <mergeCell ref="G3694:G3695"/>
    <mergeCell ref="F3694:F3695"/>
    <mergeCell ref="F3674:H3674"/>
    <mergeCell ref="I3692:M3692"/>
    <mergeCell ref="B3721:M3721"/>
    <mergeCell ref="I3488:M3488"/>
    <mergeCell ref="H3465:I3465"/>
    <mergeCell ref="C3484:H3487"/>
    <mergeCell ref="C3501:D3501"/>
    <mergeCell ref="L3527:M3527"/>
    <mergeCell ref="C3538:D3538"/>
    <mergeCell ref="J3436:M3438"/>
    <mergeCell ref="F3425:G3425"/>
    <mergeCell ref="J3435:K3435"/>
    <mergeCell ref="F3426:G3426"/>
    <mergeCell ref="H3426:I3426"/>
    <mergeCell ref="F3428:H3429"/>
    <mergeCell ref="A3440:N3440"/>
    <mergeCell ref="C3353:E3353"/>
    <mergeCell ref="L3407:M3407"/>
    <mergeCell ref="B3401:M3401"/>
    <mergeCell ref="C3420:D3420"/>
    <mergeCell ref="C3344:D3344"/>
    <mergeCell ref="E3414:E3415"/>
    <mergeCell ref="B3402:C3403"/>
    <mergeCell ref="C3418:D3418"/>
    <mergeCell ref="L3428:M3428"/>
    <mergeCell ref="J3429:K3429"/>
    <mergeCell ref="C3414:D3415"/>
    <mergeCell ref="F3430:H3430"/>
    <mergeCell ref="I3414:I3415"/>
    <mergeCell ref="C3431:E3431"/>
    <mergeCell ref="C3430:E3430"/>
    <mergeCell ref="J3431:M3432"/>
    <mergeCell ref="C3432:E3432"/>
    <mergeCell ref="F3432:H3432"/>
    <mergeCell ref="C3668:E3669"/>
    <mergeCell ref="J3675:K3675"/>
    <mergeCell ref="L3669:M3669"/>
    <mergeCell ref="H3814:H3815"/>
    <mergeCell ref="C3818:D3818"/>
    <mergeCell ref="F3814:F3815"/>
    <mergeCell ref="C3817:D3817"/>
    <mergeCell ref="C3816:D3816"/>
    <mergeCell ref="C3814:D3815"/>
    <mergeCell ref="E3814:E3815"/>
    <mergeCell ref="B3802:C3803"/>
    <mergeCell ref="F3715:H3715"/>
    <mergeCell ref="I3804:J3807"/>
    <mergeCell ref="C3700:D3700"/>
    <mergeCell ref="J3715:K3715"/>
    <mergeCell ref="C3822:D3822"/>
    <mergeCell ref="L3846:M3846"/>
    <mergeCell ref="F3828:H3829"/>
    <mergeCell ref="H3826:I3826"/>
    <mergeCell ref="L3847:M3847"/>
    <mergeCell ref="I3848:M3848"/>
    <mergeCell ref="I3844:J3847"/>
    <mergeCell ref="K3844:K3847"/>
    <mergeCell ref="L3948:M3948"/>
    <mergeCell ref="F3934:F3935"/>
    <mergeCell ref="C3948:E3949"/>
    <mergeCell ref="H3934:H3935"/>
    <mergeCell ref="I3934:I3935"/>
    <mergeCell ref="C3844:H3847"/>
    <mergeCell ref="L3854:L3855"/>
    <mergeCell ref="C3858:D3858"/>
    <mergeCell ref="C3861:D3861"/>
    <mergeCell ref="F3868:H3869"/>
    <mergeCell ref="L3907:M3907"/>
    <mergeCell ref="C3908:E3909"/>
    <mergeCell ref="C3864:D3864"/>
    <mergeCell ref="L3875:M3875"/>
    <mergeCell ref="F3876:H3876"/>
    <mergeCell ref="B3882:C3883"/>
    <mergeCell ref="D3882:M3882"/>
    <mergeCell ref="D3883:M3883"/>
    <mergeCell ref="K3884:K3887"/>
    <mergeCell ref="C3905:E3906"/>
    <mergeCell ref="L3909:M3909"/>
    <mergeCell ref="C3903:D3903"/>
    <mergeCell ref="J3909:K3909"/>
    <mergeCell ref="C3913:E3913"/>
    <mergeCell ref="C3914:E3914"/>
    <mergeCell ref="F3914:H3914"/>
    <mergeCell ref="J3914:K3914"/>
    <mergeCell ref="B3922:C3923"/>
    <mergeCell ref="L3908:M3908"/>
    <mergeCell ref="C3904:D3904"/>
    <mergeCell ref="F3908:H3909"/>
    <mergeCell ref="C3907:I3907"/>
    <mergeCell ref="L3913:M3913"/>
    <mergeCell ref="H3905:I3905"/>
    <mergeCell ref="A3920:N3920"/>
    <mergeCell ref="L3914:M3914"/>
    <mergeCell ref="F3906:G3906"/>
    <mergeCell ref="F3905:G3905"/>
    <mergeCell ref="J3913:K3913"/>
    <mergeCell ref="H3906:I3906"/>
    <mergeCell ref="F3913:H3913"/>
    <mergeCell ref="B3921:M3921"/>
    <mergeCell ref="C3854:D3855"/>
    <mergeCell ref="L3874:M3874"/>
    <mergeCell ref="C3823:D3823"/>
    <mergeCell ref="F3831:H3831"/>
    <mergeCell ref="L3827:M3827"/>
    <mergeCell ref="C3832:E3832"/>
    <mergeCell ref="D3842:M3842"/>
    <mergeCell ref="J3873:K3873"/>
    <mergeCell ref="H3854:H3855"/>
    <mergeCell ref="C3873:E3873"/>
    <mergeCell ref="C3874:E3874"/>
    <mergeCell ref="F3874:H3874"/>
    <mergeCell ref="J3874:K3874"/>
    <mergeCell ref="A3880:N3880"/>
    <mergeCell ref="C3867:I3867"/>
    <mergeCell ref="L3873:M3873"/>
    <mergeCell ref="F3872:H3872"/>
    <mergeCell ref="C3868:E3869"/>
    <mergeCell ref="F3871:H3871"/>
    <mergeCell ref="F3873:H3873"/>
    <mergeCell ref="F3866:G3866"/>
    <mergeCell ref="D3922:M3922"/>
    <mergeCell ref="C3884:H3887"/>
    <mergeCell ref="C3934:D3935"/>
    <mergeCell ref="J3949:K3949"/>
    <mergeCell ref="C3953:E3953"/>
    <mergeCell ref="L3884:M3884"/>
    <mergeCell ref="C3933:G3933"/>
    <mergeCell ref="E3934:E3935"/>
    <mergeCell ref="H3945:I3945"/>
    <mergeCell ref="B3962:C3963"/>
    <mergeCell ref="L3953:M3953"/>
    <mergeCell ref="C3932:G3932"/>
    <mergeCell ref="C3947:I3947"/>
    <mergeCell ref="I3933:M3933"/>
    <mergeCell ref="C3888:G3888"/>
    <mergeCell ref="I3932:M3932"/>
    <mergeCell ref="K3934:K3935"/>
    <mergeCell ref="C3937:D3937"/>
    <mergeCell ref="L3886:M3886"/>
    <mergeCell ref="M3934:M3936"/>
    <mergeCell ref="J3934:J3935"/>
    <mergeCell ref="L3934:L3935"/>
    <mergeCell ref="L3949:M3949"/>
    <mergeCell ref="G3934:G3935"/>
    <mergeCell ref="C3945:E3946"/>
    <mergeCell ref="F3945:G3945"/>
    <mergeCell ref="F3948:H3949"/>
    <mergeCell ref="C3944:D3944"/>
    <mergeCell ref="J3953:K3953"/>
    <mergeCell ref="L3947:M3947"/>
    <mergeCell ref="H3946:I3946"/>
    <mergeCell ref="B3961:M3961"/>
    <mergeCell ref="F3953:H3953"/>
    <mergeCell ref="F3954:H3954"/>
    <mergeCell ref="J3954:K3954"/>
    <mergeCell ref="L3954:M3954"/>
    <mergeCell ref="C3954:E3954"/>
    <mergeCell ref="D3962:M3962"/>
    <mergeCell ref="D3963:M3963"/>
    <mergeCell ref="A3960:N3960"/>
    <mergeCell ref="F3946:G3946"/>
    <mergeCell ref="L3885:M3885"/>
    <mergeCell ref="C3936:D3936"/>
    <mergeCell ref="L3887:M3887"/>
    <mergeCell ref="D3923:M3923"/>
    <mergeCell ref="J3750:K3750"/>
    <mergeCell ref="L3807:M3807"/>
    <mergeCell ref="F3750:H3750"/>
    <mergeCell ref="C3790:E3790"/>
    <mergeCell ref="F3796:H3796"/>
    <mergeCell ref="C3750:E3750"/>
    <mergeCell ref="F3755:H3755"/>
    <mergeCell ref="J3751:M3752"/>
    <mergeCell ref="L3755:M3755"/>
    <mergeCell ref="J3756:M3758"/>
    <mergeCell ref="L3764:M3764"/>
    <mergeCell ref="C3779:D3779"/>
    <mergeCell ref="F3756:H3756"/>
    <mergeCell ref="I3764:J3767"/>
    <mergeCell ref="C3780:D3780"/>
    <mergeCell ref="L3765:M3765"/>
    <mergeCell ref="F3757:H3757"/>
    <mergeCell ref="C3778:D3778"/>
    <mergeCell ref="I3768:M3768"/>
    <mergeCell ref="C3781:D3781"/>
    <mergeCell ref="C3782:D3782"/>
    <mergeCell ref="C3783:D3783"/>
    <mergeCell ref="F3758:H3758"/>
    <mergeCell ref="C3812:G3812"/>
    <mergeCell ref="F3792:H3792"/>
    <mergeCell ref="F3797:H3797"/>
    <mergeCell ref="F3798:H3798"/>
    <mergeCell ref="C3792:E3792"/>
    <mergeCell ref="I3812:M3812"/>
    <mergeCell ref="L3767:M3767"/>
    <mergeCell ref="J3795:K3795"/>
    <mergeCell ref="L3795:M3795"/>
    <mergeCell ref="J3796:M3798"/>
    <mergeCell ref="L3804:M3804"/>
    <mergeCell ref="L3806:M3806"/>
    <mergeCell ref="I3852:M3852"/>
    <mergeCell ref="C3852:G3852"/>
    <mergeCell ref="C3768:G3768"/>
    <mergeCell ref="F3795:H3795"/>
    <mergeCell ref="L3590:M3590"/>
    <mergeCell ref="C3579:D3579"/>
    <mergeCell ref="C3591:E3591"/>
    <mergeCell ref="J3591:M3592"/>
    <mergeCell ref="L3588:M3588"/>
    <mergeCell ref="L3589:M3589"/>
    <mergeCell ref="C3630:E3630"/>
    <mergeCell ref="I3613:M3613"/>
    <mergeCell ref="C3670:E3670"/>
    <mergeCell ref="L3675:M3675"/>
    <mergeCell ref="F3678:H3678"/>
    <mergeCell ref="C3724:H3727"/>
    <mergeCell ref="C3743:D3743"/>
    <mergeCell ref="C3742:D3742"/>
    <mergeCell ref="C3741:D3741"/>
    <mergeCell ref="C3740:D3740"/>
    <mergeCell ref="C3739:D3739"/>
    <mergeCell ref="C3738:D3738"/>
    <mergeCell ref="I3724:J3727"/>
    <mergeCell ref="C3712:E3712"/>
    <mergeCell ref="F3711:H3711"/>
    <mergeCell ref="C3728:G3728"/>
    <mergeCell ref="F3718:H3718"/>
    <mergeCell ref="F3717:H3717"/>
    <mergeCell ref="F3716:H3716"/>
    <mergeCell ref="K3724:K3727"/>
    <mergeCell ref="F3675:H3675"/>
    <mergeCell ref="C3710:E3710"/>
    <mergeCell ref="L3684:M3684"/>
    <mergeCell ref="C3703:D3703"/>
    <mergeCell ref="J3710:K3710"/>
    <mergeCell ref="L3710:M3710"/>
    <mergeCell ref="J3676:M3678"/>
    <mergeCell ref="C3688:G3688"/>
    <mergeCell ref="F3672:H3672"/>
    <mergeCell ref="C3684:H3687"/>
    <mergeCell ref="L3687:M3687"/>
    <mergeCell ref="L3686:M3686"/>
    <mergeCell ref="L3715:M3715"/>
    <mergeCell ref="C3701:D3701"/>
    <mergeCell ref="J3716:M3718"/>
    <mergeCell ref="L3724:M3724"/>
    <mergeCell ref="L3725:M3725"/>
    <mergeCell ref="L3726:M3726"/>
    <mergeCell ref="L3727:M3727"/>
    <mergeCell ref="I3728:M3728"/>
    <mergeCell ref="L3635:M3635"/>
    <mergeCell ref="F3625:G3625"/>
    <mergeCell ref="C3632:E3632"/>
    <mergeCell ref="F3635:H3635"/>
    <mergeCell ref="L3629:M3629"/>
    <mergeCell ref="F3637:H3637"/>
    <mergeCell ref="D3642:M3642"/>
    <mergeCell ref="D3643:M3643"/>
    <mergeCell ref="J3711:M3712"/>
    <mergeCell ref="C3699:D3699"/>
    <mergeCell ref="F3595:H3595"/>
    <mergeCell ref="L3607:M3607"/>
    <mergeCell ref="J3589:K3589"/>
    <mergeCell ref="L3645:M3645"/>
    <mergeCell ref="F3628:H3629"/>
    <mergeCell ref="H3626:I3626"/>
    <mergeCell ref="C3634:E3634"/>
    <mergeCell ref="F3626:G3626"/>
    <mergeCell ref="L3647:M3647"/>
    <mergeCell ref="L3646:M3646"/>
    <mergeCell ref="L3634:M3634"/>
    <mergeCell ref="C3624:D3624"/>
    <mergeCell ref="F3633:H3633"/>
    <mergeCell ref="L3628:M3628"/>
    <mergeCell ref="J3671:M3672"/>
    <mergeCell ref="C3658:D3658"/>
    <mergeCell ref="E3654:E3655"/>
    <mergeCell ref="F3671:H3671"/>
    <mergeCell ref="L3685:M3685"/>
    <mergeCell ref="F3676:H3676"/>
    <mergeCell ref="F3677:H3677"/>
    <mergeCell ref="I3688:M3688"/>
    <mergeCell ref="I3684:J3687"/>
    <mergeCell ref="K3684:K3687"/>
    <mergeCell ref="J3755:K3755"/>
    <mergeCell ref="C3791:E3791"/>
    <mergeCell ref="C3751:E3751"/>
    <mergeCell ref="F3751:H3751"/>
    <mergeCell ref="L3766:M3766"/>
    <mergeCell ref="K3764:K3767"/>
    <mergeCell ref="F3790:H3790"/>
    <mergeCell ref="J3790:K3790"/>
    <mergeCell ref="L3790:M3790"/>
    <mergeCell ref="F3791:H3791"/>
    <mergeCell ref="J3791:M3792"/>
    <mergeCell ref="L3350:M3350"/>
    <mergeCell ref="E3334:E3335"/>
    <mergeCell ref="C3337:D3337"/>
    <mergeCell ref="J3430:K3430"/>
    <mergeCell ref="C3416:D3416"/>
    <mergeCell ref="F3414:F3415"/>
    <mergeCell ref="C3408:G3408"/>
    <mergeCell ref="A3362:A3399"/>
    <mergeCell ref="C3421:D3421"/>
    <mergeCell ref="C3419:D3419"/>
    <mergeCell ref="C3422:D3422"/>
    <mergeCell ref="C3423:D3423"/>
    <mergeCell ref="J3414:J3415"/>
    <mergeCell ref="C3543:D3543"/>
    <mergeCell ref="I3528:M3528"/>
    <mergeCell ref="K3484:K3487"/>
    <mergeCell ref="C3510:E3510"/>
    <mergeCell ref="F3511:H3511"/>
    <mergeCell ref="C3512:E3512"/>
    <mergeCell ref="F3512:H3512"/>
    <mergeCell ref="F3515:H3515"/>
    <mergeCell ref="J3515:K3515"/>
    <mergeCell ref="F3516:H3516"/>
    <mergeCell ref="H3614:H3615"/>
    <mergeCell ref="C3628:E3629"/>
    <mergeCell ref="L3630:M3630"/>
    <mergeCell ref="K3644:K3647"/>
    <mergeCell ref="C3662:D3662"/>
    <mergeCell ref="B3642:C3643"/>
    <mergeCell ref="J3633:K3633"/>
    <mergeCell ref="C3644:H3647"/>
    <mergeCell ref="I3648:M3648"/>
    <mergeCell ref="A3640:N3640"/>
    <mergeCell ref="L3485:M3485"/>
    <mergeCell ref="C3503:D3503"/>
    <mergeCell ref="F3510:H3510"/>
    <mergeCell ref="L3510:M3510"/>
    <mergeCell ref="E3534:E3535"/>
    <mergeCell ref="L3547:M3547"/>
    <mergeCell ref="J3549:K3549"/>
    <mergeCell ref="C3355:E3359"/>
    <mergeCell ref="L3405:M3405"/>
    <mergeCell ref="I3404:J3407"/>
    <mergeCell ref="K3404:K3407"/>
    <mergeCell ref="K3414:K3415"/>
    <mergeCell ref="L3414:L3415"/>
    <mergeCell ref="M3414:M3416"/>
    <mergeCell ref="L3435:M3435"/>
    <mergeCell ref="D3442:M3442"/>
    <mergeCell ref="L3447:M3447"/>
    <mergeCell ref="B3441:M3441"/>
    <mergeCell ref="F3438:H3438"/>
    <mergeCell ref="L3454:L3455"/>
    <mergeCell ref="D3443:M3443"/>
    <mergeCell ref="J3534:J3535"/>
    <mergeCell ref="C3551:E3551"/>
    <mergeCell ref="J3551:M3552"/>
    <mergeCell ref="C3488:G3488"/>
    <mergeCell ref="L3515:M3515"/>
    <mergeCell ref="C3552:E3552"/>
    <mergeCell ref="L3550:M3550"/>
    <mergeCell ref="F3551:H3551"/>
    <mergeCell ref="J3550:K3550"/>
    <mergeCell ref="F3550:H3550"/>
    <mergeCell ref="C3550:E3550"/>
    <mergeCell ref="F3552:H3552"/>
    <mergeCell ref="C3711:E3711"/>
    <mergeCell ref="C3813:G3813"/>
    <mergeCell ref="C3821:D3821"/>
    <mergeCell ref="F3826:G3826"/>
    <mergeCell ref="L3845:M3845"/>
    <mergeCell ref="L3844:M3844"/>
    <mergeCell ref="J3830:K3830"/>
    <mergeCell ref="F3837:H3837"/>
    <mergeCell ref="J3836:M3838"/>
    <mergeCell ref="L3915:M3915"/>
    <mergeCell ref="C3938:D3938"/>
    <mergeCell ref="I3928:M3928"/>
    <mergeCell ref="L3927:M3927"/>
    <mergeCell ref="K3974:K3975"/>
    <mergeCell ref="F3991:H3991"/>
    <mergeCell ref="C3973:G3973"/>
    <mergeCell ref="H3974:H3975"/>
    <mergeCell ref="C3984:D3984"/>
    <mergeCell ref="F3988:H3989"/>
    <mergeCell ref="H3986:I3986"/>
    <mergeCell ref="F3998:H3998"/>
    <mergeCell ref="F3999:H3999"/>
    <mergeCell ref="L3965:M3965"/>
    <mergeCell ref="C3981:D3981"/>
    <mergeCell ref="C3982:D3982"/>
    <mergeCell ref="M3974:M3976"/>
    <mergeCell ref="C3972:G3972"/>
    <mergeCell ref="L3988:M3988"/>
    <mergeCell ref="I3972:M3972"/>
    <mergeCell ref="C3974:D3975"/>
    <mergeCell ref="L3987:M3987"/>
    <mergeCell ref="C3990:E3990"/>
    <mergeCell ref="I3974:I3975"/>
    <mergeCell ref="F3990:H3990"/>
    <mergeCell ref="J3990:K3990"/>
    <mergeCell ref="L3990:M3990"/>
    <mergeCell ref="L3989:M3989"/>
    <mergeCell ref="J3989:K3989"/>
    <mergeCell ref="F3974:F3975"/>
    <mergeCell ref="C3985:E3986"/>
    <mergeCell ref="F3992:H3992"/>
    <mergeCell ref="C3988:E3989"/>
    <mergeCell ref="C3976:D3976"/>
    <mergeCell ref="H3985:I3985"/>
    <mergeCell ref="F3986:G3986"/>
    <mergeCell ref="F3985:G3985"/>
    <mergeCell ref="C3995:E3999"/>
    <mergeCell ref="J3996:M3998"/>
    <mergeCell ref="J3999:M3999"/>
    <mergeCell ref="C3968:G3968"/>
    <mergeCell ref="J3974:J3975"/>
    <mergeCell ref="I3973:M3973"/>
    <mergeCell ref="C3977:D3977"/>
    <mergeCell ref="C3991:E3991"/>
    <mergeCell ref="G3974:G3975"/>
    <mergeCell ref="C3987:I3987"/>
    <mergeCell ref="F3995:H3995"/>
    <mergeCell ref="J3995:K3995"/>
    <mergeCell ref="L3995:M3995"/>
    <mergeCell ref="F3996:H3996"/>
    <mergeCell ref="F3997:H3997"/>
    <mergeCell ref="C3983:D3983"/>
    <mergeCell ref="K3964:K3967"/>
    <mergeCell ref="L3974:L3975"/>
    <mergeCell ref="E3974:E3975"/>
    <mergeCell ref="J3991:M3992"/>
    <mergeCell ref="C3994:E3994"/>
    <mergeCell ref="L3993:M3993"/>
    <mergeCell ref="C3992:E3992"/>
    <mergeCell ref="F3994:H3994"/>
    <mergeCell ref="J3993:K3993"/>
    <mergeCell ref="F3993:H3993"/>
    <mergeCell ref="C3993:E3993"/>
    <mergeCell ref="J3994:K3994"/>
    <mergeCell ref="L3994:M3994"/>
    <mergeCell ref="C3424:D3424"/>
    <mergeCell ref="L3427:M3427"/>
    <mergeCell ref="F3431:H3431"/>
    <mergeCell ref="C3433:E3433"/>
    <mergeCell ref="F3433:H3433"/>
    <mergeCell ref="J3433:K3433"/>
    <mergeCell ref="L3433:M3433"/>
    <mergeCell ref="L3468:M3468"/>
    <mergeCell ref="I3453:M3453"/>
    <mergeCell ref="C3467:I3467"/>
    <mergeCell ref="F3468:H3469"/>
    <mergeCell ref="C3468:E3469"/>
    <mergeCell ref="J3470:K3470"/>
    <mergeCell ref="C3456:D3456"/>
    <mergeCell ref="J3473:K3473"/>
    <mergeCell ref="L3470:M3470"/>
    <mergeCell ref="I3454:I3455"/>
    <mergeCell ref="C3472:E3472"/>
    <mergeCell ref="F3477:H3477"/>
    <mergeCell ref="L3473:M3473"/>
    <mergeCell ref="F3470:H3470"/>
    <mergeCell ref="C3474:E3474"/>
    <mergeCell ref="C3471:E3471"/>
    <mergeCell ref="F3473:H3473"/>
    <mergeCell ref="F3474:H3474"/>
    <mergeCell ref="F3472:H3472"/>
    <mergeCell ref="F3471:H3471"/>
    <mergeCell ref="C3473:E3473"/>
    <mergeCell ref="J3474:K3474"/>
    <mergeCell ref="L3474:M3474"/>
    <mergeCell ref="M3534:M3536"/>
    <mergeCell ref="C3534:D3535"/>
    <mergeCell ref="I3532:M3532"/>
    <mergeCell ref="C3544:D3544"/>
    <mergeCell ref="C3585:E3586"/>
    <mergeCell ref="L3605:M3605"/>
    <mergeCell ref="B3601:M3601"/>
    <mergeCell ref="B3602:C3603"/>
    <mergeCell ref="G3534:G3535"/>
    <mergeCell ref="L3554:M3554"/>
    <mergeCell ref="F3557:H3557"/>
    <mergeCell ref="L3553:M3553"/>
    <mergeCell ref="H3545:I3545"/>
    <mergeCell ref="F3545:G3545"/>
    <mergeCell ref="L3549:M3549"/>
    <mergeCell ref="F3598:H3598"/>
    <mergeCell ref="C3587:I3587"/>
    <mergeCell ref="F3585:G3585"/>
    <mergeCell ref="F3596:H3596"/>
    <mergeCell ref="C3592:E3592"/>
    <mergeCell ref="C3608:G3608"/>
    <mergeCell ref="C3578:D3578"/>
    <mergeCell ref="F3590:H3590"/>
    <mergeCell ref="H3585:I3585"/>
    <mergeCell ref="C3584:D3584"/>
    <mergeCell ref="F3597:H3597"/>
    <mergeCell ref="H3586:I3586"/>
    <mergeCell ref="F3586:G3586"/>
    <mergeCell ref="C3594:E3594"/>
    <mergeCell ref="F3594:H3594"/>
    <mergeCell ref="J3594:K3594"/>
    <mergeCell ref="L3594:M3594"/>
    <mergeCell ref="C3500:D3500"/>
    <mergeCell ref="L3525:M3525"/>
    <mergeCell ref="J3510:K3510"/>
    <mergeCell ref="F3517:H3517"/>
    <mergeCell ref="C3524:H3527"/>
    <mergeCell ref="I3524:J3527"/>
    <mergeCell ref="K3524:K3527"/>
    <mergeCell ref="L3555:M3555"/>
    <mergeCell ref="H3534:H3535"/>
    <mergeCell ref="F3555:H3555"/>
    <mergeCell ref="H3546:I3546"/>
    <mergeCell ref="F3548:H3549"/>
    <mergeCell ref="C3863:D3863"/>
    <mergeCell ref="I3854:I3855"/>
    <mergeCell ref="I3814:I3815"/>
    <mergeCell ref="C3830:E3830"/>
    <mergeCell ref="J3831:M3832"/>
    <mergeCell ref="F3832:H3832"/>
    <mergeCell ref="L3829:M3829"/>
    <mergeCell ref="C3828:E3829"/>
    <mergeCell ref="B3801:M3801"/>
    <mergeCell ref="C3702:D3702"/>
    <mergeCell ref="D3802:M3802"/>
    <mergeCell ref="D3803:M3803"/>
    <mergeCell ref="C3652:G3652"/>
    <mergeCell ref="L3667:M3667"/>
    <mergeCell ref="C3625:E3626"/>
    <mergeCell ref="J3635:K3635"/>
    <mergeCell ref="L3627:M3627"/>
    <mergeCell ref="J3629:K3629"/>
    <mergeCell ref="F3636:H3636"/>
    <mergeCell ref="J3636:M3638"/>
    <mergeCell ref="F3638:H3638"/>
    <mergeCell ref="H3625:I3625"/>
    <mergeCell ref="C3633:E3633"/>
    <mergeCell ref="F3634:H3634"/>
    <mergeCell ref="L3633:M3633"/>
    <mergeCell ref="B3641:M3641"/>
    <mergeCell ref="K3654:K3655"/>
    <mergeCell ref="C3665:E3666"/>
    <mergeCell ref="L3668:M3668"/>
    <mergeCell ref="C3667:I3667"/>
    <mergeCell ref="C3663:D3663"/>
    <mergeCell ref="F3666:G3666"/>
    <mergeCell ref="H3665:I3665"/>
    <mergeCell ref="C3664:D3664"/>
    <mergeCell ref="F3665:G3665"/>
    <mergeCell ref="H3666:I3666"/>
    <mergeCell ref="F3875:H3875"/>
    <mergeCell ref="H3865:I3865"/>
    <mergeCell ref="C3872:E3872"/>
    <mergeCell ref="J3869:K3869"/>
    <mergeCell ref="B3881:M3881"/>
    <mergeCell ref="J3835:K3835"/>
    <mergeCell ref="C3860:D3860"/>
    <mergeCell ref="C3825:E3826"/>
    <mergeCell ref="I3853:M3853"/>
    <mergeCell ref="C3859:D3859"/>
    <mergeCell ref="C3857:D3857"/>
    <mergeCell ref="C3856:D3856"/>
    <mergeCell ref="K3854:K3855"/>
    <mergeCell ref="C3848:G3848"/>
    <mergeCell ref="C3824:D3824"/>
    <mergeCell ref="J3829:K3829"/>
    <mergeCell ref="F3830:H3830"/>
    <mergeCell ref="L3828:M3828"/>
    <mergeCell ref="L3833:M3833"/>
    <mergeCell ref="C3820:D3820"/>
    <mergeCell ref="F3712:H3712"/>
    <mergeCell ref="K3804:K3807"/>
    <mergeCell ref="F3710:H3710"/>
    <mergeCell ref="J3814:J3815"/>
    <mergeCell ref="K3814:K3815"/>
    <mergeCell ref="L3814:L3815"/>
    <mergeCell ref="M3814:M3816"/>
    <mergeCell ref="H3825:I3825"/>
    <mergeCell ref="C3833:E3833"/>
    <mergeCell ref="J3834:K3834"/>
    <mergeCell ref="C3834:E3834"/>
    <mergeCell ref="C3827:I3827"/>
    <mergeCell ref="J3833:K3833"/>
    <mergeCell ref="F3834:H3834"/>
    <mergeCell ref="F3833:H3833"/>
    <mergeCell ref="F3835:H3835"/>
    <mergeCell ref="L3834:M3834"/>
    <mergeCell ref="F3878:H3878"/>
    <mergeCell ref="C3900:D3900"/>
    <mergeCell ref="C3939:D3939"/>
    <mergeCell ref="L3950:M3950"/>
    <mergeCell ref="F3952:H3952"/>
    <mergeCell ref="I3813:M3813"/>
    <mergeCell ref="C3819:D3819"/>
    <mergeCell ref="C3804:H3807"/>
    <mergeCell ref="F3836:H3836"/>
    <mergeCell ref="C3862:D3862"/>
    <mergeCell ref="J3854:J3855"/>
    <mergeCell ref="F3825:G3825"/>
    <mergeCell ref="L3835:M3835"/>
    <mergeCell ref="F3838:H3838"/>
    <mergeCell ref="B3841:M3841"/>
    <mergeCell ref="B3842:C3843"/>
    <mergeCell ref="D3843:M3843"/>
    <mergeCell ref="C3928:G3928"/>
    <mergeCell ref="J3916:M3918"/>
    <mergeCell ref="J3915:K3915"/>
    <mergeCell ref="L3964:M3964"/>
    <mergeCell ref="C3980:D3980"/>
    <mergeCell ref="C3979:D3979"/>
    <mergeCell ref="C3978:D3978"/>
    <mergeCell ref="F3956:H3956"/>
    <mergeCell ref="J3956:M3958"/>
    <mergeCell ref="C3964:H3967"/>
    <mergeCell ref="I3968:M3968"/>
    <mergeCell ref="I3964:J3967"/>
    <mergeCell ref="F3955:H3955"/>
    <mergeCell ref="L3926:M3926"/>
    <mergeCell ref="F3951:H3951"/>
    <mergeCell ref="C3943:D3943"/>
    <mergeCell ref="L3924:M3924"/>
    <mergeCell ref="C3942:D3942"/>
    <mergeCell ref="F3916:H3916"/>
    <mergeCell ref="C3940:D3940"/>
    <mergeCell ref="J3955:K3955"/>
    <mergeCell ref="J3951:M3952"/>
    <mergeCell ref="F3957:H3957"/>
    <mergeCell ref="L3966:M3966"/>
    <mergeCell ref="C3952:E3952"/>
    <mergeCell ref="F3950:H3950"/>
    <mergeCell ref="C3831:E3831"/>
    <mergeCell ref="G3814:G3815"/>
    <mergeCell ref="L3830:M3830"/>
    <mergeCell ref="L3870:M3870"/>
    <mergeCell ref="E3854:E3855"/>
    <mergeCell ref="C3871:E3871"/>
    <mergeCell ref="C3897:D3897"/>
    <mergeCell ref="L3925:M3925"/>
    <mergeCell ref="C3951:E3951"/>
    <mergeCell ref="L3967:M3967"/>
    <mergeCell ref="M3854:M3856"/>
    <mergeCell ref="F3870:H3870"/>
    <mergeCell ref="C3853:G3853"/>
    <mergeCell ref="L3867:M3867"/>
    <mergeCell ref="L3868:M3868"/>
    <mergeCell ref="L3869:M3869"/>
    <mergeCell ref="J3875:K3875"/>
    <mergeCell ref="C3901:D3901"/>
    <mergeCell ref="J3876:M3878"/>
    <mergeCell ref="G3894:G3895"/>
    <mergeCell ref="F3865:G3865"/>
    <mergeCell ref="L3894:L3895"/>
    <mergeCell ref="I3892:M3892"/>
    <mergeCell ref="E3894:E3895"/>
    <mergeCell ref="F3877:H3877"/>
    <mergeCell ref="M3894:M3896"/>
    <mergeCell ref="F3894:F3895"/>
    <mergeCell ref="I3884:J3887"/>
    <mergeCell ref="I3893:M3893"/>
    <mergeCell ref="I3894:I3895"/>
    <mergeCell ref="H3894:H3895"/>
    <mergeCell ref="K3894:K3895"/>
    <mergeCell ref="J3894:J3895"/>
    <mergeCell ref="J3871:M3872"/>
    <mergeCell ref="F3854:F3855"/>
    <mergeCell ref="C3870:E3870"/>
    <mergeCell ref="C3950:E3950"/>
    <mergeCell ref="F3918:H3918"/>
    <mergeCell ref="J3950:K3950"/>
    <mergeCell ref="C3896:D3896"/>
    <mergeCell ref="F3917:H3917"/>
    <mergeCell ref="F3912:H3912"/>
    <mergeCell ref="C3910:E3910"/>
    <mergeCell ref="C3902:D3902"/>
    <mergeCell ref="C3911:E3911"/>
    <mergeCell ref="F3915:H3915"/>
    <mergeCell ref="G3854:G3855"/>
    <mergeCell ref="J3870:K3870"/>
    <mergeCell ref="C3865:E3866"/>
    <mergeCell ref="F3911:H3911"/>
    <mergeCell ref="C3894:D3895"/>
    <mergeCell ref="J3911:M3912"/>
    <mergeCell ref="H3866:I3866"/>
    <mergeCell ref="C3899:D3899"/>
    <mergeCell ref="I3888:M3888"/>
    <mergeCell ref="C3892:G3892"/>
    <mergeCell ref="C3912:E3912"/>
    <mergeCell ref="C3924:H3927"/>
    <mergeCell ref="C3898:D3898"/>
    <mergeCell ref="I3924:J3927"/>
    <mergeCell ref="K3924:K3927"/>
    <mergeCell ref="F3910:H3910"/>
    <mergeCell ref="C3893:G3893"/>
    <mergeCell ref="J3910:K3910"/>
    <mergeCell ref="L3910:M3910"/>
    <mergeCell ref="C3941:D3941"/>
    <mergeCell ref="L3955:M3955"/>
    <mergeCell ref="F3958:H3958"/>
    <mergeCell ref="C3369:G3369"/>
    <mergeCell ref="H3414:H3415"/>
    <mergeCell ref="C3417:D3417"/>
    <mergeCell ref="L3444:M3444"/>
    <mergeCell ref="C3462:D3462"/>
    <mergeCell ref="L3406:M3406"/>
    <mergeCell ref="C3354:E3354"/>
    <mergeCell ref="H3346:I3346"/>
    <mergeCell ref="C3463:D3463"/>
    <mergeCell ref="F3436:H3436"/>
    <mergeCell ref="C3461:D3461"/>
    <mergeCell ref="C3460:D3460"/>
    <mergeCell ref="C3459:D3459"/>
    <mergeCell ref="C3458:D3458"/>
    <mergeCell ref="C3448:G3448"/>
    <mergeCell ref="L3565:M3565"/>
    <mergeCell ref="F3546:G3546"/>
    <mergeCell ref="F3558:H3558"/>
    <mergeCell ref="J3556:M3558"/>
    <mergeCell ref="F3556:H3556"/>
    <mergeCell ref="L3548:M3548"/>
    <mergeCell ref="J3555:K3555"/>
    <mergeCell ref="L3526:M3526"/>
    <mergeCell ref="C3539:D3539"/>
    <mergeCell ref="D3562:M3562"/>
    <mergeCell ref="I3534:I3535"/>
    <mergeCell ref="D3563:M3563"/>
    <mergeCell ref="C3617:D3617"/>
    <mergeCell ref="L3606:M3606"/>
    <mergeCell ref="K3604:K3607"/>
    <mergeCell ref="J3596:M3598"/>
    <mergeCell ref="C3622:D3622"/>
    <mergeCell ref="C3698:D3698"/>
    <mergeCell ref="L3750:M3750"/>
    <mergeCell ref="C3752:E3752"/>
    <mergeCell ref="F3752:H3752"/>
    <mergeCell ref="L3805:M3805"/>
    <mergeCell ref="I3808:M3808"/>
    <mergeCell ref="C3808:G3808"/>
    <mergeCell ref="C3764:H3767"/>
    <mergeCell ref="A3800:N3800"/>
    <mergeCell ref="A3840:N3840"/>
    <mergeCell ref="C384:D384"/>
    <mergeCell ref="J474:K474"/>
    <mergeCell ref="C488:G488"/>
    <mergeCell ref="C554:E554"/>
    <mergeCell ref="J556:M558"/>
    <mergeCell ref="C569:G569"/>
    <mergeCell ref="C570:G570"/>
    <mergeCell ref="C571:G571"/>
    <mergeCell ref="C595:E599"/>
    <mergeCell ref="C737:D737"/>
    <mergeCell ref="L764:M764"/>
    <mergeCell ref="C741:D741"/>
    <mergeCell ref="C739:D739"/>
    <mergeCell ref="A760:N760"/>
    <mergeCell ref="C781:D781"/>
    <mergeCell ref="F786:G786"/>
    <mergeCell ref="C790:E790"/>
    <mergeCell ref="H785:I785"/>
    <mergeCell ref="F796:H796"/>
    <mergeCell ref="F797:H797"/>
    <mergeCell ref="F798:H798"/>
    <mergeCell ref="C825:E826"/>
    <mergeCell ref="J829:K829"/>
    <mergeCell ref="F830:H830"/>
    <mergeCell ref="H825:I825"/>
    <mergeCell ref="F828:H829"/>
    <mergeCell ref="C827:I827"/>
    <mergeCell ref="C820:D820"/>
    <mergeCell ref="F793:H793"/>
    <mergeCell ref="C784:D784"/>
    <mergeCell ref="C823:D823"/>
    <mergeCell ref="L828:M828"/>
    <mergeCell ref="C832:E832"/>
    <mergeCell ref="C824:D824"/>
    <mergeCell ref="L829:M829"/>
    <mergeCell ref="C831:E831"/>
    <mergeCell ref="C818:D818"/>
    <mergeCell ref="L827:M827"/>
    <mergeCell ref="F832:H832"/>
    <mergeCell ref="F794:H794"/>
    <mergeCell ref="J830:K830"/>
    <mergeCell ref="C821:D821"/>
    <mergeCell ref="C830:E830"/>
    <mergeCell ref="C808:G808"/>
    <mergeCell ref="C793:E793"/>
    <mergeCell ref="C1831:E1831"/>
    <mergeCell ref="C1819:D1819"/>
    <mergeCell ref="J1830:K1830"/>
    <mergeCell ref="C1821:D1821"/>
    <mergeCell ref="C1822:D1822"/>
    <mergeCell ref="L1764:M1764"/>
    <mergeCell ref="F1750:H1750"/>
    <mergeCell ref="C1764:H1767"/>
    <mergeCell ref="C1778:D1778"/>
    <mergeCell ref="L1793:M1793"/>
    <mergeCell ref="C1792:E1792"/>
    <mergeCell ref="F1792:H1792"/>
    <mergeCell ref="F1790:H1790"/>
    <mergeCell ref="C1793:E1793"/>
    <mergeCell ref="F1793:H1793"/>
    <mergeCell ref="I1764:J1767"/>
    <mergeCell ref="C1791:E1791"/>
    <mergeCell ref="J1791:M1792"/>
    <mergeCell ref="C1740:D1740"/>
    <mergeCell ref="J1753:K1753"/>
    <mergeCell ref="C1903:D1903"/>
    <mergeCell ref="L1924:M1924"/>
    <mergeCell ref="K1924:K1927"/>
    <mergeCell ref="C1978:D1978"/>
    <mergeCell ref="L1990:M1990"/>
    <mergeCell ref="F1992:H1992"/>
    <mergeCell ref="C2515:E2519"/>
    <mergeCell ref="J2474:K2474"/>
    <mergeCell ref="J2511:M2512"/>
    <mergeCell ref="J2599:M2599"/>
    <mergeCell ref="F2592:H2592"/>
    <mergeCell ref="C2595:E2599"/>
    <mergeCell ref="N2561:N2599"/>
    <mergeCell ref="J2555:K2555"/>
    <mergeCell ref="I2568:M2568"/>
    <mergeCell ref="J2591:M2592"/>
    <mergeCell ref="J2595:K2595"/>
    <mergeCell ref="L2595:M2595"/>
    <mergeCell ref="J2596:M2598"/>
    <mergeCell ref="C2714:E2714"/>
    <mergeCell ref="F2717:H2717"/>
    <mergeCell ref="L2713:M2713"/>
    <mergeCell ref="F2677:H2677"/>
    <mergeCell ref="L2710:M2710"/>
    <mergeCell ref="C2712:E2712"/>
    <mergeCell ref="C2711:E2711"/>
    <mergeCell ref="J2673:K2673"/>
    <mergeCell ref="I2688:M2688"/>
    <mergeCell ref="C2715:E2719"/>
    <mergeCell ref="J2711:M2712"/>
    <mergeCell ref="F2708:H2709"/>
    <mergeCell ref="J2709:K2709"/>
    <mergeCell ref="F2718:H2718"/>
    <mergeCell ref="J2719:M2719"/>
    <mergeCell ref="L2714:M2714"/>
    <mergeCell ref="F2716:H2716"/>
    <mergeCell ref="F2713:H2713"/>
    <mergeCell ref="J2714:K2714"/>
    <mergeCell ref="J2715:K2715"/>
    <mergeCell ref="F2714:H2714"/>
    <mergeCell ref="C2670:E2670"/>
    <mergeCell ref="I2651:M2651"/>
    <mergeCell ref="J2671:M2672"/>
    <mergeCell ref="F2670:H2670"/>
    <mergeCell ref="J2670:K2670"/>
    <mergeCell ref="L2670:M2670"/>
    <mergeCell ref="L2593:M2593"/>
    <mergeCell ref="C2632:E2632"/>
    <mergeCell ref="C2608:G2608"/>
    <mergeCell ref="L2605:M2605"/>
    <mergeCell ref="L2604:M2604"/>
    <mergeCell ref="F2597:H2597"/>
    <mergeCell ref="C2650:G2650"/>
    <mergeCell ref="F2634:H2634"/>
    <mergeCell ref="I2648:M2648"/>
    <mergeCell ref="L2647:M2647"/>
    <mergeCell ref="L2646:M2646"/>
    <mergeCell ref="L2645:M2645"/>
    <mergeCell ref="B2641:M2641"/>
    <mergeCell ref="A2642:A2679"/>
    <mergeCell ref="L3313:M3313"/>
    <mergeCell ref="D3323:M3323"/>
    <mergeCell ref="I3324:J3327"/>
    <mergeCell ref="J3334:J3335"/>
    <mergeCell ref="K3334:K3335"/>
    <mergeCell ref="L3334:L3335"/>
    <mergeCell ref="M3334:M3336"/>
    <mergeCell ref="C3334:D3335"/>
    <mergeCell ref="J3351:M3352"/>
    <mergeCell ref="B3362:C3363"/>
    <mergeCell ref="F3334:F3335"/>
    <mergeCell ref="D3362:M3362"/>
    <mergeCell ref="C3379:D3379"/>
    <mergeCell ref="C3380:D3380"/>
    <mergeCell ref="C3381:D3381"/>
    <mergeCell ref="C3382:D3382"/>
    <mergeCell ref="C3383:D3383"/>
    <mergeCell ref="D3363:M3363"/>
    <mergeCell ref="G3334:G3335"/>
    <mergeCell ref="C3378:D3378"/>
    <mergeCell ref="J3350:K3350"/>
    <mergeCell ref="F3350:H3350"/>
    <mergeCell ref="H3334:H3335"/>
    <mergeCell ref="C3851:G3851"/>
    <mergeCell ref="I3810:M3810"/>
    <mergeCell ref="I3850:M3850"/>
    <mergeCell ref="I3811:M3811"/>
    <mergeCell ref="C3835:E3839"/>
    <mergeCell ref="I3849:M3849"/>
    <mergeCell ref="C3769:G3769"/>
    <mergeCell ref="I3490:M3490"/>
    <mergeCell ref="N3721:N3759"/>
    <mergeCell ref="F3479:H3479"/>
    <mergeCell ref="N3481:N3519"/>
    <mergeCell ref="C3770:G3770"/>
    <mergeCell ref="I3771:M3771"/>
    <mergeCell ref="J3759:M3759"/>
    <mergeCell ref="C3810:G3810"/>
    <mergeCell ref="N3801:N3839"/>
    <mergeCell ref="C3795:E3799"/>
    <mergeCell ref="J3839:M3839"/>
    <mergeCell ref="C3850:G3850"/>
    <mergeCell ref="F3357:H3357"/>
    <mergeCell ref="L3374:L3375"/>
    <mergeCell ref="I3368:M3368"/>
    <mergeCell ref="C3372:G3372"/>
    <mergeCell ref="J3399:M3399"/>
    <mergeCell ref="A3562:A3599"/>
    <mergeCell ref="F3385:G3385"/>
    <mergeCell ref="A3602:A3639"/>
    <mergeCell ref="C3410:G3410"/>
    <mergeCell ref="A3402:A3439"/>
    <mergeCell ref="A3522:A3559"/>
    <mergeCell ref="A3482:A3519"/>
    <mergeCell ref="A3442:A3479"/>
    <mergeCell ref="A3802:A3839"/>
    <mergeCell ref="I13:M13"/>
    <mergeCell ref="C20:D20"/>
    <mergeCell ref="A40:N40"/>
    <mergeCell ref="I10:M10"/>
    <mergeCell ref="I11:M11"/>
    <mergeCell ref="I12:M12"/>
    <mergeCell ref="L6:M6"/>
    <mergeCell ref="L7:M7"/>
    <mergeCell ref="I8:M8"/>
    <mergeCell ref="I9:M9"/>
    <mergeCell ref="A2:A39"/>
    <mergeCell ref="J39:M39"/>
    <mergeCell ref="G54:G55"/>
    <mergeCell ref="F72:H72"/>
    <mergeCell ref="F73:H73"/>
    <mergeCell ref="J73:K73"/>
    <mergeCell ref="L73:M73"/>
    <mergeCell ref="J54:J55"/>
    <mergeCell ref="I89:M89"/>
    <mergeCell ref="C75:E79"/>
    <mergeCell ref="L29:M29"/>
    <mergeCell ref="C53:G53"/>
    <mergeCell ref="E54:E55"/>
    <mergeCell ref="C88:G88"/>
    <mergeCell ref="I54:I55"/>
    <mergeCell ref="L74:M74"/>
    <mergeCell ref="C73:E73"/>
    <mergeCell ref="I90:M90"/>
    <mergeCell ref="H66:I66"/>
    <mergeCell ref="F74:H74"/>
    <mergeCell ref="I88:M88"/>
    <mergeCell ref="C89:G89"/>
    <mergeCell ref="A82:A119"/>
    <mergeCell ref="N81:N119"/>
    <mergeCell ref="F66:G66"/>
    <mergeCell ref="C90:G90"/>
    <mergeCell ref="J14:J15"/>
    <mergeCell ref="C28:E29"/>
    <mergeCell ref="F31:H31"/>
    <mergeCell ref="K4:K7"/>
    <mergeCell ref="I51:M51"/>
    <mergeCell ref="C130:G130"/>
    <mergeCell ref="I131:M131"/>
    <mergeCell ref="J74:K74"/>
    <mergeCell ref="C144:D144"/>
    <mergeCell ref="I130:M130"/>
    <mergeCell ref="F145:G145"/>
    <mergeCell ref="C143:D143"/>
    <mergeCell ref="F65:G65"/>
    <mergeCell ref="I129:M129"/>
    <mergeCell ref="C129:G129"/>
    <mergeCell ref="L166:M166"/>
    <mergeCell ref="C164:H167"/>
    <mergeCell ref="L167:M167"/>
    <mergeCell ref="C131:G131"/>
    <mergeCell ref="K164:K167"/>
    <mergeCell ref="C142:D142"/>
    <mergeCell ref="C141:D141"/>
    <mergeCell ref="C145:E146"/>
    <mergeCell ref="I164:J167"/>
    <mergeCell ref="F33:H33"/>
    <mergeCell ref="I48:M48"/>
    <mergeCell ref="C49:G49"/>
    <mergeCell ref="C32:E32"/>
    <mergeCell ref="C13:G13"/>
    <mergeCell ref="H25:I25"/>
    <mergeCell ref="C9:G9"/>
    <mergeCell ref="J29:K29"/>
    <mergeCell ref="F37:H37"/>
    <mergeCell ref="C33:E33"/>
    <mergeCell ref="H14:H15"/>
    <mergeCell ref="C19:D19"/>
    <mergeCell ref="L14:L15"/>
    <mergeCell ref="M14:M16"/>
    <mergeCell ref="J30:K30"/>
    <mergeCell ref="L30:M30"/>
    <mergeCell ref="J31:M32"/>
    <mergeCell ref="K14:K15"/>
    <mergeCell ref="C14:D15"/>
    <mergeCell ref="J34:K34"/>
    <mergeCell ref="C18:D18"/>
    <mergeCell ref="C17:D17"/>
    <mergeCell ref="F14:F15"/>
    <mergeCell ref="C21:D21"/>
    <mergeCell ref="L34:M34"/>
    <mergeCell ref="I49:M49"/>
    <mergeCell ref="F38:H38"/>
    <mergeCell ref="J35:K35"/>
    <mergeCell ref="C48:G48"/>
    <mergeCell ref="L45:M45"/>
    <mergeCell ref="L47:M47"/>
    <mergeCell ref="N41:N79"/>
    <mergeCell ref="L27:M27"/>
    <mergeCell ref="B42:C43"/>
    <mergeCell ref="D43:M43"/>
    <mergeCell ref="D42:M42"/>
    <mergeCell ref="F35:H35"/>
    <mergeCell ref="H26:I26"/>
    <mergeCell ref="C10:G10"/>
    <mergeCell ref="F25:G25"/>
    <mergeCell ref="G14:G15"/>
    <mergeCell ref="C11:G11"/>
    <mergeCell ref="C12:G12"/>
    <mergeCell ref="I4:J7"/>
    <mergeCell ref="C23:D23"/>
    <mergeCell ref="F28:H29"/>
    <mergeCell ref="C30:E30"/>
    <mergeCell ref="L54:L55"/>
    <mergeCell ref="B41:M41"/>
    <mergeCell ref="C56:D56"/>
    <mergeCell ref="J36:M38"/>
    <mergeCell ref="C59:D59"/>
    <mergeCell ref="C58:D58"/>
    <mergeCell ref="C57:D57"/>
    <mergeCell ref="I44:J47"/>
    <mergeCell ref="C44:H47"/>
    <mergeCell ref="K44:K47"/>
    <mergeCell ref="C68:E69"/>
    <mergeCell ref="L69:M69"/>
    <mergeCell ref="F70:H70"/>
    <mergeCell ref="C70:E70"/>
    <mergeCell ref="M54:M56"/>
    <mergeCell ref="J69:K69"/>
    <mergeCell ref="L68:M68"/>
    <mergeCell ref="F68:H69"/>
    <mergeCell ref="J70:K70"/>
    <mergeCell ref="L70:M70"/>
    <mergeCell ref="C24:D24"/>
    <mergeCell ref="D2:M2"/>
    <mergeCell ref="B2:C3"/>
    <mergeCell ref="L4:M4"/>
    <mergeCell ref="D3:M3"/>
    <mergeCell ref="C25:E26"/>
    <mergeCell ref="L5:M5"/>
    <mergeCell ref="C67:I67"/>
    <mergeCell ref="I52:M52"/>
    <mergeCell ref="L194:M194"/>
    <mergeCell ref="F186:G186"/>
    <mergeCell ref="C193:E193"/>
    <mergeCell ref="I172:M172"/>
    <mergeCell ref="F270:H270"/>
    <mergeCell ref="L275:M275"/>
    <mergeCell ref="F279:H279"/>
    <mergeCell ref="J279:M279"/>
    <mergeCell ref="N241:N279"/>
    <mergeCell ref="C249:G249"/>
    <mergeCell ref="F233:H233"/>
    <mergeCell ref="F397:H397"/>
    <mergeCell ref="C462:D462"/>
    <mergeCell ref="C541:D541"/>
    <mergeCell ref="J550:K550"/>
    <mergeCell ref="F552:H552"/>
    <mergeCell ref="C553:E553"/>
    <mergeCell ref="F550:H550"/>
    <mergeCell ref="C552:E552"/>
    <mergeCell ref="C551:E551"/>
    <mergeCell ref="C512:E512"/>
    <mergeCell ref="L550:M550"/>
    <mergeCell ref="C381:D381"/>
    <mergeCell ref="F354:H354"/>
    <mergeCell ref="C353:E353"/>
    <mergeCell ref="C376:D376"/>
    <mergeCell ref="C377:D377"/>
    <mergeCell ref="A402:A439"/>
    <mergeCell ref="F393:H393"/>
    <mergeCell ref="C370:G370"/>
    <mergeCell ref="L390:M390"/>
    <mergeCell ref="C382:D382"/>
    <mergeCell ref="J390:K390"/>
    <mergeCell ref="J393:K393"/>
    <mergeCell ref="C410:G410"/>
    <mergeCell ref="C470:E470"/>
    <mergeCell ref="N401:N439"/>
    <mergeCell ref="I411:M411"/>
    <mergeCell ref="L393:M393"/>
    <mergeCell ref="I410:M410"/>
    <mergeCell ref="I409:M409"/>
    <mergeCell ref="L394:M394"/>
    <mergeCell ref="J399:M399"/>
    <mergeCell ref="I449:M449"/>
    <mergeCell ref="C590:E590"/>
    <mergeCell ref="L604:M604"/>
    <mergeCell ref="L593:M593"/>
    <mergeCell ref="F592:H592"/>
    <mergeCell ref="F591:H591"/>
    <mergeCell ref="J593:K593"/>
    <mergeCell ref="L473:M473"/>
    <mergeCell ref="C511:E511"/>
    <mergeCell ref="J511:M512"/>
    <mergeCell ref="F399:H399"/>
    <mergeCell ref="H385:I385"/>
    <mergeCell ref="C393:E393"/>
    <mergeCell ref="C450:G450"/>
    <mergeCell ref="L470:M470"/>
    <mergeCell ref="F471:H471"/>
    <mergeCell ref="C459:D459"/>
    <mergeCell ref="F472:H472"/>
    <mergeCell ref="C472:E472"/>
    <mergeCell ref="C461:D461"/>
    <mergeCell ref="F470:H470"/>
    <mergeCell ref="C471:E471"/>
    <mergeCell ref="L513:M513"/>
    <mergeCell ref="C550:E550"/>
    <mergeCell ref="F551:H551"/>
    <mergeCell ref="C618:D618"/>
    <mergeCell ref="L633:M633"/>
    <mergeCell ref="F439:H439"/>
    <mergeCell ref="J470:K470"/>
    <mergeCell ref="C463:D463"/>
    <mergeCell ref="C581:D581"/>
    <mergeCell ref="J553:K553"/>
    <mergeCell ref="L565:M565"/>
    <mergeCell ref="F396:H396"/>
    <mergeCell ref="C458:D458"/>
    <mergeCell ref="C409:G409"/>
    <mergeCell ref="C411:G411"/>
    <mergeCell ref="L525:M525"/>
    <mergeCell ref="F512:H512"/>
    <mergeCell ref="C524:H527"/>
    <mergeCell ref="I524:J527"/>
    <mergeCell ref="F510:H510"/>
    <mergeCell ref="C542:D542"/>
    <mergeCell ref="J513:K513"/>
    <mergeCell ref="C540:D540"/>
    <mergeCell ref="C539:D539"/>
    <mergeCell ref="C538:D538"/>
    <mergeCell ref="K524:K527"/>
    <mergeCell ref="F398:H398"/>
    <mergeCell ref="F388:H389"/>
    <mergeCell ref="C394:E394"/>
    <mergeCell ref="J394:K394"/>
    <mergeCell ref="L524:M524"/>
    <mergeCell ref="C513:E513"/>
    <mergeCell ref="F511:H511"/>
    <mergeCell ref="L510:M510"/>
    <mergeCell ref="C460:D460"/>
    <mergeCell ref="L484:M484"/>
    <mergeCell ref="C484:H487"/>
    <mergeCell ref="C592:E592"/>
    <mergeCell ref="F553:H553"/>
    <mergeCell ref="J590:K590"/>
    <mergeCell ref="C503:D503"/>
    <mergeCell ref="J510:K510"/>
    <mergeCell ref="F513:H513"/>
    <mergeCell ref="K604:K607"/>
    <mergeCell ref="C622:D622"/>
    <mergeCell ref="C593:E593"/>
    <mergeCell ref="C543:D543"/>
    <mergeCell ref="L564:M564"/>
    <mergeCell ref="I564:J567"/>
    <mergeCell ref="J551:M552"/>
    <mergeCell ref="C578:D578"/>
    <mergeCell ref="L644:M644"/>
    <mergeCell ref="C660:D660"/>
    <mergeCell ref="C631:E631"/>
    <mergeCell ref="C510:E510"/>
    <mergeCell ref="C498:D498"/>
    <mergeCell ref="C502:D502"/>
    <mergeCell ref="C501:D501"/>
    <mergeCell ref="C500:D500"/>
    <mergeCell ref="C499:D499"/>
    <mergeCell ref="C387:I387"/>
    <mergeCell ref="C435:E439"/>
    <mergeCell ref="J471:M472"/>
    <mergeCell ref="I484:J487"/>
    <mergeCell ref="C473:E473"/>
    <mergeCell ref="K484:K487"/>
    <mergeCell ref="F473:H473"/>
    <mergeCell ref="J473:K473"/>
    <mergeCell ref="L485:M485"/>
    <mergeCell ref="L553:M553"/>
    <mergeCell ref="C583:D583"/>
    <mergeCell ref="C582:D582"/>
    <mergeCell ref="C579:D579"/>
    <mergeCell ref="C564:H567"/>
    <mergeCell ref="C580:D580"/>
    <mergeCell ref="L590:M590"/>
    <mergeCell ref="J591:M592"/>
    <mergeCell ref="C644:H647"/>
    <mergeCell ref="J670:K670"/>
    <mergeCell ref="C661:D661"/>
    <mergeCell ref="C659:D659"/>
    <mergeCell ref="C662:D662"/>
    <mergeCell ref="C663:D663"/>
    <mergeCell ref="K564:K567"/>
    <mergeCell ref="C591:E591"/>
    <mergeCell ref="F593:H593"/>
    <mergeCell ref="C670:E670"/>
    <mergeCell ref="J673:K673"/>
    <mergeCell ref="F673:H673"/>
    <mergeCell ref="F671:H671"/>
    <mergeCell ref="F672:H672"/>
    <mergeCell ref="C673:E673"/>
    <mergeCell ref="L645:M645"/>
    <mergeCell ref="C633:E633"/>
    <mergeCell ref="F631:H631"/>
    <mergeCell ref="F632:H632"/>
    <mergeCell ref="J633:K633"/>
    <mergeCell ref="J630:K630"/>
    <mergeCell ref="F590:H590"/>
    <mergeCell ref="C619:D619"/>
    <mergeCell ref="L605:M605"/>
    <mergeCell ref="L673:M673"/>
    <mergeCell ref="C703:D703"/>
    <mergeCell ref="C604:H607"/>
    <mergeCell ref="F630:H630"/>
    <mergeCell ref="C630:E630"/>
    <mergeCell ref="C620:D620"/>
    <mergeCell ref="C621:D621"/>
    <mergeCell ref="C623:D623"/>
    <mergeCell ref="L630:M630"/>
    <mergeCell ref="J631:M632"/>
    <mergeCell ref="K684:K687"/>
    <mergeCell ref="C711:E711"/>
    <mergeCell ref="F712:H712"/>
    <mergeCell ref="C713:E713"/>
    <mergeCell ref="F713:H713"/>
    <mergeCell ref="J713:K713"/>
    <mergeCell ref="L713:M713"/>
    <mergeCell ref="I644:J647"/>
    <mergeCell ref="C672:E672"/>
    <mergeCell ref="J671:M672"/>
    <mergeCell ref="C701:D701"/>
    <mergeCell ref="L684:M684"/>
    <mergeCell ref="C671:E671"/>
    <mergeCell ref="C712:E712"/>
    <mergeCell ref="C684:H687"/>
    <mergeCell ref="F711:H711"/>
    <mergeCell ref="C700:D700"/>
    <mergeCell ref="F710:H710"/>
    <mergeCell ref="C702:D702"/>
    <mergeCell ref="I604:J607"/>
    <mergeCell ref="C632:E632"/>
    <mergeCell ref="F633:H633"/>
    <mergeCell ref="L670:M670"/>
    <mergeCell ref="C658:D658"/>
    <mergeCell ref="K644:K647"/>
    <mergeCell ref="C698:D698"/>
    <mergeCell ref="F670:H670"/>
    <mergeCell ref="L685:M685"/>
    <mergeCell ref="C710:E710"/>
    <mergeCell ref="I684:J687"/>
    <mergeCell ref="J710:K710"/>
    <mergeCell ref="C699:D699"/>
    <mergeCell ref="L710:M710"/>
    <mergeCell ref="J711:M712"/>
    <mergeCell ref="F2031:H2031"/>
    <mergeCell ref="C2058:D2058"/>
    <mergeCell ref="K2044:K2047"/>
    <mergeCell ref="C2033:E2033"/>
    <mergeCell ref="C2044:H2047"/>
    <mergeCell ref="C1953:E1953"/>
    <mergeCell ref="J1990:K1990"/>
    <mergeCell ref="C2020:D2020"/>
    <mergeCell ref="I2044:J2047"/>
    <mergeCell ref="L2033:M2033"/>
    <mergeCell ref="J1991:M1992"/>
    <mergeCell ref="C1983:D1983"/>
    <mergeCell ref="F1993:H1993"/>
    <mergeCell ref="L1993:M1993"/>
    <mergeCell ref="L2004:M2004"/>
    <mergeCell ref="L2005:M2005"/>
    <mergeCell ref="K2004:K2007"/>
    <mergeCell ref="C2031:E2031"/>
    <mergeCell ref="C1991:E1991"/>
    <mergeCell ref="F2032:H2032"/>
    <mergeCell ref="K1964:K1967"/>
    <mergeCell ref="C1990:E1990"/>
    <mergeCell ref="F1991:H1991"/>
    <mergeCell ref="C2004:H2007"/>
    <mergeCell ref="L2044:M2044"/>
    <mergeCell ref="L1845:M1845"/>
    <mergeCell ref="C1833:E1833"/>
    <mergeCell ref="L1830:M1830"/>
    <mergeCell ref="C1884:H1887"/>
    <mergeCell ref="J1910:K1910"/>
    <mergeCell ref="C1911:E1911"/>
    <mergeCell ref="J1911:M1912"/>
    <mergeCell ref="C1939:D1939"/>
    <mergeCell ref="C1982:D1982"/>
    <mergeCell ref="I2004:J2007"/>
    <mergeCell ref="J1993:K1993"/>
    <mergeCell ref="C1859:D1859"/>
    <mergeCell ref="L1884:M1884"/>
    <mergeCell ref="J1951:M1952"/>
    <mergeCell ref="C1941:D1941"/>
    <mergeCell ref="F1953:H1953"/>
    <mergeCell ref="C1860:D1860"/>
    <mergeCell ref="F1832:H1832"/>
    <mergeCell ref="L1844:M1844"/>
    <mergeCell ref="C1942:D1942"/>
    <mergeCell ref="L1925:M1925"/>
    <mergeCell ref="F1913:H1913"/>
    <mergeCell ref="C1872:E1872"/>
    <mergeCell ref="F1910:H1910"/>
    <mergeCell ref="J1873:K1873"/>
    <mergeCell ref="J1953:K1953"/>
    <mergeCell ref="C1981:D1981"/>
    <mergeCell ref="C1980:D1980"/>
    <mergeCell ref="C1964:H1967"/>
    <mergeCell ref="C1952:E1952"/>
    <mergeCell ref="C1940:D1940"/>
    <mergeCell ref="L1964:M1964"/>
    <mergeCell ref="C1924:H1927"/>
    <mergeCell ref="J1950:K1950"/>
    <mergeCell ref="F1952:H1952"/>
    <mergeCell ref="C2030:E2030"/>
    <mergeCell ref="C1992:E1992"/>
    <mergeCell ref="F2030:H2030"/>
    <mergeCell ref="J2030:K2030"/>
    <mergeCell ref="L2030:M2030"/>
    <mergeCell ref="J2031:M2032"/>
    <mergeCell ref="C1993:E1993"/>
    <mergeCell ref="J2033:K2033"/>
    <mergeCell ref="L1153:M1153"/>
    <mergeCell ref="C1182:D1182"/>
    <mergeCell ref="C1131:G1131"/>
    <mergeCell ref="H1185:I1185"/>
    <mergeCell ref="F1196:H1196"/>
    <mergeCell ref="C1188:E1189"/>
    <mergeCell ref="C1185:E1186"/>
    <mergeCell ref="F1186:G1186"/>
    <mergeCell ref="C1183:D1183"/>
    <mergeCell ref="L1765:M1765"/>
    <mergeCell ref="C1752:E1752"/>
    <mergeCell ref="J1750:K1750"/>
    <mergeCell ref="J1833:K1833"/>
    <mergeCell ref="C1862:D1862"/>
    <mergeCell ref="K54:K55"/>
    <mergeCell ref="F76:H76"/>
    <mergeCell ref="C65:E66"/>
    <mergeCell ref="L75:M75"/>
    <mergeCell ref="C99:D99"/>
    <mergeCell ref="F113:H113"/>
    <mergeCell ref="C114:E114"/>
    <mergeCell ref="C355:E359"/>
    <mergeCell ref="C290:G290"/>
    <mergeCell ref="F358:H358"/>
    <mergeCell ref="F357:H357"/>
    <mergeCell ref="F356:H356"/>
    <mergeCell ref="C291:G291"/>
    <mergeCell ref="L273:M273"/>
    <mergeCell ref="C289:G289"/>
    <mergeCell ref="F271:H271"/>
    <mergeCell ref="I331:M331"/>
    <mergeCell ref="N281:N319"/>
    <mergeCell ref="N321:N359"/>
    <mergeCell ref="I250:M250"/>
    <mergeCell ref="C271:E271"/>
    <mergeCell ref="F272:H272"/>
    <mergeCell ref="A282:A319"/>
    <mergeCell ref="F275:H275"/>
    <mergeCell ref="C274:E274"/>
    <mergeCell ref="C268:E269"/>
    <mergeCell ref="J275:K275"/>
    <mergeCell ref="L269:M269"/>
    <mergeCell ref="F276:H276"/>
    <mergeCell ref="C273:E273"/>
    <mergeCell ref="A280:N280"/>
    <mergeCell ref="C828:E829"/>
    <mergeCell ref="L835:M835"/>
    <mergeCell ref="F838:H838"/>
    <mergeCell ref="H826:I826"/>
    <mergeCell ref="C833:E833"/>
    <mergeCell ref="L875:M875"/>
    <mergeCell ref="I888:M888"/>
    <mergeCell ref="F876:H876"/>
    <mergeCell ref="L886:M886"/>
    <mergeCell ref="L887:M887"/>
    <mergeCell ref="N881:N919"/>
    <mergeCell ref="I889:M889"/>
    <mergeCell ref="F839:H839"/>
    <mergeCell ref="J836:M838"/>
    <mergeCell ref="C890:G890"/>
    <mergeCell ref="C891:G891"/>
    <mergeCell ref="J839:M839"/>
    <mergeCell ref="F833:H833"/>
    <mergeCell ref="C849:G849"/>
    <mergeCell ref="C850:G850"/>
    <mergeCell ref="C851:G851"/>
    <mergeCell ref="C874:E874"/>
    <mergeCell ref="C888:G888"/>
    <mergeCell ref="J875:K875"/>
    <mergeCell ref="L885:M885"/>
    <mergeCell ref="F872:H872"/>
    <mergeCell ref="A882:A919"/>
    <mergeCell ref="J1116:M1118"/>
    <mergeCell ref="C1129:G1129"/>
    <mergeCell ref="I1131:M1131"/>
    <mergeCell ref="A1122:A1159"/>
    <mergeCell ref="C1050:G1050"/>
    <mergeCell ref="L1035:M1035"/>
    <mergeCell ref="H1026:I1026"/>
    <mergeCell ref="L1953:M1953"/>
    <mergeCell ref="C2102:D2102"/>
    <mergeCell ref="C2138:D2138"/>
    <mergeCell ref="F2152:H2152"/>
    <mergeCell ref="C2155:E2159"/>
    <mergeCell ref="C2192:E2192"/>
    <mergeCell ref="F2318:H2318"/>
    <mergeCell ref="C2315:E2319"/>
    <mergeCell ref="F2314:H2314"/>
    <mergeCell ref="I2330:M2330"/>
    <mergeCell ref="L2325:M2325"/>
    <mergeCell ref="L2324:M2324"/>
    <mergeCell ref="F2316:H2316"/>
    <mergeCell ref="L2313:M2313"/>
    <mergeCell ref="N2281:N2319"/>
    <mergeCell ref="C2251:G2251"/>
    <mergeCell ref="F2319:H2319"/>
    <mergeCell ref="C2313:E2313"/>
    <mergeCell ref="J2314:K2314"/>
    <mergeCell ref="C2329:G2329"/>
    <mergeCell ref="C2330:G2330"/>
    <mergeCell ref="C2331:G2331"/>
    <mergeCell ref="L2190:M2190"/>
    <mergeCell ref="C2180:D2180"/>
    <mergeCell ref="C2191:E2191"/>
    <mergeCell ref="J2191:M2192"/>
    <mergeCell ref="J2199:M2199"/>
    <mergeCell ref="I2249:M2249"/>
    <mergeCell ref="F2226:G2226"/>
    <mergeCell ref="I2250:M2250"/>
    <mergeCell ref="I2251:M2251"/>
    <mergeCell ref="N2241:N2279"/>
    <mergeCell ref="C2230:E2230"/>
    <mergeCell ref="J2239:M2239"/>
    <mergeCell ref="F2228:H2229"/>
    <mergeCell ref="F2239:H2239"/>
    <mergeCell ref="F2235:H2235"/>
    <mergeCell ref="F2236:H2236"/>
    <mergeCell ref="F2238:H2238"/>
    <mergeCell ref="B2241:M2241"/>
    <mergeCell ref="C2234:E2234"/>
    <mergeCell ref="L2315:M2315"/>
    <mergeCell ref="A2362:A2399"/>
    <mergeCell ref="I2331:M2331"/>
    <mergeCell ref="C2355:E2359"/>
    <mergeCell ref="L2326:M2326"/>
    <mergeCell ref="N2321:N2359"/>
    <mergeCell ref="C2369:G2369"/>
    <mergeCell ref="C2370:G2370"/>
    <mergeCell ref="C2371:G2371"/>
    <mergeCell ref="L2327:M2327"/>
    <mergeCell ref="F2359:H2359"/>
    <mergeCell ref="N2361:N2399"/>
    <mergeCell ref="J2356:M2358"/>
    <mergeCell ref="J2359:M2359"/>
    <mergeCell ref="I2369:M2369"/>
    <mergeCell ref="I2371:M2371"/>
    <mergeCell ref="C2395:E2399"/>
    <mergeCell ref="C2250:G2250"/>
    <mergeCell ref="J2319:M2319"/>
    <mergeCell ref="J2316:M2318"/>
    <mergeCell ref="I2290:M2290"/>
    <mergeCell ref="I2289:M2289"/>
    <mergeCell ref="J2279:M2279"/>
    <mergeCell ref="J2315:K2315"/>
    <mergeCell ref="C2314:E2314"/>
    <mergeCell ref="I2329:M2329"/>
    <mergeCell ref="F2313:H2313"/>
    <mergeCell ref="C2328:G2328"/>
    <mergeCell ref="A2322:A2359"/>
    <mergeCell ref="F2315:H2315"/>
    <mergeCell ref="I2370:M2370"/>
    <mergeCell ref="J2396:M2398"/>
    <mergeCell ref="F2397:H2397"/>
    <mergeCell ref="F2398:H2398"/>
    <mergeCell ref="F2399:H2399"/>
    <mergeCell ref="J2399:M2399"/>
    <mergeCell ref="C2290:G2290"/>
    <mergeCell ref="J2313:K2313"/>
    <mergeCell ref="F2317:H2317"/>
    <mergeCell ref="L2314:M2314"/>
    <mergeCell ref="F2358:H2358"/>
    <mergeCell ref="F2357:H2357"/>
    <mergeCell ref="I2328:M2328"/>
    <mergeCell ref="C2672:E2672"/>
    <mergeCell ref="F2678:H2678"/>
    <mergeCell ref="L2673:M2673"/>
    <mergeCell ref="F2679:H2679"/>
    <mergeCell ref="C2674:E2674"/>
    <mergeCell ref="C2689:G2689"/>
    <mergeCell ref="C2713:E2713"/>
    <mergeCell ref="L2727:M2727"/>
    <mergeCell ref="L2715:M2715"/>
    <mergeCell ref="C2728:G2728"/>
    <mergeCell ref="B2721:M2721"/>
    <mergeCell ref="L2725:M2725"/>
    <mergeCell ref="L2726:M2726"/>
    <mergeCell ref="I2728:M2728"/>
    <mergeCell ref="A2722:A2759"/>
    <mergeCell ref="L2724:M2724"/>
    <mergeCell ref="F2719:H2719"/>
    <mergeCell ref="C3089:G3089"/>
    <mergeCell ref="J3076:M3078"/>
    <mergeCell ref="C3048:G3048"/>
    <mergeCell ref="I3250:M3250"/>
    <mergeCell ref="C3289:G3289"/>
    <mergeCell ref="I3289:M3289"/>
    <mergeCell ref="F3278:H3278"/>
    <mergeCell ref="F3279:H3279"/>
    <mergeCell ref="J3279:M3279"/>
    <mergeCell ref="N3201:N3239"/>
    <mergeCell ref="F3277:H3277"/>
    <mergeCell ref="C3251:G3251"/>
    <mergeCell ref="J3276:M3278"/>
    <mergeCell ref="I50:M50"/>
    <mergeCell ref="H65:I65"/>
    <mergeCell ref="F54:F55"/>
    <mergeCell ref="C60:D60"/>
    <mergeCell ref="C61:D61"/>
    <mergeCell ref="C62:D62"/>
    <mergeCell ref="C63:D63"/>
    <mergeCell ref="C64:D64"/>
    <mergeCell ref="L108:M108"/>
    <mergeCell ref="C98:D98"/>
    <mergeCell ref="G94:G95"/>
    <mergeCell ref="F71:H71"/>
    <mergeCell ref="C94:D95"/>
    <mergeCell ref="I94:I95"/>
    <mergeCell ref="C108:E109"/>
    <mergeCell ref="F108:H109"/>
    <mergeCell ref="L234:M234"/>
    <mergeCell ref="C270:E270"/>
    <mergeCell ref="J271:M272"/>
    <mergeCell ref="L294:L295"/>
    <mergeCell ref="C294:D295"/>
    <mergeCell ref="I294:I295"/>
    <mergeCell ref="H294:H295"/>
    <mergeCell ref="G294:G295"/>
    <mergeCell ref="E294:E295"/>
    <mergeCell ref="F294:F295"/>
    <mergeCell ref="C300:D300"/>
    <mergeCell ref="D283:M283"/>
    <mergeCell ref="F274:H274"/>
    <mergeCell ref="D282:M282"/>
    <mergeCell ref="C302:D302"/>
    <mergeCell ref="C84:H87"/>
    <mergeCell ref="L107:M107"/>
    <mergeCell ref="J109:K109"/>
    <mergeCell ref="J113:K113"/>
    <mergeCell ref="F146:G146"/>
    <mergeCell ref="L154:M154"/>
    <mergeCell ref="J116:M118"/>
    <mergeCell ref="C152:E152"/>
    <mergeCell ref="F151:H151"/>
    <mergeCell ref="L126:M126"/>
    <mergeCell ref="F117:H117"/>
    <mergeCell ref="L125:M125"/>
    <mergeCell ref="C154:E154"/>
    <mergeCell ref="C153:E153"/>
    <mergeCell ref="J115:K115"/>
    <mergeCell ref="L127:M127"/>
    <mergeCell ref="K134:K135"/>
    <mergeCell ref="J159:M159"/>
    <mergeCell ref="F134:F135"/>
    <mergeCell ref="H134:H135"/>
    <mergeCell ref="H145:I145"/>
    <mergeCell ref="J154:K154"/>
    <mergeCell ref="H146:I146"/>
    <mergeCell ref="L150:M150"/>
    <mergeCell ref="G134:G135"/>
    <mergeCell ref="F148:H149"/>
    <mergeCell ref="C151:E151"/>
    <mergeCell ref="J134:J135"/>
    <mergeCell ref="A160:N160"/>
    <mergeCell ref="I134:I135"/>
    <mergeCell ref="I291:M291"/>
    <mergeCell ref="J270:K270"/>
    <mergeCell ref="B282:C283"/>
    <mergeCell ref="L307:M307"/>
    <mergeCell ref="F312:H312"/>
    <mergeCell ref="C308:E309"/>
    <mergeCell ref="K284:K287"/>
    <mergeCell ref="C298:D298"/>
    <mergeCell ref="M294:M296"/>
    <mergeCell ref="C314:E314"/>
    <mergeCell ref="J350:K350"/>
    <mergeCell ref="C351:E351"/>
    <mergeCell ref="B322:C323"/>
    <mergeCell ref="L314:M314"/>
    <mergeCell ref="L326:M326"/>
    <mergeCell ref="F313:H313"/>
    <mergeCell ref="F314:H314"/>
    <mergeCell ref="L324:M324"/>
    <mergeCell ref="D322:M322"/>
    <mergeCell ref="D323:M323"/>
    <mergeCell ref="K334:K335"/>
    <mergeCell ref="C350:E350"/>
    <mergeCell ref="J351:M352"/>
    <mergeCell ref="C352:E352"/>
    <mergeCell ref="L350:M350"/>
    <mergeCell ref="C343:D343"/>
    <mergeCell ref="F352:H352"/>
    <mergeCell ref="F350:H350"/>
    <mergeCell ref="F351:H351"/>
    <mergeCell ref="C307:I307"/>
    <mergeCell ref="J313:K313"/>
    <mergeCell ref="H305:I305"/>
    <mergeCell ref="F315:H315"/>
    <mergeCell ref="A320:N320"/>
    <mergeCell ref="C301:D301"/>
    <mergeCell ref="C284:H287"/>
    <mergeCell ref="I293:M293"/>
    <mergeCell ref="C299:D299"/>
    <mergeCell ref="J310:K310"/>
    <mergeCell ref="C312:E312"/>
    <mergeCell ref="C333:G333"/>
    <mergeCell ref="L308:M308"/>
    <mergeCell ref="F311:H311"/>
    <mergeCell ref="C305:E306"/>
    <mergeCell ref="F306:G306"/>
    <mergeCell ref="L315:M315"/>
    <mergeCell ref="I333:M333"/>
    <mergeCell ref="C311:E311"/>
    <mergeCell ref="L309:M309"/>
    <mergeCell ref="F308:H309"/>
    <mergeCell ref="J309:K309"/>
    <mergeCell ref="F310:H310"/>
    <mergeCell ref="L310:M310"/>
    <mergeCell ref="C304:D304"/>
    <mergeCell ref="C303:D303"/>
    <mergeCell ref="I284:J287"/>
    <mergeCell ref="K294:K295"/>
    <mergeCell ref="C296:D296"/>
    <mergeCell ref="C297:D297"/>
    <mergeCell ref="C293:G293"/>
    <mergeCell ref="C348:E349"/>
    <mergeCell ref="H334:H335"/>
    <mergeCell ref="G334:G335"/>
    <mergeCell ref="F334:F335"/>
    <mergeCell ref="E334:E335"/>
    <mergeCell ref="C336:D336"/>
    <mergeCell ref="L313:M313"/>
    <mergeCell ref="B321:M321"/>
    <mergeCell ref="L327:M327"/>
    <mergeCell ref="C324:H327"/>
    <mergeCell ref="I324:J327"/>
    <mergeCell ref="K324:K327"/>
    <mergeCell ref="L334:L335"/>
    <mergeCell ref="M334:M336"/>
    <mergeCell ref="C342:D342"/>
    <mergeCell ref="I334:I335"/>
    <mergeCell ref="C347:I347"/>
    <mergeCell ref="L347:M347"/>
    <mergeCell ref="L348:M348"/>
    <mergeCell ref="L349:M349"/>
    <mergeCell ref="J314:K314"/>
    <mergeCell ref="C341:D341"/>
    <mergeCell ref="C340:D340"/>
    <mergeCell ref="C339:D339"/>
    <mergeCell ref="C338:D338"/>
    <mergeCell ref="F305:G305"/>
    <mergeCell ref="J311:M312"/>
    <mergeCell ref="C310:E310"/>
    <mergeCell ref="J294:J295"/>
    <mergeCell ref="C334:D335"/>
    <mergeCell ref="F355:H355"/>
    <mergeCell ref="H346:I346"/>
    <mergeCell ref="C313:E313"/>
    <mergeCell ref="L325:M325"/>
    <mergeCell ref="H306:I306"/>
    <mergeCell ref="J315:K315"/>
    <mergeCell ref="C337:D337"/>
    <mergeCell ref="J349:K349"/>
    <mergeCell ref="C344:D344"/>
    <mergeCell ref="J334:J335"/>
    <mergeCell ref="J355:K355"/>
    <mergeCell ref="C345:E346"/>
    <mergeCell ref="F345:G345"/>
    <mergeCell ref="F346:G346"/>
    <mergeCell ref="H345:I345"/>
    <mergeCell ref="F348:H349"/>
    <mergeCell ref="L355:M355"/>
    <mergeCell ref="L767:M767"/>
    <mergeCell ref="F790:H790"/>
    <mergeCell ref="C783:D783"/>
    <mergeCell ref="F791:H791"/>
    <mergeCell ref="C822:D822"/>
    <mergeCell ref="L807:M807"/>
    <mergeCell ref="F795:H795"/>
    <mergeCell ref="L794:M794"/>
    <mergeCell ref="L805:M805"/>
    <mergeCell ref="L804:M804"/>
    <mergeCell ref="J794:K794"/>
    <mergeCell ref="I808:M808"/>
    <mergeCell ref="A800:N800"/>
    <mergeCell ref="C1097:D1097"/>
    <mergeCell ref="L1084:M1084"/>
    <mergeCell ref="M1094:M1096"/>
    <mergeCell ref="K1084:K1087"/>
    <mergeCell ref="J1094:J1095"/>
    <mergeCell ref="I1084:J1087"/>
    <mergeCell ref="L1094:L1095"/>
    <mergeCell ref="J1071:M1072"/>
    <mergeCell ref="E1054:E1055"/>
    <mergeCell ref="C1072:E1072"/>
    <mergeCell ref="L1074:M1074"/>
    <mergeCell ref="C1096:D1096"/>
    <mergeCell ref="C1064:D1064"/>
    <mergeCell ref="J1070:K1070"/>
    <mergeCell ref="L1067:M1067"/>
    <mergeCell ref="C1073:E1073"/>
    <mergeCell ref="D1082:M1082"/>
    <mergeCell ref="L1085:M1085"/>
    <mergeCell ref="H1065:I1065"/>
    <mergeCell ref="F1074:H1074"/>
    <mergeCell ref="D1083:M1083"/>
    <mergeCell ref="F1073:H1073"/>
    <mergeCell ref="K1094:K1095"/>
    <mergeCell ref="L1087:M1087"/>
    <mergeCell ref="B961:M961"/>
    <mergeCell ref="J991:M992"/>
    <mergeCell ref="D1042:M1042"/>
    <mergeCell ref="C1062:D1062"/>
    <mergeCell ref="L1046:M1046"/>
    <mergeCell ref="C1008:G1008"/>
    <mergeCell ref="N1001:N1039"/>
    <mergeCell ref="A1040:N1040"/>
    <mergeCell ref="F1065:G1065"/>
    <mergeCell ref="L1073:M1073"/>
    <mergeCell ref="F1075:H1075"/>
    <mergeCell ref="J1073:K1073"/>
    <mergeCell ref="H1066:I1066"/>
    <mergeCell ref="B1081:M1081"/>
    <mergeCell ref="B1082:C1083"/>
    <mergeCell ref="C1113:E1113"/>
    <mergeCell ref="K1134:K1135"/>
    <mergeCell ref="L1134:L1135"/>
    <mergeCell ref="F1105:G1105"/>
    <mergeCell ref="A1120:N1120"/>
    <mergeCell ref="M1134:M1136"/>
    <mergeCell ref="B1121:M1121"/>
    <mergeCell ref="L1115:M1115"/>
    <mergeCell ref="C1137:D1137"/>
    <mergeCell ref="D1122:M1122"/>
    <mergeCell ref="C1134:D1135"/>
    <mergeCell ref="C1136:D1136"/>
    <mergeCell ref="J1134:J1135"/>
    <mergeCell ref="C1133:G1133"/>
    <mergeCell ref="I1133:M1133"/>
    <mergeCell ref="E1134:E1135"/>
    <mergeCell ref="I1134:I1135"/>
    <mergeCell ref="H1134:H1135"/>
    <mergeCell ref="F1134:F1135"/>
    <mergeCell ref="G1134:G1135"/>
    <mergeCell ref="C995:E999"/>
    <mergeCell ref="L966:M966"/>
    <mergeCell ref="L1044:M1044"/>
    <mergeCell ref="C1061:D1061"/>
    <mergeCell ref="L1054:L1055"/>
    <mergeCell ref="M1054:M1056"/>
    <mergeCell ref="L1004:M1004"/>
    <mergeCell ref="B1041:M1041"/>
    <mergeCell ref="D1043:M1043"/>
    <mergeCell ref="L1047:M1047"/>
    <mergeCell ref="L1075:M1075"/>
    <mergeCell ref="C1102:D1102"/>
    <mergeCell ref="I1093:M1093"/>
    <mergeCell ref="I1124:J1127"/>
    <mergeCell ref="C1151:E1151"/>
    <mergeCell ref="K1124:K1127"/>
    <mergeCell ref="C1143:D1143"/>
    <mergeCell ref="F1150:H1150"/>
    <mergeCell ref="J1150:K1150"/>
    <mergeCell ref="L1150:M1150"/>
    <mergeCell ref="J1151:M1152"/>
    <mergeCell ref="C1059:D1059"/>
    <mergeCell ref="C1044:H1047"/>
    <mergeCell ref="I1053:M1053"/>
    <mergeCell ref="F1066:G1066"/>
    <mergeCell ref="L1086:M1086"/>
    <mergeCell ref="C1084:H1087"/>
    <mergeCell ref="C1065:E1066"/>
    <mergeCell ref="J1075:K1075"/>
    <mergeCell ref="L1069:M1069"/>
    <mergeCell ref="C1074:E1074"/>
    <mergeCell ref="A1080:N1080"/>
    <mergeCell ref="I1094:I1095"/>
    <mergeCell ref="C1099:D1099"/>
    <mergeCell ref="C1093:G1093"/>
    <mergeCell ref="C1107:I1107"/>
    <mergeCell ref="L1107:M1107"/>
    <mergeCell ref="L1108:M1108"/>
    <mergeCell ref="L1109:M1109"/>
    <mergeCell ref="L1147:M1147"/>
    <mergeCell ref="C1139:D1139"/>
    <mergeCell ref="C1152:E1152"/>
    <mergeCell ref="B1001:M1001"/>
    <mergeCell ref="L1045:M1045"/>
    <mergeCell ref="J1054:J1055"/>
    <mergeCell ref="F1071:H1071"/>
    <mergeCell ref="C1053:G1053"/>
    <mergeCell ref="C1057:D1057"/>
    <mergeCell ref="L1068:M1068"/>
    <mergeCell ref="F1070:H1070"/>
    <mergeCell ref="F1112:H1112"/>
    <mergeCell ref="C1098:D1098"/>
    <mergeCell ref="E1094:E1095"/>
    <mergeCell ref="C1058:D1058"/>
    <mergeCell ref="L1007:M1007"/>
    <mergeCell ref="B1042:C1043"/>
    <mergeCell ref="F1072:H1072"/>
    <mergeCell ref="H1054:H1055"/>
    <mergeCell ref="C1067:I1067"/>
    <mergeCell ref="K1044:K1047"/>
    <mergeCell ref="C1056:D1056"/>
    <mergeCell ref="L1070:M1070"/>
    <mergeCell ref="I1054:I1055"/>
    <mergeCell ref="C1070:E1070"/>
    <mergeCell ref="C1063:D1063"/>
    <mergeCell ref="I1044:J1047"/>
    <mergeCell ref="K1054:K1055"/>
    <mergeCell ref="C1054:D1055"/>
    <mergeCell ref="F1068:H1069"/>
    <mergeCell ref="C1071:E1071"/>
    <mergeCell ref="C1068:E1069"/>
    <mergeCell ref="G1054:G1055"/>
    <mergeCell ref="F1054:F1055"/>
    <mergeCell ref="J1069:K1069"/>
    <mergeCell ref="L1006:M1006"/>
    <mergeCell ref="C1060:D1060"/>
    <mergeCell ref="J1074:K1074"/>
    <mergeCell ref="C1101:D1101"/>
    <mergeCell ref="F1106:G1106"/>
    <mergeCell ref="L1126:M1126"/>
    <mergeCell ref="L1125:M1125"/>
    <mergeCell ref="L1124:M1124"/>
    <mergeCell ref="L1114:M1114"/>
    <mergeCell ref="F1115:H1115"/>
    <mergeCell ref="L1113:M1113"/>
    <mergeCell ref="C1094:D1095"/>
    <mergeCell ref="F1108:H1109"/>
    <mergeCell ref="C1111:E1111"/>
    <mergeCell ref="C1108:E1109"/>
    <mergeCell ref="C1100:D1100"/>
    <mergeCell ref="H1094:H1095"/>
    <mergeCell ref="J1109:K1109"/>
    <mergeCell ref="F1094:F1095"/>
    <mergeCell ref="F1111:H1111"/>
    <mergeCell ref="C1105:E1106"/>
    <mergeCell ref="H1105:I1105"/>
    <mergeCell ref="B1122:C1123"/>
    <mergeCell ref="C1103:D1103"/>
    <mergeCell ref="G1094:G1095"/>
    <mergeCell ref="C1110:E1110"/>
    <mergeCell ref="F1110:H1110"/>
    <mergeCell ref="J1110:K1110"/>
    <mergeCell ref="L1110:M1110"/>
    <mergeCell ref="J1111:M1112"/>
    <mergeCell ref="C1141:D1141"/>
    <mergeCell ref="F1148:H1149"/>
    <mergeCell ref="H1145:I1145"/>
    <mergeCell ref="F1146:G1146"/>
    <mergeCell ref="C1148:E1149"/>
    <mergeCell ref="F1145:G1145"/>
    <mergeCell ref="C1124:H1127"/>
    <mergeCell ref="F1152:H1152"/>
    <mergeCell ref="C1147:I1147"/>
    <mergeCell ref="F1155:H1155"/>
    <mergeCell ref="C1145:E1146"/>
    <mergeCell ref="H1146:I1146"/>
    <mergeCell ref="J1155:K1155"/>
    <mergeCell ref="L1155:M1155"/>
    <mergeCell ref="C1140:D1140"/>
    <mergeCell ref="L1127:M1127"/>
    <mergeCell ref="C1112:E1112"/>
    <mergeCell ref="C1104:D1104"/>
    <mergeCell ref="J1115:K1115"/>
    <mergeCell ref="J1113:K1113"/>
    <mergeCell ref="F1113:H1113"/>
    <mergeCell ref="H1106:I1106"/>
    <mergeCell ref="C1114:E1114"/>
    <mergeCell ref="F1114:H1114"/>
    <mergeCell ref="J1114:K1114"/>
    <mergeCell ref="C1138:D1138"/>
    <mergeCell ref="L1148:M1148"/>
    <mergeCell ref="J1149:K1149"/>
    <mergeCell ref="F1151:H1151"/>
    <mergeCell ref="D1123:M1123"/>
    <mergeCell ref="C1142:D1142"/>
    <mergeCell ref="L1149:M1149"/>
    <mergeCell ref="C1144:D1144"/>
    <mergeCell ref="C1150:E1150"/>
    <mergeCell ref="C1783:D1783"/>
    <mergeCell ref="F1753:H1753"/>
    <mergeCell ref="C1781:D1781"/>
    <mergeCell ref="K1764:K1767"/>
    <mergeCell ref="J1790:K1790"/>
    <mergeCell ref="L1790:M1790"/>
    <mergeCell ref="C1844:H1847"/>
    <mergeCell ref="J1870:K1870"/>
    <mergeCell ref="C1871:E1871"/>
    <mergeCell ref="L1913:M1913"/>
    <mergeCell ref="C1943:D1943"/>
    <mergeCell ref="F1950:H1950"/>
    <mergeCell ref="F1990:H1990"/>
    <mergeCell ref="C2104:D2104"/>
    <mergeCell ref="F2113:H2113"/>
    <mergeCell ref="C2114:E2114"/>
    <mergeCell ref="F2114:H2114"/>
    <mergeCell ref="B2081:M2081"/>
    <mergeCell ref="C2018:D2018"/>
    <mergeCell ref="F2105:G2105"/>
    <mergeCell ref="C2019:D2019"/>
    <mergeCell ref="J2113:K2113"/>
    <mergeCell ref="C2022:D2022"/>
    <mergeCell ref="C2023:D2023"/>
    <mergeCell ref="H2105:I2105"/>
    <mergeCell ref="C2113:E2113"/>
    <mergeCell ref="L2113:M2113"/>
    <mergeCell ref="C2021:D2021"/>
    <mergeCell ref="J2114:K2114"/>
    <mergeCell ref="L2114:M2114"/>
    <mergeCell ref="B2121:M2121"/>
    <mergeCell ref="B2161:M2161"/>
    <mergeCell ref="B2201:M2201"/>
    <mergeCell ref="L2753:M2753"/>
    <mergeCell ref="C2790:E2790"/>
    <mergeCell ref="F2791:H2791"/>
    <mergeCell ref="J2790:K2790"/>
    <mergeCell ref="C2822:D2822"/>
    <mergeCell ref="F2906:G2906"/>
    <mergeCell ref="L2927:M2927"/>
    <mergeCell ref="J2934:J2935"/>
    <mergeCell ref="I2933:M2933"/>
    <mergeCell ref="F2934:F2935"/>
    <mergeCell ref="G2934:G2935"/>
    <mergeCell ref="H2934:H2935"/>
    <mergeCell ref="I2934:I2935"/>
    <mergeCell ref="J2874:K2874"/>
    <mergeCell ref="C2900:D2900"/>
    <mergeCell ref="L2887:M2887"/>
    <mergeCell ref="C2898:D2898"/>
    <mergeCell ref="C2902:D2902"/>
    <mergeCell ref="C2903:D2903"/>
    <mergeCell ref="C2910:E2910"/>
    <mergeCell ref="C2911:E2911"/>
    <mergeCell ref="L2913:M2913"/>
    <mergeCell ref="C2933:G2933"/>
    <mergeCell ref="L2934:L2935"/>
    <mergeCell ref="E2934:E2935"/>
    <mergeCell ref="A2960:N2960"/>
    <mergeCell ref="H2905:I2905"/>
    <mergeCell ref="C2913:E2913"/>
    <mergeCell ref="J2915:K2915"/>
    <mergeCell ref="F2913:H2913"/>
    <mergeCell ref="J2914:K2914"/>
    <mergeCell ref="L2915:M2915"/>
    <mergeCell ref="F2905:G2905"/>
    <mergeCell ref="C2912:E2912"/>
    <mergeCell ref="K2884:K2887"/>
    <mergeCell ref="C2905:E2906"/>
    <mergeCell ref="L2908:M2908"/>
    <mergeCell ref="J2875:K2875"/>
    <mergeCell ref="C2908:E2909"/>
    <mergeCell ref="L2910:M2910"/>
    <mergeCell ref="F2911:H2911"/>
    <mergeCell ref="C2864:D2864"/>
    <mergeCell ref="L2868:M2868"/>
    <mergeCell ref="J2869:K2869"/>
    <mergeCell ref="L2867:M2867"/>
    <mergeCell ref="H2865:I2865"/>
    <mergeCell ref="F2866:G2866"/>
    <mergeCell ref="H2866:I2866"/>
    <mergeCell ref="C2904:D2904"/>
    <mergeCell ref="J2913:K2913"/>
    <mergeCell ref="F2915:H2915"/>
    <mergeCell ref="A2920:N2920"/>
    <mergeCell ref="F2754:H2754"/>
    <mergeCell ref="L2790:M2790"/>
    <mergeCell ref="C2792:E2792"/>
    <mergeCell ref="J2814:J2815"/>
    <mergeCell ref="F2831:H2831"/>
    <mergeCell ref="C2813:G2813"/>
    <mergeCell ref="I2813:M2813"/>
    <mergeCell ref="C2818:D2818"/>
    <mergeCell ref="C2804:H2807"/>
    <mergeCell ref="J2871:M2872"/>
    <mergeCell ref="H2854:H2855"/>
    <mergeCell ref="C2870:E2870"/>
    <mergeCell ref="C2901:D2901"/>
    <mergeCell ref="F2875:H2875"/>
    <mergeCell ref="L2885:M2885"/>
    <mergeCell ref="C2899:D2899"/>
    <mergeCell ref="C2884:H2887"/>
    <mergeCell ref="C2814:D2815"/>
    <mergeCell ref="L2835:M2835"/>
    <mergeCell ref="C2844:H2847"/>
    <mergeCell ref="L2854:L2855"/>
    <mergeCell ref="I2853:M2853"/>
    <mergeCell ref="C2857:D2857"/>
    <mergeCell ref="L2886:M2886"/>
    <mergeCell ref="C2907:I2907"/>
    <mergeCell ref="L2909:M2909"/>
    <mergeCell ref="I2884:J2887"/>
    <mergeCell ref="J2909:K2909"/>
    <mergeCell ref="F2908:H2909"/>
    <mergeCell ref="L2869:M2869"/>
    <mergeCell ref="J2910:K2910"/>
    <mergeCell ref="F2874:H2874"/>
    <mergeCell ref="F2912:H2912"/>
    <mergeCell ref="L2907:M2907"/>
    <mergeCell ref="C2865:E2866"/>
    <mergeCell ref="L2884:M2884"/>
    <mergeCell ref="C2934:D2935"/>
    <mergeCell ref="L2914:M2914"/>
    <mergeCell ref="L2925:M2925"/>
    <mergeCell ref="L2924:M2924"/>
    <mergeCell ref="F2914:H2914"/>
    <mergeCell ref="K2934:K2935"/>
    <mergeCell ref="L2875:M2875"/>
    <mergeCell ref="C2868:E2869"/>
    <mergeCell ref="F2865:G2865"/>
    <mergeCell ref="C2874:E2874"/>
    <mergeCell ref="F2872:H2872"/>
    <mergeCell ref="C2943:D2943"/>
    <mergeCell ref="J2950:K2950"/>
    <mergeCell ref="C2952:E2952"/>
    <mergeCell ref="L2947:M2947"/>
    <mergeCell ref="B2921:M2921"/>
    <mergeCell ref="C2942:D2942"/>
    <mergeCell ref="L2965:M2965"/>
    <mergeCell ref="C2978:D2978"/>
    <mergeCell ref="C2993:E2993"/>
    <mergeCell ref="L3005:M3005"/>
    <mergeCell ref="C3004:H3007"/>
    <mergeCell ref="L2995:M2995"/>
    <mergeCell ref="L2994:M2994"/>
    <mergeCell ref="L3004:M3004"/>
    <mergeCell ref="C2984:D2984"/>
    <mergeCell ref="J2993:K2993"/>
    <mergeCell ref="F2995:H2995"/>
    <mergeCell ref="F2994:H2994"/>
    <mergeCell ref="J2994:K2994"/>
    <mergeCell ref="I2974:I2975"/>
    <mergeCell ref="C2988:E2989"/>
    <mergeCell ref="F2992:H2992"/>
    <mergeCell ref="F2974:F2975"/>
    <mergeCell ref="C2985:E2986"/>
    <mergeCell ref="F2988:H2989"/>
    <mergeCell ref="H2985:I2985"/>
    <mergeCell ref="K2974:K2975"/>
    <mergeCell ref="F2991:H2991"/>
    <mergeCell ref="C2974:D2975"/>
    <mergeCell ref="J2989:K2989"/>
    <mergeCell ref="F2985:G2985"/>
    <mergeCell ref="L3006:M3006"/>
    <mergeCell ref="J2554:K2554"/>
    <mergeCell ref="C2571:G2571"/>
    <mergeCell ref="C2568:G2568"/>
    <mergeCell ref="C2570:G2570"/>
    <mergeCell ref="C2569:G2569"/>
    <mergeCell ref="C2554:E2554"/>
    <mergeCell ref="F2558:H2558"/>
    <mergeCell ref="F2594:H2594"/>
    <mergeCell ref="I2609:M2609"/>
    <mergeCell ref="I2608:M2608"/>
    <mergeCell ref="L2607:M2607"/>
    <mergeCell ref="L2606:M2606"/>
    <mergeCell ref="F2598:H2598"/>
    <mergeCell ref="F2596:H2596"/>
    <mergeCell ref="A2602:A2639"/>
    <mergeCell ref="I2570:M2570"/>
    <mergeCell ref="F2556:H2556"/>
    <mergeCell ref="L2553:M2553"/>
    <mergeCell ref="I2770:M2770"/>
    <mergeCell ref="C2788:E2789"/>
    <mergeCell ref="F2792:H2792"/>
    <mergeCell ref="J2831:M2832"/>
    <mergeCell ref="C2817:D2817"/>
    <mergeCell ref="E2814:E2815"/>
    <mergeCell ref="C3103:D3103"/>
    <mergeCell ref="K3084:K3087"/>
    <mergeCell ref="K3094:K3095"/>
    <mergeCell ref="J3094:J3095"/>
    <mergeCell ref="C3099:D3099"/>
    <mergeCell ref="C3100:D3100"/>
    <mergeCell ref="C3064:D3064"/>
    <mergeCell ref="L3073:M3073"/>
    <mergeCell ref="J3073:K3073"/>
    <mergeCell ref="F3068:H3069"/>
    <mergeCell ref="H3066:I3066"/>
    <mergeCell ref="F3073:H3073"/>
    <mergeCell ref="C3059:D3059"/>
    <mergeCell ref="F3070:H3070"/>
    <mergeCell ref="C3072:E3072"/>
    <mergeCell ref="C3067:I3067"/>
    <mergeCell ref="B3082:C3083"/>
    <mergeCell ref="M2934:M2936"/>
    <mergeCell ref="C2951:E2951"/>
    <mergeCell ref="F2952:H2952"/>
    <mergeCell ref="C2980:D2980"/>
    <mergeCell ref="L2974:L2975"/>
    <mergeCell ref="C2973:G2973"/>
    <mergeCell ref="C2983:D2983"/>
    <mergeCell ref="L2966:M2966"/>
    <mergeCell ref="K2964:K2967"/>
    <mergeCell ref="F2986:G2986"/>
    <mergeCell ref="D3003:M3003"/>
    <mergeCell ref="C2994:E2994"/>
    <mergeCell ref="F2993:H2993"/>
    <mergeCell ref="C2991:E2991"/>
    <mergeCell ref="J2995:K2995"/>
    <mergeCell ref="L2954:M2954"/>
    <mergeCell ref="C2981:D2981"/>
    <mergeCell ref="B3001:M3001"/>
    <mergeCell ref="H2986:I2986"/>
    <mergeCell ref="B3002:C3003"/>
    <mergeCell ref="L2967:M2967"/>
    <mergeCell ref="F2955:H2955"/>
    <mergeCell ref="C2964:H2967"/>
    <mergeCell ref="J2949:K2949"/>
    <mergeCell ref="C2977:D2977"/>
    <mergeCell ref="J2974:J2975"/>
    <mergeCell ref="C2990:E2990"/>
    <mergeCell ref="F2990:H2990"/>
    <mergeCell ref="J2990:K2990"/>
    <mergeCell ref="L2990:M2990"/>
    <mergeCell ref="J2991:M2992"/>
    <mergeCell ref="D3002:M3002"/>
    <mergeCell ref="C3020:D3020"/>
    <mergeCell ref="L3014:L3015"/>
    <mergeCell ref="C3013:G3013"/>
    <mergeCell ref="C3027:I3027"/>
    <mergeCell ref="F3075:H3075"/>
    <mergeCell ref="C3068:E3069"/>
    <mergeCell ref="H3065:I3065"/>
    <mergeCell ref="C3062:D3062"/>
    <mergeCell ref="L3068:M3068"/>
    <mergeCell ref="F3072:H3072"/>
    <mergeCell ref="I3004:J3007"/>
    <mergeCell ref="C3017:D3017"/>
    <mergeCell ref="M3014:M3016"/>
    <mergeCell ref="C3034:E3034"/>
    <mergeCell ref="F3028:H3029"/>
    <mergeCell ref="L3033:M3033"/>
    <mergeCell ref="B3041:M3041"/>
    <mergeCell ref="B3042:C3043"/>
    <mergeCell ref="D3042:M3042"/>
    <mergeCell ref="D3043:M3043"/>
    <mergeCell ref="J2716:M2718"/>
    <mergeCell ref="F2750:H2750"/>
    <mergeCell ref="C2731:G2731"/>
    <mergeCell ref="F2756:H2756"/>
    <mergeCell ref="L2805:M2805"/>
    <mergeCell ref="F2759:H2759"/>
    <mergeCell ref="J2753:K2753"/>
    <mergeCell ref="C2754:E2754"/>
    <mergeCell ref="C2769:G2769"/>
    <mergeCell ref="C2770:G2770"/>
    <mergeCell ref="C2771:G2771"/>
    <mergeCell ref="C2768:G2768"/>
    <mergeCell ref="A2762:A2799"/>
    <mergeCell ref="I2771:M2771"/>
    <mergeCell ref="F2798:H2798"/>
    <mergeCell ref="L2806:M2806"/>
    <mergeCell ref="A2800:N2800"/>
    <mergeCell ref="J2796:M2798"/>
    <mergeCell ref="L2807:M2807"/>
    <mergeCell ref="J2799:M2799"/>
    <mergeCell ref="L2804:M2804"/>
    <mergeCell ref="F2797:H2797"/>
    <mergeCell ref="B2801:M2801"/>
    <mergeCell ref="B2802:C2803"/>
    <mergeCell ref="C2816:D2816"/>
    <mergeCell ref="J2830:K2830"/>
    <mergeCell ref="L2827:M2827"/>
    <mergeCell ref="G2814:G2815"/>
    <mergeCell ref="L2870:M2870"/>
    <mergeCell ref="C2893:G2893"/>
    <mergeCell ref="M2894:M2896"/>
    <mergeCell ref="B2882:C2883"/>
    <mergeCell ref="J2873:K2873"/>
    <mergeCell ref="F2868:H2869"/>
    <mergeCell ref="C2873:E2873"/>
    <mergeCell ref="F2870:H2870"/>
    <mergeCell ref="F2871:H2871"/>
    <mergeCell ref="C2871:E2871"/>
    <mergeCell ref="L2873:M2873"/>
    <mergeCell ref="A2880:N2880"/>
    <mergeCell ref="I2893:M2893"/>
    <mergeCell ref="E2894:E2895"/>
    <mergeCell ref="D2882:M2882"/>
    <mergeCell ref="H2894:H2895"/>
    <mergeCell ref="G2894:G2895"/>
    <mergeCell ref="F2894:F2895"/>
    <mergeCell ref="I2894:I2895"/>
    <mergeCell ref="H2825:I2825"/>
    <mergeCell ref="C2862:D2862"/>
    <mergeCell ref="D2842:M2842"/>
    <mergeCell ref="C2867:I2867"/>
    <mergeCell ref="L2894:L2895"/>
    <mergeCell ref="B2881:M2881"/>
    <mergeCell ref="C2861:D2861"/>
    <mergeCell ref="J2870:K2870"/>
    <mergeCell ref="C2872:E2872"/>
    <mergeCell ref="J2894:J2895"/>
    <mergeCell ref="K2894:K2895"/>
    <mergeCell ref="C2896:D2896"/>
    <mergeCell ref="C2897:D2897"/>
    <mergeCell ref="F2873:H2873"/>
    <mergeCell ref="C2894:D2895"/>
    <mergeCell ref="D2883:M2883"/>
    <mergeCell ref="M2854:M2856"/>
    <mergeCell ref="C2853:G2853"/>
    <mergeCell ref="G2854:G2855"/>
    <mergeCell ref="F2854:F2855"/>
    <mergeCell ref="E2854:E2855"/>
    <mergeCell ref="C2856:D2856"/>
    <mergeCell ref="C2854:D2855"/>
    <mergeCell ref="I2854:I2855"/>
    <mergeCell ref="C2752:E2752"/>
    <mergeCell ref="J2756:M2758"/>
    <mergeCell ref="F2751:H2751"/>
    <mergeCell ref="L2755:M2755"/>
    <mergeCell ref="J2751:M2752"/>
    <mergeCell ref="F2752:H2752"/>
    <mergeCell ref="F2755:H2755"/>
    <mergeCell ref="J2676:M2678"/>
    <mergeCell ref="C2710:E2710"/>
    <mergeCell ref="F2674:H2674"/>
    <mergeCell ref="L2685:M2685"/>
    <mergeCell ref="L2684:M2684"/>
    <mergeCell ref="L2687:M2687"/>
    <mergeCell ref="N2721:N2759"/>
    <mergeCell ref="C2730:G2730"/>
    <mergeCell ref="J2713:K2713"/>
    <mergeCell ref="L2789:M2789"/>
    <mergeCell ref="J2795:K2795"/>
    <mergeCell ref="F2788:H2789"/>
    <mergeCell ref="C2791:E2791"/>
    <mergeCell ref="H2814:H2815"/>
    <mergeCell ref="J2833:K2833"/>
    <mergeCell ref="C2825:E2826"/>
    <mergeCell ref="I2814:I2815"/>
    <mergeCell ref="C2831:E2831"/>
    <mergeCell ref="F2832:H2832"/>
    <mergeCell ref="C2828:E2829"/>
    <mergeCell ref="J2829:K2829"/>
    <mergeCell ref="C2824:D2824"/>
    <mergeCell ref="F2833:H2833"/>
    <mergeCell ref="C2827:I2827"/>
    <mergeCell ref="F2834:H2834"/>
    <mergeCell ref="F2828:H2829"/>
    <mergeCell ref="C2833:E2833"/>
    <mergeCell ref="J2834:K2834"/>
    <mergeCell ref="L2833:M2833"/>
    <mergeCell ref="F2825:G2825"/>
    <mergeCell ref="C2834:E2834"/>
    <mergeCell ref="L2834:M2834"/>
    <mergeCell ref="A2840:N2840"/>
    <mergeCell ref="J2789:K2789"/>
    <mergeCell ref="D2802:M2802"/>
    <mergeCell ref="L2795:M2795"/>
    <mergeCell ref="J2791:M2792"/>
    <mergeCell ref="I2804:J2807"/>
    <mergeCell ref="K2804:K2807"/>
    <mergeCell ref="M2814:M2816"/>
    <mergeCell ref="D2843:M2843"/>
    <mergeCell ref="H2826:I2826"/>
    <mergeCell ref="K2844:K2847"/>
    <mergeCell ref="C2832:E2832"/>
    <mergeCell ref="I2844:J2847"/>
    <mergeCell ref="L2846:M2846"/>
    <mergeCell ref="C3154:E3154"/>
    <mergeCell ref="L3166:M3166"/>
    <mergeCell ref="J3149:K3149"/>
    <mergeCell ref="J3174:J3175"/>
    <mergeCell ref="F3188:H3189"/>
    <mergeCell ref="C3174:D3175"/>
    <mergeCell ref="J3189:K3189"/>
    <mergeCell ref="J3194:K3194"/>
    <mergeCell ref="A3200:N3200"/>
    <mergeCell ref="J3113:K3113"/>
    <mergeCell ref="C3133:G3133"/>
    <mergeCell ref="H3134:H3135"/>
    <mergeCell ref="C3065:E3066"/>
    <mergeCell ref="L3086:M3086"/>
    <mergeCell ref="L3113:M3113"/>
    <mergeCell ref="C3110:E3110"/>
    <mergeCell ref="F3113:H3113"/>
    <mergeCell ref="C3113:E3113"/>
    <mergeCell ref="F3111:H3111"/>
    <mergeCell ref="F3110:H3110"/>
    <mergeCell ref="C3112:E3112"/>
    <mergeCell ref="I3133:M3133"/>
    <mergeCell ref="C3134:D3135"/>
    <mergeCell ref="C3108:E3109"/>
    <mergeCell ref="I3134:I3135"/>
    <mergeCell ref="G3134:G3135"/>
    <mergeCell ref="F3134:F3135"/>
    <mergeCell ref="E3134:E3135"/>
    <mergeCell ref="K3164:K3167"/>
    <mergeCell ref="C3179:D3179"/>
    <mergeCell ref="C3185:E3186"/>
    <mergeCell ref="L3206:M3206"/>
    <mergeCell ref="L3193:M3193"/>
    <mergeCell ref="J3193:K3193"/>
    <mergeCell ref="F3193:H3193"/>
    <mergeCell ref="L3204:M3204"/>
    <mergeCell ref="C3188:E3189"/>
    <mergeCell ref="G3174:G3175"/>
    <mergeCell ref="F3186:G3186"/>
    <mergeCell ref="F3195:H3195"/>
    <mergeCell ref="J3195:K3195"/>
    <mergeCell ref="L3195:M3195"/>
    <mergeCell ref="C3176:D3176"/>
    <mergeCell ref="L3205:M3205"/>
    <mergeCell ref="I3173:M3173"/>
    <mergeCell ref="C3177:D3177"/>
    <mergeCell ref="L3194:M3194"/>
    <mergeCell ref="F3174:F3175"/>
    <mergeCell ref="C3193:E3193"/>
    <mergeCell ref="H3186:I3186"/>
    <mergeCell ref="E3174:E3175"/>
    <mergeCell ref="C3184:D3184"/>
    <mergeCell ref="F3185:G3185"/>
    <mergeCell ref="H3174:H3175"/>
    <mergeCell ref="C3194:E3194"/>
    <mergeCell ref="F3194:H3194"/>
    <mergeCell ref="J3071:M3072"/>
    <mergeCell ref="C3061:D3061"/>
    <mergeCell ref="L3067:M3067"/>
    <mergeCell ref="C3093:G3093"/>
    <mergeCell ref="C3107:I3107"/>
    <mergeCell ref="F3106:G3106"/>
    <mergeCell ref="H3105:I3105"/>
    <mergeCell ref="F3105:G3105"/>
    <mergeCell ref="C3105:E3106"/>
    <mergeCell ref="H3106:I3106"/>
    <mergeCell ref="C3101:D3101"/>
    <mergeCell ref="I3093:M3093"/>
    <mergeCell ref="C3084:H3087"/>
    <mergeCell ref="L3107:M3107"/>
    <mergeCell ref="C3104:D3104"/>
    <mergeCell ref="M3094:M3096"/>
    <mergeCell ref="C3173:G3173"/>
    <mergeCell ref="J3214:J3215"/>
    <mergeCell ref="J3190:K3190"/>
    <mergeCell ref="L3245:M3245"/>
    <mergeCell ref="F3270:H3270"/>
    <mergeCell ref="C3254:D3255"/>
    <mergeCell ref="K3254:K3255"/>
    <mergeCell ref="B3241:M3241"/>
    <mergeCell ref="J3234:K3234"/>
    <mergeCell ref="L3190:M3190"/>
    <mergeCell ref="C3183:D3183"/>
    <mergeCell ref="K3174:K3175"/>
    <mergeCell ref="F3191:H3191"/>
    <mergeCell ref="J3191:M3192"/>
    <mergeCell ref="D3202:M3202"/>
    <mergeCell ref="D3203:M3203"/>
    <mergeCell ref="C3227:I3227"/>
    <mergeCell ref="L3246:M3246"/>
    <mergeCell ref="A3240:N3240"/>
    <mergeCell ref="C3190:E3190"/>
    <mergeCell ref="F3228:H3229"/>
    <mergeCell ref="L3214:L3215"/>
    <mergeCell ref="M3214:M3216"/>
    <mergeCell ref="C3191:E3191"/>
    <mergeCell ref="F3190:H3190"/>
    <mergeCell ref="L3227:M3227"/>
    <mergeCell ref="C3192:E3192"/>
    <mergeCell ref="L3229:M3229"/>
    <mergeCell ref="F3192:H3192"/>
    <mergeCell ref="C3228:E3229"/>
    <mergeCell ref="J3229:K3229"/>
    <mergeCell ref="F3233:H3233"/>
    <mergeCell ref="C3216:D3216"/>
    <mergeCell ref="L3244:M3244"/>
    <mergeCell ref="I2691:M2691"/>
    <mergeCell ref="F2712:H2712"/>
    <mergeCell ref="C2820:D2820"/>
    <mergeCell ref="F2790:H2790"/>
    <mergeCell ref="D2803:M2803"/>
    <mergeCell ref="L2830:M2830"/>
    <mergeCell ref="F2814:F2815"/>
    <mergeCell ref="C2830:E2830"/>
    <mergeCell ref="F2830:H2830"/>
    <mergeCell ref="C2821:D2821"/>
    <mergeCell ref="L2828:M2828"/>
    <mergeCell ref="L2829:M2829"/>
    <mergeCell ref="L2874:M2874"/>
    <mergeCell ref="F2910:H2910"/>
    <mergeCell ref="J2911:M2912"/>
    <mergeCell ref="C2863:D2863"/>
    <mergeCell ref="K2854:K2855"/>
    <mergeCell ref="J2854:J2855"/>
    <mergeCell ref="C2858:D2858"/>
    <mergeCell ref="C2859:D2859"/>
    <mergeCell ref="C2860:D2860"/>
    <mergeCell ref="F2795:H2795"/>
    <mergeCell ref="C2819:D2819"/>
    <mergeCell ref="L2814:L2815"/>
    <mergeCell ref="F2826:G2826"/>
    <mergeCell ref="L2845:M2845"/>
    <mergeCell ref="F2835:H2835"/>
    <mergeCell ref="J2835:K2835"/>
    <mergeCell ref="L2844:M2844"/>
    <mergeCell ref="L2847:M2847"/>
    <mergeCell ref="B2841:M2841"/>
    <mergeCell ref="B2842:C2843"/>
    <mergeCell ref="L3028:M3028"/>
    <mergeCell ref="F3033:H3033"/>
    <mergeCell ref="C3030:E3030"/>
    <mergeCell ref="C3024:D3024"/>
    <mergeCell ref="L3069:M3069"/>
    <mergeCell ref="I3084:J3087"/>
    <mergeCell ref="C3071:E3071"/>
    <mergeCell ref="J3069:K3069"/>
    <mergeCell ref="F3065:G3065"/>
    <mergeCell ref="C3070:E3070"/>
    <mergeCell ref="J3075:K3075"/>
    <mergeCell ref="C3074:E3074"/>
    <mergeCell ref="F3074:H3074"/>
    <mergeCell ref="J3074:K3074"/>
    <mergeCell ref="B3081:M3081"/>
    <mergeCell ref="C3124:H3127"/>
    <mergeCell ref="C3151:E3151"/>
    <mergeCell ref="L3165:M3165"/>
    <mergeCell ref="C3181:D3181"/>
    <mergeCell ref="C3164:H3167"/>
    <mergeCell ref="L3174:L3175"/>
    <mergeCell ref="M3174:M3176"/>
    <mergeCell ref="H3146:I3146"/>
    <mergeCell ref="L3154:M3154"/>
    <mergeCell ref="C3152:E3152"/>
    <mergeCell ref="J3155:K3155"/>
    <mergeCell ref="A3160:N3160"/>
    <mergeCell ref="I3094:I3095"/>
    <mergeCell ref="C3111:E3111"/>
    <mergeCell ref="J3115:K3115"/>
    <mergeCell ref="L3167:M3167"/>
    <mergeCell ref="F3154:H3154"/>
    <mergeCell ref="B3162:C3163"/>
    <mergeCell ref="C3094:D3095"/>
    <mergeCell ref="L3110:M3110"/>
    <mergeCell ref="G3094:G3095"/>
    <mergeCell ref="E3094:E3095"/>
    <mergeCell ref="F3094:F3095"/>
    <mergeCell ref="L3094:L3095"/>
    <mergeCell ref="L3108:M3108"/>
    <mergeCell ref="L3109:M3109"/>
    <mergeCell ref="D3162:M3162"/>
    <mergeCell ref="C3182:D3182"/>
    <mergeCell ref="J3154:K3154"/>
    <mergeCell ref="D3163:M3163"/>
    <mergeCell ref="I3164:J3167"/>
    <mergeCell ref="B3161:M3161"/>
    <mergeCell ref="H2906:I2906"/>
    <mergeCell ref="D2922:M2922"/>
    <mergeCell ref="C2924:H2927"/>
    <mergeCell ref="B2922:C2923"/>
    <mergeCell ref="J2955:K2955"/>
    <mergeCell ref="F2946:G2946"/>
    <mergeCell ref="C2953:E2953"/>
    <mergeCell ref="C3025:E3026"/>
    <mergeCell ref="K3054:K3055"/>
    <mergeCell ref="C3053:G3053"/>
    <mergeCell ref="J3054:J3055"/>
    <mergeCell ref="F3026:G3026"/>
    <mergeCell ref="H3026:I3026"/>
    <mergeCell ref="I3053:M3053"/>
    <mergeCell ref="L2993:M2993"/>
    <mergeCell ref="C3018:D3018"/>
    <mergeCell ref="L3054:L3055"/>
    <mergeCell ref="F3025:G3025"/>
    <mergeCell ref="C3054:D3055"/>
    <mergeCell ref="C3032:E3032"/>
    <mergeCell ref="I3054:I3055"/>
    <mergeCell ref="H3054:H3055"/>
    <mergeCell ref="G3054:G3055"/>
    <mergeCell ref="F3054:F3055"/>
    <mergeCell ref="E3054:E3055"/>
    <mergeCell ref="I2973:M2973"/>
    <mergeCell ref="C2976:D2976"/>
    <mergeCell ref="L2987:M2987"/>
    <mergeCell ref="L2988:M2988"/>
    <mergeCell ref="L2989:M2989"/>
    <mergeCell ref="C3016:D3016"/>
    <mergeCell ref="J3030:K3030"/>
    <mergeCell ref="H3014:H3015"/>
    <mergeCell ref="I3014:I3015"/>
    <mergeCell ref="C3021:D3021"/>
    <mergeCell ref="A3000:N3000"/>
    <mergeCell ref="C3019:D3019"/>
    <mergeCell ref="K3004:K3007"/>
    <mergeCell ref="L3007:M3007"/>
    <mergeCell ref="C3022:D3022"/>
    <mergeCell ref="C3023:D3023"/>
    <mergeCell ref="L2750:M2750"/>
    <mergeCell ref="I2730:M2730"/>
    <mergeCell ref="C2748:E2749"/>
    <mergeCell ref="J2749:K2749"/>
    <mergeCell ref="F2748:H2749"/>
    <mergeCell ref="C2751:E2751"/>
    <mergeCell ref="C2755:E2759"/>
    <mergeCell ref="C2823:D2823"/>
    <mergeCell ref="F2796:H2796"/>
    <mergeCell ref="K2814:K2815"/>
    <mergeCell ref="H2946:I2946"/>
    <mergeCell ref="D2962:M2962"/>
    <mergeCell ref="C2948:E2949"/>
    <mergeCell ref="C2992:E2992"/>
    <mergeCell ref="H2974:H2975"/>
    <mergeCell ref="C2987:I2987"/>
    <mergeCell ref="E2974:E2975"/>
    <mergeCell ref="G2974:G2975"/>
    <mergeCell ref="L2926:M2926"/>
    <mergeCell ref="C2941:D2941"/>
    <mergeCell ref="I2924:J2927"/>
    <mergeCell ref="C2936:D2936"/>
    <mergeCell ref="C2939:D2939"/>
    <mergeCell ref="C2938:D2938"/>
    <mergeCell ref="C2937:D2937"/>
    <mergeCell ref="C2979:D2979"/>
    <mergeCell ref="L2964:M2964"/>
    <mergeCell ref="C2954:E2954"/>
    <mergeCell ref="C2947:I2947"/>
    <mergeCell ref="J2954:K2954"/>
    <mergeCell ref="F2954:H2954"/>
    <mergeCell ref="F2953:H2953"/>
    <mergeCell ref="J2953:K2953"/>
    <mergeCell ref="B2961:M2961"/>
    <mergeCell ref="B2962:C2963"/>
    <mergeCell ref="C2940:D2940"/>
    <mergeCell ref="D2923:M2923"/>
    <mergeCell ref="C2914:E2914"/>
    <mergeCell ref="D2963:M2963"/>
    <mergeCell ref="F2948:H2949"/>
    <mergeCell ref="L2953:M2953"/>
    <mergeCell ref="L2955:M2955"/>
    <mergeCell ref="J2951:M2952"/>
    <mergeCell ref="L2948:M2948"/>
    <mergeCell ref="H3145:I3145"/>
    <mergeCell ref="C3148:E3149"/>
    <mergeCell ref="F3146:G3146"/>
    <mergeCell ref="F3148:H3149"/>
    <mergeCell ref="C3145:E3146"/>
    <mergeCell ref="J3111:M3112"/>
    <mergeCell ref="C3097:D3097"/>
    <mergeCell ref="H3094:H3095"/>
    <mergeCell ref="L3115:M3115"/>
    <mergeCell ref="F3152:H3152"/>
    <mergeCell ref="C3139:D3139"/>
    <mergeCell ref="C3143:D3143"/>
    <mergeCell ref="C3142:D3142"/>
    <mergeCell ref="C3140:D3140"/>
    <mergeCell ref="L3147:M3147"/>
    <mergeCell ref="L3148:M3148"/>
    <mergeCell ref="L3149:M3149"/>
    <mergeCell ref="J3109:K3109"/>
    <mergeCell ref="I3124:J3127"/>
    <mergeCell ref="F3114:H3114"/>
    <mergeCell ref="L3126:M3126"/>
    <mergeCell ref="K3124:K3127"/>
    <mergeCell ref="L3124:M3124"/>
    <mergeCell ref="C3138:D3138"/>
    <mergeCell ref="F3151:H3151"/>
    <mergeCell ref="C3147:I3147"/>
    <mergeCell ref="L3075:M3075"/>
    <mergeCell ref="C3102:D3102"/>
    <mergeCell ref="F3150:H3150"/>
    <mergeCell ref="J3114:K3114"/>
    <mergeCell ref="L3125:M3125"/>
    <mergeCell ref="J3150:K3150"/>
    <mergeCell ref="L3150:M3150"/>
    <mergeCell ref="J3151:M3152"/>
    <mergeCell ref="B3121:M3121"/>
    <mergeCell ref="C3150:E3150"/>
    <mergeCell ref="C3058:D3058"/>
    <mergeCell ref="L3044:M3044"/>
    <mergeCell ref="K3044:K3047"/>
    <mergeCell ref="I3044:J3047"/>
    <mergeCell ref="L3046:M3046"/>
    <mergeCell ref="L3045:M3045"/>
    <mergeCell ref="I3013:M3013"/>
    <mergeCell ref="C3014:D3015"/>
    <mergeCell ref="L3027:M3027"/>
    <mergeCell ref="C3033:E3033"/>
    <mergeCell ref="J3029:K3029"/>
    <mergeCell ref="L3034:M3034"/>
    <mergeCell ref="J3034:K3034"/>
    <mergeCell ref="F3031:H3031"/>
    <mergeCell ref="J3033:K3033"/>
    <mergeCell ref="F3034:H3034"/>
    <mergeCell ref="A3040:N3040"/>
    <mergeCell ref="C2944:D2944"/>
    <mergeCell ref="L2949:M2949"/>
    <mergeCell ref="F2950:H2950"/>
    <mergeCell ref="C2945:E2946"/>
    <mergeCell ref="F2945:G2945"/>
    <mergeCell ref="H2945:I2945"/>
    <mergeCell ref="C2982:D2982"/>
    <mergeCell ref="I2964:J2967"/>
    <mergeCell ref="M2974:M2976"/>
    <mergeCell ref="K2924:K2927"/>
    <mergeCell ref="C2950:E2950"/>
    <mergeCell ref="L2950:M2950"/>
    <mergeCell ref="F2951:H2951"/>
    <mergeCell ref="L3030:M3030"/>
    <mergeCell ref="E3014:E3015"/>
    <mergeCell ref="G3014:G3015"/>
    <mergeCell ref="F3014:F3015"/>
    <mergeCell ref="K3014:K3015"/>
    <mergeCell ref="J3031:M3032"/>
    <mergeCell ref="C3044:H3047"/>
    <mergeCell ref="J3070:K3070"/>
    <mergeCell ref="L3070:M3070"/>
    <mergeCell ref="C3060:D3060"/>
    <mergeCell ref="F3071:H3071"/>
    <mergeCell ref="A3080:N3080"/>
    <mergeCell ref="A3120:N3120"/>
    <mergeCell ref="J3014:J3015"/>
    <mergeCell ref="C3031:E3031"/>
    <mergeCell ref="F3032:H3032"/>
    <mergeCell ref="C3056:D3056"/>
    <mergeCell ref="C3057:D3057"/>
    <mergeCell ref="F3035:H3035"/>
    <mergeCell ref="C3028:E3029"/>
    <mergeCell ref="H3025:I3025"/>
    <mergeCell ref="L3029:M3029"/>
    <mergeCell ref="J3035:K3035"/>
    <mergeCell ref="L3035:M3035"/>
    <mergeCell ref="M3054:M3056"/>
    <mergeCell ref="L3047:M3047"/>
    <mergeCell ref="C3063:D3063"/>
    <mergeCell ref="F3030:H3030"/>
    <mergeCell ref="C3233:E3233"/>
    <mergeCell ref="I3253:M3253"/>
    <mergeCell ref="F3254:F3255"/>
    <mergeCell ref="L3268:M3268"/>
    <mergeCell ref="C3273:E3273"/>
    <mergeCell ref="H3265:I3265"/>
    <mergeCell ref="F3274:H3274"/>
    <mergeCell ref="J3274:K3274"/>
    <mergeCell ref="L3274:M3274"/>
    <mergeCell ref="I3254:I3255"/>
    <mergeCell ref="C3265:E3266"/>
    <mergeCell ref="L3270:M3270"/>
    <mergeCell ref="C3264:D3264"/>
    <mergeCell ref="F3273:H3273"/>
    <mergeCell ref="L3267:M3267"/>
    <mergeCell ref="D3082:M3082"/>
    <mergeCell ref="F3066:G3066"/>
    <mergeCell ref="C3073:E3073"/>
    <mergeCell ref="D3083:M3083"/>
    <mergeCell ref="C3114:E3114"/>
    <mergeCell ref="J3134:J3135"/>
    <mergeCell ref="J3110:K3110"/>
    <mergeCell ref="D3122:M3122"/>
    <mergeCell ref="C3136:D3136"/>
    <mergeCell ref="C3137:D3137"/>
    <mergeCell ref="K3134:K3135"/>
    <mergeCell ref="F3115:H3115"/>
    <mergeCell ref="D3123:M3123"/>
    <mergeCell ref="F3108:H3109"/>
    <mergeCell ref="L3114:M3114"/>
    <mergeCell ref="L3134:L3135"/>
    <mergeCell ref="M3134:M3136"/>
    <mergeCell ref="L3155:M3155"/>
    <mergeCell ref="F3145:G3145"/>
    <mergeCell ref="C3153:E3153"/>
    <mergeCell ref="L3153:M3153"/>
    <mergeCell ref="L3233:M3233"/>
    <mergeCell ref="C3217:D3217"/>
    <mergeCell ref="K3214:K3215"/>
    <mergeCell ref="F3234:H3234"/>
    <mergeCell ref="L3085:M3085"/>
    <mergeCell ref="C3096:D3096"/>
    <mergeCell ref="C3141:D3141"/>
    <mergeCell ref="L3127:M3127"/>
    <mergeCell ref="B3122:C3123"/>
    <mergeCell ref="F3112:H3112"/>
    <mergeCell ref="L3074:M3074"/>
    <mergeCell ref="C3098:D3098"/>
    <mergeCell ref="L3087:M3087"/>
    <mergeCell ref="L3084:M3084"/>
    <mergeCell ref="C3144:D3144"/>
    <mergeCell ref="J3153:K3153"/>
    <mergeCell ref="F3155:H3155"/>
    <mergeCell ref="C3214:D3215"/>
    <mergeCell ref="L3188:M3188"/>
    <mergeCell ref="C3178:D3178"/>
    <mergeCell ref="I3213:M3213"/>
    <mergeCell ref="C3187:I3187"/>
    <mergeCell ref="I3174:I3175"/>
    <mergeCell ref="L3187:M3187"/>
    <mergeCell ref="C3224:D3224"/>
    <mergeCell ref="F3225:G3225"/>
    <mergeCell ref="C3213:G3213"/>
    <mergeCell ref="L3189:M3189"/>
    <mergeCell ref="L3228:M3228"/>
    <mergeCell ref="C3225:E3226"/>
    <mergeCell ref="H3214:H3215"/>
    <mergeCell ref="H3226:I3226"/>
    <mergeCell ref="I3214:I3215"/>
    <mergeCell ref="F3226:G3226"/>
    <mergeCell ref="E3214:E3215"/>
    <mergeCell ref="H3225:I3225"/>
    <mergeCell ref="F3214:F3215"/>
    <mergeCell ref="G3214:G3215"/>
    <mergeCell ref="H3185:I3185"/>
    <mergeCell ref="C3218:D3218"/>
    <mergeCell ref="L3207:M3207"/>
    <mergeCell ref="B3202:C3203"/>
    <mergeCell ref="C3180:D3180"/>
    <mergeCell ref="L3164:M3164"/>
    <mergeCell ref="F3153:H3153"/>
    <mergeCell ref="B3201:M3201"/>
    <mergeCell ref="C3222:D3222"/>
    <mergeCell ref="K3204:K3207"/>
    <mergeCell ref="C3223:D3223"/>
    <mergeCell ref="F3230:H3230"/>
    <mergeCell ref="J3230:K3230"/>
    <mergeCell ref="L3230:M3230"/>
    <mergeCell ref="J3231:M3232"/>
    <mergeCell ref="I3204:J3207"/>
    <mergeCell ref="C3231:E3231"/>
    <mergeCell ref="C3204:H3207"/>
    <mergeCell ref="F3232:H3232"/>
    <mergeCell ref="C3219:D3219"/>
    <mergeCell ref="J3235:K3235"/>
    <mergeCell ref="C3232:E3232"/>
    <mergeCell ref="F3231:H3231"/>
    <mergeCell ref="C3221:D3221"/>
    <mergeCell ref="C3230:E3230"/>
    <mergeCell ref="F3235:H3235"/>
    <mergeCell ref="L3235:M3235"/>
    <mergeCell ref="C3220:D3220"/>
    <mergeCell ref="C3270:E3270"/>
    <mergeCell ref="G3254:G3255"/>
    <mergeCell ref="J3269:K3269"/>
    <mergeCell ref="F3271:H3271"/>
    <mergeCell ref="F3268:H3269"/>
    <mergeCell ref="C3267:I3267"/>
    <mergeCell ref="M3254:M3256"/>
    <mergeCell ref="D3242:M3242"/>
    <mergeCell ref="L3234:M3234"/>
    <mergeCell ref="C3256:D3256"/>
    <mergeCell ref="J3254:J3255"/>
    <mergeCell ref="C3257:D3257"/>
    <mergeCell ref="L3254:L3255"/>
    <mergeCell ref="C3268:E3269"/>
    <mergeCell ref="F3272:H3272"/>
    <mergeCell ref="J3233:K3233"/>
    <mergeCell ref="C3258:D3258"/>
    <mergeCell ref="I3244:J3247"/>
    <mergeCell ref="B3242:C3243"/>
    <mergeCell ref="C3260:D3260"/>
    <mergeCell ref="C3261:D3261"/>
    <mergeCell ref="C3262:D3262"/>
    <mergeCell ref="C3263:D3263"/>
    <mergeCell ref="C3274:E3274"/>
    <mergeCell ref="H3266:I3266"/>
    <mergeCell ref="L3273:M3273"/>
    <mergeCell ref="F3266:G3266"/>
    <mergeCell ref="J3273:K3273"/>
    <mergeCell ref="C3259:D3259"/>
    <mergeCell ref="K3244:K3247"/>
    <mergeCell ref="C3234:E3234"/>
    <mergeCell ref="C3244:H3247"/>
    <mergeCell ref="L3247:M3247"/>
    <mergeCell ref="L3269:M3269"/>
    <mergeCell ref="F3265:G3265"/>
    <mergeCell ref="C3271:E3271"/>
    <mergeCell ref="F3275:H3275"/>
    <mergeCell ref="J3275:K3275"/>
    <mergeCell ref="L3275:M3275"/>
    <mergeCell ref="D3243:M3243"/>
    <mergeCell ref="E3254:E3255"/>
    <mergeCell ref="C3253:G3253"/>
    <mergeCell ref="C3272:E3272"/>
    <mergeCell ref="H3254:H3255"/>
    <mergeCell ref="J3270:K3270"/>
    <mergeCell ref="J3271:M3272"/>
    <mergeCell ref="C54:D55"/>
    <mergeCell ref="F39:H39"/>
    <mergeCell ref="I53:M53"/>
    <mergeCell ref="C50:G50"/>
    <mergeCell ref="C51:G51"/>
    <mergeCell ref="C52:G52"/>
    <mergeCell ref="J94:J95"/>
    <mergeCell ref="D83:M83"/>
    <mergeCell ref="J71:M72"/>
    <mergeCell ref="L94:L95"/>
    <mergeCell ref="M94:M96"/>
    <mergeCell ref="C96:D96"/>
    <mergeCell ref="C97:D97"/>
    <mergeCell ref="C71:E71"/>
    <mergeCell ref="L86:M86"/>
    <mergeCell ref="K84:K87"/>
    <mergeCell ref="B81:M81"/>
    <mergeCell ref="B82:C83"/>
    <mergeCell ref="J151:M152"/>
    <mergeCell ref="F195:H195"/>
    <mergeCell ref="C178:D178"/>
    <mergeCell ref="C262:D262"/>
    <mergeCell ref="D243:M243"/>
    <mergeCell ref="F238:H238"/>
    <mergeCell ref="C209:G209"/>
    <mergeCell ref="L204:M204"/>
    <mergeCell ref="I208:M208"/>
    <mergeCell ref="L207:M207"/>
    <mergeCell ref="L205:M205"/>
    <mergeCell ref="L206:M206"/>
    <mergeCell ref="N201:N239"/>
    <mergeCell ref="C235:E239"/>
    <mergeCell ref="I210:M210"/>
    <mergeCell ref="B242:C243"/>
    <mergeCell ref="I244:J247"/>
    <mergeCell ref="C265:E266"/>
    <mergeCell ref="C256:D256"/>
    <mergeCell ref="H265:I265"/>
    <mergeCell ref="C257:D257"/>
    <mergeCell ref="C258:D258"/>
    <mergeCell ref="C261:D261"/>
    <mergeCell ref="C100:D100"/>
    <mergeCell ref="L113:M113"/>
    <mergeCell ref="F116:H116"/>
    <mergeCell ref="C168:G168"/>
    <mergeCell ref="C190:E190"/>
    <mergeCell ref="M174:M176"/>
    <mergeCell ref="L188:M188"/>
    <mergeCell ref="C176:D176"/>
    <mergeCell ref="E174:E175"/>
    <mergeCell ref="K174:K175"/>
    <mergeCell ref="C184:D184"/>
    <mergeCell ref="I174:I175"/>
    <mergeCell ref="C174:D175"/>
    <mergeCell ref="F174:F175"/>
    <mergeCell ref="G174:G175"/>
    <mergeCell ref="H174:H175"/>
    <mergeCell ref="L174:L175"/>
    <mergeCell ref="C183:D183"/>
    <mergeCell ref="B161:M161"/>
    <mergeCell ref="A162:A199"/>
    <mergeCell ref="J174:J175"/>
    <mergeCell ref="A240:N240"/>
    <mergeCell ref="C259:D259"/>
    <mergeCell ref="C187:I187"/>
    <mergeCell ref="C194:E194"/>
    <mergeCell ref="J189:K189"/>
    <mergeCell ref="F188:H189"/>
    <mergeCell ref="F191:H191"/>
    <mergeCell ref="F194:H194"/>
    <mergeCell ref="C173:G173"/>
    <mergeCell ref="C244:H247"/>
    <mergeCell ref="C292:G292"/>
    <mergeCell ref="L267:M267"/>
    <mergeCell ref="D242:M242"/>
    <mergeCell ref="C264:D264"/>
    <mergeCell ref="F265:G265"/>
    <mergeCell ref="L268:M268"/>
    <mergeCell ref="C260:D260"/>
    <mergeCell ref="K244:K247"/>
    <mergeCell ref="I292:M292"/>
    <mergeCell ref="C263:D263"/>
    <mergeCell ref="M254:M256"/>
    <mergeCell ref="H266:I266"/>
    <mergeCell ref="C267:I267"/>
    <mergeCell ref="F266:G266"/>
    <mergeCell ref="C332:G332"/>
    <mergeCell ref="I332:M332"/>
    <mergeCell ref="J674:K674"/>
    <mergeCell ref="I729:M729"/>
    <mergeCell ref="N721:N759"/>
    <mergeCell ref="C777:D777"/>
    <mergeCell ref="F788:H789"/>
    <mergeCell ref="C792:E792"/>
    <mergeCell ref="C787:I787"/>
    <mergeCell ref="I768:M768"/>
    <mergeCell ref="C740:D740"/>
    <mergeCell ref="L766:M766"/>
    <mergeCell ref="F750:H750"/>
    <mergeCell ref="C742:D742"/>
    <mergeCell ref="L765:M765"/>
    <mergeCell ref="B761:M761"/>
    <mergeCell ref="N841:N879"/>
    <mergeCell ref="F879:H879"/>
    <mergeCell ref="J834:K834"/>
    <mergeCell ref="F912:H912"/>
    <mergeCell ref="D962:M962"/>
    <mergeCell ref="C976:D976"/>
    <mergeCell ref="J951:M952"/>
    <mergeCell ref="F955:H955"/>
    <mergeCell ref="C984:D984"/>
    <mergeCell ref="F985:G985"/>
    <mergeCell ref="H985:I985"/>
    <mergeCell ref="J873:K873"/>
    <mergeCell ref="C912:E912"/>
    <mergeCell ref="L915:M915"/>
    <mergeCell ref="F915:H915"/>
    <mergeCell ref="A960:N960"/>
    <mergeCell ref="J915:K915"/>
    <mergeCell ref="M974:M976"/>
    <mergeCell ref="C977:D977"/>
    <mergeCell ref="A1000:N1000"/>
    <mergeCell ref="F825:G825"/>
    <mergeCell ref="J835:K835"/>
    <mergeCell ref="J831:M832"/>
    <mergeCell ref="C835:E839"/>
    <mergeCell ref="K1004:K1007"/>
    <mergeCell ref="C987:I987"/>
    <mergeCell ref="C1020:D1020"/>
    <mergeCell ref="C1018:D1018"/>
    <mergeCell ref="C1004:H1007"/>
    <mergeCell ref="C914:E914"/>
    <mergeCell ref="L927:M927"/>
    <mergeCell ref="L924:M924"/>
    <mergeCell ref="L925:M925"/>
    <mergeCell ref="L926:M926"/>
    <mergeCell ref="A922:A959"/>
    <mergeCell ref="C929:G929"/>
    <mergeCell ref="F913:H913"/>
    <mergeCell ref="J919:M919"/>
    <mergeCell ref="B962:C963"/>
    <mergeCell ref="I1004:J1007"/>
    <mergeCell ref="C1024:D1024"/>
    <mergeCell ref="C1052:G1052"/>
    <mergeCell ref="I1052:M1052"/>
    <mergeCell ref="I1092:M1092"/>
    <mergeCell ref="I1132:M1132"/>
    <mergeCell ref="M1014:M1016"/>
    <mergeCell ref="C980:D980"/>
    <mergeCell ref="C1016:D1016"/>
    <mergeCell ref="I928:M928"/>
    <mergeCell ref="C983:D983"/>
    <mergeCell ref="L987:M987"/>
    <mergeCell ref="L988:M988"/>
    <mergeCell ref="C979:D979"/>
    <mergeCell ref="D1003:M1003"/>
    <mergeCell ref="D1002:M1002"/>
    <mergeCell ref="F986:G986"/>
    <mergeCell ref="C981:D981"/>
    <mergeCell ref="C982:D982"/>
    <mergeCell ref="H986:I986"/>
    <mergeCell ref="F917:H917"/>
    <mergeCell ref="C985:E986"/>
    <mergeCell ref="C1132:G1132"/>
    <mergeCell ref="C978:D978"/>
    <mergeCell ref="J913:K913"/>
    <mergeCell ref="D963:M963"/>
    <mergeCell ref="C964:H967"/>
    <mergeCell ref="K964:K967"/>
    <mergeCell ref="I964:J967"/>
    <mergeCell ref="C928:G928"/>
    <mergeCell ref="B1002:C1003"/>
    <mergeCell ref="C1092:G1092"/>
    <mergeCell ref="C1019:D1019"/>
    <mergeCell ref="C1021:D1021"/>
    <mergeCell ref="C1022:D1022"/>
    <mergeCell ref="C1017:D1017"/>
    <mergeCell ref="C1023:D1023"/>
    <mergeCell ref="C1750:E1750"/>
    <mergeCell ref="K1724:K1727"/>
    <mergeCell ref="L1750:M1750"/>
    <mergeCell ref="J1793:K1793"/>
    <mergeCell ref="C1780:D1780"/>
    <mergeCell ref="C1858:D1858"/>
    <mergeCell ref="L1870:M1870"/>
    <mergeCell ref="F1872:H1872"/>
    <mergeCell ref="J2116:M2118"/>
    <mergeCell ref="C2128:G2128"/>
    <mergeCell ref="F2117:H2117"/>
    <mergeCell ref="L2125:M2125"/>
    <mergeCell ref="F2108:H2109"/>
    <mergeCell ref="L2127:M2127"/>
    <mergeCell ref="L2107:M2107"/>
    <mergeCell ref="C1951:E1951"/>
    <mergeCell ref="I1924:J1927"/>
    <mergeCell ref="C2108:E2109"/>
    <mergeCell ref="L2126:M2126"/>
    <mergeCell ref="F2146:G2146"/>
    <mergeCell ref="L2149:M2149"/>
    <mergeCell ref="C1938:D1938"/>
    <mergeCell ref="L2108:M2108"/>
    <mergeCell ref="J2109:K2109"/>
    <mergeCell ref="F2145:G2145"/>
    <mergeCell ref="J2155:K2155"/>
    <mergeCell ref="L2147:M2147"/>
    <mergeCell ref="F2157:H2157"/>
    <mergeCell ref="F2156:H2156"/>
    <mergeCell ref="H2146:I2146"/>
    <mergeCell ref="L1950:M1950"/>
    <mergeCell ref="C2105:E2106"/>
    <mergeCell ref="F2115:H2115"/>
    <mergeCell ref="H2145:I2145"/>
    <mergeCell ref="F2158:H2158"/>
    <mergeCell ref="L2153:M2153"/>
    <mergeCell ref="C2154:E2154"/>
    <mergeCell ref="C2097:D2097"/>
    <mergeCell ref="J2115:K2115"/>
    <mergeCell ref="L2109:M2109"/>
    <mergeCell ref="L2164:M2164"/>
    <mergeCell ref="F2188:H2189"/>
    <mergeCell ref="C2168:G2168"/>
    <mergeCell ref="F2185:G2185"/>
    <mergeCell ref="L2204:M2204"/>
    <mergeCell ref="J2196:M2198"/>
    <mergeCell ref="L2187:M2187"/>
    <mergeCell ref="I2208:M2208"/>
    <mergeCell ref="F2106:G2106"/>
    <mergeCell ref="L2148:M2148"/>
    <mergeCell ref="J2149:K2149"/>
    <mergeCell ref="I2128:M2128"/>
    <mergeCell ref="F2148:H2149"/>
    <mergeCell ref="L2155:M2155"/>
    <mergeCell ref="C2153:E2153"/>
    <mergeCell ref="J2156:M2158"/>
    <mergeCell ref="L2154:M2154"/>
    <mergeCell ref="J2154:K2154"/>
    <mergeCell ref="F2154:H2154"/>
    <mergeCell ref="F2155:H2155"/>
    <mergeCell ref="J2153:K2153"/>
    <mergeCell ref="I2168:M2168"/>
    <mergeCell ref="C2184:D2184"/>
    <mergeCell ref="L2188:M2188"/>
    <mergeCell ref="L2195:M2195"/>
    <mergeCell ref="F2186:G2186"/>
    <mergeCell ref="H2185:I2185"/>
    <mergeCell ref="F2195:H2195"/>
    <mergeCell ref="C2188:E2189"/>
    <mergeCell ref="L2205:M2205"/>
    <mergeCell ref="H2186:I2186"/>
    <mergeCell ref="F2198:H2198"/>
    <mergeCell ref="F2196:H2196"/>
    <mergeCell ref="J2195:K2195"/>
    <mergeCell ref="L2206:M2206"/>
    <mergeCell ref="L2207:M2207"/>
    <mergeCell ref="C2208:G2208"/>
    <mergeCell ref="C2107:I2107"/>
    <mergeCell ref="L2115:M2115"/>
    <mergeCell ref="F2118:H2118"/>
    <mergeCell ref="H2106:I2106"/>
    <mergeCell ref="L2167:M2167"/>
    <mergeCell ref="C2185:E2186"/>
    <mergeCell ref="J2189:K2189"/>
    <mergeCell ref="F2197:H2197"/>
    <mergeCell ref="L2166:M2166"/>
    <mergeCell ref="C2193:E2193"/>
    <mergeCell ref="F2194:H2194"/>
    <mergeCell ref="C2137:D2137"/>
    <mergeCell ref="L2124:M2124"/>
    <mergeCell ref="F2116:H2116"/>
    <mergeCell ref="C2147:I2147"/>
    <mergeCell ref="C2148:E2149"/>
    <mergeCell ref="C2144:D2144"/>
    <mergeCell ref="C2145:E2146"/>
    <mergeCell ref="C2187:I2187"/>
    <mergeCell ref="L2165:M2165"/>
    <mergeCell ref="F2153:H2153"/>
    <mergeCell ref="C2194:E2194"/>
    <mergeCell ref="L2189:M2189"/>
    <mergeCell ref="C2177:D2177"/>
    <mergeCell ref="L2193:M2193"/>
    <mergeCell ref="J2193:K2193"/>
    <mergeCell ref="F2193:H2193"/>
    <mergeCell ref="J2194:K2194"/>
    <mergeCell ref="L2194:M2194"/>
    <mergeCell ref="C2257:D2257"/>
    <mergeCell ref="J2270:K2270"/>
    <mergeCell ref="L2267:M2267"/>
    <mergeCell ref="L2433:M2433"/>
    <mergeCell ref="C2449:G2449"/>
    <mergeCell ref="I2449:M2449"/>
    <mergeCell ref="F2433:H2433"/>
    <mergeCell ref="J2434:K2434"/>
    <mergeCell ref="F2432:H2432"/>
    <mergeCell ref="L2633:M2633"/>
    <mergeCell ref="A2640:N2640"/>
    <mergeCell ref="F2632:H2632"/>
    <mergeCell ref="F2633:H2633"/>
    <mergeCell ref="J2635:K2635"/>
    <mergeCell ref="C2634:E2634"/>
    <mergeCell ref="A2720:N2720"/>
    <mergeCell ref="C2697:D2697"/>
    <mergeCell ref="C2785:E2786"/>
    <mergeCell ref="L2787:M2787"/>
    <mergeCell ref="C2778:D2778"/>
    <mergeCell ref="C2782:D2782"/>
    <mergeCell ref="C2780:D2780"/>
    <mergeCell ref="C2779:D2779"/>
    <mergeCell ref="F2665:G2665"/>
    <mergeCell ref="C2704:D2704"/>
    <mergeCell ref="I2684:J2687"/>
    <mergeCell ref="C2724:H2727"/>
    <mergeCell ref="C2787:I2787"/>
    <mergeCell ref="C2703:D2703"/>
    <mergeCell ref="D2762:M2762"/>
    <mergeCell ref="D2722:M2722"/>
    <mergeCell ref="C2702:D2702"/>
    <mergeCell ref="D2723:M2723"/>
    <mergeCell ref="I2724:J2727"/>
    <mergeCell ref="K2724:K2727"/>
    <mergeCell ref="C2698:D2698"/>
    <mergeCell ref="H2666:I2666"/>
    <mergeCell ref="K2684:K2687"/>
    <mergeCell ref="C2665:E2666"/>
    <mergeCell ref="M2694:M2696"/>
    <mergeCell ref="L2707:M2707"/>
    <mergeCell ref="L2708:M2708"/>
    <mergeCell ref="M2734:M2736"/>
    <mergeCell ref="C2781:D2781"/>
    <mergeCell ref="F2705:G2705"/>
    <mergeCell ref="C2707:I2707"/>
    <mergeCell ref="C2742:D2742"/>
    <mergeCell ref="C2747:I2747"/>
    <mergeCell ref="L2747:M2747"/>
    <mergeCell ref="L2748:M2748"/>
    <mergeCell ref="D2642:M2642"/>
    <mergeCell ref="C2662:D2662"/>
    <mergeCell ref="D2682:M2682"/>
    <mergeCell ref="D2683:M2683"/>
    <mergeCell ref="C2696:D2696"/>
    <mergeCell ref="C2743:D2743"/>
    <mergeCell ref="B2722:C2723"/>
    <mergeCell ref="C2745:E2746"/>
    <mergeCell ref="C2737:D2737"/>
    <mergeCell ref="F2745:G2745"/>
    <mergeCell ref="C2744:D2744"/>
    <mergeCell ref="C2739:D2739"/>
    <mergeCell ref="C2740:D2740"/>
    <mergeCell ref="C2741:D2741"/>
    <mergeCell ref="H2745:I2745"/>
    <mergeCell ref="C2738:D2738"/>
    <mergeCell ref="F2746:G2746"/>
    <mergeCell ref="H2746:I2746"/>
    <mergeCell ref="A2760:N2760"/>
    <mergeCell ref="I2571:M2571"/>
    <mergeCell ref="F2555:H2555"/>
    <mergeCell ref="L2554:M2554"/>
    <mergeCell ref="A2562:A2599"/>
    <mergeCell ref="L2474:M2474"/>
    <mergeCell ref="F2516:H2516"/>
    <mergeCell ref="J2516:M2518"/>
    <mergeCell ref="F2518:H2518"/>
    <mergeCell ref="F2519:H2519"/>
    <mergeCell ref="J2519:M2519"/>
    <mergeCell ref="J2551:M2552"/>
    <mergeCell ref="F2552:H2552"/>
    <mergeCell ref="L2514:M2514"/>
    <mergeCell ref="C2552:E2552"/>
    <mergeCell ref="L2555:M2555"/>
    <mergeCell ref="C2555:E2559"/>
    <mergeCell ref="J2553:K2553"/>
    <mergeCell ref="J2559:M2559"/>
    <mergeCell ref="I2531:M2531"/>
    <mergeCell ref="C2553:E2553"/>
    <mergeCell ref="F2559:H2559"/>
    <mergeCell ref="L2635:M2635"/>
    <mergeCell ref="C2661:D2661"/>
    <mergeCell ref="I3212:M3212"/>
    <mergeCell ref="C3092:G3092"/>
    <mergeCell ref="I2972:M2972"/>
    <mergeCell ref="I3012:M3012"/>
    <mergeCell ref="I3132:M3132"/>
    <mergeCell ref="B2682:C2683"/>
    <mergeCell ref="H2705:I2705"/>
    <mergeCell ref="C2705:E2706"/>
    <mergeCell ref="B2762:C2763"/>
    <mergeCell ref="C2764:H2767"/>
    <mergeCell ref="C2776:D2776"/>
    <mergeCell ref="C2777:D2777"/>
    <mergeCell ref="C2784:D2784"/>
    <mergeCell ref="K2644:K2647"/>
    <mergeCell ref="C2684:H2687"/>
    <mergeCell ref="D2763:M2763"/>
    <mergeCell ref="F2706:G2706"/>
    <mergeCell ref="C2736:D2736"/>
    <mergeCell ref="I2764:J2767"/>
    <mergeCell ref="H2706:I2706"/>
    <mergeCell ref="M2774:M2776"/>
    <mergeCell ref="F2553:H2553"/>
    <mergeCell ref="C2592:E2592"/>
    <mergeCell ref="F2599:H2599"/>
    <mergeCell ref="C2658:D2658"/>
    <mergeCell ref="J2633:K2633"/>
    <mergeCell ref="D2643:M2643"/>
    <mergeCell ref="B2642:C2643"/>
    <mergeCell ref="C2667:I2667"/>
    <mergeCell ref="C2644:H2647"/>
    <mergeCell ref="C2664:D2664"/>
    <mergeCell ref="C2659:D2659"/>
    <mergeCell ref="C2656:D2656"/>
    <mergeCell ref="C2657:D2657"/>
    <mergeCell ref="C2660:D2660"/>
    <mergeCell ref="N2601:N2639"/>
    <mergeCell ref="F2635:H2635"/>
    <mergeCell ref="J2636:M2638"/>
    <mergeCell ref="F2638:H2638"/>
    <mergeCell ref="F2639:H2639"/>
    <mergeCell ref="J2639:M2639"/>
    <mergeCell ref="H2665:I2665"/>
    <mergeCell ref="C2701:D2701"/>
    <mergeCell ref="C2700:D2700"/>
    <mergeCell ref="C2699:D2699"/>
    <mergeCell ref="F2666:G2666"/>
    <mergeCell ref="C2663:D2663"/>
    <mergeCell ref="I2644:J2647"/>
    <mergeCell ref="M2654:M2656"/>
    <mergeCell ref="L2667:M2667"/>
    <mergeCell ref="L2668:M2668"/>
    <mergeCell ref="A2680:N2680"/>
    <mergeCell ref="C2972:G2972"/>
    <mergeCell ref="I3172:M3172"/>
    <mergeCell ref="C3212:G3212"/>
    <mergeCell ref="C3132:G3132"/>
    <mergeCell ref="C3252:G3252"/>
    <mergeCell ref="I3252:M3252"/>
    <mergeCell ref="K2764:K2767"/>
    <mergeCell ref="I2812:M2812"/>
    <mergeCell ref="C2783:D2783"/>
    <mergeCell ref="C2852:G2852"/>
    <mergeCell ref="I3052:M3052"/>
    <mergeCell ref="C3172:G3172"/>
    <mergeCell ref="C3052:G3052"/>
    <mergeCell ref="I2932:M2932"/>
    <mergeCell ref="F2786:G2786"/>
    <mergeCell ref="C2932:G2932"/>
    <mergeCell ref="H2786:I2786"/>
    <mergeCell ref="I2892:M2892"/>
    <mergeCell ref="C2812:G2812"/>
    <mergeCell ref="F2785:G2785"/>
    <mergeCell ref="C2892:G2892"/>
    <mergeCell ref="H2785:I2785"/>
    <mergeCell ref="I2852:M2852"/>
    <mergeCell ref="L2788:M2788"/>
    <mergeCell ref="C3012:G3012"/>
    <mergeCell ref="I3092:M3092"/>
    <mergeCell ref="D82:M82"/>
    <mergeCell ref="K94:K95"/>
    <mergeCell ref="I84:J87"/>
    <mergeCell ref="L84:M84"/>
    <mergeCell ref="L85:M85"/>
    <mergeCell ref="L87:M87"/>
    <mergeCell ref="C31:E31"/>
    <mergeCell ref="H54:H55"/>
    <mergeCell ref="L44:M44"/>
    <mergeCell ref="L67:M67"/>
    <mergeCell ref="F75:H75"/>
    <mergeCell ref="C72:E72"/>
    <mergeCell ref="F77:H77"/>
    <mergeCell ref="F78:H78"/>
    <mergeCell ref="F79:H79"/>
    <mergeCell ref="J79:M79"/>
    <mergeCell ref="A80:N80"/>
    <mergeCell ref="H105:I105"/>
    <mergeCell ref="C150:E150"/>
    <mergeCell ref="C92:G92"/>
    <mergeCell ref="C179:D179"/>
    <mergeCell ref="J191:M192"/>
    <mergeCell ref="F198:H198"/>
    <mergeCell ref="B201:M201"/>
    <mergeCell ref="B202:C203"/>
    <mergeCell ref="D202:M202"/>
    <mergeCell ref="D203:M203"/>
    <mergeCell ref="C220:D220"/>
    <mergeCell ref="G214:G215"/>
    <mergeCell ref="F214:F215"/>
    <mergeCell ref="E214:E215"/>
    <mergeCell ref="C216:D216"/>
    <mergeCell ref="C217:D217"/>
    <mergeCell ref="C214:D215"/>
    <mergeCell ref="J190:K190"/>
    <mergeCell ref="C222:D222"/>
    <mergeCell ref="C181:D181"/>
    <mergeCell ref="J195:K195"/>
    <mergeCell ref="L190:M190"/>
    <mergeCell ref="A200:N200"/>
    <mergeCell ref="C218:D218"/>
    <mergeCell ref="J230:K230"/>
    <mergeCell ref="C231:E231"/>
    <mergeCell ref="H214:H215"/>
    <mergeCell ref="L227:M227"/>
    <mergeCell ref="L229:M229"/>
    <mergeCell ref="C225:E226"/>
    <mergeCell ref="I252:M252"/>
    <mergeCell ref="I253:M253"/>
    <mergeCell ref="C221:D221"/>
    <mergeCell ref="F199:H199"/>
    <mergeCell ref="J214:J215"/>
    <mergeCell ref="C254:D255"/>
    <mergeCell ref="H226:I226"/>
    <mergeCell ref="C224:D224"/>
    <mergeCell ref="H225:I225"/>
    <mergeCell ref="C252:G252"/>
    <mergeCell ref="H254:H255"/>
    <mergeCell ref="K204:K207"/>
    <mergeCell ref="C230:E230"/>
    <mergeCell ref="F231:H231"/>
    <mergeCell ref="L228:M228"/>
    <mergeCell ref="I214:I215"/>
    <mergeCell ref="C228:E229"/>
    <mergeCell ref="F230:H230"/>
    <mergeCell ref="C253:G253"/>
    <mergeCell ref="F228:H229"/>
    <mergeCell ref="F226:G226"/>
    <mergeCell ref="G254:G255"/>
    <mergeCell ref="F254:F255"/>
    <mergeCell ref="E254:E255"/>
    <mergeCell ref="I254:I255"/>
    <mergeCell ref="C172:G172"/>
    <mergeCell ref="I204:J207"/>
    <mergeCell ref="C219:D219"/>
    <mergeCell ref="J254:J255"/>
    <mergeCell ref="C227:I227"/>
    <mergeCell ref="F225:G225"/>
    <mergeCell ref="J229:K229"/>
    <mergeCell ref="K254:K255"/>
    <mergeCell ref="L254:L255"/>
    <mergeCell ref="C223:D223"/>
    <mergeCell ref="C204:H207"/>
    <mergeCell ref="K214:K215"/>
    <mergeCell ref="L214:L215"/>
    <mergeCell ref="M214:M216"/>
    <mergeCell ref="L230:M230"/>
    <mergeCell ref="L395:M395"/>
    <mergeCell ref="I488:M488"/>
    <mergeCell ref="F395:H395"/>
    <mergeCell ref="L475:M475"/>
    <mergeCell ref="J389:K389"/>
    <mergeCell ref="L487:M487"/>
    <mergeCell ref="L554:M554"/>
    <mergeCell ref="I571:M571"/>
    <mergeCell ref="F558:H558"/>
    <mergeCell ref="I568:M568"/>
    <mergeCell ref="F557:H557"/>
    <mergeCell ref="I569:M569"/>
    <mergeCell ref="F597:H597"/>
    <mergeCell ref="F517:H517"/>
    <mergeCell ref="L555:M555"/>
    <mergeCell ref="C555:E559"/>
    <mergeCell ref="J559:M559"/>
    <mergeCell ref="F596:H596"/>
    <mergeCell ref="J599:M599"/>
    <mergeCell ref="F870:H870"/>
    <mergeCell ref="L755:M755"/>
    <mergeCell ref="H745:I745"/>
    <mergeCell ref="I884:J887"/>
    <mergeCell ref="K884:K887"/>
    <mergeCell ref="C900:D900"/>
    <mergeCell ref="L908:M908"/>
    <mergeCell ref="F910:H910"/>
    <mergeCell ref="F676:H676"/>
    <mergeCell ref="I730:M730"/>
    <mergeCell ref="A722:A759"/>
    <mergeCell ref="F748:H749"/>
    <mergeCell ref="J679:M679"/>
    <mergeCell ref="F675:H675"/>
    <mergeCell ref="L674:M674"/>
    <mergeCell ref="C689:G689"/>
    <mergeCell ref="C690:G690"/>
    <mergeCell ref="C691:G691"/>
    <mergeCell ref="C715:E719"/>
    <mergeCell ref="L910:M910"/>
    <mergeCell ref="C899:D899"/>
    <mergeCell ref="C911:E911"/>
    <mergeCell ref="F753:H753"/>
    <mergeCell ref="A762:A799"/>
    <mergeCell ref="C745:E746"/>
    <mergeCell ref="C753:E753"/>
    <mergeCell ref="C769:G769"/>
    <mergeCell ref="C771:G771"/>
    <mergeCell ref="F799:H799"/>
    <mergeCell ref="C864:D864"/>
    <mergeCell ref="F865:G865"/>
    <mergeCell ref="H865:I865"/>
    <mergeCell ref="H866:I866"/>
    <mergeCell ref="J894:J895"/>
    <mergeCell ref="K894:K895"/>
    <mergeCell ref="J749:K749"/>
    <mergeCell ref="N801:N839"/>
    <mergeCell ref="I844:J847"/>
    <mergeCell ref="C897:D897"/>
    <mergeCell ref="C810:G810"/>
    <mergeCell ref="C795:E799"/>
    <mergeCell ref="F385:G385"/>
    <mergeCell ref="L486:M486"/>
    <mergeCell ref="C531:G531"/>
    <mergeCell ref="J515:K515"/>
    <mergeCell ref="I530:M530"/>
    <mergeCell ref="F514:H514"/>
    <mergeCell ref="F515:H515"/>
    <mergeCell ref="A522:A559"/>
    <mergeCell ref="A562:A599"/>
    <mergeCell ref="C530:G530"/>
    <mergeCell ref="J514:K514"/>
    <mergeCell ref="I529:M529"/>
    <mergeCell ref="C388:E389"/>
    <mergeCell ref="L474:M474"/>
    <mergeCell ref="J475:K475"/>
    <mergeCell ref="C395:E399"/>
    <mergeCell ref="H386:I386"/>
    <mergeCell ref="F474:H474"/>
    <mergeCell ref="C474:E474"/>
    <mergeCell ref="F475:H475"/>
    <mergeCell ref="J396:M398"/>
    <mergeCell ref="F516:H516"/>
    <mergeCell ref="J516:M518"/>
    <mergeCell ref="D842:M842"/>
    <mergeCell ref="F754:H754"/>
    <mergeCell ref="N761:N799"/>
    <mergeCell ref="D843:M843"/>
    <mergeCell ref="C811:G811"/>
    <mergeCell ref="E894:E895"/>
    <mergeCell ref="H746:I746"/>
    <mergeCell ref="C844:H847"/>
    <mergeCell ref="J799:M799"/>
    <mergeCell ref="I892:M892"/>
    <mergeCell ref="M894:M896"/>
    <mergeCell ref="H894:H895"/>
    <mergeCell ref="C865:E866"/>
    <mergeCell ref="C896:D896"/>
    <mergeCell ref="I894:I895"/>
    <mergeCell ref="C748:E749"/>
    <mergeCell ref="J754:K754"/>
    <mergeCell ref="C754:E754"/>
    <mergeCell ref="C752:E752"/>
    <mergeCell ref="F751:H751"/>
    <mergeCell ref="B841:M841"/>
    <mergeCell ref="C859:D859"/>
    <mergeCell ref="G894:G895"/>
    <mergeCell ref="C893:G893"/>
    <mergeCell ref="C892:G892"/>
    <mergeCell ref="F894:F895"/>
    <mergeCell ref="F866:G866"/>
    <mergeCell ref="I893:M893"/>
    <mergeCell ref="I809:M809"/>
    <mergeCell ref="L894:L895"/>
    <mergeCell ref="I811:M811"/>
    <mergeCell ref="I810:M810"/>
    <mergeCell ref="K844:K847"/>
    <mergeCell ref="C809:G809"/>
    <mergeCell ref="C894:D895"/>
    <mergeCell ref="L514:M514"/>
    <mergeCell ref="F556:H556"/>
    <mergeCell ref="C529:G529"/>
    <mergeCell ref="J555:K555"/>
    <mergeCell ref="L594:M594"/>
    <mergeCell ref="C610:G610"/>
    <mergeCell ref="F598:H598"/>
    <mergeCell ref="F595:H595"/>
    <mergeCell ref="I609:M609"/>
    <mergeCell ref="I611:M611"/>
    <mergeCell ref="A602:A639"/>
    <mergeCell ref="C898:D898"/>
    <mergeCell ref="L907:M907"/>
    <mergeCell ref="F911:H911"/>
    <mergeCell ref="J949:K949"/>
    <mergeCell ref="I934:I935"/>
    <mergeCell ref="C951:E951"/>
    <mergeCell ref="L748:M748"/>
    <mergeCell ref="D882:M882"/>
    <mergeCell ref="L909:M909"/>
    <mergeCell ref="C903:D903"/>
    <mergeCell ref="J910:K910"/>
    <mergeCell ref="A920:N920"/>
    <mergeCell ref="C871:E871"/>
    <mergeCell ref="C910:E910"/>
    <mergeCell ref="C884:H887"/>
    <mergeCell ref="J755:K755"/>
    <mergeCell ref="C901:D901"/>
    <mergeCell ref="L870:M870"/>
    <mergeCell ref="C902:D902"/>
    <mergeCell ref="F908:H909"/>
    <mergeCell ref="H905:I905"/>
    <mergeCell ref="F906:G906"/>
    <mergeCell ref="H906:I906"/>
    <mergeCell ref="I932:M932"/>
    <mergeCell ref="C937:D937"/>
    <mergeCell ref="C934:D935"/>
    <mergeCell ref="K934:K935"/>
    <mergeCell ref="J909:K909"/>
    <mergeCell ref="C941:D941"/>
    <mergeCell ref="F905:G905"/>
    <mergeCell ref="C938:D938"/>
    <mergeCell ref="I972:M972"/>
    <mergeCell ref="H934:H935"/>
    <mergeCell ref="C973:G973"/>
    <mergeCell ref="I973:M973"/>
    <mergeCell ref="F934:F935"/>
    <mergeCell ref="C972:G972"/>
    <mergeCell ref="J950:K950"/>
    <mergeCell ref="L950:M950"/>
    <mergeCell ref="I531:M531"/>
    <mergeCell ref="F559:H559"/>
    <mergeCell ref="C674:E674"/>
    <mergeCell ref="J676:M678"/>
    <mergeCell ref="F679:H679"/>
    <mergeCell ref="C688:G688"/>
    <mergeCell ref="I690:M690"/>
    <mergeCell ref="F677:H677"/>
    <mergeCell ref="L675:M675"/>
    <mergeCell ref="L687:M687"/>
    <mergeCell ref="J675:K675"/>
    <mergeCell ref="N681:N719"/>
    <mergeCell ref="D883:M883"/>
    <mergeCell ref="F752:H752"/>
    <mergeCell ref="F871:H871"/>
    <mergeCell ref="K854:K855"/>
    <mergeCell ref="M854:M856"/>
    <mergeCell ref="L854:L855"/>
    <mergeCell ref="J870:K870"/>
    <mergeCell ref="C943:D943"/>
    <mergeCell ref="M934:M936"/>
    <mergeCell ref="C932:G932"/>
    <mergeCell ref="C904:D904"/>
    <mergeCell ref="D922:M922"/>
    <mergeCell ref="B922:C923"/>
    <mergeCell ref="J716:M718"/>
    <mergeCell ref="C743:D743"/>
    <mergeCell ref="J750:K750"/>
    <mergeCell ref="L750:M750"/>
    <mergeCell ref="J751:M752"/>
    <mergeCell ref="L747:M747"/>
    <mergeCell ref="C770:G770"/>
    <mergeCell ref="C867:I867"/>
    <mergeCell ref="A802:A839"/>
    <mergeCell ref="F757:H757"/>
    <mergeCell ref="C751:E751"/>
    <mergeCell ref="A840:N840"/>
    <mergeCell ref="C858:D858"/>
    <mergeCell ref="L867:M867"/>
    <mergeCell ref="J869:K869"/>
    <mergeCell ref="B881:M881"/>
    <mergeCell ref="B842:C843"/>
    <mergeCell ref="F868:H869"/>
    <mergeCell ref="B882:C883"/>
    <mergeCell ref="L868:M868"/>
    <mergeCell ref="C860:D860"/>
    <mergeCell ref="C868:E869"/>
    <mergeCell ref="C863:D863"/>
    <mergeCell ref="C862:D862"/>
    <mergeCell ref="C861:D861"/>
    <mergeCell ref="L869:M869"/>
    <mergeCell ref="A880:N880"/>
    <mergeCell ref="C747:I747"/>
    <mergeCell ref="J854:J855"/>
    <mergeCell ref="J756:M758"/>
    <mergeCell ref="C856:D856"/>
    <mergeCell ref="C857:D857"/>
    <mergeCell ref="C870:E870"/>
    <mergeCell ref="C908:E909"/>
    <mergeCell ref="J934:J935"/>
    <mergeCell ref="K924:K927"/>
    <mergeCell ref="C942:D942"/>
    <mergeCell ref="C905:E906"/>
    <mergeCell ref="B921:M921"/>
    <mergeCell ref="I924:J927"/>
    <mergeCell ref="I688:M688"/>
    <mergeCell ref="C731:G731"/>
    <mergeCell ref="B721:M721"/>
    <mergeCell ref="C728:G728"/>
    <mergeCell ref="C730:G730"/>
    <mergeCell ref="C729:G729"/>
    <mergeCell ref="F717:H717"/>
    <mergeCell ref="C750:E750"/>
    <mergeCell ref="C852:G852"/>
    <mergeCell ref="I771:M771"/>
    <mergeCell ref="C744:D744"/>
    <mergeCell ref="J753:K753"/>
    <mergeCell ref="L749:M749"/>
    <mergeCell ref="C755:E759"/>
    <mergeCell ref="F745:G745"/>
    <mergeCell ref="F756:H756"/>
    <mergeCell ref="F755:H755"/>
    <mergeCell ref="F746:G746"/>
    <mergeCell ref="F758:H758"/>
    <mergeCell ref="F759:H759"/>
    <mergeCell ref="J759:M759"/>
    <mergeCell ref="L753:M753"/>
    <mergeCell ref="C853:G853"/>
    <mergeCell ref="E854:E855"/>
    <mergeCell ref="C854:D855"/>
    <mergeCell ref="I769:M769"/>
    <mergeCell ref="L754:M754"/>
    <mergeCell ref="F854:F855"/>
    <mergeCell ref="H854:H855"/>
    <mergeCell ref="G854:G855"/>
    <mergeCell ref="I852:M852"/>
    <mergeCell ref="I770:M770"/>
    <mergeCell ref="I853:M853"/>
    <mergeCell ref="I854:I855"/>
    <mergeCell ref="C939:D939"/>
    <mergeCell ref="C907:I907"/>
    <mergeCell ref="D923:M923"/>
    <mergeCell ref="F945:G945"/>
    <mergeCell ref="I974:I975"/>
    <mergeCell ref="H974:H975"/>
    <mergeCell ref="G974:G975"/>
    <mergeCell ref="F974:F975"/>
    <mergeCell ref="F948:H949"/>
    <mergeCell ref="H945:I945"/>
    <mergeCell ref="E974:E975"/>
    <mergeCell ref="C948:E949"/>
    <mergeCell ref="C944:D944"/>
    <mergeCell ref="C933:G933"/>
    <mergeCell ref="F950:H950"/>
    <mergeCell ref="C947:I947"/>
    <mergeCell ref="I933:M933"/>
    <mergeCell ref="C936:D936"/>
    <mergeCell ref="L947:M947"/>
    <mergeCell ref="L948:M948"/>
    <mergeCell ref="F951:H951"/>
    <mergeCell ref="C945:E946"/>
    <mergeCell ref="H946:I946"/>
    <mergeCell ref="J974:J975"/>
    <mergeCell ref="K974:K975"/>
    <mergeCell ref="L974:L975"/>
    <mergeCell ref="F946:G946"/>
    <mergeCell ref="I1012:M1012"/>
    <mergeCell ref="C1013:G1013"/>
    <mergeCell ref="K1014:K1015"/>
    <mergeCell ref="C924:H927"/>
    <mergeCell ref="L934:L935"/>
    <mergeCell ref="C940:D940"/>
    <mergeCell ref="E934:E935"/>
    <mergeCell ref="L949:M949"/>
    <mergeCell ref="C950:E950"/>
    <mergeCell ref="G934:G935"/>
    <mergeCell ref="C1012:G1012"/>
    <mergeCell ref="I1014:I1015"/>
    <mergeCell ref="H1014:H1015"/>
    <mergeCell ref="E1014:E1015"/>
    <mergeCell ref="F1014:F1015"/>
    <mergeCell ref="G1014:G1015"/>
    <mergeCell ref="C974:D975"/>
    <mergeCell ref="L1014:L1015"/>
    <mergeCell ref="J1014:J1015"/>
    <mergeCell ref="C1014:D1015"/>
    <mergeCell ref="I1013:M1013"/>
    <mergeCell ref="I1651:M1651"/>
    <mergeCell ref="C1724:H1727"/>
    <mergeCell ref="L1753:M1753"/>
    <mergeCell ref="C1779:D1779"/>
    <mergeCell ref="C1751:E1751"/>
    <mergeCell ref="C1902:D1902"/>
    <mergeCell ref="K1884:K1887"/>
    <mergeCell ref="C1873:E1873"/>
    <mergeCell ref="C1898:D1898"/>
    <mergeCell ref="C1830:E1830"/>
    <mergeCell ref="K1844:K1847"/>
    <mergeCell ref="L1833:M1833"/>
    <mergeCell ref="K2364:K2367"/>
    <mergeCell ref="C2380:D2380"/>
    <mergeCell ref="M2374:M2376"/>
    <mergeCell ref="I2324:J2327"/>
    <mergeCell ref="C2233:E2233"/>
    <mergeCell ref="J2233:K2233"/>
    <mergeCell ref="H2226:I2226"/>
    <mergeCell ref="K2324:K2327"/>
    <mergeCell ref="J2334:J2335"/>
    <mergeCell ref="K2334:K2335"/>
    <mergeCell ref="L2334:L2335"/>
    <mergeCell ref="J2350:K2350"/>
    <mergeCell ref="C2379:D2379"/>
    <mergeCell ref="D2363:M2363"/>
    <mergeCell ref="B2362:C2363"/>
    <mergeCell ref="C2383:D2383"/>
    <mergeCell ref="C2364:H2367"/>
    <mergeCell ref="L2374:L2375"/>
    <mergeCell ref="L2550:M2550"/>
    <mergeCell ref="F2534:F2535"/>
    <mergeCell ref="C2551:E2551"/>
    <mergeCell ref="F2471:H2471"/>
    <mergeCell ref="C2502:D2502"/>
    <mergeCell ref="C2510:E2510"/>
    <mergeCell ref="F2510:H2510"/>
    <mergeCell ref="J2510:K2510"/>
    <mergeCell ref="L2510:M2510"/>
    <mergeCell ref="L2507:M2507"/>
    <mergeCell ref="J2550:K2550"/>
    <mergeCell ref="G2534:G2535"/>
    <mergeCell ref="C2548:E2549"/>
    <mergeCell ref="F2494:F2495"/>
    <mergeCell ref="J2509:K2509"/>
    <mergeCell ref="C2505:E2506"/>
    <mergeCell ref="C2524:H2527"/>
    <mergeCell ref="K2534:K2535"/>
    <mergeCell ref="C2540:D2540"/>
    <mergeCell ref="C2542:D2542"/>
    <mergeCell ref="M2534:M2536"/>
    <mergeCell ref="C2532:G2532"/>
    <mergeCell ref="L2547:M2547"/>
    <mergeCell ref="D2362:M2362"/>
    <mergeCell ref="C2382:D2382"/>
    <mergeCell ref="C2459:D2459"/>
    <mergeCell ref="I2453:M2453"/>
    <mergeCell ref="C2452:G2452"/>
    <mergeCell ref="A2440:N2440"/>
    <mergeCell ref="L2388:M2388"/>
    <mergeCell ref="K1804:K1807"/>
    <mergeCell ref="C1832:E1832"/>
    <mergeCell ref="J1831:M1832"/>
    <mergeCell ref="F1833:H1833"/>
    <mergeCell ref="C1870:E1870"/>
    <mergeCell ref="I1884:J1887"/>
    <mergeCell ref="L1873:M1873"/>
    <mergeCell ref="C1979:D1979"/>
    <mergeCell ref="F1951:H1951"/>
    <mergeCell ref="L1965:M1965"/>
    <mergeCell ref="J2071:M2072"/>
    <mergeCell ref="F2054:F2055"/>
    <mergeCell ref="C2059:D2059"/>
    <mergeCell ref="I2052:M2052"/>
    <mergeCell ref="C2056:D2056"/>
    <mergeCell ref="C2067:I2067"/>
    <mergeCell ref="I2091:M2091"/>
    <mergeCell ref="H2065:I2065"/>
    <mergeCell ref="I2090:M2090"/>
    <mergeCell ref="F2078:H2078"/>
    <mergeCell ref="F2079:H2079"/>
    <mergeCell ref="J2079:M2079"/>
    <mergeCell ref="I2089:M2089"/>
    <mergeCell ref="F2065:G2065"/>
    <mergeCell ref="C2072:E2072"/>
    <mergeCell ref="E2054:E2055"/>
    <mergeCell ref="L2070:M2070"/>
    <mergeCell ref="C2070:E2070"/>
    <mergeCell ref="J2070:K2070"/>
    <mergeCell ref="G2054:G2055"/>
    <mergeCell ref="H2054:H2055"/>
    <mergeCell ref="L2069:M2069"/>
    <mergeCell ref="J2076:M2078"/>
    <mergeCell ref="C2060:D2060"/>
    <mergeCell ref="I2053:M2053"/>
    <mergeCell ref="C2054:D2055"/>
    <mergeCell ref="J2054:J2055"/>
    <mergeCell ref="C2057:D2057"/>
    <mergeCell ref="L2067:M2067"/>
    <mergeCell ref="L2068:M2068"/>
    <mergeCell ref="C2063:D2063"/>
    <mergeCell ref="K2054:K2055"/>
    <mergeCell ref="C2052:G2052"/>
    <mergeCell ref="J2069:K2069"/>
    <mergeCell ref="C2053:G2053"/>
    <mergeCell ref="C2075:E2079"/>
    <mergeCell ref="H2066:I2066"/>
    <mergeCell ref="C2089:G2089"/>
    <mergeCell ref="C2090:G2090"/>
    <mergeCell ref="C2091:G2091"/>
    <mergeCell ref="A2162:A2199"/>
    <mergeCell ref="A2202:A2239"/>
    <mergeCell ref="L2045:M2045"/>
    <mergeCell ref="C2062:D2062"/>
    <mergeCell ref="C2032:E2032"/>
    <mergeCell ref="M2054:M2056"/>
    <mergeCell ref="C2071:E2071"/>
    <mergeCell ref="L2084:M2084"/>
    <mergeCell ref="C2064:D2064"/>
    <mergeCell ref="F2077:H2077"/>
    <mergeCell ref="C2088:G2088"/>
    <mergeCell ref="A2080:N2080"/>
    <mergeCell ref="F2071:H2071"/>
    <mergeCell ref="I2054:I2055"/>
    <mergeCell ref="C2068:E2069"/>
    <mergeCell ref="F2072:H2072"/>
    <mergeCell ref="A2122:A2159"/>
    <mergeCell ref="F2076:H2076"/>
    <mergeCell ref="L2087:M2087"/>
    <mergeCell ref="L2073:M2073"/>
    <mergeCell ref="L2085:M2085"/>
    <mergeCell ref="L2074:M2074"/>
    <mergeCell ref="A2120:N2120"/>
    <mergeCell ref="A2160:N2160"/>
    <mergeCell ref="A2200:N2200"/>
    <mergeCell ref="F2070:H2070"/>
    <mergeCell ref="L2086:M2086"/>
    <mergeCell ref="F2068:H2069"/>
    <mergeCell ref="J2074:K2074"/>
    <mergeCell ref="C2074:E2074"/>
    <mergeCell ref="F2075:H2075"/>
    <mergeCell ref="F2074:H2074"/>
    <mergeCell ref="F2073:H2073"/>
    <mergeCell ref="C2073:E2073"/>
    <mergeCell ref="A2082:A2119"/>
    <mergeCell ref="L2075:M2075"/>
    <mergeCell ref="C2065:E2066"/>
    <mergeCell ref="N2081:N2119"/>
    <mergeCell ref="J2075:K2075"/>
    <mergeCell ref="I2088:M2088"/>
    <mergeCell ref="J2073:K2073"/>
    <mergeCell ref="N2121:N2159"/>
    <mergeCell ref="N2161:N2199"/>
    <mergeCell ref="F2066:G2066"/>
    <mergeCell ref="N2201:N2239"/>
    <mergeCell ref="F2033:H2033"/>
    <mergeCell ref="C2061:D2061"/>
    <mergeCell ref="L2054:L2055"/>
    <mergeCell ref="G2494:G2495"/>
    <mergeCell ref="C2503:D2503"/>
    <mergeCell ref="C2496:D2496"/>
    <mergeCell ref="C2497:D2497"/>
    <mergeCell ref="C2494:D2495"/>
    <mergeCell ref="E2494:E2495"/>
    <mergeCell ref="J2430:K2430"/>
    <mergeCell ref="C2458:D2458"/>
    <mergeCell ref="M2454:M2456"/>
    <mergeCell ref="K2484:K2487"/>
    <mergeCell ref="F2468:H2469"/>
    <mergeCell ref="C2484:H2487"/>
    <mergeCell ref="D2483:M2483"/>
    <mergeCell ref="B2482:C2483"/>
    <mergeCell ref="D2482:M2482"/>
    <mergeCell ref="L2494:L2495"/>
    <mergeCell ref="M2494:M2496"/>
    <mergeCell ref="I2653:M2653"/>
    <mergeCell ref="F2626:G2626"/>
    <mergeCell ref="C2652:G2652"/>
    <mergeCell ref="K2654:K2655"/>
    <mergeCell ref="F2631:H2631"/>
    <mergeCell ref="H2626:I2626"/>
    <mergeCell ref="L2589:M2589"/>
    <mergeCell ref="C2620:D2620"/>
    <mergeCell ref="C2588:E2589"/>
    <mergeCell ref="L2654:L2655"/>
    <mergeCell ref="C2628:E2629"/>
    <mergeCell ref="F2625:G2625"/>
    <mergeCell ref="L2630:M2630"/>
    <mergeCell ref="E2614:E2615"/>
    <mergeCell ref="L2627:M2627"/>
    <mergeCell ref="F2614:F2615"/>
    <mergeCell ref="G2614:G2615"/>
    <mergeCell ref="H2614:H2615"/>
    <mergeCell ref="J2629:K2629"/>
    <mergeCell ref="L2629:M2629"/>
    <mergeCell ref="I2604:J2607"/>
    <mergeCell ref="C2619:D2619"/>
    <mergeCell ref="L2614:L2615"/>
    <mergeCell ref="C2467:I2467"/>
    <mergeCell ref="I2484:J2487"/>
    <mergeCell ref="B2481:M2481"/>
    <mergeCell ref="C2543:D2543"/>
    <mergeCell ref="F2508:H2509"/>
    <mergeCell ref="K2524:K2527"/>
    <mergeCell ref="A2520:N2520"/>
    <mergeCell ref="F2505:G2505"/>
    <mergeCell ref="D2522:M2522"/>
    <mergeCell ref="D2523:M2523"/>
    <mergeCell ref="B2441:M2441"/>
    <mergeCell ref="C2457:D2457"/>
    <mergeCell ref="L2508:M2508"/>
    <mergeCell ref="H2494:H2495"/>
    <mergeCell ref="C2511:E2511"/>
    <mergeCell ref="C2625:E2626"/>
    <mergeCell ref="I2652:M2652"/>
    <mergeCell ref="J2654:J2655"/>
    <mergeCell ref="I2773:M2773"/>
    <mergeCell ref="H2734:H2735"/>
    <mergeCell ref="C2772:G2772"/>
    <mergeCell ref="I2734:I2735"/>
    <mergeCell ref="L2774:L2775"/>
    <mergeCell ref="C2470:E2470"/>
    <mergeCell ref="F2511:H2511"/>
    <mergeCell ref="I2494:I2495"/>
    <mergeCell ref="I2533:M2533"/>
    <mergeCell ref="F2550:H2550"/>
    <mergeCell ref="C2534:D2535"/>
    <mergeCell ref="L2548:M2548"/>
    <mergeCell ref="L2549:M2549"/>
    <mergeCell ref="I2534:I2535"/>
    <mergeCell ref="C2545:E2546"/>
    <mergeCell ref="F2548:H2549"/>
    <mergeCell ref="H2546:I2546"/>
    <mergeCell ref="F2546:G2546"/>
    <mergeCell ref="F2545:G2545"/>
    <mergeCell ref="C2550:E2550"/>
    <mergeCell ref="H2534:H2535"/>
    <mergeCell ref="J2549:K2549"/>
    <mergeCell ref="C2547:I2547"/>
    <mergeCell ref="E2534:E2535"/>
    <mergeCell ref="F2551:H2551"/>
    <mergeCell ref="A2560:N2560"/>
    <mergeCell ref="H2545:I2545"/>
    <mergeCell ref="C2544:D2544"/>
    <mergeCell ref="I1964:J1967"/>
    <mergeCell ref="C2103:D2103"/>
    <mergeCell ref="J2110:K2110"/>
    <mergeCell ref="L2110:M2110"/>
    <mergeCell ref="C2142:D2142"/>
    <mergeCell ref="I2169:M2169"/>
    <mergeCell ref="C2171:G2171"/>
    <mergeCell ref="C2224:D2224"/>
    <mergeCell ref="F2277:H2277"/>
    <mergeCell ref="J2234:K2234"/>
    <mergeCell ref="F2233:H2233"/>
    <mergeCell ref="F2237:H2237"/>
    <mergeCell ref="A2282:A2319"/>
    <mergeCell ref="C2219:D2219"/>
    <mergeCell ref="F2279:H2279"/>
    <mergeCell ref="C2339:D2339"/>
    <mergeCell ref="C2228:E2229"/>
    <mergeCell ref="D2322:M2322"/>
    <mergeCell ref="F2230:H2230"/>
    <mergeCell ref="C2342:D2342"/>
    <mergeCell ref="C2336:D2336"/>
    <mergeCell ref="C2341:D2341"/>
    <mergeCell ref="C2338:D2338"/>
    <mergeCell ref="C2340:D2340"/>
    <mergeCell ref="C2337:D2337"/>
    <mergeCell ref="C2332:G2332"/>
    <mergeCell ref="A2242:A2279"/>
    <mergeCell ref="G2334:G2335"/>
    <mergeCell ref="C2343:D2343"/>
    <mergeCell ref="F2225:G2225"/>
    <mergeCell ref="I2332:M2332"/>
    <mergeCell ref="J2235:K2235"/>
    <mergeCell ref="L2235:M2235"/>
    <mergeCell ref="J2236:M2238"/>
    <mergeCell ref="L2234:M2234"/>
    <mergeCell ref="I2333:M2333"/>
    <mergeCell ref="C2333:G2333"/>
    <mergeCell ref="F2351:H2351"/>
    <mergeCell ref="C2347:I2347"/>
    <mergeCell ref="F2348:H2349"/>
    <mergeCell ref="C2350:E2350"/>
    <mergeCell ref="H2334:H2335"/>
    <mergeCell ref="J2111:M2112"/>
    <mergeCell ref="C2099:D2099"/>
    <mergeCell ref="C2150:E2150"/>
    <mergeCell ref="C2190:E2190"/>
    <mergeCell ref="I2170:M2170"/>
    <mergeCell ref="F2278:H2278"/>
    <mergeCell ref="C2334:D2335"/>
    <mergeCell ref="F2350:H2350"/>
    <mergeCell ref="I2334:I2335"/>
    <mergeCell ref="J2429:K2429"/>
    <mergeCell ref="E2414:E2415"/>
    <mergeCell ref="C2424:D2424"/>
    <mergeCell ref="I2412:M2412"/>
    <mergeCell ref="C2378:D2378"/>
    <mergeCell ref="G2414:G2415"/>
    <mergeCell ref="L2349:M2349"/>
    <mergeCell ref="C2345:E2346"/>
    <mergeCell ref="H2346:I2346"/>
    <mergeCell ref="F2346:G2346"/>
    <mergeCell ref="H2345:I2345"/>
    <mergeCell ref="J2349:K2349"/>
    <mergeCell ref="F2345:G2345"/>
    <mergeCell ref="A2360:N2360"/>
    <mergeCell ref="D2323:M2323"/>
    <mergeCell ref="L2233:M2233"/>
    <mergeCell ref="M2334:M2336"/>
    <mergeCell ref="C2344:D2344"/>
    <mergeCell ref="I2364:J2367"/>
    <mergeCell ref="B2361:M2361"/>
    <mergeCell ref="C2227:I2227"/>
    <mergeCell ref="J2276:M2278"/>
    <mergeCell ref="C2275:E2279"/>
    <mergeCell ref="B2321:M2321"/>
    <mergeCell ref="L2427:M2427"/>
    <mergeCell ref="C2414:D2415"/>
    <mergeCell ref="C2428:E2429"/>
    <mergeCell ref="L2428:M2428"/>
    <mergeCell ref="L2429:M2429"/>
    <mergeCell ref="C2376:D2376"/>
    <mergeCell ref="J2414:J2415"/>
    <mergeCell ref="I2373:M2373"/>
    <mergeCell ref="C2412:G2412"/>
    <mergeCell ref="I2413:M2413"/>
    <mergeCell ref="L2414:L2415"/>
    <mergeCell ref="C2427:I2427"/>
    <mergeCell ref="F2414:F2415"/>
    <mergeCell ref="F2425:G2425"/>
    <mergeCell ref="C2425:E2426"/>
    <mergeCell ref="H2414:H2415"/>
    <mergeCell ref="I2414:I2415"/>
    <mergeCell ref="F2426:G2426"/>
    <mergeCell ref="H2426:I2426"/>
    <mergeCell ref="C2413:G2413"/>
    <mergeCell ref="F2428:H2429"/>
    <mergeCell ref="H2425:I2425"/>
    <mergeCell ref="C2373:G2373"/>
    <mergeCell ref="K2414:K2415"/>
    <mergeCell ref="L2390:M2390"/>
    <mergeCell ref="E2374:E2375"/>
    <mergeCell ref="M2414:M2416"/>
    <mergeCell ref="C2416:D2416"/>
    <mergeCell ref="C2417:D2417"/>
    <mergeCell ref="I2130:M2130"/>
    <mergeCell ref="C2101:D2101"/>
    <mergeCell ref="J2119:M2119"/>
    <mergeCell ref="C2110:E2110"/>
    <mergeCell ref="F2119:H2119"/>
    <mergeCell ref="I2131:M2131"/>
    <mergeCell ref="J2190:K2190"/>
    <mergeCell ref="C2181:D2181"/>
    <mergeCell ref="F2192:H2192"/>
    <mergeCell ref="C2385:E2386"/>
    <mergeCell ref="F2430:H2430"/>
    <mergeCell ref="H2385:I2385"/>
    <mergeCell ref="C2430:E2430"/>
    <mergeCell ref="C2421:D2421"/>
    <mergeCell ref="C2423:D2423"/>
    <mergeCell ref="F2431:H2431"/>
    <mergeCell ref="I2372:M2372"/>
    <mergeCell ref="C2384:D2384"/>
    <mergeCell ref="H2374:H2375"/>
    <mergeCell ref="C2422:D2422"/>
    <mergeCell ref="H2386:I2386"/>
    <mergeCell ref="B2402:C2403"/>
    <mergeCell ref="C2381:D2381"/>
    <mergeCell ref="K2374:K2375"/>
    <mergeCell ref="C2372:G2372"/>
    <mergeCell ref="C2390:E2390"/>
    <mergeCell ref="F2390:H2390"/>
    <mergeCell ref="J2390:K2390"/>
    <mergeCell ref="C2391:E2391"/>
    <mergeCell ref="F2391:H2391"/>
    <mergeCell ref="J2374:J2375"/>
    <mergeCell ref="D2402:M2402"/>
    <mergeCell ref="C2388:E2389"/>
    <mergeCell ref="C2387:I2387"/>
    <mergeCell ref="L2430:M2430"/>
    <mergeCell ref="C2420:D2420"/>
    <mergeCell ref="C2419:D2419"/>
    <mergeCell ref="C2418:D2418"/>
    <mergeCell ref="K2404:K2407"/>
    <mergeCell ref="D2403:M2403"/>
    <mergeCell ref="A2400:N2400"/>
    <mergeCell ref="L2387:M2387"/>
    <mergeCell ref="L2350:M2350"/>
    <mergeCell ref="E2334:E2335"/>
    <mergeCell ref="C2351:E2351"/>
    <mergeCell ref="L2347:M2347"/>
    <mergeCell ref="C2129:G2129"/>
    <mergeCell ref="L2150:M2150"/>
    <mergeCell ref="C2195:E2199"/>
    <mergeCell ref="J2230:K2230"/>
    <mergeCell ref="F2386:G2386"/>
    <mergeCell ref="D2442:M2442"/>
    <mergeCell ref="B2442:C2443"/>
    <mergeCell ref="C2444:H2447"/>
    <mergeCell ref="C2456:D2456"/>
    <mergeCell ref="J2470:K2470"/>
    <mergeCell ref="H2454:H2455"/>
    <mergeCell ref="I2454:I2455"/>
    <mergeCell ref="C2211:G2211"/>
    <mergeCell ref="L2230:M2230"/>
    <mergeCell ref="F2231:H2231"/>
    <mergeCell ref="C2210:G2210"/>
    <mergeCell ref="C2291:G2291"/>
    <mergeCell ref="C2289:G2289"/>
    <mergeCell ref="C2231:E2231"/>
    <mergeCell ref="C2222:D2222"/>
    <mergeCell ref="C2217:D2217"/>
    <mergeCell ref="B2322:C2323"/>
    <mergeCell ref="C2324:H2327"/>
    <mergeCell ref="I2291:M2291"/>
    <mergeCell ref="C2249:G2249"/>
    <mergeCell ref="F2234:H2234"/>
    <mergeCell ref="A2320:N2320"/>
    <mergeCell ref="I2171:M2171"/>
    <mergeCell ref="C2152:E2152"/>
    <mergeCell ref="F2150:H2150"/>
    <mergeCell ref="C2178:D2178"/>
    <mergeCell ref="F2159:H2159"/>
    <mergeCell ref="C2170:G2170"/>
    <mergeCell ref="L2227:M2227"/>
    <mergeCell ref="C2223:D2223"/>
    <mergeCell ref="C2232:E2232"/>
    <mergeCell ref="L2228:M2228"/>
    <mergeCell ref="J2229:K2229"/>
    <mergeCell ref="L2229:M2229"/>
    <mergeCell ref="I2452:M2452"/>
    <mergeCell ref="C2454:D2455"/>
    <mergeCell ref="L2470:M2470"/>
    <mergeCell ref="G2454:G2455"/>
    <mergeCell ref="F2465:G2465"/>
    <mergeCell ref="A2480:N2480"/>
    <mergeCell ref="C2460:D2460"/>
    <mergeCell ref="K2444:K2447"/>
    <mergeCell ref="C2431:E2431"/>
    <mergeCell ref="D2443:M2443"/>
    <mergeCell ref="I2444:J2447"/>
    <mergeCell ref="C2461:D2461"/>
    <mergeCell ref="C2462:D2462"/>
    <mergeCell ref="C2463:D2463"/>
    <mergeCell ref="F2454:F2455"/>
    <mergeCell ref="L2468:M2468"/>
    <mergeCell ref="J2469:K2469"/>
    <mergeCell ref="H2466:I2466"/>
    <mergeCell ref="L2467:M2467"/>
    <mergeCell ref="H2465:I2465"/>
    <mergeCell ref="I2493:M2493"/>
    <mergeCell ref="E2454:E2455"/>
    <mergeCell ref="L2469:M2469"/>
    <mergeCell ref="L2454:L2455"/>
    <mergeCell ref="C2453:G2453"/>
    <mergeCell ref="C2464:D2464"/>
    <mergeCell ref="C2465:E2466"/>
    <mergeCell ref="C2492:G2492"/>
    <mergeCell ref="C2493:G2493"/>
    <mergeCell ref="I2492:M2492"/>
    <mergeCell ref="F2466:G2466"/>
    <mergeCell ref="K2454:K2455"/>
    <mergeCell ref="J2454:J2455"/>
    <mergeCell ref="C2499:D2499"/>
    <mergeCell ref="C2504:D2504"/>
    <mergeCell ref="B2521:M2521"/>
    <mergeCell ref="H2506:I2506"/>
    <mergeCell ref="C2507:I2507"/>
    <mergeCell ref="C2508:E2509"/>
    <mergeCell ref="F2506:G2506"/>
    <mergeCell ref="L2509:M2509"/>
    <mergeCell ref="F2334:F2335"/>
    <mergeCell ref="L2348:M2348"/>
    <mergeCell ref="C2348:E2349"/>
    <mergeCell ref="I2374:I2375"/>
    <mergeCell ref="F2385:G2385"/>
    <mergeCell ref="C2377:D2377"/>
    <mergeCell ref="G2374:G2375"/>
    <mergeCell ref="F2374:F2375"/>
    <mergeCell ref="C2374:D2375"/>
    <mergeCell ref="B2401:M2401"/>
    <mergeCell ref="C2404:H2407"/>
    <mergeCell ref="L2389:M2389"/>
    <mergeCell ref="F2388:H2389"/>
    <mergeCell ref="I2404:J2407"/>
    <mergeCell ref="J2389:K2389"/>
    <mergeCell ref="C2577:D2577"/>
    <mergeCell ref="J2589:K2589"/>
    <mergeCell ref="F2586:G2586"/>
    <mergeCell ref="H2585:I2585"/>
    <mergeCell ref="F2585:G2585"/>
    <mergeCell ref="C2584:D2584"/>
    <mergeCell ref="H2586:I2586"/>
    <mergeCell ref="A2600:N2600"/>
    <mergeCell ref="H2505:I2505"/>
    <mergeCell ref="C2541:D2541"/>
    <mergeCell ref="L2534:L2535"/>
    <mergeCell ref="I2532:M2532"/>
    <mergeCell ref="B2561:M2561"/>
    <mergeCell ref="C2537:D2537"/>
    <mergeCell ref="C2536:D2536"/>
    <mergeCell ref="C2539:D2539"/>
    <mergeCell ref="C2590:E2590"/>
    <mergeCell ref="I2574:I2575"/>
    <mergeCell ref="C2573:G2573"/>
    <mergeCell ref="F2590:H2590"/>
    <mergeCell ref="J2590:K2590"/>
    <mergeCell ref="L2590:M2590"/>
    <mergeCell ref="C2591:E2591"/>
    <mergeCell ref="F2591:H2591"/>
    <mergeCell ref="I2564:J2567"/>
    <mergeCell ref="C2574:D2575"/>
    <mergeCell ref="I2573:M2573"/>
    <mergeCell ref="D2562:M2562"/>
    <mergeCell ref="C2576:D2576"/>
    <mergeCell ref="I2572:M2572"/>
    <mergeCell ref="C2587:I2587"/>
    <mergeCell ref="G2574:G2575"/>
    <mergeCell ref="E2574:E2575"/>
    <mergeCell ref="L2588:M2588"/>
    <mergeCell ref="H2574:H2575"/>
    <mergeCell ref="C2585:E2586"/>
    <mergeCell ref="C2500:D2500"/>
    <mergeCell ref="I2524:J2527"/>
    <mergeCell ref="C2538:D2538"/>
    <mergeCell ref="B2522:C2523"/>
    <mergeCell ref="I2612:M2612"/>
    <mergeCell ref="C2618:D2618"/>
    <mergeCell ref="C2613:G2613"/>
    <mergeCell ref="C2616:D2616"/>
    <mergeCell ref="C2617:D2617"/>
    <mergeCell ref="K2614:K2615"/>
    <mergeCell ref="C2623:D2623"/>
    <mergeCell ref="C2604:H2607"/>
    <mergeCell ref="M2614:M2616"/>
    <mergeCell ref="I2772:M2772"/>
    <mergeCell ref="C2774:D2775"/>
    <mergeCell ref="H2774:H2775"/>
    <mergeCell ref="G2774:G2775"/>
    <mergeCell ref="F2774:F2775"/>
    <mergeCell ref="E2774:E2775"/>
    <mergeCell ref="I2774:I2775"/>
    <mergeCell ref="C2627:I2627"/>
    <mergeCell ref="J2694:J2695"/>
    <mergeCell ref="F2734:F2735"/>
    <mergeCell ref="J2774:J2775"/>
    <mergeCell ref="C2773:G2773"/>
    <mergeCell ref="F2654:F2655"/>
    <mergeCell ref="J2734:J2735"/>
    <mergeCell ref="C2694:D2695"/>
    <mergeCell ref="C2732:G2732"/>
    <mergeCell ref="C2733:G2733"/>
    <mergeCell ref="K2694:K2695"/>
    <mergeCell ref="E2654:E2655"/>
    <mergeCell ref="C2693:G2693"/>
    <mergeCell ref="L2694:L2695"/>
    <mergeCell ref="C2654:D2655"/>
    <mergeCell ref="I2692:M2692"/>
    <mergeCell ref="I2693:M2693"/>
    <mergeCell ref="C2734:D2735"/>
    <mergeCell ref="K2774:K2775"/>
    <mergeCell ref="H2694:H2695"/>
    <mergeCell ref="I2733:M2733"/>
    <mergeCell ref="F2470:H2470"/>
    <mergeCell ref="C2501:D2501"/>
    <mergeCell ref="C2471:E2471"/>
    <mergeCell ref="C2498:D2498"/>
    <mergeCell ref="C2468:E2469"/>
    <mergeCell ref="J2494:J2495"/>
    <mergeCell ref="K2494:K2495"/>
    <mergeCell ref="K2564:K2567"/>
    <mergeCell ref="C2572:G2572"/>
    <mergeCell ref="J2574:J2575"/>
    <mergeCell ref="M2574:M2576"/>
    <mergeCell ref="K2574:K2575"/>
    <mergeCell ref="C2564:H2567"/>
    <mergeCell ref="J2534:J2535"/>
    <mergeCell ref="B2562:C2563"/>
    <mergeCell ref="L2574:L2575"/>
    <mergeCell ref="C2578:D2578"/>
    <mergeCell ref="C2533:G2533"/>
    <mergeCell ref="D2563:M2563"/>
    <mergeCell ref="C2579:D2579"/>
    <mergeCell ref="C2580:D2580"/>
    <mergeCell ref="C2581:D2581"/>
    <mergeCell ref="C2582:D2582"/>
    <mergeCell ref="C2583:D2583"/>
    <mergeCell ref="C2612:G2612"/>
    <mergeCell ref="G2654:G2655"/>
    <mergeCell ref="F2630:H2630"/>
    <mergeCell ref="F2694:F2695"/>
    <mergeCell ref="K2734:K2735"/>
    <mergeCell ref="G2734:G2735"/>
    <mergeCell ref="E2734:E2735"/>
    <mergeCell ref="I2694:I2695"/>
    <mergeCell ref="H2654:H2655"/>
    <mergeCell ref="I2732:M2732"/>
    <mergeCell ref="E2694:E2695"/>
    <mergeCell ref="L2734:L2735"/>
    <mergeCell ref="L2587:M2587"/>
    <mergeCell ref="D2603:M2603"/>
    <mergeCell ref="K2604:K2607"/>
    <mergeCell ref="B2601:M2601"/>
    <mergeCell ref="C2624:D2624"/>
    <mergeCell ref="F2628:H2629"/>
    <mergeCell ref="C2630:E2630"/>
    <mergeCell ref="H2625:I2625"/>
    <mergeCell ref="F2574:F2575"/>
    <mergeCell ref="D2602:M2602"/>
    <mergeCell ref="B2602:C2603"/>
    <mergeCell ref="J2630:K2630"/>
    <mergeCell ref="C2621:D2621"/>
    <mergeCell ref="I2614:I2615"/>
    <mergeCell ref="C2631:E2631"/>
    <mergeCell ref="C2614:D2615"/>
    <mergeCell ref="L2628:M2628"/>
    <mergeCell ref="I2613:M2613"/>
    <mergeCell ref="I2654:I2655"/>
    <mergeCell ref="C2692:G2692"/>
    <mergeCell ref="G2694:G2695"/>
    <mergeCell ref="C2653:G2653"/>
    <mergeCell ref="F2588:H2589"/>
    <mergeCell ref="C2622:D2622"/>
    <mergeCell ref="J2614:J2615"/>
    <mergeCell ref="C675:E679"/>
    <mergeCell ref="I649:M649"/>
    <mergeCell ref="C634:E634"/>
    <mergeCell ref="L790:M790"/>
    <mergeCell ref="C778:D778"/>
    <mergeCell ref="C791:E791"/>
    <mergeCell ref="I731:M731"/>
    <mergeCell ref="I691:M691"/>
    <mergeCell ref="I728:M728"/>
    <mergeCell ref="L727:M727"/>
    <mergeCell ref="L724:M724"/>
    <mergeCell ref="L725:M725"/>
    <mergeCell ref="L726:M726"/>
    <mergeCell ref="A720:N720"/>
    <mergeCell ref="I891:M891"/>
    <mergeCell ref="F875:H875"/>
    <mergeCell ref="F837:H837"/>
    <mergeCell ref="L834:M834"/>
    <mergeCell ref="J833:K833"/>
    <mergeCell ref="C834:E834"/>
    <mergeCell ref="L844:M844"/>
    <mergeCell ref="L845:M845"/>
    <mergeCell ref="C848:G848"/>
    <mergeCell ref="C873:E873"/>
    <mergeCell ref="F826:G826"/>
    <mergeCell ref="I890:M890"/>
    <mergeCell ref="F835:H835"/>
    <mergeCell ref="J876:M878"/>
    <mergeCell ref="F874:H874"/>
    <mergeCell ref="J874:K874"/>
    <mergeCell ref="L874:M874"/>
    <mergeCell ref="C889:G889"/>
    <mergeCell ref="F834:H834"/>
    <mergeCell ref="I850:M850"/>
    <mergeCell ref="I848:M848"/>
    <mergeCell ref="L847:M847"/>
    <mergeCell ref="I849:M849"/>
    <mergeCell ref="L846:M846"/>
    <mergeCell ref="C872:E872"/>
    <mergeCell ref="C875:E879"/>
    <mergeCell ref="J1755:K1755"/>
    <mergeCell ref="I1770:M1770"/>
    <mergeCell ref="F1757:H1757"/>
    <mergeCell ref="L1767:M1767"/>
    <mergeCell ref="F1759:H1759"/>
    <mergeCell ref="C1768:G1768"/>
    <mergeCell ref="I1768:M1768"/>
    <mergeCell ref="A1762:A1799"/>
    <mergeCell ref="C1675:E1679"/>
    <mergeCell ref="I1729:M1729"/>
    <mergeCell ref="C1731:G1731"/>
    <mergeCell ref="J1796:M1798"/>
    <mergeCell ref="C1771:G1771"/>
    <mergeCell ref="J1756:M1758"/>
    <mergeCell ref="F1796:H1796"/>
    <mergeCell ref="J1795:K1795"/>
    <mergeCell ref="F1795:H1795"/>
    <mergeCell ref="I1728:M1728"/>
    <mergeCell ref="F1758:H1758"/>
    <mergeCell ref="J1759:M1759"/>
    <mergeCell ref="F1754:H1754"/>
    <mergeCell ref="J1754:K1754"/>
    <mergeCell ref="L1754:M1754"/>
    <mergeCell ref="I1769:M1769"/>
    <mergeCell ref="C1690:G1690"/>
    <mergeCell ref="L1727:M1727"/>
    <mergeCell ref="C1755:E1759"/>
    <mergeCell ref="C1728:G1728"/>
    <mergeCell ref="L1755:M1755"/>
    <mergeCell ref="F1756:H1756"/>
    <mergeCell ref="L1726:M1726"/>
    <mergeCell ref="C1754:E1754"/>
    <mergeCell ref="L1795:M1795"/>
    <mergeCell ref="C1795:E1799"/>
    <mergeCell ref="C1531:G1531"/>
    <mergeCell ref="I1491:M1491"/>
    <mergeCell ref="C1490:G1490"/>
    <mergeCell ref="F1519:H1519"/>
    <mergeCell ref="I1529:M1529"/>
    <mergeCell ref="L1193:M1193"/>
    <mergeCell ref="C1275:E1279"/>
    <mergeCell ref="I1289:M1289"/>
    <mergeCell ref="N1481:N1519"/>
    <mergeCell ref="C1475:E1479"/>
    <mergeCell ref="I1449:M1449"/>
    <mergeCell ref="C1191:E1191"/>
    <mergeCell ref="C1331:G1331"/>
    <mergeCell ref="F1192:H1192"/>
    <mergeCell ref="C1315:E1319"/>
    <mergeCell ref="C1329:G1329"/>
    <mergeCell ref="F1359:H1359"/>
    <mergeCell ref="J1359:M1359"/>
    <mergeCell ref="C1174:D1175"/>
    <mergeCell ref="L1190:M1190"/>
    <mergeCell ref="J1190:K1190"/>
    <mergeCell ref="C1180:D1180"/>
    <mergeCell ref="G1174:G1175"/>
    <mergeCell ref="C1190:E1190"/>
    <mergeCell ref="L1195:M1195"/>
    <mergeCell ref="A1442:A1479"/>
    <mergeCell ref="I1331:M1331"/>
    <mergeCell ref="C1192:E1192"/>
    <mergeCell ref="C1355:E1359"/>
    <mergeCell ref="F1191:H1191"/>
    <mergeCell ref="A1482:A1519"/>
    <mergeCell ref="F1193:H1193"/>
    <mergeCell ref="A1402:A1439"/>
    <mergeCell ref="A1362:A1399"/>
    <mergeCell ref="A1322:A1359"/>
    <mergeCell ref="A1202:A1239"/>
    <mergeCell ref="C1209:G1209"/>
    <mergeCell ref="A1522:A1559"/>
    <mergeCell ref="C8:G8"/>
    <mergeCell ref="F26:G26"/>
    <mergeCell ref="I14:I15"/>
    <mergeCell ref="F32:H32"/>
    <mergeCell ref="L46:M46"/>
    <mergeCell ref="F36:H36"/>
    <mergeCell ref="J33:K33"/>
    <mergeCell ref="A42:A79"/>
    <mergeCell ref="L33:M33"/>
    <mergeCell ref="C16:D16"/>
    <mergeCell ref="E14:E15"/>
    <mergeCell ref="C35:E39"/>
    <mergeCell ref="F30:H30"/>
    <mergeCell ref="L35:M35"/>
    <mergeCell ref="L109:M109"/>
    <mergeCell ref="C93:G93"/>
    <mergeCell ref="C105:E106"/>
    <mergeCell ref="C107:I107"/>
    <mergeCell ref="F94:F95"/>
    <mergeCell ref="L149:M149"/>
    <mergeCell ref="C212:G212"/>
    <mergeCell ref="C213:G213"/>
    <mergeCell ref="I173:M173"/>
    <mergeCell ref="C171:G171"/>
    <mergeCell ref="I212:M212"/>
    <mergeCell ref="L193:M193"/>
    <mergeCell ref="J193:K193"/>
    <mergeCell ref="F193:H193"/>
    <mergeCell ref="I213:M213"/>
    <mergeCell ref="C330:G330"/>
    <mergeCell ref="C371:G371"/>
    <mergeCell ref="F359:H359"/>
    <mergeCell ref="C514:E514"/>
    <mergeCell ref="F518:H518"/>
    <mergeCell ref="J395:K395"/>
    <mergeCell ref="L515:M515"/>
    <mergeCell ref="L634:M634"/>
    <mergeCell ref="F678:H678"/>
    <mergeCell ref="C734:D735"/>
    <mergeCell ref="F714:H714"/>
    <mergeCell ref="J734:J735"/>
    <mergeCell ref="C732:G732"/>
    <mergeCell ref="F719:H719"/>
    <mergeCell ref="C724:H727"/>
    <mergeCell ref="L714:M714"/>
    <mergeCell ref="D723:M723"/>
    <mergeCell ref="K724:K727"/>
    <mergeCell ref="L734:L735"/>
    <mergeCell ref="M734:M736"/>
    <mergeCell ref="I733:M733"/>
    <mergeCell ref="F554:H554"/>
    <mergeCell ref="L595:M595"/>
    <mergeCell ref="F599:H599"/>
    <mergeCell ref="C651:G651"/>
    <mergeCell ref="J639:M639"/>
    <mergeCell ref="F635:H635"/>
    <mergeCell ref="C648:G648"/>
    <mergeCell ref="I648:M648"/>
    <mergeCell ref="N641:N679"/>
    <mergeCell ref="A642:A679"/>
    <mergeCell ref="A682:A719"/>
    <mergeCell ref="I610:M610"/>
    <mergeCell ref="F639:H639"/>
    <mergeCell ref="F594:H594"/>
    <mergeCell ref="J635:K635"/>
    <mergeCell ref="F638:H638"/>
    <mergeCell ref="F634:H634"/>
    <mergeCell ref="J634:K634"/>
    <mergeCell ref="F674:H674"/>
    <mergeCell ref="L715:M715"/>
    <mergeCell ref="F716:H716"/>
    <mergeCell ref="I734:I735"/>
    <mergeCell ref="C764:H767"/>
    <mergeCell ref="K774:K775"/>
    <mergeCell ref="J774:J775"/>
    <mergeCell ref="F734:F735"/>
    <mergeCell ref="E734:E735"/>
    <mergeCell ref="D763:M763"/>
    <mergeCell ref="H734:H735"/>
    <mergeCell ref="I764:J767"/>
    <mergeCell ref="L774:L775"/>
    <mergeCell ref="M774:M776"/>
    <mergeCell ref="C736:D736"/>
    <mergeCell ref="F715:H715"/>
    <mergeCell ref="I724:J727"/>
    <mergeCell ref="K734:K735"/>
    <mergeCell ref="B762:C763"/>
    <mergeCell ref="L686:M686"/>
    <mergeCell ref="F718:H718"/>
    <mergeCell ref="F774:F775"/>
    <mergeCell ref="K804:K807"/>
    <mergeCell ref="C812:G812"/>
    <mergeCell ref="I774:I775"/>
    <mergeCell ref="H774:H775"/>
    <mergeCell ref="I813:M813"/>
    <mergeCell ref="B722:C723"/>
    <mergeCell ref="J714:K714"/>
    <mergeCell ref="D722:M722"/>
    <mergeCell ref="I732:M732"/>
    <mergeCell ref="I812:M812"/>
    <mergeCell ref="G774:G775"/>
    <mergeCell ref="C804:H807"/>
    <mergeCell ref="C813:G813"/>
    <mergeCell ref="C772:G772"/>
    <mergeCell ref="J814:J815"/>
    <mergeCell ref="C714:E714"/>
    <mergeCell ref="I689:M689"/>
    <mergeCell ref="J719:M719"/>
    <mergeCell ref="I773:M773"/>
    <mergeCell ref="D802:M802"/>
    <mergeCell ref="C776:D776"/>
    <mergeCell ref="D803:M803"/>
    <mergeCell ref="L814:L815"/>
    <mergeCell ref="M814:M816"/>
    <mergeCell ref="K764:K767"/>
    <mergeCell ref="E774:E775"/>
    <mergeCell ref="C773:G773"/>
    <mergeCell ref="J715:K715"/>
    <mergeCell ref="D762:M762"/>
    <mergeCell ref="C733:G733"/>
    <mergeCell ref="G734:G735"/>
    <mergeCell ref="I772:M772"/>
    <mergeCell ref="C774:D775"/>
    <mergeCell ref="K814:K815"/>
    <mergeCell ref="C816:D816"/>
    <mergeCell ref="I804:J807"/>
    <mergeCell ref="B802:C803"/>
    <mergeCell ref="H814:H815"/>
    <mergeCell ref="G814:G815"/>
    <mergeCell ref="C814:D815"/>
    <mergeCell ref="E814:E815"/>
    <mergeCell ref="F814:F815"/>
    <mergeCell ref="I814:I815"/>
    <mergeCell ref="C738:D738"/>
    <mergeCell ref="C768:G768"/>
    <mergeCell ref="C782:D782"/>
    <mergeCell ref="C794:E794"/>
    <mergeCell ref="L806:M806"/>
    <mergeCell ref="H786:I786"/>
    <mergeCell ref="C991:E991"/>
    <mergeCell ref="I968:M968"/>
    <mergeCell ref="J990:K990"/>
    <mergeCell ref="F990:H990"/>
    <mergeCell ref="C970:G970"/>
    <mergeCell ref="L914:M914"/>
    <mergeCell ref="F952:H952"/>
    <mergeCell ref="J956:M958"/>
    <mergeCell ref="L953:M953"/>
    <mergeCell ref="C969:G969"/>
    <mergeCell ref="I971:M971"/>
    <mergeCell ref="I970:M970"/>
    <mergeCell ref="N961:N999"/>
    <mergeCell ref="L955:M955"/>
    <mergeCell ref="I930:M930"/>
    <mergeCell ref="F959:H959"/>
    <mergeCell ref="F957:H957"/>
    <mergeCell ref="F956:H956"/>
    <mergeCell ref="J959:M959"/>
    <mergeCell ref="C953:E953"/>
    <mergeCell ref="C954:E954"/>
    <mergeCell ref="I931:M931"/>
    <mergeCell ref="F958:H958"/>
    <mergeCell ref="F918:H918"/>
    <mergeCell ref="J955:K955"/>
    <mergeCell ref="J953:K953"/>
    <mergeCell ref="C990:E990"/>
    <mergeCell ref="L990:M990"/>
    <mergeCell ref="F991:H991"/>
    <mergeCell ref="J791:M792"/>
    <mergeCell ref="C779:D779"/>
    <mergeCell ref="C817:D817"/>
    <mergeCell ref="L830:M830"/>
    <mergeCell ref="F831:H831"/>
    <mergeCell ref="C819:D819"/>
    <mergeCell ref="A842:A879"/>
    <mergeCell ref="L795:M795"/>
    <mergeCell ref="C785:E786"/>
    <mergeCell ref="J796:M798"/>
    <mergeCell ref="J795:K795"/>
    <mergeCell ref="C788:E789"/>
    <mergeCell ref="F785:G785"/>
    <mergeCell ref="J793:K793"/>
    <mergeCell ref="L793:M793"/>
    <mergeCell ref="B801:M801"/>
    <mergeCell ref="C1369:G1369"/>
    <mergeCell ref="J1439:M1439"/>
    <mergeCell ref="C1450:G1450"/>
    <mergeCell ref="C1611:G1611"/>
    <mergeCell ref="C1569:G1569"/>
    <mergeCell ref="I1609:M1609"/>
    <mergeCell ref="I1610:M1610"/>
    <mergeCell ref="C1595:E1599"/>
    <mergeCell ref="F1599:H1599"/>
    <mergeCell ref="N1641:N1679"/>
    <mergeCell ref="C1435:E1439"/>
    <mergeCell ref="J1479:M1479"/>
    <mergeCell ref="C1489:G1489"/>
    <mergeCell ref="N1441:N1479"/>
    <mergeCell ref="J1799:M1799"/>
    <mergeCell ref="C1794:E1794"/>
    <mergeCell ref="L1766:M1766"/>
    <mergeCell ref="J1874:K1874"/>
    <mergeCell ref="C1889:G1889"/>
    <mergeCell ref="I1890:M1890"/>
    <mergeCell ref="F1875:H1875"/>
    <mergeCell ref="C1891:G1891"/>
    <mergeCell ref="I1891:M1891"/>
    <mergeCell ref="N1881:N1919"/>
    <mergeCell ref="A1842:A1879"/>
    <mergeCell ref="N1841:N1879"/>
    <mergeCell ref="C1834:E1834"/>
    <mergeCell ref="C1849:G1849"/>
    <mergeCell ref="L1875:M1875"/>
    <mergeCell ref="F1878:H1878"/>
    <mergeCell ref="C1914:E1914"/>
    <mergeCell ref="J1916:M1918"/>
    <mergeCell ref="C1929:G1929"/>
    <mergeCell ref="C1930:G1930"/>
    <mergeCell ref="J790:K790"/>
    <mergeCell ref="C780:D780"/>
    <mergeCell ref="F792:H792"/>
    <mergeCell ref="L787:M787"/>
    <mergeCell ref="L788:M788"/>
    <mergeCell ref="J789:K789"/>
    <mergeCell ref="L789:M789"/>
    <mergeCell ref="J871:M872"/>
    <mergeCell ref="F836:H836"/>
    <mergeCell ref="L833:M833"/>
    <mergeCell ref="J1036:M1038"/>
    <mergeCell ref="F1033:H1033"/>
    <mergeCell ref="J1034:K1034"/>
    <mergeCell ref="F1034:H1034"/>
    <mergeCell ref="J1033:K1033"/>
    <mergeCell ref="F1035:H1035"/>
    <mergeCell ref="J994:K994"/>
    <mergeCell ref="C1027:I1027"/>
    <mergeCell ref="L1029:M1029"/>
    <mergeCell ref="F1026:G1026"/>
    <mergeCell ref="L1033:M1033"/>
    <mergeCell ref="F1039:H1039"/>
    <mergeCell ref="C1031:E1031"/>
    <mergeCell ref="F994:H994"/>
    <mergeCell ref="J1031:M1032"/>
    <mergeCell ref="C1030:E1030"/>
    <mergeCell ref="F993:H993"/>
    <mergeCell ref="L1028:M1028"/>
    <mergeCell ref="C913:E913"/>
    <mergeCell ref="J916:M918"/>
    <mergeCell ref="F919:H919"/>
    <mergeCell ref="L989:M989"/>
    <mergeCell ref="F997:H997"/>
    <mergeCell ref="J996:M998"/>
    <mergeCell ref="F988:H989"/>
    <mergeCell ref="C992:E992"/>
    <mergeCell ref="A962:A999"/>
    <mergeCell ref="L964:M964"/>
    <mergeCell ref="C1515:E1519"/>
    <mergeCell ref="J1599:M1599"/>
    <mergeCell ref="C1610:G1610"/>
    <mergeCell ref="I1730:M1730"/>
    <mergeCell ref="C1769:G1769"/>
    <mergeCell ref="J1719:M1719"/>
    <mergeCell ref="F1679:H1679"/>
    <mergeCell ref="C1729:G1729"/>
    <mergeCell ref="A1682:A1719"/>
    <mergeCell ref="F1997:H1997"/>
    <mergeCell ref="N1921:N1959"/>
    <mergeCell ref="D2083:M2083"/>
    <mergeCell ref="E2094:E2095"/>
    <mergeCell ref="C2084:H2087"/>
    <mergeCell ref="C2034:E2034"/>
    <mergeCell ref="L2046:M2046"/>
    <mergeCell ref="C2048:G2048"/>
    <mergeCell ref="A2042:A2079"/>
    <mergeCell ref="D2082:M2082"/>
    <mergeCell ref="F873:H873"/>
    <mergeCell ref="L884:M884"/>
    <mergeCell ref="F878:H878"/>
    <mergeCell ref="L873:M873"/>
    <mergeCell ref="I851:M851"/>
    <mergeCell ref="J879:M879"/>
    <mergeCell ref="I929:M929"/>
    <mergeCell ref="F914:H914"/>
    <mergeCell ref="L913:M913"/>
    <mergeCell ref="C930:G930"/>
    <mergeCell ref="C931:G931"/>
    <mergeCell ref="C952:E952"/>
    <mergeCell ref="C955:E959"/>
    <mergeCell ref="N921:N959"/>
    <mergeCell ref="F916:H916"/>
    <mergeCell ref="J914:K914"/>
    <mergeCell ref="L1034:M1034"/>
    <mergeCell ref="F1079:H1079"/>
    <mergeCell ref="C1049:G1049"/>
    <mergeCell ref="B1162:C1163"/>
    <mergeCell ref="I1171:M1171"/>
    <mergeCell ref="C1173:G1173"/>
    <mergeCell ref="F1153:H1153"/>
    <mergeCell ref="C1170:G1170"/>
    <mergeCell ref="D1163:M1163"/>
    <mergeCell ref="I1172:M1172"/>
    <mergeCell ref="D1162:M1162"/>
    <mergeCell ref="C1164:H1167"/>
    <mergeCell ref="C1172:G1172"/>
    <mergeCell ref="I1164:J1167"/>
    <mergeCell ref="K1164:K1167"/>
    <mergeCell ref="I1173:M1173"/>
    <mergeCell ref="L967:M967"/>
    <mergeCell ref="F996:H996"/>
    <mergeCell ref="A1002:A1039"/>
    <mergeCell ref="L1005:M1005"/>
    <mergeCell ref="F998:H998"/>
    <mergeCell ref="L965:M965"/>
    <mergeCell ref="C988:E989"/>
    <mergeCell ref="J995:K995"/>
    <mergeCell ref="C993:E993"/>
    <mergeCell ref="F999:H999"/>
    <mergeCell ref="L995:M995"/>
    <mergeCell ref="J989:K989"/>
    <mergeCell ref="L993:M993"/>
    <mergeCell ref="I1008:M1008"/>
    <mergeCell ref="C994:E994"/>
    <mergeCell ref="C1009:G1009"/>
    <mergeCell ref="J993:K993"/>
    <mergeCell ref="J999:M999"/>
    <mergeCell ref="C1010:G1010"/>
    <mergeCell ref="I1010:M1010"/>
    <mergeCell ref="C1011:G1011"/>
    <mergeCell ref="I1011:M1011"/>
    <mergeCell ref="N1761:N1799"/>
    <mergeCell ref="F1755:H1755"/>
    <mergeCell ref="F1797:H1797"/>
    <mergeCell ref="I1808:M1808"/>
    <mergeCell ref="C1811:G1811"/>
    <mergeCell ref="A1802:A1839"/>
    <mergeCell ref="M2134:M2136"/>
    <mergeCell ref="H2094:H2095"/>
    <mergeCell ref="C2133:G2133"/>
    <mergeCell ref="C2204:H2207"/>
    <mergeCell ref="K2214:K2215"/>
    <mergeCell ref="I2212:M2212"/>
    <mergeCell ref="C2216:D2216"/>
    <mergeCell ref="J2214:J2215"/>
    <mergeCell ref="G2094:G2095"/>
    <mergeCell ref="C2136:D2136"/>
    <mergeCell ref="K2134:K2135"/>
    <mergeCell ref="E2134:E2135"/>
    <mergeCell ref="C2134:D2135"/>
    <mergeCell ref="I2124:J2127"/>
    <mergeCell ref="C2132:G2132"/>
    <mergeCell ref="C2164:H2167"/>
    <mergeCell ref="I2092:M2092"/>
    <mergeCell ref="K2164:K2167"/>
    <mergeCell ref="G2134:G2135"/>
    <mergeCell ref="C2174:D2175"/>
    <mergeCell ref="D2202:M2202"/>
    <mergeCell ref="B2202:C2203"/>
    <mergeCell ref="G2174:G2175"/>
    <mergeCell ref="H2174:H2175"/>
    <mergeCell ref="I2174:I2175"/>
    <mergeCell ref="J1836:M1838"/>
    <mergeCell ref="F1876:H1876"/>
    <mergeCell ref="C1850:G1850"/>
    <mergeCell ref="A1882:A1919"/>
    <mergeCell ref="L1886:M1886"/>
    <mergeCell ref="C1874:E1874"/>
    <mergeCell ref="C2176:D2176"/>
    <mergeCell ref="I2134:I2135"/>
    <mergeCell ref="I2172:M2172"/>
    <mergeCell ref="J2174:J2175"/>
    <mergeCell ref="K2174:K2175"/>
    <mergeCell ref="C2256:D2256"/>
    <mergeCell ref="K2294:K2295"/>
    <mergeCell ref="H2254:H2255"/>
    <mergeCell ref="D2283:M2283"/>
    <mergeCell ref="E2254:E2255"/>
    <mergeCell ref="B2282:C2283"/>
    <mergeCell ref="L1995:M1995"/>
    <mergeCell ref="F2038:H2038"/>
    <mergeCell ref="K2084:K2087"/>
    <mergeCell ref="D2122:M2122"/>
    <mergeCell ref="C2124:H2127"/>
    <mergeCell ref="C2092:G2092"/>
    <mergeCell ref="N2041:N2079"/>
    <mergeCell ref="F2036:H2036"/>
    <mergeCell ref="B2082:C2083"/>
    <mergeCell ref="D2123:M2123"/>
    <mergeCell ref="I2094:I2095"/>
    <mergeCell ref="J2134:J2135"/>
    <mergeCell ref="L954:M954"/>
    <mergeCell ref="F992:H992"/>
    <mergeCell ref="C968:G968"/>
    <mergeCell ref="C1035:E1039"/>
    <mergeCell ref="J1029:K1029"/>
    <mergeCell ref="F1025:G1025"/>
    <mergeCell ref="M1174:M1176"/>
    <mergeCell ref="C1179:D1179"/>
    <mergeCell ref="L1187:M1187"/>
    <mergeCell ref="L1188:M1188"/>
    <mergeCell ref="L1189:M1189"/>
    <mergeCell ref="H1174:H1175"/>
    <mergeCell ref="C1330:G1330"/>
    <mergeCell ref="C1184:D1184"/>
    <mergeCell ref="J1195:K1195"/>
    <mergeCell ref="A1242:A1279"/>
    <mergeCell ref="J1174:J1175"/>
    <mergeCell ref="F1319:H1319"/>
    <mergeCell ref="C1178:D1178"/>
    <mergeCell ref="K1174:K1175"/>
    <mergeCell ref="C1187:I1187"/>
    <mergeCell ref="F1188:H1189"/>
    <mergeCell ref="I1210:M1210"/>
    <mergeCell ref="F1194:H1194"/>
    <mergeCell ref="C1210:G1210"/>
    <mergeCell ref="J1193:K1193"/>
    <mergeCell ref="J1319:M1319"/>
    <mergeCell ref="I1329:M1329"/>
    <mergeCell ref="I1330:M1330"/>
    <mergeCell ref="I1009:M1009"/>
    <mergeCell ref="C1025:E1026"/>
    <mergeCell ref="F1028:H1029"/>
    <mergeCell ref="I1088:M1088"/>
    <mergeCell ref="F1119:H1119"/>
    <mergeCell ref="C1088:G1088"/>
    <mergeCell ref="C1075:E1079"/>
    <mergeCell ref="I1090:M1090"/>
    <mergeCell ref="A1082:A1119"/>
    <mergeCell ref="N1081:N1119"/>
    <mergeCell ref="C1091:G1091"/>
    <mergeCell ref="B2162:C2163"/>
    <mergeCell ref="K2124:K2127"/>
    <mergeCell ref="C2009:G2009"/>
    <mergeCell ref="J2036:M2038"/>
    <mergeCell ref="F2039:H2039"/>
    <mergeCell ref="C1609:G1609"/>
    <mergeCell ref="J1679:M1679"/>
    <mergeCell ref="C1689:G1689"/>
    <mergeCell ref="I1809:M1809"/>
    <mergeCell ref="F1798:H1798"/>
    <mergeCell ref="C1808:G1808"/>
    <mergeCell ref="L1807:M1807"/>
    <mergeCell ref="F1799:H1799"/>
    <mergeCell ref="L1806:M1806"/>
    <mergeCell ref="N1801:N1839"/>
    <mergeCell ref="C1835:E1839"/>
    <mergeCell ref="I1888:M1888"/>
    <mergeCell ref="F1919:H1919"/>
    <mergeCell ref="F1955:H1955"/>
    <mergeCell ref="J1996:M1998"/>
    <mergeCell ref="C1994:E1994"/>
    <mergeCell ref="F1999:H1999"/>
    <mergeCell ref="L1994:M1994"/>
    <mergeCell ref="I2010:M2010"/>
    <mergeCell ref="F1995:H1995"/>
    <mergeCell ref="J1999:M1999"/>
    <mergeCell ref="F1996:H1996"/>
    <mergeCell ref="C2011:G2011"/>
    <mergeCell ref="I2011:M2011"/>
    <mergeCell ref="N2001:N2039"/>
    <mergeCell ref="L1914:M1914"/>
    <mergeCell ref="F1998:H1998"/>
    <mergeCell ref="F1914:H1914"/>
    <mergeCell ref="I1929:M1929"/>
    <mergeCell ref="L1927:M1927"/>
    <mergeCell ref="L1926:M1926"/>
    <mergeCell ref="J1919:M1919"/>
    <mergeCell ref="F1917:H1917"/>
    <mergeCell ref="C1928:G1928"/>
    <mergeCell ref="C1955:E1959"/>
    <mergeCell ref="I1928:M1928"/>
    <mergeCell ref="F1956:H1956"/>
    <mergeCell ref="F1959:H1959"/>
    <mergeCell ref="J1955:K1955"/>
    <mergeCell ref="F1957:H1957"/>
    <mergeCell ref="J1956:M1958"/>
    <mergeCell ref="C1995:E1999"/>
    <mergeCell ref="J1995:K1995"/>
    <mergeCell ref="C2010:G2010"/>
    <mergeCell ref="I2008:M2008"/>
    <mergeCell ref="C2008:G2008"/>
    <mergeCell ref="L2007:M2007"/>
    <mergeCell ref="I2009:M2009"/>
    <mergeCell ref="A2002:A2039"/>
    <mergeCell ref="L2006:M2006"/>
    <mergeCell ref="F1994:H1994"/>
    <mergeCell ref="I1489:M1489"/>
    <mergeCell ref="F1559:H1559"/>
    <mergeCell ref="C1530:G1530"/>
    <mergeCell ref="I1731:M1731"/>
    <mergeCell ref="I1691:M1691"/>
    <mergeCell ref="C1730:G1730"/>
    <mergeCell ref="I1689:M1689"/>
    <mergeCell ref="A1722:A1759"/>
    <mergeCell ref="L1915:M1915"/>
    <mergeCell ref="F1877:H1877"/>
    <mergeCell ref="C1888:G1888"/>
    <mergeCell ref="L1874:M1874"/>
    <mergeCell ref="I1931:M1931"/>
    <mergeCell ref="C1969:G1969"/>
    <mergeCell ref="C1875:E1879"/>
    <mergeCell ref="J1915:K1915"/>
    <mergeCell ref="L1887:M1887"/>
    <mergeCell ref="F1918:H1918"/>
    <mergeCell ref="F1916:H1916"/>
    <mergeCell ref="L1955:M1955"/>
    <mergeCell ref="F1958:H1958"/>
    <mergeCell ref="C1954:E1954"/>
    <mergeCell ref="I1969:M1969"/>
    <mergeCell ref="I1968:M1968"/>
    <mergeCell ref="J1959:M1959"/>
    <mergeCell ref="L1966:M1966"/>
    <mergeCell ref="L1967:M1967"/>
    <mergeCell ref="A1962:A1999"/>
    <mergeCell ref="C1971:G1971"/>
    <mergeCell ref="J1954:K1954"/>
    <mergeCell ref="I1970:M1970"/>
    <mergeCell ref="I1971:M1971"/>
    <mergeCell ref="F1954:H1954"/>
    <mergeCell ref="C1970:G1970"/>
    <mergeCell ref="N1961:N1999"/>
    <mergeCell ref="C1968:G1968"/>
    <mergeCell ref="L1954:M1954"/>
    <mergeCell ref="F1158:H1158"/>
    <mergeCell ref="C1181:D1181"/>
    <mergeCell ref="L1174:L1175"/>
    <mergeCell ref="F1239:H1239"/>
    <mergeCell ref="J1399:M1399"/>
    <mergeCell ref="C1410:G1410"/>
    <mergeCell ref="C1250:G1250"/>
    <mergeCell ref="I1369:M1369"/>
    <mergeCell ref="C1371:G1371"/>
    <mergeCell ref="C1370:G1370"/>
    <mergeCell ref="I1290:M1290"/>
    <mergeCell ref="C1291:G1291"/>
    <mergeCell ref="I1371:M1371"/>
    <mergeCell ref="N1361:N1399"/>
    <mergeCell ref="C1571:G1571"/>
    <mergeCell ref="I1530:M1530"/>
    <mergeCell ref="I1570:M1570"/>
    <mergeCell ref="I1531:M1531"/>
    <mergeCell ref="C1555:E1559"/>
    <mergeCell ref="I1569:M1569"/>
    <mergeCell ref="N1561:N1599"/>
    <mergeCell ref="A1562:A1599"/>
    <mergeCell ref="N1721:N1759"/>
    <mergeCell ref="F1719:H1719"/>
    <mergeCell ref="C1028:E1029"/>
    <mergeCell ref="J1035:K1035"/>
    <mergeCell ref="L1027:M1027"/>
    <mergeCell ref="H1025:I1025"/>
    <mergeCell ref="F1036:H1036"/>
    <mergeCell ref="C1033:E1033"/>
    <mergeCell ref="C1034:E1034"/>
    <mergeCell ref="F1190:H1190"/>
    <mergeCell ref="C1176:D1176"/>
    <mergeCell ref="E1174:E1175"/>
    <mergeCell ref="C1251:G1251"/>
    <mergeCell ref="F1195:H1195"/>
    <mergeCell ref="I1250:M1250"/>
    <mergeCell ref="C1194:E1194"/>
    <mergeCell ref="C1235:E1239"/>
    <mergeCell ref="I1251:M1251"/>
    <mergeCell ref="N1241:N1279"/>
    <mergeCell ref="N1521:N1559"/>
    <mergeCell ref="C1570:G1570"/>
    <mergeCell ref="I1571:M1571"/>
    <mergeCell ref="A1282:A1319"/>
    <mergeCell ref="I1174:I1175"/>
    <mergeCell ref="C1193:E1193"/>
    <mergeCell ref="I1209:M1209"/>
    <mergeCell ref="J1194:K1194"/>
    <mergeCell ref="F1197:H1197"/>
    <mergeCell ref="L1194:M1194"/>
    <mergeCell ref="C1211:G1211"/>
    <mergeCell ref="I1211:M1211"/>
    <mergeCell ref="N1201:N1239"/>
    <mergeCell ref="C1195:E1199"/>
    <mergeCell ref="H1186:I1186"/>
    <mergeCell ref="F1185:G1185"/>
    <mergeCell ref="J1196:M1198"/>
    <mergeCell ref="F1198:H1198"/>
    <mergeCell ref="F1199:H1199"/>
    <mergeCell ref="J1199:M1199"/>
    <mergeCell ref="I1410:M1410"/>
    <mergeCell ref="C1449:G1449"/>
    <mergeCell ref="I1451:M1451"/>
    <mergeCell ref="I1411:M1411"/>
    <mergeCell ref="I1370:M1370"/>
    <mergeCell ref="C1395:E1399"/>
    <mergeCell ref="F1399:H1399"/>
    <mergeCell ref="C1409:G1409"/>
    <mergeCell ref="I1409:M1409"/>
    <mergeCell ref="N1401:N1439"/>
    <mergeCell ref="I1851:M1851"/>
    <mergeCell ref="F1836:H1836"/>
    <mergeCell ref="J1834:K1834"/>
    <mergeCell ref="C1809:G1809"/>
    <mergeCell ref="C1770:G1770"/>
    <mergeCell ref="L1794:M1794"/>
    <mergeCell ref="I1849:M1849"/>
    <mergeCell ref="F1835:H1835"/>
    <mergeCell ref="L1834:M1834"/>
    <mergeCell ref="L1846:M1846"/>
    <mergeCell ref="L1847:M1847"/>
    <mergeCell ref="C1848:G1848"/>
    <mergeCell ref="I1811:M1811"/>
    <mergeCell ref="F1839:H1839"/>
    <mergeCell ref="C1810:G1810"/>
    <mergeCell ref="L1835:M1835"/>
    <mergeCell ref="J1794:K1794"/>
    <mergeCell ref="F1837:H1837"/>
    <mergeCell ref="I1771:M1771"/>
    <mergeCell ref="I1810:M1810"/>
    <mergeCell ref="F1794:H1794"/>
    <mergeCell ref="F1834:H1834"/>
    <mergeCell ref="I1850:M1850"/>
    <mergeCell ref="I1848:M1848"/>
    <mergeCell ref="J1835:K1835"/>
    <mergeCell ref="F1838:H1838"/>
    <mergeCell ref="J1839:M1839"/>
    <mergeCell ref="C1411:G1411"/>
    <mergeCell ref="I1450:M1450"/>
    <mergeCell ref="F1479:H1479"/>
    <mergeCell ref="A1602:A1639"/>
    <mergeCell ref="I1649:M1649"/>
    <mergeCell ref="C1650:G1650"/>
    <mergeCell ref="I1611:M1611"/>
    <mergeCell ref="C1651:G1651"/>
    <mergeCell ref="J1639:M1639"/>
    <mergeCell ref="C1649:G1649"/>
    <mergeCell ref="F1639:H1639"/>
    <mergeCell ref="I1650:M1650"/>
    <mergeCell ref="J1559:M1559"/>
    <mergeCell ref="C1635:E1639"/>
    <mergeCell ref="N1601:N1639"/>
    <mergeCell ref="L2294:L2295"/>
    <mergeCell ref="G2254:G2255"/>
    <mergeCell ref="J2294:J2295"/>
    <mergeCell ref="I2284:J2287"/>
    <mergeCell ref="I2254:I2255"/>
    <mergeCell ref="K2284:K2287"/>
    <mergeCell ref="M2294:M2296"/>
    <mergeCell ref="C2296:D2296"/>
    <mergeCell ref="F2174:F2175"/>
    <mergeCell ref="L2214:L2215"/>
    <mergeCell ref="D2203:M2203"/>
    <mergeCell ref="F2254:F2255"/>
    <mergeCell ref="I2292:M2292"/>
    <mergeCell ref="C2294:D2295"/>
    <mergeCell ref="I2244:J2247"/>
    <mergeCell ref="C2254:D2255"/>
    <mergeCell ref="I2253:M2253"/>
    <mergeCell ref="I2204:J2207"/>
    <mergeCell ref="C2214:D2215"/>
    <mergeCell ref="I2213:M2213"/>
    <mergeCell ref="I2214:I2215"/>
    <mergeCell ref="H2214:H2215"/>
    <mergeCell ref="G2214:G2215"/>
    <mergeCell ref="E2214:E2215"/>
    <mergeCell ref="C2212:G2212"/>
    <mergeCell ref="K2254:K2255"/>
    <mergeCell ref="D2243:M2243"/>
    <mergeCell ref="D2282:M2282"/>
    <mergeCell ref="F2294:F2295"/>
    <mergeCell ref="C2292:G2292"/>
    <mergeCell ref="E2294:E2295"/>
    <mergeCell ref="C2284:H2287"/>
    <mergeCell ref="I2293:M2293"/>
    <mergeCell ref="H2294:H2295"/>
    <mergeCell ref="G2294:G2295"/>
    <mergeCell ref="C2293:G2293"/>
    <mergeCell ref="I2294:I2295"/>
    <mergeCell ref="C1851:G1851"/>
    <mergeCell ref="J1876:M1878"/>
    <mergeCell ref="F1879:H1879"/>
    <mergeCell ref="I1930:M1930"/>
    <mergeCell ref="F1915:H1915"/>
    <mergeCell ref="J1914:K1914"/>
    <mergeCell ref="C1931:G1931"/>
    <mergeCell ref="A1922:A1959"/>
    <mergeCell ref="C2035:E2039"/>
    <mergeCell ref="J1994:K1994"/>
    <mergeCell ref="L2035:M2035"/>
    <mergeCell ref="H2134:H2135"/>
    <mergeCell ref="L2174:L2175"/>
    <mergeCell ref="I2133:M2133"/>
    <mergeCell ref="C2094:D2095"/>
    <mergeCell ref="I2084:J2087"/>
    <mergeCell ref="I2093:M2093"/>
    <mergeCell ref="B2122:C2123"/>
    <mergeCell ref="C1890:G1890"/>
    <mergeCell ref="J1875:K1875"/>
    <mergeCell ref="I1889:M1889"/>
    <mergeCell ref="F1874:H1874"/>
    <mergeCell ref="J1879:M1879"/>
    <mergeCell ref="C1915:E1919"/>
    <mergeCell ref="F2035:H2035"/>
    <mergeCell ref="K2094:K2095"/>
    <mergeCell ref="L2047:M2047"/>
    <mergeCell ref="J2094:J2095"/>
    <mergeCell ref="M2094:M2096"/>
    <mergeCell ref="C2096:D2096"/>
    <mergeCell ref="J2039:M2039"/>
    <mergeCell ref="F2034:H2034"/>
    <mergeCell ref="C2049:G2049"/>
    <mergeCell ref="I2049:M2049"/>
    <mergeCell ref="C2050:G2050"/>
    <mergeCell ref="I2050:M2050"/>
    <mergeCell ref="C2051:G2051"/>
    <mergeCell ref="I2051:M2051"/>
    <mergeCell ref="L2094:L2095"/>
    <mergeCell ref="F2037:H2037"/>
    <mergeCell ref="I2048:M2048"/>
    <mergeCell ref="J2035:K2035"/>
    <mergeCell ref="J2034:K2034"/>
    <mergeCell ref="L2034:M2034"/>
    <mergeCell ref="C2093:G2093"/>
    <mergeCell ref="I2164:J2167"/>
    <mergeCell ref="E2174:E2175"/>
    <mergeCell ref="I2173:M2173"/>
    <mergeCell ref="C2172:G2172"/>
    <mergeCell ref="L2134:L2135"/>
    <mergeCell ref="C2173:G2173"/>
    <mergeCell ref="M2174:M2176"/>
    <mergeCell ref="F2134:F2135"/>
    <mergeCell ref="I2132:M2132"/>
    <mergeCell ref="F2094:F2095"/>
    <mergeCell ref="D2162:M2162"/>
    <mergeCell ref="D2163:M2163"/>
    <mergeCell ref="K2244:K2247"/>
    <mergeCell ref="C2253:G2253"/>
    <mergeCell ref="L2254:L2255"/>
    <mergeCell ref="I2252:M2252"/>
    <mergeCell ref="C2244:H2247"/>
    <mergeCell ref="J2254:J2255"/>
    <mergeCell ref="K2204:K2207"/>
    <mergeCell ref="C2213:G2213"/>
    <mergeCell ref="F2214:F2215"/>
    <mergeCell ref="M2214:M2216"/>
    <mergeCell ref="B2242:C2243"/>
    <mergeCell ref="D2242:M2242"/>
    <mergeCell ref="M2254:M2256"/>
    <mergeCell ref="C2252:G2252"/>
    <mergeCell ref="C3755:E3759"/>
    <mergeCell ref="J3479:M3479"/>
    <mergeCell ref="N3561:N3599"/>
    <mergeCell ref="I3809:M3809"/>
    <mergeCell ref="C3875:E3879"/>
    <mergeCell ref="A3842:A3879"/>
    <mergeCell ref="C3931:G3931"/>
    <mergeCell ref="C3891:G3891"/>
    <mergeCell ref="I3930:M3930"/>
    <mergeCell ref="C3915:E3919"/>
    <mergeCell ref="F3919:H3919"/>
    <mergeCell ref="J3919:M3919"/>
    <mergeCell ref="I3929:M3929"/>
    <mergeCell ref="K3324:K3327"/>
    <mergeCell ref="C3340:D3340"/>
    <mergeCell ref="I3333:M3333"/>
    <mergeCell ref="I3369:M3369"/>
    <mergeCell ref="F3353:H3353"/>
    <mergeCell ref="I3370:M3370"/>
    <mergeCell ref="I3371:M3371"/>
    <mergeCell ref="N3361:N3399"/>
    <mergeCell ref="F3346:G3346"/>
    <mergeCell ref="J3359:M3359"/>
    <mergeCell ref="L3354:M3354"/>
    <mergeCell ref="J3354:K3354"/>
    <mergeCell ref="F3354:H3354"/>
    <mergeCell ref="L3353:M3353"/>
    <mergeCell ref="J3353:K3353"/>
    <mergeCell ref="B3361:M3361"/>
    <mergeCell ref="I3610:M3610"/>
    <mergeCell ref="A3642:A3679"/>
    <mergeCell ref="I3649:M3649"/>
    <mergeCell ref="C3635:E3639"/>
    <mergeCell ref="I3650:M3650"/>
    <mergeCell ref="C3651:G3651"/>
    <mergeCell ref="A3722:A3759"/>
    <mergeCell ref="A3762:A3799"/>
    <mergeCell ref="L3390:M3390"/>
    <mergeCell ref="C3531:G3531"/>
    <mergeCell ref="J3559:M3559"/>
    <mergeCell ref="I3569:M3569"/>
    <mergeCell ref="F3639:H3639"/>
    <mergeCell ref="C3609:G3609"/>
    <mergeCell ref="C3595:E3599"/>
    <mergeCell ref="F3519:H3519"/>
    <mergeCell ref="I3571:M3571"/>
    <mergeCell ref="I3530:M3530"/>
    <mergeCell ref="F3599:H3599"/>
    <mergeCell ref="C3569:G3569"/>
    <mergeCell ref="C3515:E3519"/>
    <mergeCell ref="F3559:H3559"/>
    <mergeCell ref="I3531:M3531"/>
    <mergeCell ref="C3570:G3570"/>
    <mergeCell ref="C3571:G3571"/>
    <mergeCell ref="J3639:M3639"/>
    <mergeCell ref="C3650:G3650"/>
    <mergeCell ref="A3682:A3719"/>
    <mergeCell ref="I3611:M3611"/>
    <mergeCell ref="N3641:N3679"/>
    <mergeCell ref="N3401:N3439"/>
    <mergeCell ref="C3409:G3409"/>
    <mergeCell ref="L3389:M3389"/>
    <mergeCell ref="I3770:M3770"/>
    <mergeCell ref="F3839:H3839"/>
    <mergeCell ref="C3811:G3811"/>
    <mergeCell ref="J3374:J3375"/>
    <mergeCell ref="F3358:H3358"/>
    <mergeCell ref="L3365:M3365"/>
    <mergeCell ref="C3364:H3367"/>
    <mergeCell ref="C3376:D3376"/>
    <mergeCell ref="C3377:D3377"/>
    <mergeCell ref="C3475:E3479"/>
    <mergeCell ref="N3681:N3719"/>
    <mergeCell ref="N3521:N3559"/>
    <mergeCell ref="C3490:G3490"/>
    <mergeCell ref="I3451:M3451"/>
    <mergeCell ref="C3449:G3449"/>
    <mergeCell ref="I3489:M3489"/>
    <mergeCell ref="C3491:G3491"/>
    <mergeCell ref="C3451:G3451"/>
    <mergeCell ref="C3411:G3411"/>
    <mergeCell ref="J3439:M3439"/>
    <mergeCell ref="I3450:M3450"/>
    <mergeCell ref="C3435:E3439"/>
    <mergeCell ref="I3449:M3449"/>
    <mergeCell ref="N3441:N3479"/>
    <mergeCell ref="C3450:G3450"/>
    <mergeCell ref="I3411:M3411"/>
    <mergeCell ref="F3399:H3399"/>
    <mergeCell ref="I3409:M3409"/>
    <mergeCell ref="C3489:G3489"/>
    <mergeCell ref="C3348:E3349"/>
    <mergeCell ref="L3364:M3364"/>
    <mergeCell ref="H3345:I3345"/>
    <mergeCell ref="C3555:E3559"/>
    <mergeCell ref="J3679:M3679"/>
    <mergeCell ref="C3690:G3690"/>
    <mergeCell ref="I3609:M3609"/>
    <mergeCell ref="C3689:G3689"/>
    <mergeCell ref="I3691:M3691"/>
    <mergeCell ref="C3610:G3610"/>
    <mergeCell ref="I3690:M3690"/>
    <mergeCell ref="F3719:H3719"/>
    <mergeCell ref="C3675:E3679"/>
    <mergeCell ref="J3719:M3719"/>
    <mergeCell ref="C3730:G3730"/>
    <mergeCell ref="I3689:M3689"/>
    <mergeCell ref="C3729:G3729"/>
    <mergeCell ref="I3731:M3731"/>
    <mergeCell ref="I3730:M3730"/>
    <mergeCell ref="C3715:E3719"/>
    <mergeCell ref="C3691:G3691"/>
    <mergeCell ref="C3731:G3731"/>
    <mergeCell ref="F3679:H3679"/>
    <mergeCell ref="I3729:M3729"/>
    <mergeCell ref="I3491:M3491"/>
    <mergeCell ref="C3771:G3771"/>
    <mergeCell ref="N3761:N3799"/>
    <mergeCell ref="C3971:G3971"/>
    <mergeCell ref="I3931:M3931"/>
    <mergeCell ref="C3930:G3930"/>
    <mergeCell ref="I3970:M3970"/>
    <mergeCell ref="F3959:H3959"/>
    <mergeCell ref="I3969:M3969"/>
    <mergeCell ref="C3849:G3849"/>
    <mergeCell ref="I3891:M3891"/>
    <mergeCell ref="J3879:M3879"/>
    <mergeCell ref="F3879:H3879"/>
    <mergeCell ref="I3889:M3889"/>
    <mergeCell ref="C3890:G3890"/>
    <mergeCell ref="A3882:A3919"/>
    <mergeCell ref="A3922:A3959"/>
    <mergeCell ref="J3959:M3959"/>
    <mergeCell ref="C3970:G3970"/>
    <mergeCell ref="A3962:A3999"/>
    <mergeCell ref="A4000:N4000"/>
    <mergeCell ref="C3809:G3809"/>
    <mergeCell ref="I3769:M3769"/>
    <mergeCell ref="F3759:H3759"/>
    <mergeCell ref="J3799:M3799"/>
    <mergeCell ref="F3799:H3799"/>
    <mergeCell ref="N3921:N3959"/>
    <mergeCell ref="C3969:G3969"/>
    <mergeCell ref="I3971:M3971"/>
    <mergeCell ref="N3961:N3999"/>
    <mergeCell ref="N3841:N3879"/>
    <mergeCell ref="C3889:G3889"/>
    <mergeCell ref="I3890:M3890"/>
    <mergeCell ref="I3851:M3851"/>
    <mergeCell ref="C3929:G3929"/>
    <mergeCell ref="N3881:N3919"/>
    <mergeCell ref="C3955:E3959"/>
    <mergeCell ref="F2554:H2554"/>
    <mergeCell ref="L2567:M2567"/>
    <mergeCell ref="I2569:M2569"/>
    <mergeCell ref="L2564:M2564"/>
    <mergeCell ref="L2565:M2565"/>
    <mergeCell ref="L2566:M2566"/>
    <mergeCell ref="C2651:G2651"/>
    <mergeCell ref="J2634:K2634"/>
    <mergeCell ref="L2644:M2644"/>
    <mergeCell ref="F2636:H2636"/>
    <mergeCell ref="I2649:M2649"/>
    <mergeCell ref="C2891:G2891"/>
    <mergeCell ref="F2877:H2877"/>
    <mergeCell ref="I2890:M2890"/>
    <mergeCell ref="I2891:M2891"/>
    <mergeCell ref="F2879:H2879"/>
    <mergeCell ref="I2889:M2889"/>
    <mergeCell ref="A2882:A2919"/>
    <mergeCell ref="A2922:A2959"/>
    <mergeCell ref="N2761:N2799"/>
    <mergeCell ref="C2810:G2810"/>
    <mergeCell ref="J2793:K2793"/>
    <mergeCell ref="F2839:H2839"/>
    <mergeCell ref="C2811:G2811"/>
    <mergeCell ref="J2836:M2838"/>
    <mergeCell ref="I2811:M2811"/>
    <mergeCell ref="C2849:G2849"/>
    <mergeCell ref="C2835:E2839"/>
    <mergeCell ref="F2876:H2876"/>
    <mergeCell ref="I2848:M2848"/>
    <mergeCell ref="C2875:E2879"/>
    <mergeCell ref="J2879:M2879"/>
    <mergeCell ref="C2850:G2850"/>
    <mergeCell ref="F2837:H2837"/>
    <mergeCell ref="C2848:G2848"/>
    <mergeCell ref="J2876:M2878"/>
    <mergeCell ref="C2889:G2889"/>
    <mergeCell ref="F2878:H2878"/>
    <mergeCell ref="C2888:G2888"/>
    <mergeCell ref="I2888:M2888"/>
    <mergeCell ref="F2753:H2753"/>
    <mergeCell ref="I2768:M2768"/>
    <mergeCell ref="L2767:M2767"/>
    <mergeCell ref="L2764:M2764"/>
    <mergeCell ref="B2761:M2761"/>
    <mergeCell ref="C2793:E2793"/>
    <mergeCell ref="C2794:E2794"/>
    <mergeCell ref="I2931:M2931"/>
    <mergeCell ref="C2968:G2968"/>
    <mergeCell ref="I2971:M2971"/>
    <mergeCell ref="C2930:G2930"/>
    <mergeCell ref="F2917:H2917"/>
    <mergeCell ref="I2928:M2928"/>
    <mergeCell ref="C2928:G2928"/>
    <mergeCell ref="F2918:H2918"/>
    <mergeCell ref="I2930:M2930"/>
    <mergeCell ref="N2921:N2959"/>
    <mergeCell ref="A3280:N3280"/>
    <mergeCell ref="K3294:K3295"/>
    <mergeCell ref="I3293:M3293"/>
    <mergeCell ref="C3310:E3310"/>
    <mergeCell ref="J3311:M3312"/>
    <mergeCell ref="A3320:N3320"/>
    <mergeCell ref="F3348:H3349"/>
    <mergeCell ref="L3366:M3366"/>
    <mergeCell ref="C3368:G3368"/>
    <mergeCell ref="G3374:G3375"/>
    <mergeCell ref="L3388:M3388"/>
    <mergeCell ref="C3391:E3391"/>
    <mergeCell ref="H3385:I3385"/>
    <mergeCell ref="F3386:G3386"/>
    <mergeCell ref="H3386:I3386"/>
    <mergeCell ref="C3393:E3393"/>
    <mergeCell ref="C3394:E3394"/>
    <mergeCell ref="K3364:K3367"/>
    <mergeCell ref="F3392:H3392"/>
    <mergeCell ref="E3374:E3375"/>
    <mergeCell ref="F3374:F3375"/>
    <mergeCell ref="J3393:K3393"/>
    <mergeCell ref="F3388:H3389"/>
    <mergeCell ref="L3393:M3393"/>
    <mergeCell ref="J3394:K3394"/>
    <mergeCell ref="L3394:M3394"/>
    <mergeCell ref="F3391:H3391"/>
    <mergeCell ref="J3389:K3389"/>
    <mergeCell ref="F3393:H3393"/>
    <mergeCell ref="J3390:K3390"/>
    <mergeCell ref="F3394:H3394"/>
    <mergeCell ref="I2729:M2729"/>
    <mergeCell ref="C2750:E2750"/>
    <mergeCell ref="J2755:K2755"/>
    <mergeCell ref="I2850:M2850"/>
    <mergeCell ref="F2836:H2836"/>
    <mergeCell ref="C2851:G2851"/>
    <mergeCell ref="F2838:H2838"/>
    <mergeCell ref="J2839:M2839"/>
    <mergeCell ref="I2851:M2851"/>
    <mergeCell ref="N2841:N2879"/>
    <mergeCell ref="I3170:M3170"/>
    <mergeCell ref="I3131:M3131"/>
    <mergeCell ref="C3170:G3170"/>
    <mergeCell ref="I3251:M3251"/>
    <mergeCell ref="C3288:G3288"/>
    <mergeCell ref="I3291:M3291"/>
    <mergeCell ref="B3282:C3283"/>
    <mergeCell ref="N3241:N3279"/>
    <mergeCell ref="C3275:E3279"/>
    <mergeCell ref="C3302:D3302"/>
    <mergeCell ref="I3284:J3287"/>
    <mergeCell ref="I3290:M3290"/>
    <mergeCell ref="C3300:D3300"/>
    <mergeCell ref="C3299:D3299"/>
    <mergeCell ref="C3291:G3291"/>
    <mergeCell ref="C3284:H3287"/>
    <mergeCell ref="D3282:M3282"/>
    <mergeCell ref="C3301:D3301"/>
    <mergeCell ref="C3249:G3249"/>
    <mergeCell ref="K3284:K3287"/>
    <mergeCell ref="D3283:M3283"/>
    <mergeCell ref="C3298:D3298"/>
    <mergeCell ref="F3157:H3157"/>
    <mergeCell ref="J3239:M3239"/>
    <mergeCell ref="C3235:E3239"/>
    <mergeCell ref="C3075:E3079"/>
    <mergeCell ref="I3051:M3051"/>
    <mergeCell ref="F3039:H3039"/>
    <mergeCell ref="C3250:G3250"/>
    <mergeCell ref="C3211:G3211"/>
    <mergeCell ref="I3249:M3249"/>
    <mergeCell ref="J3236:M3238"/>
    <mergeCell ref="F3237:H3237"/>
    <mergeCell ref="F3238:H3238"/>
    <mergeCell ref="F3239:H3239"/>
    <mergeCell ref="A3242:A3279"/>
    <mergeCell ref="A3162:A3199"/>
    <mergeCell ref="I3211:M3211"/>
    <mergeCell ref="I3210:M3210"/>
    <mergeCell ref="C3210:G3210"/>
    <mergeCell ref="C3209:G3209"/>
    <mergeCell ref="J3199:M3199"/>
    <mergeCell ref="A3202:A3239"/>
    <mergeCell ref="F3077:H3077"/>
    <mergeCell ref="J3156:M3158"/>
    <mergeCell ref="C3169:G3169"/>
    <mergeCell ref="N3281:N3319"/>
    <mergeCell ref="B3281:M3281"/>
    <mergeCell ref="J2679:M2679"/>
    <mergeCell ref="C2673:E2673"/>
    <mergeCell ref="J2669:K2669"/>
    <mergeCell ref="B2681:M2681"/>
    <mergeCell ref="L2709:M2709"/>
    <mergeCell ref="F2715:H2715"/>
    <mergeCell ref="C2708:E2709"/>
    <mergeCell ref="J2710:K2710"/>
    <mergeCell ref="F2711:H2711"/>
    <mergeCell ref="N2681:N2719"/>
    <mergeCell ref="F2710:H2710"/>
    <mergeCell ref="L2674:M2674"/>
    <mergeCell ref="J2959:M2959"/>
    <mergeCell ref="F2998:H2998"/>
    <mergeCell ref="I3010:M3010"/>
    <mergeCell ref="I3209:M3209"/>
    <mergeCell ref="C3171:G3171"/>
    <mergeCell ref="N3161:N3199"/>
    <mergeCell ref="F3199:H3199"/>
    <mergeCell ref="C3195:E3199"/>
    <mergeCell ref="A3122:A3159"/>
    <mergeCell ref="I3089:M3089"/>
    <mergeCell ref="F3079:H3079"/>
    <mergeCell ref="A2962:A2999"/>
    <mergeCell ref="I2968:M2968"/>
    <mergeCell ref="C2955:E2959"/>
    <mergeCell ref="N2961:N2999"/>
    <mergeCell ref="N2881:N2919"/>
    <mergeCell ref="C2915:E2919"/>
    <mergeCell ref="I2929:M2929"/>
    <mergeCell ref="C3009:G3009"/>
    <mergeCell ref="J2996:M2998"/>
    <mergeCell ref="C2970:G2970"/>
    <mergeCell ref="N3001:N3039"/>
    <mergeCell ref="A3002:A3039"/>
    <mergeCell ref="J3315:K3315"/>
    <mergeCell ref="C3338:D3338"/>
    <mergeCell ref="L3327:M3327"/>
    <mergeCell ref="L3349:M3349"/>
    <mergeCell ref="C3345:E3346"/>
    <mergeCell ref="C3351:E3351"/>
    <mergeCell ref="C3343:D3343"/>
    <mergeCell ref="L3348:M3348"/>
    <mergeCell ref="F3352:H3352"/>
    <mergeCell ref="C3311:E3311"/>
    <mergeCell ref="I3331:M3331"/>
    <mergeCell ref="C3331:G3331"/>
    <mergeCell ref="F3319:H3319"/>
    <mergeCell ref="I3329:M3329"/>
    <mergeCell ref="C3330:G3330"/>
    <mergeCell ref="C3303:D3303"/>
    <mergeCell ref="L3286:M3286"/>
    <mergeCell ref="N3321:N3359"/>
    <mergeCell ref="C3312:E3312"/>
    <mergeCell ref="F3311:H3311"/>
    <mergeCell ref="I3288:M3288"/>
    <mergeCell ref="C3294:D3295"/>
    <mergeCell ref="C3328:G3328"/>
    <mergeCell ref="L3314:M3314"/>
    <mergeCell ref="B3321:M3321"/>
    <mergeCell ref="L3324:M3324"/>
    <mergeCell ref="F3308:H3309"/>
    <mergeCell ref="H3306:I3306"/>
    <mergeCell ref="F3305:G3305"/>
    <mergeCell ref="J3313:K3313"/>
    <mergeCell ref="F3318:H3318"/>
    <mergeCell ref="C3313:E3313"/>
    <mergeCell ref="C3314:E3314"/>
    <mergeCell ref="F3306:G3306"/>
    <mergeCell ref="L3326:M3326"/>
    <mergeCell ref="G3294:G3295"/>
    <mergeCell ref="F3316:H3316"/>
    <mergeCell ref="H3305:I3305"/>
    <mergeCell ref="F3313:H3313"/>
    <mergeCell ref="F3314:H3314"/>
    <mergeCell ref="A3322:A3359"/>
    <mergeCell ref="L3309:M3309"/>
    <mergeCell ref="H3294:H3295"/>
    <mergeCell ref="F3315:H3315"/>
    <mergeCell ref="L3315:M3315"/>
    <mergeCell ref="J3316:M3318"/>
    <mergeCell ref="C3529:G3529"/>
    <mergeCell ref="I3374:I3375"/>
    <mergeCell ref="J3519:M3519"/>
    <mergeCell ref="J3599:M3599"/>
    <mergeCell ref="C3649:G3649"/>
    <mergeCell ref="I3651:M3651"/>
    <mergeCell ref="N3601:N3639"/>
    <mergeCell ref="I3570:M3570"/>
    <mergeCell ref="C3611:G3611"/>
    <mergeCell ref="C3530:G3530"/>
    <mergeCell ref="F3390:H3390"/>
    <mergeCell ref="I3529:M3529"/>
    <mergeCell ref="C3392:E3392"/>
    <mergeCell ref="H3374:H3375"/>
    <mergeCell ref="C1451:G1451"/>
    <mergeCell ref="J1519:M1519"/>
    <mergeCell ref="C1529:G1529"/>
    <mergeCell ref="J1751:M1752"/>
    <mergeCell ref="C1742:D1742"/>
    <mergeCell ref="C1753:E1753"/>
    <mergeCell ref="A1642:A1679"/>
    <mergeCell ref="I1690:M1690"/>
    <mergeCell ref="C1691:G1691"/>
    <mergeCell ref="N1681:N1719"/>
    <mergeCell ref="C1739:D1739"/>
    <mergeCell ref="L1804:M1804"/>
    <mergeCell ref="C1823:D1823"/>
    <mergeCell ref="F1830:H1830"/>
    <mergeCell ref="C1782:D1782"/>
    <mergeCell ref="J1871:M1872"/>
    <mergeCell ref="C1861:D1861"/>
    <mergeCell ref="F1873:H1873"/>
    <mergeCell ref="C1899:D1899"/>
    <mergeCell ref="F1871:H1871"/>
    <mergeCell ref="L1885:M1885"/>
    <mergeCell ref="C2140:D2140"/>
    <mergeCell ref="C2115:E2119"/>
    <mergeCell ref="C2131:G2131"/>
    <mergeCell ref="C2098:D2098"/>
    <mergeCell ref="C2141:D2141"/>
    <mergeCell ref="J2159:M2159"/>
    <mergeCell ref="C2169:G2169"/>
    <mergeCell ref="J2231:M2232"/>
    <mergeCell ref="C2221:D2221"/>
    <mergeCell ref="C2209:G2209"/>
    <mergeCell ref="C2182:D2182"/>
    <mergeCell ref="F2191:H2191"/>
    <mergeCell ref="I2209:M2209"/>
    <mergeCell ref="I2210:M2210"/>
    <mergeCell ref="I2211:M2211"/>
    <mergeCell ref="C2261:D2261"/>
    <mergeCell ref="J2269:K2269"/>
    <mergeCell ref="C2259:D2259"/>
    <mergeCell ref="L2268:M2268"/>
    <mergeCell ref="C2270:E2270"/>
    <mergeCell ref="C2473:E2473"/>
    <mergeCell ref="J2476:M2478"/>
    <mergeCell ref="C2435:E2439"/>
    <mergeCell ref="J2354:K2354"/>
    <mergeCell ref="J2436:M2438"/>
    <mergeCell ref="C2450:G2450"/>
    <mergeCell ref="L2444:M2444"/>
    <mergeCell ref="I2448:M2448"/>
    <mergeCell ref="L2447:M2447"/>
    <mergeCell ref="L2445:M2445"/>
    <mergeCell ref="I2451:M2451"/>
    <mergeCell ref="N2441:N2479"/>
    <mergeCell ref="C2475:E2479"/>
    <mergeCell ref="I2409:M2409"/>
    <mergeCell ref="C2394:E2394"/>
    <mergeCell ref="C2408:G2408"/>
    <mergeCell ref="L2406:M2406"/>
    <mergeCell ref="L2405:M2405"/>
    <mergeCell ref="L2404:M2404"/>
    <mergeCell ref="I2408:M2408"/>
    <mergeCell ref="A2402:A2439"/>
    <mergeCell ref="C2265:E2266"/>
    <mergeCell ref="L2285:M2285"/>
    <mergeCell ref="L2353:M2353"/>
    <mergeCell ref="F2355:H2355"/>
    <mergeCell ref="L2407:M2407"/>
    <mergeCell ref="C2410:G2410"/>
    <mergeCell ref="I2849:M2849"/>
    <mergeCell ref="F2919:H2919"/>
    <mergeCell ref="C2890:G2890"/>
    <mergeCell ref="C3035:E3039"/>
    <mergeCell ref="I3008:M3008"/>
    <mergeCell ref="F2997:H2997"/>
    <mergeCell ref="C3131:G3131"/>
    <mergeCell ref="I3171:M3171"/>
    <mergeCell ref="J3159:M3159"/>
    <mergeCell ref="F3159:H3159"/>
    <mergeCell ref="F3158:H3158"/>
    <mergeCell ref="I3169:M3169"/>
    <mergeCell ref="A3282:A3319"/>
    <mergeCell ref="L3284:M3284"/>
    <mergeCell ref="C2931:G2931"/>
    <mergeCell ref="J2919:M2919"/>
    <mergeCell ref="F2916:H2916"/>
    <mergeCell ref="F2956:H2956"/>
    <mergeCell ref="J2956:M2958"/>
    <mergeCell ref="F2957:H2957"/>
    <mergeCell ref="F2958:H2958"/>
    <mergeCell ref="A3042:A3079"/>
    <mergeCell ref="I3050:M3050"/>
    <mergeCell ref="I3048:M3048"/>
    <mergeCell ref="C3090:G3090"/>
    <mergeCell ref="J2999:M2999"/>
    <mergeCell ref="C3051:G3051"/>
    <mergeCell ref="N3041:N3079"/>
    <mergeCell ref="L3287:M3287"/>
    <mergeCell ref="C3292:G3292"/>
    <mergeCell ref="M3294:M3296"/>
    <mergeCell ref="C3290:G3290"/>
    <mergeCell ref="J3294:J3295"/>
    <mergeCell ref="L3310:M3310"/>
    <mergeCell ref="C3315:E3319"/>
    <mergeCell ref="I3330:M3330"/>
    <mergeCell ref="C3329:G3329"/>
    <mergeCell ref="F3310:H3310"/>
    <mergeCell ref="J3319:M3319"/>
    <mergeCell ref="C3297:D3297"/>
    <mergeCell ref="J3310:K3310"/>
    <mergeCell ref="F3312:H3312"/>
    <mergeCell ref="C3307:I3307"/>
    <mergeCell ref="L3294:L3295"/>
    <mergeCell ref="C3293:G3293"/>
    <mergeCell ref="C3308:E3309"/>
    <mergeCell ref="C3304:D3304"/>
    <mergeCell ref="C3305:E3306"/>
    <mergeCell ref="I3292:M3292"/>
    <mergeCell ref="L3308:M3308"/>
    <mergeCell ref="E3294:E3295"/>
    <mergeCell ref="F3294:F3295"/>
    <mergeCell ref="L3307:M3307"/>
    <mergeCell ref="J3309:K3309"/>
    <mergeCell ref="I3294:I3295"/>
    <mergeCell ref="L1805:M1805"/>
    <mergeCell ref="C1804:H1807"/>
    <mergeCell ref="C1820:D1820"/>
    <mergeCell ref="C1818:D1818"/>
    <mergeCell ref="I1804:J1807"/>
    <mergeCell ref="L1725:M1725"/>
    <mergeCell ref="F1751:H1751"/>
    <mergeCell ref="C1743:D1743"/>
    <mergeCell ref="C2218:D2218"/>
    <mergeCell ref="F2199:H2199"/>
    <mergeCell ref="C2183:D2183"/>
    <mergeCell ref="J2151:M2152"/>
    <mergeCell ref="C2139:D2139"/>
    <mergeCell ref="F2112:H2112"/>
    <mergeCell ref="C2143:D2143"/>
    <mergeCell ref="C2151:E2151"/>
    <mergeCell ref="F2151:H2151"/>
    <mergeCell ref="L2364:M2364"/>
    <mergeCell ref="F2434:H2434"/>
    <mergeCell ref="J2439:M2439"/>
    <mergeCell ref="L2513:M2513"/>
    <mergeCell ref="I2529:M2529"/>
    <mergeCell ref="C2514:E2514"/>
    <mergeCell ref="F2512:H2512"/>
    <mergeCell ref="N2641:N2679"/>
    <mergeCell ref="C2671:E2671"/>
    <mergeCell ref="C2688:G2688"/>
    <mergeCell ref="J2674:K2674"/>
    <mergeCell ref="L2686:M2686"/>
    <mergeCell ref="A2682:A2719"/>
    <mergeCell ref="L1724:M1724"/>
    <mergeCell ref="C1741:D1741"/>
    <mergeCell ref="C1738:D1738"/>
    <mergeCell ref="I1724:J1727"/>
    <mergeCell ref="C1715:E1719"/>
    <mergeCell ref="F1752:H1752"/>
    <mergeCell ref="C1790:E1790"/>
    <mergeCell ref="F1791:H1791"/>
    <mergeCell ref="F1831:H1831"/>
    <mergeCell ref="C1863:D1863"/>
    <mergeCell ref="F1870:H1870"/>
    <mergeCell ref="I1844:J1847"/>
    <mergeCell ref="C1900:D1900"/>
    <mergeCell ref="L1910:M1910"/>
    <mergeCell ref="F1912:H1912"/>
    <mergeCell ref="C1901:D1901"/>
    <mergeCell ref="J1913:K1913"/>
    <mergeCell ref="C1913:E1913"/>
    <mergeCell ref="F1911:H1911"/>
    <mergeCell ref="C1910:E1910"/>
    <mergeCell ref="C1912:E1912"/>
    <mergeCell ref="F2474:H2474"/>
    <mergeCell ref="J2515:K2515"/>
    <mergeCell ref="F2514:H2514"/>
    <mergeCell ref="J2514:K2514"/>
    <mergeCell ref="C2531:G2531"/>
    <mergeCell ref="J2513:K2513"/>
    <mergeCell ref="I2530:M2530"/>
    <mergeCell ref="F2515:H2515"/>
    <mergeCell ref="C2529:G2529"/>
    <mergeCell ref="C2530:G2530"/>
    <mergeCell ref="F2513:H2513"/>
    <mergeCell ref="L2527:M2527"/>
    <mergeCell ref="L2526:M2526"/>
    <mergeCell ref="L2524:M2524"/>
    <mergeCell ref="C2512:E2512"/>
    <mergeCell ref="J2473:K2473"/>
    <mergeCell ref="L2515:M2515"/>
    <mergeCell ref="I2490:M2490"/>
    <mergeCell ref="F2517:H2517"/>
    <mergeCell ref="J2275:K2275"/>
    <mergeCell ref="F2265:G2265"/>
    <mergeCell ref="C2273:E2273"/>
    <mergeCell ref="J2273:K2273"/>
    <mergeCell ref="J2274:K2274"/>
    <mergeCell ref="J2355:K2355"/>
    <mergeCell ref="J2353:K2353"/>
    <mergeCell ref="C2271:E2271"/>
    <mergeCell ref="L2367:M2367"/>
    <mergeCell ref="I2368:M2368"/>
    <mergeCell ref="L2395:M2395"/>
    <mergeCell ref="C2352:E2352"/>
    <mergeCell ref="I2411:M2411"/>
    <mergeCell ref="L2394:M2394"/>
    <mergeCell ref="F2352:H2352"/>
    <mergeCell ref="C2368:G2368"/>
    <mergeCell ref="L2366:M2366"/>
    <mergeCell ref="F2271:H2271"/>
    <mergeCell ref="C2354:E2354"/>
    <mergeCell ref="L2393:M2393"/>
    <mergeCell ref="L2354:M2354"/>
    <mergeCell ref="C2272:E2272"/>
    <mergeCell ref="F2270:H2270"/>
    <mergeCell ref="C2392:E2392"/>
    <mergeCell ref="F2305:G2305"/>
    <mergeCell ref="C2268:E2269"/>
    <mergeCell ref="F2356:H2356"/>
    <mergeCell ref="F2392:H2392"/>
    <mergeCell ref="F2395:H2395"/>
    <mergeCell ref="J2395:K2395"/>
    <mergeCell ref="J2393:K2393"/>
    <mergeCell ref="N2401:N2439"/>
    <mergeCell ref="C2411:G2411"/>
    <mergeCell ref="F2393:H2393"/>
    <mergeCell ref="I2410:M2410"/>
    <mergeCell ref="F2394:H2394"/>
    <mergeCell ref="C2409:G2409"/>
    <mergeCell ref="J2394:K2394"/>
    <mergeCell ref="J2479:M2479"/>
    <mergeCell ref="F2473:H2473"/>
    <mergeCell ref="C2489:G2489"/>
    <mergeCell ref="C2490:G2490"/>
    <mergeCell ref="C2491:G2491"/>
    <mergeCell ref="A2482:A2519"/>
    <mergeCell ref="J2391:M2392"/>
    <mergeCell ref="F2438:H2438"/>
    <mergeCell ref="F2472:H2472"/>
    <mergeCell ref="I2489:M2489"/>
    <mergeCell ref="J2475:K2475"/>
    <mergeCell ref="F2476:H2476"/>
    <mergeCell ref="I2491:M2491"/>
    <mergeCell ref="L2487:M2487"/>
    <mergeCell ref="I2488:M2488"/>
    <mergeCell ref="N2481:N2519"/>
    <mergeCell ref="C2474:E2474"/>
    <mergeCell ref="F2478:H2478"/>
    <mergeCell ref="L2473:M2473"/>
    <mergeCell ref="L2484:M2484"/>
    <mergeCell ref="L2485:M2485"/>
    <mergeCell ref="L2486:M2486"/>
    <mergeCell ref="C2488:G2488"/>
    <mergeCell ref="L2434:M2434"/>
    <mergeCell ref="F2475:H2475"/>
    <mergeCell ref="C2448:G2448"/>
    <mergeCell ref="I2450:M2450"/>
    <mergeCell ref="F2477:H2477"/>
    <mergeCell ref="C2225:E2226"/>
    <mergeCell ref="L2246:M2246"/>
    <mergeCell ref="C2262:D2262"/>
    <mergeCell ref="H2305:I2305"/>
    <mergeCell ref="C2274:E2274"/>
    <mergeCell ref="F2266:G2266"/>
    <mergeCell ref="F2273:H2273"/>
    <mergeCell ref="F2274:H2274"/>
    <mergeCell ref="F2276:H2276"/>
    <mergeCell ref="C1950:E1950"/>
    <mergeCell ref="F2110:H2110"/>
    <mergeCell ref="C2111:E2111"/>
    <mergeCell ref="C2100:D2100"/>
    <mergeCell ref="I2129:M2129"/>
    <mergeCell ref="C2112:E2112"/>
    <mergeCell ref="F2111:H2111"/>
    <mergeCell ref="J2150:K2150"/>
    <mergeCell ref="C2130:G2130"/>
    <mergeCell ref="C2248:G2248"/>
    <mergeCell ref="C2353:E2353"/>
    <mergeCell ref="F2272:H2272"/>
    <mergeCell ref="C2304:D2304"/>
    <mergeCell ref="H2266:I2266"/>
    <mergeCell ref="C2305:E2306"/>
    <mergeCell ref="F2306:G2306"/>
    <mergeCell ref="H2306:I2306"/>
    <mergeCell ref="J2351:M2352"/>
    <mergeCell ref="L2355:M2355"/>
    <mergeCell ref="F2190:H2190"/>
    <mergeCell ref="C2220:D2220"/>
    <mergeCell ref="C2179:D2179"/>
    <mergeCell ref="J2271:M2272"/>
    <mergeCell ref="C2258:D2258"/>
    <mergeCell ref="L2247:M2247"/>
    <mergeCell ref="C2235:E2239"/>
    <mergeCell ref="H2225:I2225"/>
    <mergeCell ref="L2245:M2245"/>
    <mergeCell ref="L2244:M2244"/>
    <mergeCell ref="F2232:H2232"/>
    <mergeCell ref="A2240:N2240"/>
    <mergeCell ref="C2260:D2260"/>
    <mergeCell ref="L2269:M2269"/>
    <mergeCell ref="C2264:D2264"/>
    <mergeCell ref="C2267:I2267"/>
    <mergeCell ref="F2268:H2269"/>
    <mergeCell ref="H2265:I2265"/>
    <mergeCell ref="C2393:E2393"/>
    <mergeCell ref="F2396:H2396"/>
    <mergeCell ref="C2594:E2594"/>
    <mergeCell ref="I2610:M2610"/>
    <mergeCell ref="J2593:K2593"/>
    <mergeCell ref="C2633:E2633"/>
    <mergeCell ref="F2671:H2671"/>
    <mergeCell ref="I2690:M2690"/>
    <mergeCell ref="I2689:M2689"/>
    <mergeCell ref="F2673:H2673"/>
    <mergeCell ref="C2690:G2690"/>
    <mergeCell ref="C2691:G2691"/>
    <mergeCell ref="J2916:M2918"/>
    <mergeCell ref="C2969:G2969"/>
    <mergeCell ref="C3248:G3248"/>
    <mergeCell ref="I3168:M3168"/>
    <mergeCell ref="F3076:H3076"/>
    <mergeCell ref="I2731:M2731"/>
    <mergeCell ref="F2758:H2758"/>
    <mergeCell ref="J2759:M2759"/>
    <mergeCell ref="L2793:M2793"/>
    <mergeCell ref="C2809:G2809"/>
    <mergeCell ref="N2801:N2839"/>
    <mergeCell ref="F2794:H2794"/>
    <mergeCell ref="C2808:G2808"/>
    <mergeCell ref="C2729:G2729"/>
    <mergeCell ref="L2749:M2749"/>
    <mergeCell ref="J2750:K2750"/>
    <mergeCell ref="C2753:E2753"/>
    <mergeCell ref="F2799:H2799"/>
    <mergeCell ref="J2754:K2754"/>
    <mergeCell ref="L2794:M2794"/>
    <mergeCell ref="I2809:M2809"/>
    <mergeCell ref="I2810:M2810"/>
    <mergeCell ref="I2769:M2769"/>
    <mergeCell ref="F2757:H2757"/>
    <mergeCell ref="L2754:M2754"/>
    <mergeCell ref="L2766:M2766"/>
    <mergeCell ref="L2765:M2765"/>
    <mergeCell ref="C2795:E2799"/>
    <mergeCell ref="A2802:A2839"/>
    <mergeCell ref="J2794:K2794"/>
    <mergeCell ref="I2808:M2808"/>
    <mergeCell ref="F2793:H2793"/>
    <mergeCell ref="A2842:A2879"/>
    <mergeCell ref="I3128:M3128"/>
    <mergeCell ref="F3236:H3236"/>
    <mergeCell ref="C3168:G3168"/>
    <mergeCell ref="F3116:H3116"/>
    <mergeCell ref="I3208:M3208"/>
    <mergeCell ref="C3208:G3208"/>
    <mergeCell ref="I3248:M3248"/>
    <mergeCell ref="F3276:H3276"/>
    <mergeCell ref="C2929:G2929"/>
    <mergeCell ref="I2969:M2969"/>
    <mergeCell ref="C2971:G2971"/>
    <mergeCell ref="I3088:M3088"/>
    <mergeCell ref="F3196:H3196"/>
    <mergeCell ref="C3050:G3050"/>
    <mergeCell ref="C3088:G3088"/>
    <mergeCell ref="J3039:M3039"/>
    <mergeCell ref="F3036:H3036"/>
    <mergeCell ref="F3038:H3038"/>
    <mergeCell ref="I3049:M3049"/>
    <mergeCell ref="F2996:H2996"/>
    <mergeCell ref="I3011:M3011"/>
    <mergeCell ref="F3037:H3037"/>
    <mergeCell ref="C3008:G3008"/>
    <mergeCell ref="C3049:G3049"/>
    <mergeCell ref="I3009:M3009"/>
    <mergeCell ref="F2999:H2999"/>
    <mergeCell ref="J3036:M3038"/>
    <mergeCell ref="F3156:H3156"/>
    <mergeCell ref="C3128:G3128"/>
    <mergeCell ref="F2354:H2354"/>
    <mergeCell ref="J2431:M2432"/>
    <mergeCell ref="F2439:H2439"/>
    <mergeCell ref="C2451:G2451"/>
    <mergeCell ref="J2433:K2433"/>
    <mergeCell ref="L2446:M2446"/>
    <mergeCell ref="A2442:A2479"/>
    <mergeCell ref="L2365:M2365"/>
    <mergeCell ref="C2432:E2432"/>
    <mergeCell ref="F2437:H2437"/>
    <mergeCell ref="J2435:K2435"/>
    <mergeCell ref="F2435:H2435"/>
    <mergeCell ref="C2434:E2434"/>
    <mergeCell ref="C2433:E2433"/>
    <mergeCell ref="F2353:H2353"/>
    <mergeCell ref="L2435:M2435"/>
    <mergeCell ref="F2436:H2436"/>
    <mergeCell ref="F2595:H2595"/>
    <mergeCell ref="J2631:M2632"/>
    <mergeCell ref="F2637:H2637"/>
    <mergeCell ref="C2648:G2648"/>
    <mergeCell ref="L2669:M2669"/>
    <mergeCell ref="C2675:E2679"/>
    <mergeCell ref="C2635:E2639"/>
    <mergeCell ref="L2594:M2594"/>
    <mergeCell ref="C2593:E2593"/>
    <mergeCell ref="F2668:H2669"/>
    <mergeCell ref="L2675:M2675"/>
    <mergeCell ref="F2676:H2676"/>
    <mergeCell ref="F2675:H2675"/>
    <mergeCell ref="J2675:K2675"/>
    <mergeCell ref="I2611:M2611"/>
    <mergeCell ref="C2649:G2649"/>
    <mergeCell ref="I2650:M2650"/>
    <mergeCell ref="L2634:M2634"/>
    <mergeCell ref="C2668:E2669"/>
    <mergeCell ref="F2672:H2672"/>
    <mergeCell ref="C2472:E2472"/>
    <mergeCell ref="L2475:M2475"/>
    <mergeCell ref="F2479:H2479"/>
    <mergeCell ref="J2471:M2472"/>
    <mergeCell ref="C2513:E2513"/>
    <mergeCell ref="A2522:A2559"/>
    <mergeCell ref="L2525:M2525"/>
    <mergeCell ref="N2521:N2559"/>
    <mergeCell ref="L3285:M3285"/>
    <mergeCell ref="C3296:D3296"/>
    <mergeCell ref="C3324:H3327"/>
    <mergeCell ref="C3339:D3339"/>
    <mergeCell ref="C3342:D3342"/>
    <mergeCell ref="L3325:M3325"/>
    <mergeCell ref="F3317:H3317"/>
    <mergeCell ref="B3322:C3323"/>
    <mergeCell ref="J3314:K3314"/>
    <mergeCell ref="I3328:M3328"/>
    <mergeCell ref="F3359:H3359"/>
    <mergeCell ref="I3373:M3373"/>
    <mergeCell ref="C3374:D3375"/>
    <mergeCell ref="C3395:E3399"/>
    <mergeCell ref="F3439:H3439"/>
    <mergeCell ref="I3410:M3410"/>
    <mergeCell ref="C3384:D3384"/>
    <mergeCell ref="L3395:M3395"/>
    <mergeCell ref="F3396:H3396"/>
    <mergeCell ref="C3387:I3387"/>
    <mergeCell ref="J3395:K3395"/>
    <mergeCell ref="F3395:H3395"/>
    <mergeCell ref="L3387:M3387"/>
    <mergeCell ref="F3397:H3397"/>
    <mergeCell ref="K3374:K3375"/>
    <mergeCell ref="C3388:E3389"/>
    <mergeCell ref="J3391:M3392"/>
    <mergeCell ref="C3390:E3390"/>
    <mergeCell ref="I3372:M3372"/>
    <mergeCell ref="J3396:M3398"/>
    <mergeCell ref="C3385:E3386"/>
    <mergeCell ref="F3398:H3398"/>
    <mergeCell ref="D3322:M3322"/>
    <mergeCell ref="C3341:D3341"/>
    <mergeCell ref="I3332:M3332"/>
    <mergeCell ref="C3373:G3373"/>
    <mergeCell ref="I3364:J3367"/>
    <mergeCell ref="M3374:M3376"/>
    <mergeCell ref="A3360:N3360"/>
    <mergeCell ref="L3367:M3367"/>
    <mergeCell ref="F3356:H3356"/>
  </mergeCells>
  <conditionalFormatting sqref="I408:K413 L407:M413 K404:K407">
    <cfRule type="cellIs" operator="equal" priority="1249" dxfId="1196">
      <formula>0</formula>
    </cfRule>
    <cfRule type="cellIs" operator="equal" priority="1241" dxfId="1197">
      <formula>0</formula>
    </cfRule>
    <cfRule type="cellIs" operator="equal" priority="1245" dxfId="1198">
      <formula>0</formula>
    </cfRule>
  </conditionalFormatting>
  <conditionalFormatting sqref="I3568:K3573 L3567:M3573 K3564:K3567">
    <cfRule type="cellIs" operator="equal" priority="181" dxfId="1199">
      <formula>0</formula>
    </cfRule>
    <cfRule type="cellIs" operator="equal" priority="177" dxfId="1200">
      <formula>0</formula>
    </cfRule>
    <cfRule type="cellIs" operator="equal" priority="173" dxfId="1201">
      <formula>0</formula>
    </cfRule>
    <cfRule type="cellIs" operator="equal" priority="185" dxfId="1202">
      <formula>0</formula>
    </cfRule>
  </conditionalFormatting>
  <conditionalFormatting sqref="L254 M254:M255 L256 J256:K262 F261:I262 F267:H267 F256:G260 D242:D243 B242 C248:C254 C267:C268 F273:G279 I267:I274 D273:D279 F263:K264 C256:C265 L247 F254:H254 H256:I256 L257:M264 H259:I259 C270:C279">
    <cfRule type="containsText" text="dsoy jktdh; fo|ky;ksa esa iz;ksx gsrq fu%'kqYd" operator="containsText" priority="2084" stopIfTrue="1" dxfId="1203">
      <formula>NOT(ISERROR(SEARCH("dsoy jktdh; fo|ky;ksa esa iz;ksx gsrq fu%'kqYd",B242)))</formula>
    </cfRule>
    <cfRule type="containsText" text="iw.kkZad" operator="containsText" priority="2088" stopIfTrue="1" dxfId="1204">
      <formula>NOT(ISERROR(SEARCH("iw.kkZad",B242)))</formula>
    </cfRule>
    <cfRule type="containsText" text="f'k{kk foHkkx jktLFkku" operator="containsText" priority="2087" stopIfTrue="1" dxfId="1205">
      <formula>NOT(ISERROR(SEARCH("f'k{kk foHkkx jktLFkku",B242)))</formula>
    </cfRule>
  </conditionalFormatting>
  <conditionalFormatting sqref="F1790:H1794">
    <cfRule type="cellIs" operator="equal" priority="1779" dxfId="1206">
      <formula>"0/100"</formula>
    </cfRule>
    <cfRule type="cellIs" operator="equal" priority="1778" dxfId="1207">
      <formula>"0/200"</formula>
    </cfRule>
  </conditionalFormatting>
  <conditionalFormatting sqref="L2767">
    <cfRule type="containsText" text="dsoy jktdh; fo|ky;ksa esa iz;ksx gsrq fu%'kqYd" operator="containsText" priority="502" stopIfTrue="1" dxfId="1208">
      <formula>NOT(ISERROR(SEARCH("dsoy jktdh; fo|ky;ksa esa iz;ksx gsrq fu%'kqYd",L2767)))</formula>
    </cfRule>
    <cfRule type="containsText" text="dsoy jktdh; fo|ky;ksa esa iz;ksx gsrq fu%'kqYd" operator="containsText" priority="498" stopIfTrue="1" dxfId="1209">
      <formula>NOT(ISERROR(SEARCH("dsoy jktdh; fo|ky;ksa esa iz;ksx gsrq fu%'kqYd",L2767)))</formula>
    </cfRule>
    <cfRule type="containsText" text="f'k{kk foHkkx jktLFkku" operator="containsText" priority="499" stopIfTrue="1" dxfId="1210">
      <formula>NOT(ISERROR(SEARCH("f'k{kk foHkkx jktLFkku",L2767)))</formula>
    </cfRule>
    <cfRule type="containsText" text="iw.kkZad" operator="containsText" priority="504" stopIfTrue="1" dxfId="1211">
      <formula>NOT(ISERROR(SEARCH("iw.kkZad",L2767)))</formula>
    </cfRule>
    <cfRule type="containsText" text="iw.kkZad" operator="containsText" priority="492" stopIfTrue="1" dxfId="1212">
      <formula>NOT(ISERROR(SEARCH("iw.kkZad",L2767)))</formula>
    </cfRule>
    <cfRule type="containsText" text="dsoy jktdh; fo|ky;ksa esa iz;ksx gsrq fu%'kqYd" operator="containsText" priority="494" stopIfTrue="1" dxfId="1213">
      <formula>NOT(ISERROR(SEARCH("dsoy jktdh; fo|ky;ksa esa iz;ksx gsrq fu%'kqYd",L2767)))</formula>
    </cfRule>
    <cfRule type="containsText" text="f'k{kk foHkkx jktLFkku" operator="containsText" priority="495" stopIfTrue="1" dxfId="1214">
      <formula>NOT(ISERROR(SEARCH("f'k{kk foHkkx jktLFkku",L2767)))</formula>
    </cfRule>
    <cfRule type="containsText" text="dsoy jktdh; fo|ky;ksa esa iz;ksx gsrq fu%'kqYd" operator="containsText" priority="490" stopIfTrue="1" dxfId="1215">
      <formula>NOT(ISERROR(SEARCH("dsoy jktdh; fo|ky;ksa esa iz;ksx gsrq fu%'kqYd",L2767)))</formula>
    </cfRule>
    <cfRule type="containsText" text="iw.kkZad" operator="containsText" priority="496" stopIfTrue="1" dxfId="1216">
      <formula>NOT(ISERROR(SEARCH("iw.kkZad",L2767)))</formula>
    </cfRule>
    <cfRule type="containsText" text="iw.kkZad" operator="containsText" priority="500" stopIfTrue="1" dxfId="1217">
      <formula>NOT(ISERROR(SEARCH("iw.kkZad",L2767)))</formula>
    </cfRule>
    <cfRule type="containsText" text="f'k{kk foHkkx jktLFkku" operator="containsText" priority="491" stopIfTrue="1" dxfId="1218">
      <formula>NOT(ISERROR(SEARCH("f'k{kk foHkkx jktLFkku",L2767)))</formula>
    </cfRule>
    <cfRule type="containsText" text="f'k{kk foHkkx jktLFkku" operator="containsText" priority="503" stopIfTrue="1" dxfId="1219">
      <formula>NOT(ISERROR(SEARCH("f'k{kk foHkkx jktLFkku",L2767)))</formula>
    </cfRule>
  </conditionalFormatting>
  <conditionalFormatting sqref="F3196:G3197 D3193:D3199">
    <cfRule type="cellIs" operator="equal" priority="1502" stopIfTrue="1" dxfId="1220">
      <formula>200</formula>
    </cfRule>
    <cfRule type="cellIs" operator="equal" priority="1501" stopIfTrue="1" dxfId="1221">
      <formula>1800</formula>
    </cfRule>
  </conditionalFormatting>
  <conditionalFormatting sqref="F956:G957 D953:D959">
    <cfRule type="cellIs" operator="equal" priority="1950" stopIfTrue="1" dxfId="1222">
      <formula>200</formula>
    </cfRule>
    <cfRule type="cellIs" operator="equal" priority="1949" stopIfTrue="1" dxfId="1223">
      <formula>1800</formula>
    </cfRule>
  </conditionalFormatting>
  <conditionalFormatting sqref="L3007">
    <cfRule type="containsText" text="dsoy jktdh; fo|ky;ksa esa iz;ksx gsrq fu%'kqYd" operator="containsText" priority="402" stopIfTrue="1" dxfId="1224">
      <formula>NOT(ISERROR(SEARCH("dsoy jktdh; fo|ky;ksa esa iz;ksx gsrq fu%'kqYd",L3007)))</formula>
    </cfRule>
    <cfRule type="containsText" text="iw.kkZad" operator="containsText" priority="408" stopIfTrue="1" dxfId="1225">
      <formula>NOT(ISERROR(SEARCH("iw.kkZad",L3007)))</formula>
    </cfRule>
    <cfRule type="containsText" text="iw.kkZad" operator="containsText" priority="404" stopIfTrue="1" dxfId="1226">
      <formula>NOT(ISERROR(SEARCH("iw.kkZad",L3007)))</formula>
    </cfRule>
    <cfRule type="containsText" text="f'k{kk foHkkx jktLFkku" operator="containsText" priority="395" stopIfTrue="1" dxfId="1227">
      <formula>NOT(ISERROR(SEARCH("f'k{kk foHkkx jktLFkku",L3007)))</formula>
    </cfRule>
    <cfRule type="containsText" text="iw.kkZad" operator="containsText" priority="400" stopIfTrue="1" dxfId="1228">
      <formula>NOT(ISERROR(SEARCH("iw.kkZad",L3007)))</formula>
    </cfRule>
    <cfRule type="containsText" text="f'k{kk foHkkx jktLFkku" operator="containsText" priority="403" stopIfTrue="1" dxfId="1229">
      <formula>NOT(ISERROR(SEARCH("f'k{kk foHkkx jktLFkku",L3007)))</formula>
    </cfRule>
    <cfRule type="containsText" text="dsoy jktdh; fo|ky;ksa esa iz;ksx gsrq fu%'kqYd" operator="containsText" priority="406" stopIfTrue="1" dxfId="1230">
      <formula>NOT(ISERROR(SEARCH("dsoy jktdh; fo|ky;ksa esa iz;ksx gsrq fu%'kqYd",L3007)))</formula>
    </cfRule>
    <cfRule type="containsText" text="f'k{kk foHkkx jktLFkku" operator="containsText" priority="399" stopIfTrue="1" dxfId="1231">
      <formula>NOT(ISERROR(SEARCH("f'k{kk foHkkx jktLFkku",L3007)))</formula>
    </cfRule>
    <cfRule type="containsText" text="dsoy jktdh; fo|ky;ksa esa iz;ksx gsrq fu%'kqYd" operator="containsText" priority="398" stopIfTrue="1" dxfId="1232">
      <formula>NOT(ISERROR(SEARCH("dsoy jktdh; fo|ky;ksa esa iz;ksx gsrq fu%'kqYd",L3007)))</formula>
    </cfRule>
    <cfRule type="containsText" text="f'k{kk foHkkx jktLFkku" operator="containsText" priority="407" stopIfTrue="1" dxfId="1233">
      <formula>NOT(ISERROR(SEARCH("f'k{kk foHkkx jktLFkku",L3007)))</formula>
    </cfRule>
    <cfRule type="containsText" text="iw.kkZad" operator="containsText" priority="396" stopIfTrue="1" dxfId="1234">
      <formula>NOT(ISERROR(SEARCH("iw.kkZad",L3007)))</formula>
    </cfRule>
    <cfRule type="containsText" text="dsoy jktdh; fo|ky;ksa esa iz;ksx gsrq fu%'kqYd" operator="containsText" priority="394" stopIfTrue="1" dxfId="1235">
      <formula>NOT(ISERROR(SEARCH("dsoy jktdh; fo|ky;ksa esa iz;ksx gsrq fu%'kqYd",L3007)))</formula>
    </cfRule>
  </conditionalFormatting>
  <conditionalFormatting sqref="L3087">
    <cfRule type="containsText" text="f'k{kk foHkkx jktLFkku" operator="containsText" priority="375" stopIfTrue="1" dxfId="1236">
      <formula>NOT(ISERROR(SEARCH("f'k{kk foHkkx jktLFkku",L3087)))</formula>
    </cfRule>
    <cfRule type="containsText" text="iw.kkZad" operator="containsText" priority="372" stopIfTrue="1" dxfId="1237">
      <formula>NOT(ISERROR(SEARCH("iw.kkZad",L3087)))</formula>
    </cfRule>
    <cfRule type="containsText" text="iw.kkZad" operator="containsText" priority="364" stopIfTrue="1" dxfId="1238">
      <formula>NOT(ISERROR(SEARCH("iw.kkZad",L3087)))</formula>
    </cfRule>
    <cfRule type="containsText" text="f'k{kk foHkkx jktLFkku" operator="containsText" priority="367" stopIfTrue="1" dxfId="1239">
      <formula>NOT(ISERROR(SEARCH("f'k{kk foHkkx jktLFkku",L3087)))</formula>
    </cfRule>
    <cfRule type="containsText" text="iw.kkZad" operator="containsText" priority="368" stopIfTrue="1" dxfId="1240">
      <formula>NOT(ISERROR(SEARCH("iw.kkZad",L3087)))</formula>
    </cfRule>
    <cfRule type="containsText" text="dsoy jktdh; fo|ky;ksa esa iz;ksx gsrq fu%'kqYd" operator="containsText" priority="362" stopIfTrue="1" dxfId="1241">
      <formula>NOT(ISERROR(SEARCH("dsoy jktdh; fo|ky;ksa esa iz;ksx gsrq fu%'kqYd",L3087)))</formula>
    </cfRule>
    <cfRule type="containsText" text="dsoy jktdh; fo|ky;ksa esa iz;ksx gsrq fu%'kqYd" operator="containsText" priority="374" stopIfTrue="1" dxfId="1242">
      <formula>NOT(ISERROR(SEARCH("dsoy jktdh; fo|ky;ksa esa iz;ksx gsrq fu%'kqYd",L3087)))</formula>
    </cfRule>
    <cfRule type="containsText" text="dsoy jktdh; fo|ky;ksa esa iz;ksx gsrq fu%'kqYd" operator="containsText" priority="370" stopIfTrue="1" dxfId="1243">
      <formula>NOT(ISERROR(SEARCH("dsoy jktdh; fo|ky;ksa esa iz;ksx gsrq fu%'kqYd",L3087)))</formula>
    </cfRule>
    <cfRule type="containsText" text="dsoy jktdh; fo|ky;ksa esa iz;ksx gsrq fu%'kqYd" operator="containsText" priority="366" stopIfTrue="1" dxfId="1244">
      <formula>NOT(ISERROR(SEARCH("dsoy jktdh; fo|ky;ksa esa iz;ksx gsrq fu%'kqYd",L3087)))</formula>
    </cfRule>
    <cfRule type="containsText" text="iw.kkZad" operator="containsText" priority="376" stopIfTrue="1" dxfId="1245">
      <formula>NOT(ISERROR(SEARCH("iw.kkZad",L3087)))</formula>
    </cfRule>
    <cfRule type="containsText" text="f'k{kk foHkkx jktLFkku" operator="containsText" priority="363" stopIfTrue="1" dxfId="1246">
      <formula>NOT(ISERROR(SEARCH("f'k{kk foHkkx jktLFkku",L3087)))</formula>
    </cfRule>
    <cfRule type="containsText" text="f'k{kk foHkkx jktLFkku" operator="containsText" priority="371" stopIfTrue="1" dxfId="1247">
      <formula>NOT(ISERROR(SEARCH("f'k{kk foHkkx jktLFkku",L3087)))</formula>
    </cfRule>
  </conditionalFormatting>
  <conditionalFormatting sqref="I2808:K2813 L2807:M2813 K2804:K2807">
    <cfRule type="cellIs" operator="equal" priority="485" dxfId="1248">
      <formula>0</formula>
    </cfRule>
    <cfRule type="cellIs" operator="equal" priority="477" dxfId="1249">
      <formula>0</formula>
    </cfRule>
    <cfRule type="cellIs" operator="equal" priority="489" dxfId="1250">
      <formula>0</formula>
    </cfRule>
    <cfRule type="cellIs" operator="equal" priority="481" dxfId="1251">
      <formula>0</formula>
    </cfRule>
  </conditionalFormatting>
  <conditionalFormatting sqref="F630:H634">
    <cfRule type="cellIs" operator="equal" priority="2011" dxfId="1252">
      <formula>"0/100"</formula>
    </cfRule>
    <cfRule type="cellIs" operator="equal" priority="2010" dxfId="1253">
      <formula>"0/200"</formula>
    </cfRule>
  </conditionalFormatting>
  <conditionalFormatting sqref="L1447">
    <cfRule type="containsText" text="iw.kkZad" operator="containsText" priority="932" stopIfTrue="1" dxfId="1254">
      <formula>NOT(ISERROR(SEARCH("iw.kkZad",L1447)))</formula>
    </cfRule>
    <cfRule type="containsText" text="f'k{kk foHkkx jktLFkku" operator="containsText" priority="931" stopIfTrue="1" dxfId="1255">
      <formula>NOT(ISERROR(SEARCH("f'k{kk foHkkx jktLFkku",L1447)))</formula>
    </cfRule>
    <cfRule type="containsText" text="iw.kkZad" operator="containsText" priority="928" stopIfTrue="1" dxfId="1256">
      <formula>NOT(ISERROR(SEARCH("iw.kkZad",L1447)))</formula>
    </cfRule>
    <cfRule type="containsText" text="dsoy jktdh; fo|ky;ksa esa iz;ksx gsrq fu%'kqYd" operator="containsText" priority="934" stopIfTrue="1" dxfId="1257">
      <formula>NOT(ISERROR(SEARCH("dsoy jktdh; fo|ky;ksa esa iz;ksx gsrq fu%'kqYd",L1447)))</formula>
    </cfRule>
    <cfRule type="containsText" text="f'k{kk foHkkx jktLFkku" operator="containsText" priority="935" stopIfTrue="1" dxfId="1258">
      <formula>NOT(ISERROR(SEARCH("f'k{kk foHkkx jktLFkku",L1447)))</formula>
    </cfRule>
    <cfRule type="containsText" text="iw.kkZad" operator="containsText" priority="936" stopIfTrue="1" dxfId="1259">
      <formula>NOT(ISERROR(SEARCH("iw.kkZad",L1447)))</formula>
    </cfRule>
    <cfRule type="containsText" text="dsoy jktdh; fo|ky;ksa esa iz;ksx gsrq fu%'kqYd" operator="containsText" priority="930" stopIfTrue="1" dxfId="1260">
      <formula>NOT(ISERROR(SEARCH("dsoy jktdh; fo|ky;ksa esa iz;ksx gsrq fu%'kqYd",L1447)))</formula>
    </cfRule>
    <cfRule type="containsText" text="f'k{kk foHkkx jktLFkku" operator="containsText" priority="927" stopIfTrue="1" dxfId="1261">
      <formula>NOT(ISERROR(SEARCH("f'k{kk foHkkx jktLFkku",L1447)))</formula>
    </cfRule>
    <cfRule type="containsText" text="dsoy jktdh; fo|ky;ksa esa iz;ksx gsrq fu%'kqYd" operator="containsText" priority="926" stopIfTrue="1" dxfId="1262">
      <formula>NOT(ISERROR(SEARCH("dsoy jktdh; fo|ky;ksa esa iz;ksx gsrq fu%'kqYd",L1447)))</formula>
    </cfRule>
  </conditionalFormatting>
  <conditionalFormatting sqref="L1007">
    <cfRule type="containsText" text="iw.kkZad" operator="containsText" priority="1060" stopIfTrue="1" dxfId="1263">
      <formula>NOT(ISERROR(SEARCH("iw.kkZad",L1007)))</formula>
    </cfRule>
    <cfRule type="containsText" text="f'k{kk foHkkx jktLFkku" operator="containsText" priority="1059" stopIfTrue="1" dxfId="1264">
      <formula>NOT(ISERROR(SEARCH("f'k{kk foHkkx jktLFkku",L1007)))</formula>
    </cfRule>
    <cfRule type="containsText" text="dsoy jktdh; fo|ky;ksa esa iz;ksx gsrq fu%'kqYd" operator="containsText" priority="1058" stopIfTrue="1" dxfId="1265">
      <formula>NOT(ISERROR(SEARCH("dsoy jktdh; fo|ky;ksa esa iz;ksx gsrq fu%'kqYd",L1007)))</formula>
    </cfRule>
    <cfRule type="containsText" text="dsoy jktdh; fo|ky;ksa esa iz;ksx gsrq fu%'kqYd" operator="containsText" priority="1062" stopIfTrue="1" dxfId="1266">
      <formula>NOT(ISERROR(SEARCH("dsoy jktdh; fo|ky;ksa esa iz;ksx gsrq fu%'kqYd",L1007)))</formula>
    </cfRule>
    <cfRule type="containsText" text="f'k{kk foHkkx jktLFkku" operator="containsText" priority="1063" stopIfTrue="1" dxfId="1267">
      <formula>NOT(ISERROR(SEARCH("f'k{kk foHkkx jktLFkku",L1007)))</formula>
    </cfRule>
    <cfRule type="containsText" text="iw.kkZad" operator="containsText" priority="1068" stopIfTrue="1" dxfId="1268">
      <formula>NOT(ISERROR(SEARCH("iw.kkZad",L1007)))</formula>
    </cfRule>
    <cfRule type="containsText" text="dsoy jktdh; fo|ky;ksa esa iz;ksx gsrq fu%'kqYd" operator="containsText" priority="1066" stopIfTrue="1" dxfId="1269">
      <formula>NOT(ISERROR(SEARCH("dsoy jktdh; fo|ky;ksa esa iz;ksx gsrq fu%'kqYd",L1007)))</formula>
    </cfRule>
    <cfRule type="containsText" text="f'k{kk foHkkx jktLFkku" operator="containsText" priority="1067" stopIfTrue="1" dxfId="1270">
      <formula>NOT(ISERROR(SEARCH("f'k{kk foHkkx jktLFkku",L1007)))</formula>
    </cfRule>
    <cfRule type="containsText" text="iw.kkZad" operator="containsText" priority="1064" stopIfTrue="1" dxfId="1271">
      <formula>NOT(ISERROR(SEARCH("iw.kkZad",L1007)))</formula>
    </cfRule>
  </conditionalFormatting>
  <conditionalFormatting sqref="L1687">
    <cfRule type="containsText" text="dsoy jktdh; fo|ky;ksa esa iz;ksx gsrq fu%'kqYd" operator="containsText" priority="854" stopIfTrue="1" dxfId="1272">
      <formula>NOT(ISERROR(SEARCH("dsoy jktdh; fo|ky;ksa esa iz;ksx gsrq fu%'kqYd",L1687)))</formula>
    </cfRule>
    <cfRule type="containsText" text="f'k{kk foHkkx jktLFkku" operator="containsText" priority="855" stopIfTrue="1" dxfId="1273">
      <formula>NOT(ISERROR(SEARCH("f'k{kk foHkkx jktLFkku",L1687)))</formula>
    </cfRule>
    <cfRule type="containsText" text="dsoy jktdh; fo|ky;ksa esa iz;ksx gsrq fu%'kqYd" operator="containsText" priority="862" stopIfTrue="1" dxfId="1274">
      <formula>NOT(ISERROR(SEARCH("dsoy jktdh; fo|ky;ksa esa iz;ksx gsrq fu%'kqYd",L1687)))</formula>
    </cfRule>
    <cfRule type="containsText" text="iw.kkZad" operator="containsText" priority="864" stopIfTrue="1" dxfId="1275">
      <formula>NOT(ISERROR(SEARCH("iw.kkZad",L1687)))</formula>
    </cfRule>
    <cfRule type="containsText" text="dsoy jktdh; fo|ky;ksa esa iz;ksx gsrq fu%'kqYd" operator="containsText" priority="858" stopIfTrue="1" dxfId="1276">
      <formula>NOT(ISERROR(SEARCH("dsoy jktdh; fo|ky;ksa esa iz;ksx gsrq fu%'kqYd",L1687)))</formula>
    </cfRule>
    <cfRule type="containsText" text="f'k{kk foHkkx jktLFkku" operator="containsText" priority="859" stopIfTrue="1" dxfId="1277">
      <formula>NOT(ISERROR(SEARCH("f'k{kk foHkkx jktLFkku",L1687)))</formula>
    </cfRule>
    <cfRule type="containsText" text="f'k{kk foHkkx jktLFkku" operator="containsText" priority="863" stopIfTrue="1" dxfId="1278">
      <formula>NOT(ISERROR(SEARCH("f'k{kk foHkkx jktLFkku",L1687)))</formula>
    </cfRule>
    <cfRule type="containsText" text="iw.kkZad" operator="containsText" priority="856" stopIfTrue="1" dxfId="1279">
      <formula>NOT(ISERROR(SEARCH("iw.kkZad",L1687)))</formula>
    </cfRule>
    <cfRule type="containsText" text="iw.kkZad" operator="containsText" priority="860" stopIfTrue="1" dxfId="1280">
      <formula>NOT(ISERROR(SEARCH("iw.kkZad",L1687)))</formula>
    </cfRule>
  </conditionalFormatting>
  <conditionalFormatting sqref="F3716:G3717 D3713:D3719">
    <cfRule type="cellIs" operator="equal" priority="1397" stopIfTrue="1" dxfId="1281">
      <formula>1800</formula>
    </cfRule>
    <cfRule type="cellIs" operator="equal" priority="1398" stopIfTrue="1" dxfId="1282">
      <formula>200</formula>
    </cfRule>
  </conditionalFormatting>
  <conditionalFormatting sqref="I48:K53 L47:M53 K44:K47">
    <cfRule type="cellIs" operator="equal" priority="1337" dxfId="1283">
      <formula>0</formula>
    </cfRule>
  </conditionalFormatting>
  <conditionalFormatting sqref="L247">
    <cfRule type="containsText" text="f'k{kk foHkkx jktLFkku" operator="containsText" priority="1291" stopIfTrue="1" dxfId="1284">
      <formula>NOT(ISERROR(SEARCH("f'k{kk foHkkx jktLFkku",L247)))</formula>
    </cfRule>
    <cfRule type="containsText" text="iw.kkZad" operator="containsText" priority="1292" stopIfTrue="1" dxfId="1285">
      <formula>NOT(ISERROR(SEARCH("iw.kkZad",L247)))</formula>
    </cfRule>
    <cfRule type="containsText" text="f'k{kk foHkkx jktLFkku" operator="containsText" priority="1287" stopIfTrue="1" dxfId="1286">
      <formula>NOT(ISERROR(SEARCH("f'k{kk foHkkx jktLFkku",L247)))</formula>
    </cfRule>
    <cfRule type="containsText" text="dsoy jktdh; fo|ky;ksa esa iz;ksx gsrq fu%'kqYd" operator="containsText" priority="1294" stopIfTrue="1" dxfId="1287">
      <formula>NOT(ISERROR(SEARCH("dsoy jktdh; fo|ky;ksa esa iz;ksx gsrq fu%'kqYd",L247)))</formula>
    </cfRule>
    <cfRule type="containsText" text="f'k{kk foHkkx jktLFkku" operator="containsText" priority="1295" stopIfTrue="1" dxfId="1288">
      <formula>NOT(ISERROR(SEARCH("f'k{kk foHkkx jktLFkku",L247)))</formula>
    </cfRule>
    <cfRule type="containsText" text="iw.kkZad" operator="containsText" priority="1288" stopIfTrue="1" dxfId="1289">
      <formula>NOT(ISERROR(SEARCH("iw.kkZad",L247)))</formula>
    </cfRule>
    <cfRule type="containsText" text="dsoy jktdh; fo|ky;ksa esa iz;ksx gsrq fu%'kqYd" operator="containsText" priority="1290" stopIfTrue="1" dxfId="1290">
      <formula>NOT(ISERROR(SEARCH("dsoy jktdh; fo|ky;ksa esa iz;ksx gsrq fu%'kqYd",L247)))</formula>
    </cfRule>
    <cfRule type="containsText" text="dsoy jktdh; fo|ky;ksa esa iz;ksx gsrq fu%'kqYd" operator="containsText" priority="1286" stopIfTrue="1" dxfId="1291">
      <formula>NOT(ISERROR(SEARCH("dsoy jktdh; fo|ky;ksa esa iz;ksx gsrq fu%'kqYd",L247)))</formula>
    </cfRule>
    <cfRule type="containsText" text="iw.kkZad" operator="containsText" priority="1296" stopIfTrue="1" dxfId="1292">
      <formula>NOT(ISERROR(SEARCH("iw.kkZad",L247)))</formula>
    </cfRule>
  </conditionalFormatting>
  <conditionalFormatting sqref="F2236:G2237 D2233:D2239">
    <cfRule type="cellIs" operator="equal" priority="1694" stopIfTrue="1" dxfId="1293">
      <formula>200</formula>
    </cfRule>
    <cfRule type="cellIs" operator="equal" priority="1693" stopIfTrue="1" dxfId="1294">
      <formula>1800</formula>
    </cfRule>
  </conditionalFormatting>
  <conditionalFormatting sqref="L854 M854:M855 L856 J856:K862 F861:I862 F867:H867 F856:G860 D842:D843 B842 C848:C854 C867:C868 F873:G879 I867:I874 D873:D879 F863:K864 C856:C865 L847 F854:H854 H856:I856 L857:M864 H859:I859 C870:C879">
    <cfRule type="containsText" text="iw.kkZad" operator="containsText" priority="1968" stopIfTrue="1" dxfId="1295">
      <formula>NOT(ISERROR(SEARCH("iw.kkZad",B842)))</formula>
    </cfRule>
    <cfRule type="containsText" text="dsoy jktdh; fo|ky;ksa esa iz;ksx gsrq fu%'kqYd" operator="containsText" priority="1964" stopIfTrue="1" dxfId="1296">
      <formula>NOT(ISERROR(SEARCH("dsoy jktdh; fo|ky;ksa esa iz;ksx gsrq fu%'kqYd",B842)))</formula>
    </cfRule>
    <cfRule type="containsText" text="f'k{kk foHkkx jktLFkku" operator="containsText" priority="1967" stopIfTrue="1" dxfId="1297">
      <formula>NOT(ISERROR(SEARCH("f'k{kk foHkkx jktLFkku",B842)))</formula>
    </cfRule>
  </conditionalFormatting>
  <conditionalFormatting sqref="L3694 M3694:M3695 L3696 J3696:K3702 F3701:I3702 F3707:H3707 F3696:G3700 D3682:D3683 B3682 C3688:C3694 C3707:C3708 F3713:G3719 I3707:I3714 D3713:D3719 F3703:K3704 C3696:C3705 L3687 F3694:H3694 H3696:I3696 L3697:M3704 H3699:I3699 C3710:C3719">
    <cfRule type="containsText" text="dsoy jktdh; fo|ky;ksa esa iz;ksx gsrq fu%'kqYd" operator="containsText" priority="1396" stopIfTrue="1" dxfId="1298">
      <formula>NOT(ISERROR(SEARCH("dsoy jktdh; fo|ky;ksa esa iz;ksx gsrq fu%'kqYd",B3682)))</formula>
    </cfRule>
    <cfRule type="containsText" text="iw.kkZad" operator="containsText" priority="1400" stopIfTrue="1" dxfId="1299">
      <formula>NOT(ISERROR(SEARCH("iw.kkZad",B3682)))</formula>
    </cfRule>
    <cfRule type="containsText" text="f'k{kk foHkkx jktLFkku" operator="containsText" priority="1399" stopIfTrue="1" dxfId="1300">
      <formula>NOT(ISERROR(SEARCH("f'k{kk foHkkx jktLFkku",B3682)))</formula>
    </cfRule>
  </conditionalFormatting>
  <conditionalFormatting sqref="L3247">
    <cfRule type="containsText" text="f'k{kk foHkkx jktLFkku" operator="containsText" priority="299" stopIfTrue="1" dxfId="1301">
      <formula>NOT(ISERROR(SEARCH("f'k{kk foHkkx jktLFkku",L3247)))</formula>
    </cfRule>
    <cfRule type="containsText" text="f'k{kk foHkkx jktLFkku" operator="containsText" priority="311" stopIfTrue="1" dxfId="1302">
      <formula>NOT(ISERROR(SEARCH("f'k{kk foHkkx jktLFkku",L3247)))</formula>
    </cfRule>
    <cfRule type="containsText" text="dsoy jktdh; fo|ky;ksa esa iz;ksx gsrq fu%'kqYd" operator="containsText" priority="310" stopIfTrue="1" dxfId="1303">
      <formula>NOT(ISERROR(SEARCH("dsoy jktdh; fo|ky;ksa esa iz;ksx gsrq fu%'kqYd",L3247)))</formula>
    </cfRule>
    <cfRule type="containsText" text="dsoy jktdh; fo|ky;ksa esa iz;ksx gsrq fu%'kqYd" operator="containsText" priority="302" stopIfTrue="1" dxfId="1304">
      <formula>NOT(ISERROR(SEARCH("dsoy jktdh; fo|ky;ksa esa iz;ksx gsrq fu%'kqYd",L3247)))</formula>
    </cfRule>
    <cfRule type="containsText" text="iw.kkZad" operator="containsText" priority="300" stopIfTrue="1" dxfId="1305">
      <formula>NOT(ISERROR(SEARCH("iw.kkZad",L3247)))</formula>
    </cfRule>
    <cfRule type="containsText" text="iw.kkZad" operator="containsText" priority="304" stopIfTrue="1" dxfId="1306">
      <formula>NOT(ISERROR(SEARCH("iw.kkZad",L3247)))</formula>
    </cfRule>
    <cfRule type="containsText" text="f'k{kk foHkkx jktLFkku" operator="containsText" priority="303" stopIfTrue="1" dxfId="1307">
      <formula>NOT(ISERROR(SEARCH("f'k{kk foHkkx jktLFkku",L3247)))</formula>
    </cfRule>
    <cfRule type="containsText" text="iw.kkZad" operator="containsText" priority="312" stopIfTrue="1" dxfId="1308">
      <formula>NOT(ISERROR(SEARCH("iw.kkZad",L3247)))</formula>
    </cfRule>
    <cfRule type="containsText" text="iw.kkZad" operator="containsText" priority="308" stopIfTrue="1" dxfId="1309">
      <formula>NOT(ISERROR(SEARCH("iw.kkZad",L3247)))</formula>
    </cfRule>
    <cfRule type="containsText" text="f'k{kk foHkkx jktLFkku" operator="containsText" priority="307" stopIfTrue="1" dxfId="1310">
      <formula>NOT(ISERROR(SEARCH("f'k{kk foHkkx jktLFkku",L3247)))</formula>
    </cfRule>
    <cfRule type="containsText" text="dsoy jktdh; fo|ky;ksa esa iz;ksx gsrq fu%'kqYd" operator="containsText" priority="298" stopIfTrue="1" dxfId="1311">
      <formula>NOT(ISERROR(SEARCH("dsoy jktdh; fo|ky;ksa esa iz;ksx gsrq fu%'kqYd",L3247)))</formula>
    </cfRule>
    <cfRule type="containsText" text="dsoy jktdh; fo|ky;ksa esa iz;ksx gsrq fu%'kqYd" operator="containsText" priority="306" stopIfTrue="1" dxfId="1312">
      <formula>NOT(ISERROR(SEARCH("dsoy jktdh; fo|ky;ksa esa iz;ksx gsrq fu%'kqYd",L3247)))</formula>
    </cfRule>
  </conditionalFormatting>
  <conditionalFormatting sqref="I1488:K1493 L1487:M1493 K1484:K1487">
    <cfRule type="cellIs" operator="equal" priority="917" dxfId="1313">
      <formula>0</formula>
    </cfRule>
    <cfRule type="cellIs" operator="equal" priority="921" dxfId="1314">
      <formula>0</formula>
    </cfRule>
    <cfRule type="cellIs" operator="equal" priority="925" dxfId="1315">
      <formula>0</formula>
    </cfRule>
  </conditionalFormatting>
  <conditionalFormatting sqref="I1128:K1133 L1127:M1133 K1124:K1127">
    <cfRule type="cellIs" operator="equal" priority="1025" dxfId="1316">
      <formula>0</formula>
    </cfRule>
    <cfRule type="cellIs" operator="equal" priority="1033" dxfId="1317">
      <formula>0</formula>
    </cfRule>
    <cfRule type="cellIs" operator="equal" priority="1029" dxfId="1318">
      <formula>0</formula>
    </cfRule>
  </conditionalFormatting>
  <conditionalFormatting sqref="L207">
    <cfRule type="containsText" text="f'k{kk foHkkx jktLFkku" operator="containsText" priority="1303" stopIfTrue="1" dxfId="1319">
      <formula>NOT(ISERROR(SEARCH("f'k{kk foHkkx jktLFkku",L207)))</formula>
    </cfRule>
    <cfRule type="containsText" text="iw.kkZad" operator="containsText" priority="1300" stopIfTrue="1" dxfId="1320">
      <formula>NOT(ISERROR(SEARCH("iw.kkZad",L207)))</formula>
    </cfRule>
    <cfRule type="containsText" text="dsoy jktdh; fo|ky;ksa esa iz;ksx gsrq fu%'kqYd" operator="containsText" priority="1302" stopIfTrue="1" dxfId="1321">
      <formula>NOT(ISERROR(SEARCH("dsoy jktdh; fo|ky;ksa esa iz;ksx gsrq fu%'kqYd",L207)))</formula>
    </cfRule>
    <cfRule type="containsText" text="f'k{kk foHkkx jktLFkku" operator="containsText" priority="1307" stopIfTrue="1" dxfId="1322">
      <formula>NOT(ISERROR(SEARCH("f'k{kk foHkkx jktLFkku",L207)))</formula>
    </cfRule>
    <cfRule type="containsText" text="f'k{kk foHkkx jktLFkku" operator="containsText" priority="1299" stopIfTrue="1" dxfId="1323">
      <formula>NOT(ISERROR(SEARCH("f'k{kk foHkkx jktLFkku",L207)))</formula>
    </cfRule>
    <cfRule type="containsText" text="dsoy jktdh; fo|ky;ksa esa iz;ksx gsrq fu%'kqYd" operator="containsText" priority="1306" stopIfTrue="1" dxfId="1324">
      <formula>NOT(ISERROR(SEARCH("dsoy jktdh; fo|ky;ksa esa iz;ksx gsrq fu%'kqYd",L207)))</formula>
    </cfRule>
    <cfRule type="containsText" text="iw.kkZad" operator="containsText" priority="1308" stopIfTrue="1" dxfId="1325">
      <formula>NOT(ISERROR(SEARCH("iw.kkZad",L207)))</formula>
    </cfRule>
    <cfRule type="containsText" text="iw.kkZad" operator="containsText" priority="1304" stopIfTrue="1" dxfId="1326">
      <formula>NOT(ISERROR(SEARCH("iw.kkZad",L207)))</formula>
    </cfRule>
    <cfRule type="containsText" text="dsoy jktdh; fo|ky;ksa esa iz;ksx gsrq fu%'kqYd" operator="containsText" priority="1298" stopIfTrue="1" dxfId="1327">
      <formula>NOT(ISERROR(SEARCH("dsoy jktdh; fo|ky;ksa esa iz;ksx gsrq fu%'kqYd",L207)))</formula>
    </cfRule>
  </conditionalFormatting>
  <conditionalFormatting sqref="L967">
    <cfRule type="containsText" text="f'k{kk foHkkx jktLFkku" operator="containsText" priority="1079" stopIfTrue="1" dxfId="1328">
      <formula>NOT(ISERROR(SEARCH("f'k{kk foHkkx jktLFkku",L967)))</formula>
    </cfRule>
    <cfRule type="containsText" text="dsoy jktdh; fo|ky;ksa esa iz;ksx gsrq fu%'kqYd" operator="containsText" priority="1078" stopIfTrue="1" dxfId="1329">
      <formula>NOT(ISERROR(SEARCH("dsoy jktdh; fo|ky;ksa esa iz;ksx gsrq fu%'kqYd",L967)))</formula>
    </cfRule>
    <cfRule type="containsText" text="f'k{kk foHkkx jktLFkku" operator="containsText" priority="1075" stopIfTrue="1" dxfId="1330">
      <formula>NOT(ISERROR(SEARCH("f'k{kk foHkkx jktLFkku",L967)))</formula>
    </cfRule>
    <cfRule type="containsText" text="dsoy jktdh; fo|ky;ksa esa iz;ksx gsrq fu%'kqYd" operator="containsText" priority="1074" stopIfTrue="1" dxfId="1331">
      <formula>NOT(ISERROR(SEARCH("dsoy jktdh; fo|ky;ksa esa iz;ksx gsrq fu%'kqYd",L967)))</formula>
    </cfRule>
    <cfRule type="containsText" text="f'k{kk foHkkx jktLFkku" operator="containsText" priority="1071" stopIfTrue="1" dxfId="1332">
      <formula>NOT(ISERROR(SEARCH("f'k{kk foHkkx jktLFkku",L967)))</formula>
    </cfRule>
    <cfRule type="containsText" text="iw.kkZad" operator="containsText" priority="1080" stopIfTrue="1" dxfId="1333">
      <formula>NOT(ISERROR(SEARCH("iw.kkZad",L967)))</formula>
    </cfRule>
    <cfRule type="containsText" text="iw.kkZad" operator="containsText" priority="1072" stopIfTrue="1" dxfId="1334">
      <formula>NOT(ISERROR(SEARCH("iw.kkZad",L967)))</formula>
    </cfRule>
    <cfRule type="containsText" text="iw.kkZad" operator="containsText" priority="1076" stopIfTrue="1" dxfId="1335">
      <formula>NOT(ISERROR(SEARCH("iw.kkZad",L967)))</formula>
    </cfRule>
    <cfRule type="containsText" text="dsoy jktdh; fo|ky;ksa esa iz;ksx gsrq fu%'kqYd" operator="containsText" priority="1070" stopIfTrue="1" dxfId="1336">
      <formula>NOT(ISERROR(SEARCH("dsoy jktdh; fo|ky;ksa esa iz;ksx gsrq fu%'kqYd",L967)))</formula>
    </cfRule>
  </conditionalFormatting>
  <conditionalFormatting sqref="F2516:G2517 D2513:D2519">
    <cfRule type="cellIs" operator="equal" priority="1638" stopIfTrue="1" dxfId="1337">
      <formula>200</formula>
    </cfRule>
    <cfRule type="cellIs" operator="equal" priority="1637" stopIfTrue="1" dxfId="1338">
      <formula>1800</formula>
    </cfRule>
  </conditionalFormatting>
  <conditionalFormatting sqref="L2727">
    <cfRule type="containsText" text="dsoy jktdh; fo|ky;ksa esa iz;ksx gsrq fu%'kqYd" operator="containsText" priority="514" stopIfTrue="1" dxfId="1339">
      <formula>NOT(ISERROR(SEARCH("dsoy jktdh; fo|ky;ksa esa iz;ksx gsrq fu%'kqYd",L2727)))</formula>
    </cfRule>
    <cfRule type="containsText" text="iw.kkZad" operator="containsText" priority="516" stopIfTrue="1" dxfId="1340">
      <formula>NOT(ISERROR(SEARCH("iw.kkZad",L2727)))</formula>
    </cfRule>
    <cfRule type="containsText" text="f'k{kk foHkkx jktLFkku" operator="containsText" priority="507" stopIfTrue="1" dxfId="1341">
      <formula>NOT(ISERROR(SEARCH("f'k{kk foHkkx jktLFkku",L2727)))</formula>
    </cfRule>
    <cfRule type="containsText" text="f'k{kk foHkkx jktLFkku" operator="containsText" priority="515" stopIfTrue="1" dxfId="1342">
      <formula>NOT(ISERROR(SEARCH("f'k{kk foHkkx jktLFkku",L2727)))</formula>
    </cfRule>
    <cfRule type="containsText" text="dsoy jktdh; fo|ky;ksa esa iz;ksx gsrq fu%'kqYd" operator="containsText" priority="518" stopIfTrue="1" dxfId="1343">
      <formula>NOT(ISERROR(SEARCH("dsoy jktdh; fo|ky;ksa esa iz;ksx gsrq fu%'kqYd",L2727)))</formula>
    </cfRule>
    <cfRule type="containsText" text="dsoy jktdh; fo|ky;ksa esa iz;ksx gsrq fu%'kqYd" operator="containsText" priority="506" stopIfTrue="1" dxfId="1344">
      <formula>NOT(ISERROR(SEARCH("dsoy jktdh; fo|ky;ksa esa iz;ksx gsrq fu%'kqYd",L2727)))</formula>
    </cfRule>
    <cfRule type="containsText" text="iw.kkZad" operator="containsText" priority="520" stopIfTrue="1" dxfId="1345">
      <formula>NOT(ISERROR(SEARCH("iw.kkZad",L2727)))</formula>
    </cfRule>
    <cfRule type="containsText" text="f'k{kk foHkkx jktLFkku" operator="containsText" priority="519" stopIfTrue="1" dxfId="1346">
      <formula>NOT(ISERROR(SEARCH("f'k{kk foHkkx jktLFkku",L2727)))</formula>
    </cfRule>
    <cfRule type="containsText" text="dsoy jktdh; fo|ky;ksa esa iz;ksx gsrq fu%'kqYd" operator="containsText" priority="510" stopIfTrue="1" dxfId="1347">
      <formula>NOT(ISERROR(SEARCH("dsoy jktdh; fo|ky;ksa esa iz;ksx gsrq fu%'kqYd",L2727)))</formula>
    </cfRule>
    <cfRule type="containsText" text="f'k{kk foHkkx jktLFkku" operator="containsText" priority="511" stopIfTrue="1" dxfId="1348">
      <formula>NOT(ISERROR(SEARCH("f'k{kk foHkkx jktLFkku",L2727)))</formula>
    </cfRule>
    <cfRule type="containsText" text="iw.kkZad" operator="containsText" priority="512" stopIfTrue="1" dxfId="1349">
      <formula>NOT(ISERROR(SEARCH("iw.kkZad",L2727)))</formula>
    </cfRule>
    <cfRule type="containsText" text="iw.kkZad" operator="containsText" priority="508" stopIfTrue="1" dxfId="1350">
      <formula>NOT(ISERROR(SEARCH("iw.kkZad",L2727)))</formula>
    </cfRule>
  </conditionalFormatting>
  <conditionalFormatting sqref="L1894 M1894:M1895 L1896 J1896:K1902 F1901:I1902 F1907:H1907 F1896:G1900 D1882:D1883 B1882 C1888:C1894 C1907:C1908 F1913:G1919 I1907:I1914 D1913:D1919 F1903:K1904 C1896:C1905 L1887 F1894:H1894 H1896:I1896 L1897:M1904 H1899:I1899 C1910:C1919">
    <cfRule type="containsText" text="iw.kkZad" operator="containsText" priority="1760" stopIfTrue="1" dxfId="1351">
      <formula>NOT(ISERROR(SEARCH("iw.kkZad",B1882)))</formula>
    </cfRule>
    <cfRule type="containsText" text="dsoy jktdh; fo|ky;ksa esa iz;ksx gsrq fu%'kqYd" operator="containsText" priority="1756" stopIfTrue="1" dxfId="1352">
      <formula>NOT(ISERROR(SEARCH("dsoy jktdh; fo|ky;ksa esa iz;ksx gsrq fu%'kqYd",B1882)))</formula>
    </cfRule>
    <cfRule type="containsText" text="f'k{kk foHkkx jktLFkku" operator="containsText" priority="1759" stopIfTrue="1" dxfId="1353">
      <formula>NOT(ISERROR(SEARCH("f'k{kk foHkkx jktLFkku",B1882)))</formula>
    </cfRule>
  </conditionalFormatting>
  <conditionalFormatting sqref="F1316:G1317 D1313:D1319">
    <cfRule type="cellIs" operator="equal" priority="1878" stopIfTrue="1" dxfId="1354">
      <formula>200</formula>
    </cfRule>
    <cfRule type="cellIs" operator="equal" priority="1877" stopIfTrue="1" dxfId="1355">
      <formula>1800</formula>
    </cfRule>
  </conditionalFormatting>
  <conditionalFormatting sqref="L1407">
    <cfRule type="containsText" text="f'k{kk foHkkx jktLFkku" operator="containsText" priority="939" stopIfTrue="1" dxfId="1356">
      <formula>NOT(ISERROR(SEARCH("f'k{kk foHkkx jktLFkku",L1407)))</formula>
    </cfRule>
    <cfRule type="containsText" text="iw.kkZad" operator="containsText" priority="940" stopIfTrue="1" dxfId="1357">
      <formula>NOT(ISERROR(SEARCH("iw.kkZad",L1407)))</formula>
    </cfRule>
    <cfRule type="containsText" text="iw.kkZad" operator="containsText" priority="944" stopIfTrue="1" dxfId="1358">
      <formula>NOT(ISERROR(SEARCH("iw.kkZad",L1407)))</formula>
    </cfRule>
    <cfRule type="containsText" text="dsoy jktdh; fo|ky;ksa esa iz;ksx gsrq fu%'kqYd" operator="containsText" priority="946" stopIfTrue="1" dxfId="1359">
      <formula>NOT(ISERROR(SEARCH("dsoy jktdh; fo|ky;ksa esa iz;ksx gsrq fu%'kqYd",L1407)))</formula>
    </cfRule>
    <cfRule type="containsText" text="f'k{kk foHkkx jktLFkku" operator="containsText" priority="943" stopIfTrue="1" dxfId="1360">
      <formula>NOT(ISERROR(SEARCH("f'k{kk foHkkx jktLFkku",L1407)))</formula>
    </cfRule>
    <cfRule type="containsText" text="iw.kkZad" operator="containsText" priority="948" stopIfTrue="1" dxfId="1361">
      <formula>NOT(ISERROR(SEARCH("iw.kkZad",L1407)))</formula>
    </cfRule>
    <cfRule type="containsText" text="dsoy jktdh; fo|ky;ksa esa iz;ksx gsrq fu%'kqYd" operator="containsText" priority="942" stopIfTrue="1" dxfId="1362">
      <formula>NOT(ISERROR(SEARCH("dsoy jktdh; fo|ky;ksa esa iz;ksx gsrq fu%'kqYd",L1407)))</formula>
    </cfRule>
    <cfRule type="containsText" text="dsoy jktdh; fo|ky;ksa esa iz;ksx gsrq fu%'kqYd" operator="containsText" priority="938" stopIfTrue="1" dxfId="1363">
      <formula>NOT(ISERROR(SEARCH("dsoy jktdh; fo|ky;ksa esa iz;ksx gsrq fu%'kqYd",L1407)))</formula>
    </cfRule>
    <cfRule type="containsText" text="f'k{kk foHkkx jktLFkku" operator="containsText" priority="947" stopIfTrue="1" dxfId="1364">
      <formula>NOT(ISERROR(SEARCH("f'k{kk foHkkx jktLFkku",L1407)))</formula>
    </cfRule>
  </conditionalFormatting>
  <conditionalFormatting sqref="M2937:M2946 L2927:L2934 H2954:I2955 H2947 C2921:C2925 H2950:H2953 I2928:K2933 D2937:D2947 E2936:E2947 C2936:C2948 C2928:C2934 F2956:G2959 A2921:B2959 H2928:H2934 D2921:M2923 M2927:M2935 E2934:G2934 K2924:K2927 G2947:G2948 E2950:G2955 C2950:D2959 F2936:F2948 G2936:L2944 I2947:I2953 J2946:K2946">
    <cfRule type="cellIs" operator="equal" priority="1553" dxfId="1365">
      <formula>0</formula>
    </cfRule>
  </conditionalFormatting>
  <conditionalFormatting sqref="L3847">
    <cfRule type="containsText" text="iw.kkZad" operator="containsText" priority="68" stopIfTrue="1" dxfId="1366">
      <formula>NOT(ISERROR(SEARCH("iw.kkZad",L3847)))</formula>
    </cfRule>
    <cfRule type="containsText" text="dsoy jktdh; fo|ky;ksa esa iz;ksx gsrq fu%'kqYd" operator="containsText" priority="58" stopIfTrue="1" dxfId="1367">
      <formula>NOT(ISERROR(SEARCH("dsoy jktdh; fo|ky;ksa esa iz;ksx gsrq fu%'kqYd",L3847)))</formula>
    </cfRule>
    <cfRule type="containsText" text="iw.kkZad" operator="containsText" priority="60" stopIfTrue="1" dxfId="1368">
      <formula>NOT(ISERROR(SEARCH("iw.kkZad",L3847)))</formula>
    </cfRule>
    <cfRule type="containsText" text="f'k{kk foHkkx jktLFkku" operator="containsText" priority="67" stopIfTrue="1" dxfId="1369">
      <formula>NOT(ISERROR(SEARCH("f'k{kk foHkkx jktLFkku",L3847)))</formula>
    </cfRule>
    <cfRule type="containsText" text="iw.kkZad" operator="containsText" priority="64" stopIfTrue="1" dxfId="1370">
      <formula>NOT(ISERROR(SEARCH("iw.kkZad",L3847)))</formula>
    </cfRule>
    <cfRule type="containsText" text="f'k{kk foHkkx jktLFkku" operator="containsText" priority="71" stopIfTrue="1" dxfId="1371">
      <formula>NOT(ISERROR(SEARCH("f'k{kk foHkkx jktLFkku",L3847)))</formula>
    </cfRule>
    <cfRule type="containsText" text="iw.kkZad" operator="containsText" priority="72" stopIfTrue="1" dxfId="1372">
      <formula>NOT(ISERROR(SEARCH("iw.kkZad",L3847)))</formula>
    </cfRule>
    <cfRule type="containsText" text="dsoy jktdh; fo|ky;ksa esa iz;ksx gsrq fu%'kqYd" operator="containsText" priority="70" stopIfTrue="1" dxfId="1373">
      <formula>NOT(ISERROR(SEARCH("dsoy jktdh; fo|ky;ksa esa iz;ksx gsrq fu%'kqYd",L3847)))</formula>
    </cfRule>
    <cfRule type="containsText" text="dsoy jktdh; fo|ky;ksa esa iz;ksx gsrq fu%'kqYd" operator="containsText" priority="66" stopIfTrue="1" dxfId="1374">
      <formula>NOT(ISERROR(SEARCH("dsoy jktdh; fo|ky;ksa esa iz;ksx gsrq fu%'kqYd",L3847)))</formula>
    </cfRule>
    <cfRule type="containsText" text="f'k{kk foHkkx jktLFkku" operator="containsText" priority="59" stopIfTrue="1" dxfId="1375">
      <formula>NOT(ISERROR(SEARCH("f'k{kk foHkkx jktLFkku",L3847)))</formula>
    </cfRule>
    <cfRule type="containsText" text="f'k{kk foHkkx jktLFkku" operator="containsText" priority="63" stopIfTrue="1" dxfId="1376">
      <formula>NOT(ISERROR(SEARCH("f'k{kk foHkkx jktLFkku",L3847)))</formula>
    </cfRule>
    <cfRule type="containsText" text="dsoy jktdh; fo|ky;ksa esa iz;ksx gsrq fu%'kqYd" operator="containsText" priority="62" stopIfTrue="1" dxfId="1377">
      <formula>NOT(ISERROR(SEARCH("dsoy jktdh; fo|ky;ksa esa iz;ksx gsrq fu%'kqYd",L3847)))</formula>
    </cfRule>
  </conditionalFormatting>
  <conditionalFormatting sqref="I928:K933 L927:M933 K924:K927">
    <cfRule type="cellIs" operator="equal" priority="1093" dxfId="1378">
      <formula>0</formula>
    </cfRule>
    <cfRule type="cellIs" operator="equal" priority="1085" dxfId="1379">
      <formula>0</formula>
    </cfRule>
    <cfRule type="cellIs" operator="equal" priority="1089" dxfId="1380">
      <formula>0</formula>
    </cfRule>
  </conditionalFormatting>
  <conditionalFormatting sqref="M1337:M1346 L1327:L1334 H1354:I1355 H1347 C1321:C1325 H1350:H1353 I1328:K1333 D1337:D1347 E1336:E1347 C1336:C1348 C1328:C1334 F1356:G1359 A1321:B1359 H1328:H1334 D1321:M1323 M1327:M1335 E1334:G1334 K1324:K1327 G1347:G1348 E1350:G1355 C1350:D1359 F1336:F1348 G1336:L1344 I1347:I1353 J1346:K1346">
    <cfRule type="cellIs" operator="equal" priority="1873" dxfId="1381">
      <formula>0</formula>
    </cfRule>
  </conditionalFormatting>
  <conditionalFormatting sqref="L1094 M1094:M1095 L1096 J1096:K1102 F1101:I1102 F1107:H1107 F1096:G1100 D1082:D1083 B1082 C1088:C1094 C1107:C1108 F1113:G1119 I1107:I1114 D1113:D1119 F1103:K1104 C1096:C1105 L1087 F1094:H1094 H1096:I1096 L1097:M1104 H1099:I1099 C1110:C1119">
    <cfRule type="containsText" text="iw.kkZad" operator="containsText" priority="1920" stopIfTrue="1" dxfId="1382">
      <formula>NOT(ISERROR(SEARCH("iw.kkZad",B1082)))</formula>
    </cfRule>
    <cfRule type="containsText" text="dsoy jktdh; fo|ky;ksa esa iz;ksx gsrq fu%'kqYd" operator="containsText" priority="1916" stopIfTrue="1" dxfId="1383">
      <formula>NOT(ISERROR(SEARCH("dsoy jktdh; fo|ky;ksa esa iz;ksx gsrq fu%'kqYd",B1082)))</formula>
    </cfRule>
    <cfRule type="containsText" text="f'k{kk foHkkx jktLFkku" operator="containsText" priority="1919" stopIfTrue="1" dxfId="1384">
      <formula>NOT(ISERROR(SEARCH("f'k{kk foHkkx jktLFkku",B1082)))</formula>
    </cfRule>
  </conditionalFormatting>
  <conditionalFormatting sqref="L607">
    <cfRule type="containsText" text="f'k{kk foHkkx jktLFkku" operator="containsText" priority="1175" stopIfTrue="1" dxfId="1385">
      <formula>NOT(ISERROR(SEARCH("f'k{kk foHkkx jktLFkku",L607)))</formula>
    </cfRule>
    <cfRule type="containsText" text="dsoy jktdh; fo|ky;ksa esa iz;ksx gsrq fu%'kqYd" operator="containsText" priority="1170" stopIfTrue="1" dxfId="1386">
      <formula>NOT(ISERROR(SEARCH("dsoy jktdh; fo|ky;ksa esa iz;ksx gsrq fu%'kqYd",L607)))</formula>
    </cfRule>
    <cfRule type="containsText" text="dsoy jktdh; fo|ky;ksa esa iz;ksx gsrq fu%'kqYd" operator="containsText" priority="1174" stopIfTrue="1" dxfId="1387">
      <formula>NOT(ISERROR(SEARCH("dsoy jktdh; fo|ky;ksa esa iz;ksx gsrq fu%'kqYd",L607)))</formula>
    </cfRule>
    <cfRule type="containsText" text="iw.kkZad" operator="containsText" priority="1172" stopIfTrue="1" dxfId="1388">
      <formula>NOT(ISERROR(SEARCH("iw.kkZad",L607)))</formula>
    </cfRule>
    <cfRule type="containsText" text="f'k{kk foHkkx jktLFkku" operator="containsText" priority="1171" stopIfTrue="1" dxfId="1389">
      <formula>NOT(ISERROR(SEARCH("f'k{kk foHkkx jktLFkku",L607)))</formula>
    </cfRule>
    <cfRule type="containsText" text="iw.kkZad" operator="containsText" priority="1176" stopIfTrue="1" dxfId="1390">
      <formula>NOT(ISERROR(SEARCH("iw.kkZad",L607)))</formula>
    </cfRule>
    <cfRule type="containsText" text="f'k{kk foHkkx jktLFkku" operator="containsText" priority="1167" stopIfTrue="1" dxfId="1391">
      <formula>NOT(ISERROR(SEARCH("f'k{kk foHkkx jktLFkku",L607)))</formula>
    </cfRule>
    <cfRule type="containsText" text="iw.kkZad" operator="containsText" priority="1168" stopIfTrue="1" dxfId="1392">
      <formula>NOT(ISERROR(SEARCH("iw.kkZad",L607)))</formula>
    </cfRule>
    <cfRule type="containsText" text="dsoy jktdh; fo|ky;ksa esa iz;ksx gsrq fu%'kqYd" operator="containsText" priority="1166" stopIfTrue="1" dxfId="1393">
      <formula>NOT(ISERROR(SEARCH("dsoy jktdh; fo|ky;ksa esa iz;ksx gsrq fu%'kqYd",L607)))</formula>
    </cfRule>
  </conditionalFormatting>
  <conditionalFormatting sqref="F2076:G2077 D2073:D2079">
    <cfRule type="cellIs" operator="equal" priority="1725" stopIfTrue="1" dxfId="1394">
      <formula>1800</formula>
    </cfRule>
    <cfRule type="cellIs" operator="equal" priority="1726" stopIfTrue="1" dxfId="1395">
      <formula>200</formula>
    </cfRule>
  </conditionalFormatting>
  <conditionalFormatting sqref="L2567">
    <cfRule type="containsText" text="f'k{kk foHkkx jktLFkku" operator="containsText" priority="579" stopIfTrue="1" dxfId="1396">
      <formula>NOT(ISERROR(SEARCH("f'k{kk foHkkx jktLFkku",L2567)))</formula>
    </cfRule>
    <cfRule type="containsText" text="dsoy jktdh; fo|ky;ksa esa iz;ksx gsrq fu%'kqYd" operator="containsText" priority="570" stopIfTrue="1" dxfId="1397">
      <formula>NOT(ISERROR(SEARCH("dsoy jktdh; fo|ky;ksa esa iz;ksx gsrq fu%'kqYd",L2567)))</formula>
    </cfRule>
    <cfRule type="containsText" text="dsoy jktdh; fo|ky;ksa esa iz;ksx gsrq fu%'kqYd" operator="containsText" priority="578" stopIfTrue="1" dxfId="1398">
      <formula>NOT(ISERROR(SEARCH("dsoy jktdh; fo|ky;ksa esa iz;ksx gsrq fu%'kqYd",L2567)))</formula>
    </cfRule>
    <cfRule type="containsText" text="iw.kkZad" operator="containsText" priority="584" stopIfTrue="1" dxfId="1399">
      <formula>NOT(ISERROR(SEARCH("iw.kkZad",L2567)))</formula>
    </cfRule>
    <cfRule type="containsText" text="dsoy jktdh; fo|ky;ksa esa iz;ksx gsrq fu%'kqYd" operator="containsText" priority="582" stopIfTrue="1" dxfId="1400">
      <formula>NOT(ISERROR(SEARCH("dsoy jktdh; fo|ky;ksa esa iz;ksx gsrq fu%'kqYd",L2567)))</formula>
    </cfRule>
    <cfRule type="containsText" text="iw.kkZad" operator="containsText" priority="580" stopIfTrue="1" dxfId="1401">
      <formula>NOT(ISERROR(SEARCH("iw.kkZad",L2567)))</formula>
    </cfRule>
    <cfRule type="containsText" text="f'k{kk foHkkx jktLFkku" operator="containsText" priority="583" stopIfTrue="1" dxfId="1402">
      <formula>NOT(ISERROR(SEARCH("f'k{kk foHkkx jktLFkku",L2567)))</formula>
    </cfRule>
    <cfRule type="containsText" text="iw.kkZad" operator="containsText" priority="572" stopIfTrue="1" dxfId="1403">
      <formula>NOT(ISERROR(SEARCH("iw.kkZad",L2567)))</formula>
    </cfRule>
    <cfRule type="containsText" text="f'k{kk foHkkx jktLFkku" operator="containsText" priority="575" stopIfTrue="1" dxfId="1404">
      <formula>NOT(ISERROR(SEARCH("f'k{kk foHkkx jktLFkku",L2567)))</formula>
    </cfRule>
    <cfRule type="containsText" text="f'k{kk foHkkx jktLFkku" operator="containsText" priority="571" stopIfTrue="1" dxfId="1405">
      <formula>NOT(ISERROR(SEARCH("f'k{kk foHkkx jktLFkku",L2567)))</formula>
    </cfRule>
    <cfRule type="containsText" text="iw.kkZad" operator="containsText" priority="576" stopIfTrue="1" dxfId="1406">
      <formula>NOT(ISERROR(SEARCH("iw.kkZad",L2567)))</formula>
    </cfRule>
    <cfRule type="containsText" text="dsoy jktdh; fo|ky;ksa esa iz;ksx gsrq fu%'kqYd" operator="containsText" priority="574" stopIfTrue="1" dxfId="1407">
      <formula>NOT(ISERROR(SEARCH("dsoy jktdh; fo|ky;ksa esa iz;ksx gsrq fu%'kqYd",L2567)))</formula>
    </cfRule>
  </conditionalFormatting>
  <conditionalFormatting sqref="L2967">
    <cfRule type="containsText" text="f'k{kk foHkkx jktLFkku" operator="containsText" priority="423" stopIfTrue="1" dxfId="1408">
      <formula>NOT(ISERROR(SEARCH("f'k{kk foHkkx jktLFkku",L2967)))</formula>
    </cfRule>
    <cfRule type="containsText" text="f'k{kk foHkkx jktLFkku" operator="containsText" priority="411" stopIfTrue="1" dxfId="1409">
      <formula>NOT(ISERROR(SEARCH("f'k{kk foHkkx jktLFkku",L2967)))</formula>
    </cfRule>
    <cfRule type="containsText" text="iw.kkZad" operator="containsText" priority="424" stopIfTrue="1" dxfId="1410">
      <formula>NOT(ISERROR(SEARCH("iw.kkZad",L2967)))</formula>
    </cfRule>
    <cfRule type="containsText" text="iw.kkZad" operator="containsText" priority="416" stopIfTrue="1" dxfId="1411">
      <formula>NOT(ISERROR(SEARCH("iw.kkZad",L2967)))</formula>
    </cfRule>
    <cfRule type="containsText" text="dsoy jktdh; fo|ky;ksa esa iz;ksx gsrq fu%'kqYd" operator="containsText" priority="418" stopIfTrue="1" dxfId="1412">
      <formula>NOT(ISERROR(SEARCH("dsoy jktdh; fo|ky;ksa esa iz;ksx gsrq fu%'kqYd",L2967)))</formula>
    </cfRule>
    <cfRule type="containsText" text="f'k{kk foHkkx jktLFkku" operator="containsText" priority="419" stopIfTrue="1" dxfId="1413">
      <formula>NOT(ISERROR(SEARCH("f'k{kk foHkkx jktLFkku",L2967)))</formula>
    </cfRule>
    <cfRule type="containsText" text="iw.kkZad" operator="containsText" priority="420" stopIfTrue="1" dxfId="1414">
      <formula>NOT(ISERROR(SEARCH("iw.kkZad",L2967)))</formula>
    </cfRule>
    <cfRule type="containsText" text="dsoy jktdh; fo|ky;ksa esa iz;ksx gsrq fu%'kqYd" operator="containsText" priority="410" stopIfTrue="1" dxfId="1415">
      <formula>NOT(ISERROR(SEARCH("dsoy jktdh; fo|ky;ksa esa iz;ksx gsrq fu%'kqYd",L2967)))</formula>
    </cfRule>
    <cfRule type="containsText" text="dsoy jktdh; fo|ky;ksa esa iz;ksx gsrq fu%'kqYd" operator="containsText" priority="422" stopIfTrue="1" dxfId="1416">
      <formula>NOT(ISERROR(SEARCH("dsoy jktdh; fo|ky;ksa esa iz;ksx gsrq fu%'kqYd",L2967)))</formula>
    </cfRule>
    <cfRule type="containsText" text="iw.kkZad" operator="containsText" priority="412" stopIfTrue="1" dxfId="1417">
      <formula>NOT(ISERROR(SEARCH("iw.kkZad",L2967)))</formula>
    </cfRule>
    <cfRule type="containsText" text="dsoy jktdh; fo|ky;ksa esa iz;ksx gsrq fu%'kqYd" operator="containsText" priority="414" stopIfTrue="1" dxfId="1418">
      <formula>NOT(ISERROR(SEARCH("dsoy jktdh; fo|ky;ksa esa iz;ksx gsrq fu%'kqYd",L2967)))</formula>
    </cfRule>
    <cfRule type="containsText" text="f'k{kk foHkkx jktLFkku" operator="containsText" priority="415" stopIfTrue="1" dxfId="1419">
      <formula>NOT(ISERROR(SEARCH("f'k{kk foHkkx jktLFkku",L2967)))</formula>
    </cfRule>
  </conditionalFormatting>
  <conditionalFormatting sqref="L3727">
    <cfRule type="containsText" text="f'k{kk foHkkx jktLFkku" operator="containsText" priority="115" stopIfTrue="1" dxfId="1420">
      <formula>NOT(ISERROR(SEARCH("f'k{kk foHkkx jktLFkku",L3727)))</formula>
    </cfRule>
    <cfRule type="containsText" text="f'k{kk foHkkx jktLFkku" operator="containsText" priority="107" stopIfTrue="1" dxfId="1421">
      <formula>NOT(ISERROR(SEARCH("f'k{kk foHkkx jktLFkku",L3727)))</formula>
    </cfRule>
    <cfRule type="containsText" text="dsoy jktdh; fo|ky;ksa esa iz;ksx gsrq fu%'kqYd" operator="containsText" priority="114" stopIfTrue="1" dxfId="1422">
      <formula>NOT(ISERROR(SEARCH("dsoy jktdh; fo|ky;ksa esa iz;ksx gsrq fu%'kqYd",L3727)))</formula>
    </cfRule>
    <cfRule type="containsText" text="dsoy jktdh; fo|ky;ksa esa iz;ksx gsrq fu%'kqYd" operator="containsText" priority="110" stopIfTrue="1" dxfId="1423">
      <formula>NOT(ISERROR(SEARCH("dsoy jktdh; fo|ky;ksa esa iz;ksx gsrq fu%'kqYd",L3727)))</formula>
    </cfRule>
    <cfRule type="containsText" text="iw.kkZad" operator="containsText" priority="108" stopIfTrue="1" dxfId="1424">
      <formula>NOT(ISERROR(SEARCH("iw.kkZad",L3727)))</formula>
    </cfRule>
    <cfRule type="containsText" text="iw.kkZad" operator="containsText" priority="112" stopIfTrue="1" dxfId="1425">
      <formula>NOT(ISERROR(SEARCH("iw.kkZad",L3727)))</formula>
    </cfRule>
    <cfRule type="containsText" text="iw.kkZad" operator="containsText" priority="116" stopIfTrue="1" dxfId="1426">
      <formula>NOT(ISERROR(SEARCH("iw.kkZad",L3727)))</formula>
    </cfRule>
    <cfRule type="containsText" text="iw.kkZad" operator="containsText" priority="120" stopIfTrue="1" dxfId="1427">
      <formula>NOT(ISERROR(SEARCH("iw.kkZad",L3727)))</formula>
    </cfRule>
    <cfRule type="containsText" text="dsoy jktdh; fo|ky;ksa esa iz;ksx gsrq fu%'kqYd" operator="containsText" priority="118" stopIfTrue="1" dxfId="1428">
      <formula>NOT(ISERROR(SEARCH("dsoy jktdh; fo|ky;ksa esa iz;ksx gsrq fu%'kqYd",L3727)))</formula>
    </cfRule>
    <cfRule type="containsText" text="dsoy jktdh; fo|ky;ksa esa iz;ksx gsrq fu%'kqYd" operator="containsText" priority="106" stopIfTrue="1" dxfId="1429">
      <formula>NOT(ISERROR(SEARCH("dsoy jktdh; fo|ky;ksa esa iz;ksx gsrq fu%'kqYd",L3727)))</formula>
    </cfRule>
    <cfRule type="containsText" text="f'k{kk foHkkx jktLFkku" operator="containsText" priority="111" stopIfTrue="1" dxfId="1430">
      <formula>NOT(ISERROR(SEARCH("f'k{kk foHkkx jktLFkku",L3727)))</formula>
    </cfRule>
    <cfRule type="containsText" text="f'k{kk foHkkx jktLFkku" operator="containsText" priority="119" stopIfTrue="1" dxfId="1431">
      <formula>NOT(ISERROR(SEARCH("f'k{kk foHkkx jktLFkku",L3727)))</formula>
    </cfRule>
  </conditionalFormatting>
  <conditionalFormatting sqref="L774 M774:M775 L776 J776:K782 F781:I782 F787:H787 F776:G780 D762:D763 B762 C768:C774 C787:C788 F793:G799 I787:I794 D793:D799 F783:K784 C776:C785 L767 F774:H774 H776:I776 L777:M784 H779:I779 C790:C799">
    <cfRule type="containsText" text="dsoy jktdh; fo|ky;ksa esa iz;ksx gsrq fu%'kqYd" operator="containsText" priority="1980" stopIfTrue="1" dxfId="1432">
      <formula>NOT(ISERROR(SEARCH("dsoy jktdh; fo|ky;ksa esa iz;ksx gsrq fu%'kqYd",B762)))</formula>
    </cfRule>
    <cfRule type="containsText" text="f'k{kk foHkkx jktLFkku" operator="containsText" priority="1983" stopIfTrue="1" dxfId="1433">
      <formula>NOT(ISERROR(SEARCH("f'k{kk foHkkx jktLFkku",B762)))</formula>
    </cfRule>
    <cfRule type="containsText" text="iw.kkZad" operator="containsText" priority="1984" stopIfTrue="1" dxfId="1434">
      <formula>NOT(ISERROR(SEARCH("iw.kkZad",B762)))</formula>
    </cfRule>
  </conditionalFormatting>
  <conditionalFormatting sqref="F870:H874">
    <cfRule type="cellIs" operator="equal" priority="1962" dxfId="1435">
      <formula>"0/200"</formula>
    </cfRule>
    <cfRule type="cellIs" operator="equal" priority="1963" dxfId="1436">
      <formula>"0/100"</formula>
    </cfRule>
  </conditionalFormatting>
  <conditionalFormatting sqref="L1767">
    <cfRule type="containsText" text="dsoy jktdh; fo|ky;ksa esa iz;ksx gsrq fu%'kqYd" operator="containsText" priority="830" stopIfTrue="1" dxfId="1437">
      <formula>NOT(ISERROR(SEARCH("dsoy jktdh; fo|ky;ksa esa iz;ksx gsrq fu%'kqYd",L1767)))</formula>
    </cfRule>
    <cfRule type="containsText" text="iw.kkZad" operator="containsText" priority="836" stopIfTrue="1" dxfId="1438">
      <formula>NOT(ISERROR(SEARCH("iw.kkZad",L1767)))</formula>
    </cfRule>
    <cfRule type="containsText" text="iw.kkZad" operator="containsText" priority="832" stopIfTrue="1" dxfId="1439">
      <formula>NOT(ISERROR(SEARCH("iw.kkZad",L1767)))</formula>
    </cfRule>
    <cfRule type="containsText" text="dsoy jktdh; fo|ky;ksa esa iz;ksx gsrq fu%'kqYd" operator="containsText" priority="838" stopIfTrue="1" dxfId="1440">
      <formula>NOT(ISERROR(SEARCH("dsoy jktdh; fo|ky;ksa esa iz;ksx gsrq fu%'kqYd",L1767)))</formula>
    </cfRule>
    <cfRule type="containsText" text="f'k{kk foHkkx jktLFkku" operator="containsText" priority="831" stopIfTrue="1" dxfId="1441">
      <formula>NOT(ISERROR(SEARCH("f'k{kk foHkkx jktLFkku",L1767)))</formula>
    </cfRule>
    <cfRule type="containsText" text="f'k{kk foHkkx jktLFkku" operator="containsText" priority="835" stopIfTrue="1" dxfId="1442">
      <formula>NOT(ISERROR(SEARCH("f'k{kk foHkkx jktLFkku",L1767)))</formula>
    </cfRule>
    <cfRule type="containsText" text="f'k{kk foHkkx jktLFkku" operator="containsText" priority="839" stopIfTrue="1" dxfId="1443">
      <formula>NOT(ISERROR(SEARCH("f'k{kk foHkkx jktLFkku",L1767)))</formula>
    </cfRule>
    <cfRule type="containsText" text="dsoy jktdh; fo|ky;ksa esa iz;ksx gsrq fu%'kqYd" operator="containsText" priority="834" stopIfTrue="1" dxfId="1444">
      <formula>NOT(ISERROR(SEARCH("dsoy jktdh; fo|ky;ksa esa iz;ksx gsrq fu%'kqYd",L1767)))</formula>
    </cfRule>
    <cfRule type="containsText" text="iw.kkZad" operator="containsText" priority="840" stopIfTrue="1" dxfId="1445">
      <formula>NOT(ISERROR(SEARCH("iw.kkZad",L1767)))</formula>
    </cfRule>
  </conditionalFormatting>
  <conditionalFormatting sqref="L3367">
    <cfRule type="containsText" text="f'k{kk foHkkx jktLFkku" operator="containsText" priority="255" stopIfTrue="1" dxfId="1446">
      <formula>NOT(ISERROR(SEARCH("f'k{kk foHkkx jktLFkku",L3367)))</formula>
    </cfRule>
    <cfRule type="containsText" text="iw.kkZad" operator="containsText" priority="260" stopIfTrue="1" dxfId="1447">
      <formula>NOT(ISERROR(SEARCH("iw.kkZad",L3367)))</formula>
    </cfRule>
    <cfRule type="containsText" text="dsoy jktdh; fo|ky;ksa esa iz;ksx gsrq fu%'kqYd" operator="containsText" priority="258" stopIfTrue="1" dxfId="1448">
      <formula>NOT(ISERROR(SEARCH("dsoy jktdh; fo|ky;ksa esa iz;ksx gsrq fu%'kqYd",L3367)))</formula>
    </cfRule>
    <cfRule type="containsText" text="dsoy jktdh; fo|ky;ksa esa iz;ksx gsrq fu%'kqYd" operator="containsText" priority="254" stopIfTrue="1" dxfId="1449">
      <formula>NOT(ISERROR(SEARCH("dsoy jktdh; fo|ky;ksa esa iz;ksx gsrq fu%'kqYd",L3367)))</formula>
    </cfRule>
    <cfRule type="containsText" text="iw.kkZad" operator="containsText" priority="252" stopIfTrue="1" dxfId="1450">
      <formula>NOT(ISERROR(SEARCH("iw.kkZad",L3367)))</formula>
    </cfRule>
    <cfRule type="containsText" text="f'k{kk foHkkx jktLFkku" operator="containsText" priority="259" stopIfTrue="1" dxfId="1451">
      <formula>NOT(ISERROR(SEARCH("f'k{kk foHkkx jktLFkku",L3367)))</formula>
    </cfRule>
    <cfRule type="containsText" text="iw.kkZad" operator="containsText" priority="256" stopIfTrue="1" dxfId="1452">
      <formula>NOT(ISERROR(SEARCH("iw.kkZad",L3367)))</formula>
    </cfRule>
    <cfRule type="containsText" text="f'k{kk foHkkx jktLFkku" operator="containsText" priority="251" stopIfTrue="1" dxfId="1453">
      <formula>NOT(ISERROR(SEARCH("f'k{kk foHkkx jktLFkku",L3367)))</formula>
    </cfRule>
    <cfRule type="containsText" text="iw.kkZad" operator="containsText" priority="264" stopIfTrue="1" dxfId="1454">
      <formula>NOT(ISERROR(SEARCH("iw.kkZad",L3367)))</formula>
    </cfRule>
    <cfRule type="containsText" text="dsoy jktdh; fo|ky;ksa esa iz;ksx gsrq fu%'kqYd" operator="containsText" priority="262" stopIfTrue="1" dxfId="1455">
      <formula>NOT(ISERROR(SEARCH("dsoy jktdh; fo|ky;ksa esa iz;ksx gsrq fu%'kqYd",L3367)))</formula>
    </cfRule>
    <cfRule type="containsText" text="f'k{kk foHkkx jktLFkku" operator="containsText" priority="263" stopIfTrue="1" dxfId="1456">
      <formula>NOT(ISERROR(SEARCH("f'k{kk foHkkx jktLFkku",L3367)))</formula>
    </cfRule>
    <cfRule type="containsText" text="dsoy jktdh; fo|ky;ksa esa iz;ksx gsrq fu%'kqYd" operator="containsText" priority="250" stopIfTrue="1" dxfId="1457">
      <formula>NOT(ISERROR(SEARCH("dsoy jktdh; fo|ky;ksa esa iz;ksx gsrq fu%'kqYd",L3367)))</formula>
    </cfRule>
  </conditionalFormatting>
  <conditionalFormatting sqref="I1168:K1173 L1167:M1173 K1164:K1167">
    <cfRule type="cellIs" operator="equal" priority="1013" dxfId="1458">
      <formula>0</formula>
    </cfRule>
    <cfRule type="cellIs" operator="equal" priority="1017" dxfId="1459">
      <formula>0</formula>
    </cfRule>
    <cfRule type="cellIs" operator="equal" priority="1021" dxfId="1460">
      <formula>0</formula>
    </cfRule>
  </conditionalFormatting>
  <conditionalFormatting sqref="F2990:H2994">
    <cfRule type="cellIs" operator="equal" priority="1538" dxfId="1461">
      <formula>"0/200"</formula>
    </cfRule>
    <cfRule type="cellIs" operator="equal" priority="1539" dxfId="1462">
      <formula>"0/100"</formula>
    </cfRule>
  </conditionalFormatting>
  <conditionalFormatting sqref="L654 M654:M655 L656 J656:K662 F661:I662 F667:H667 F656:G660 D642:D643 B642 C648:C654 C667:C668 F673:G679 I667:I674 D673:D679 F663:K664 C656:C665 L647 F654:H654 H656:I656 L657:M664 H659:I659 C670:C679">
    <cfRule type="containsText" text="f'k{kk foHkkx jktLFkku" operator="containsText" priority="2007" stopIfTrue="1" dxfId="1463">
      <formula>NOT(ISERROR(SEARCH("f'k{kk foHkkx jktLFkku",B642)))</formula>
    </cfRule>
    <cfRule type="containsText" text="iw.kkZad" operator="containsText" priority="2008" stopIfTrue="1" dxfId="1464">
      <formula>NOT(ISERROR(SEARCH("iw.kkZad",B642)))</formula>
    </cfRule>
    <cfRule type="containsText" text="dsoy jktdh; fo|ky;ksa esa iz;ksx gsrq fu%'kqYd" operator="containsText" priority="2004" stopIfTrue="1" dxfId="1465">
      <formula>NOT(ISERROR(SEARCH("dsoy jktdh; fo|ky;ksa esa iz;ksx gsrq fu%'kqYd",B642)))</formula>
    </cfRule>
  </conditionalFormatting>
  <conditionalFormatting sqref="M2337:M2346 L2327:L2334 H2354:I2355 H2347 C2321:C2325 H2350:H2353 I2328:K2333 D2337:D2347 E2336:E2347 C2336:C2348 C2328:C2334 F2356:G2359 A2321:B2359 H2328:H2334 D2321:M2323 M2327:M2335 E2334:G2334 K2324:K2327 G2347:G2348 E2350:G2355 C2350:D2359 F2336:F2348 G2336:L2344 I2347:I2353 J2346:K2346">
    <cfRule type="cellIs" operator="equal" priority="1673" dxfId="1466">
      <formula>0</formula>
    </cfRule>
  </conditionalFormatting>
  <conditionalFormatting sqref="F2276:G2277 D2273:D2279">
    <cfRule type="cellIs" operator="equal" priority="1685" stopIfTrue="1" dxfId="1467">
      <formula>1800</formula>
    </cfRule>
    <cfRule type="cellIs" operator="equal" priority="1686" stopIfTrue="1" dxfId="1468">
      <formula>200</formula>
    </cfRule>
  </conditionalFormatting>
  <conditionalFormatting sqref="L1887">
    <cfRule type="containsText" text="iw.kkZad" operator="containsText" priority="800" stopIfTrue="1" dxfId="1469">
      <formula>NOT(ISERROR(SEARCH("iw.kkZad",L1887)))</formula>
    </cfRule>
    <cfRule type="containsText" text="iw.kkZad" operator="containsText" priority="796" stopIfTrue="1" dxfId="1470">
      <formula>NOT(ISERROR(SEARCH("iw.kkZad",L1887)))</formula>
    </cfRule>
    <cfRule type="containsText" text="f'k{kk foHkkx jktLFkku" operator="containsText" priority="803" stopIfTrue="1" dxfId="1471">
      <formula>NOT(ISERROR(SEARCH("f'k{kk foHkkx jktLFkku",L1887)))</formula>
    </cfRule>
    <cfRule type="containsText" text="dsoy jktdh; fo|ky;ksa esa iz;ksx gsrq fu%'kqYd" operator="containsText" priority="798" stopIfTrue="1" dxfId="1472">
      <formula>NOT(ISERROR(SEARCH("dsoy jktdh; fo|ky;ksa esa iz;ksx gsrq fu%'kqYd",L1887)))</formula>
    </cfRule>
    <cfRule type="containsText" text="iw.kkZad" operator="containsText" priority="804" stopIfTrue="1" dxfId="1473">
      <formula>NOT(ISERROR(SEARCH("iw.kkZad",L1887)))</formula>
    </cfRule>
    <cfRule type="containsText" text="dsoy jktdh; fo|ky;ksa esa iz;ksx gsrq fu%'kqYd" operator="containsText" priority="802" stopIfTrue="1" dxfId="1474">
      <formula>NOT(ISERROR(SEARCH("dsoy jktdh; fo|ky;ksa esa iz;ksx gsrq fu%'kqYd",L1887)))</formula>
    </cfRule>
    <cfRule type="containsText" text="f'k{kk foHkkx jktLFkku" operator="containsText" priority="795" stopIfTrue="1" dxfId="1475">
      <formula>NOT(ISERROR(SEARCH("f'k{kk foHkkx jktLFkku",L1887)))</formula>
    </cfRule>
    <cfRule type="containsText" text="f'k{kk foHkkx jktLFkku" operator="containsText" priority="799" stopIfTrue="1" dxfId="1476">
      <formula>NOT(ISERROR(SEARCH("f'k{kk foHkkx jktLFkku",L1887)))</formula>
    </cfRule>
    <cfRule type="containsText" text="dsoy jktdh; fo|ky;ksa esa iz;ksx gsrq fu%'kqYd" operator="containsText" priority="794" stopIfTrue="1" dxfId="1477">
      <formula>NOT(ISERROR(SEARCH("dsoy jktdh; fo|ky;ksa esa iz;ksx gsrq fu%'kqYd",L1887)))</formula>
    </cfRule>
  </conditionalFormatting>
  <conditionalFormatting sqref="I488:K493 L487:M493 K484:K487">
    <cfRule type="cellIs" operator="equal" priority="1221" dxfId="1478">
      <formula>0</formula>
    </cfRule>
    <cfRule type="cellIs" operator="equal" priority="1217" dxfId="1479">
      <formula>0</formula>
    </cfRule>
    <cfRule type="cellIs" operator="equal" priority="1225" dxfId="1480">
      <formula>0</formula>
    </cfRule>
  </conditionalFormatting>
  <conditionalFormatting sqref="I2048:K2053 L2047:M2053 K2044:K2047">
    <cfRule type="cellIs" operator="equal" priority="757" dxfId="1481">
      <formula>0</formula>
    </cfRule>
    <cfRule type="cellIs" operator="equal" priority="749" dxfId="1482">
      <formula>0</formula>
    </cfRule>
    <cfRule type="cellIs" operator="equal" priority="753" dxfId="1483">
      <formula>0</formula>
    </cfRule>
  </conditionalFormatting>
  <conditionalFormatting sqref="F2996:G2997 D2993:D2999">
    <cfRule type="cellIs" operator="equal" priority="1541" stopIfTrue="1" dxfId="1484">
      <formula>1800</formula>
    </cfRule>
    <cfRule type="cellIs" operator="equal" priority="1542" stopIfTrue="1" dxfId="1485">
      <formula>200</formula>
    </cfRule>
  </conditionalFormatting>
  <conditionalFormatting sqref="F36:G37 D33:D39">
    <cfRule type="cellIs" operator="equal" priority="2137" stopIfTrue="1" dxfId="1486">
      <formula>200</formula>
    </cfRule>
    <cfRule type="cellIs" operator="equal" priority="2136" stopIfTrue="1" dxfId="1487">
      <formula>1800</formula>
    </cfRule>
  </conditionalFormatting>
  <conditionalFormatting sqref="M3337:M3346 L3327:L3334 H3354:I3355 H3347 C3321:C3325 H3350:H3353 I3328:K3333 D3337:D3347 E3336:E3347 C3336:C3348 C3328:C3334 F3356:G3359 A3321:B3359 H3328:H3334 D3321:M3323 M3327:M3335 E3334:G3334 K3324:K3327 G3347:G3348 E3350:G3355 C3350:D3359 F3336:F3348 G3336:L3344 I3347:I3353 J3346:K3346">
    <cfRule type="cellIs" operator="equal" priority="1473" dxfId="1488">
      <formula>0</formula>
    </cfRule>
  </conditionalFormatting>
  <conditionalFormatting sqref="L1127">
    <cfRule type="containsText" text="iw.kkZad" operator="containsText" priority="1024" stopIfTrue="1" dxfId="1489">
      <formula>NOT(ISERROR(SEARCH("iw.kkZad",L1127)))</formula>
    </cfRule>
    <cfRule type="containsText" text="dsoy jktdh; fo|ky;ksa esa iz;ksx gsrq fu%'kqYd" operator="containsText" priority="1026" stopIfTrue="1" dxfId="1490">
      <formula>NOT(ISERROR(SEARCH("dsoy jktdh; fo|ky;ksa esa iz;ksx gsrq fu%'kqYd",L1127)))</formula>
    </cfRule>
    <cfRule type="containsText" text="f'k{kk foHkkx jktLFkku" operator="containsText" priority="1031" stopIfTrue="1" dxfId="1491">
      <formula>NOT(ISERROR(SEARCH("f'k{kk foHkkx jktLFkku",L1127)))</formula>
    </cfRule>
    <cfRule type="containsText" text="f'k{kk foHkkx jktLFkku" operator="containsText" priority="1027" stopIfTrue="1" dxfId="1492">
      <formula>NOT(ISERROR(SEARCH("f'k{kk foHkkx jktLFkku",L1127)))</formula>
    </cfRule>
    <cfRule type="containsText" text="dsoy jktdh; fo|ky;ksa esa iz;ksx gsrq fu%'kqYd" operator="containsText" priority="1022" stopIfTrue="1" dxfId="1493">
      <formula>NOT(ISERROR(SEARCH("dsoy jktdh; fo|ky;ksa esa iz;ksx gsrq fu%'kqYd",L1127)))</formula>
    </cfRule>
    <cfRule type="containsText" text="iw.kkZad" operator="containsText" priority="1032" stopIfTrue="1" dxfId="1494">
      <formula>NOT(ISERROR(SEARCH("iw.kkZad",L1127)))</formula>
    </cfRule>
    <cfRule type="containsText" text="f'k{kk foHkkx jktLFkku" operator="containsText" priority="1023" stopIfTrue="1" dxfId="1495">
      <formula>NOT(ISERROR(SEARCH("f'k{kk foHkkx jktLFkku",L1127)))</formula>
    </cfRule>
    <cfRule type="containsText" text="dsoy jktdh; fo|ky;ksa esa iz;ksx gsrq fu%'kqYd" operator="containsText" priority="1030" stopIfTrue="1" dxfId="1496">
      <formula>NOT(ISERROR(SEARCH("dsoy jktdh; fo|ky;ksa esa iz;ksx gsrq fu%'kqYd",L1127)))</formula>
    </cfRule>
    <cfRule type="containsText" text="iw.kkZad" operator="containsText" priority="1028" stopIfTrue="1" dxfId="1497">
      <formula>NOT(ISERROR(SEARCH("iw.kkZad",L1127)))</formula>
    </cfRule>
  </conditionalFormatting>
  <conditionalFormatting sqref="L3654 M3654:M3655 L3656 J3656:K3662 F3661:I3662 F3667:H3667 F3656:G3660 D3642:D3643 B3642 C3648:C3654 C3667:C3668 F3673:G3679 I3667:I3674 D3673:D3679 F3663:K3664 C3656:C3665 L3647 F3654:H3654 H3656:I3656 L3657:M3664 H3659:I3659 C3670:C3679">
    <cfRule type="containsText" text="iw.kkZad" operator="containsText" priority="1408" stopIfTrue="1" dxfId="1498">
      <formula>NOT(ISERROR(SEARCH("iw.kkZad",B3642)))</formula>
    </cfRule>
    <cfRule type="containsText" text="f'k{kk foHkkx jktLFkku" operator="containsText" priority="1407" stopIfTrue="1" dxfId="1499">
      <formula>NOT(ISERROR(SEARCH("f'k{kk foHkkx jktLFkku",B3642)))</formula>
    </cfRule>
    <cfRule type="containsText" text="dsoy jktdh; fo|ky;ksa esa iz;ksx gsrq fu%'kqYd" operator="containsText" priority="1404" stopIfTrue="1" dxfId="1500">
      <formula>NOT(ISERROR(SEARCH("dsoy jktdh; fo|ky;ksa esa iz;ksx gsrq fu%'kqYd",B3642)))</formula>
    </cfRule>
  </conditionalFormatting>
  <conditionalFormatting sqref="L3687">
    <cfRule type="containsText" text="f'k{kk foHkkx jktLFkku" operator="containsText" priority="135" stopIfTrue="1" dxfId="1501">
      <formula>NOT(ISERROR(SEARCH("f'k{kk foHkkx jktLFkku",L3687)))</formula>
    </cfRule>
    <cfRule type="containsText" text="iw.kkZad" operator="containsText" priority="136" stopIfTrue="1" dxfId="1502">
      <formula>NOT(ISERROR(SEARCH("iw.kkZad",L3687)))</formula>
    </cfRule>
    <cfRule type="containsText" text="dsoy jktdh; fo|ky;ksa esa iz;ksx gsrq fu%'kqYd" operator="containsText" priority="122" stopIfTrue="1" dxfId="1503">
      <formula>NOT(ISERROR(SEARCH("dsoy jktdh; fo|ky;ksa esa iz;ksx gsrq fu%'kqYd",L3687)))</formula>
    </cfRule>
    <cfRule type="containsText" text="dsoy jktdh; fo|ky;ksa esa iz;ksx gsrq fu%'kqYd" operator="containsText" priority="134" stopIfTrue="1" dxfId="1504">
      <formula>NOT(ISERROR(SEARCH("dsoy jktdh; fo|ky;ksa esa iz;ksx gsrq fu%'kqYd",L3687)))</formula>
    </cfRule>
    <cfRule type="containsText" text="iw.kkZad" operator="containsText" priority="124" stopIfTrue="1" dxfId="1505">
      <formula>NOT(ISERROR(SEARCH("iw.kkZad",L3687)))</formula>
    </cfRule>
    <cfRule type="containsText" text="f'k{kk foHkkx jktLFkku" operator="containsText" priority="127" stopIfTrue="1" dxfId="1506">
      <formula>NOT(ISERROR(SEARCH("f'k{kk foHkkx jktLFkku",L3687)))</formula>
    </cfRule>
    <cfRule type="containsText" text="iw.kkZad" operator="containsText" priority="132" stopIfTrue="1" dxfId="1507">
      <formula>NOT(ISERROR(SEARCH("iw.kkZad",L3687)))</formula>
    </cfRule>
    <cfRule type="containsText" text="dsoy jktdh; fo|ky;ksa esa iz;ksx gsrq fu%'kqYd" operator="containsText" priority="130" stopIfTrue="1" dxfId="1508">
      <formula>NOT(ISERROR(SEARCH("dsoy jktdh; fo|ky;ksa esa iz;ksx gsrq fu%'kqYd",L3687)))</formula>
    </cfRule>
    <cfRule type="containsText" text="f'k{kk foHkkx jktLFkku" operator="containsText" priority="131" stopIfTrue="1" dxfId="1509">
      <formula>NOT(ISERROR(SEARCH("f'k{kk foHkkx jktLFkku",L3687)))</formula>
    </cfRule>
    <cfRule type="containsText" text="dsoy jktdh; fo|ky;ksa esa iz;ksx gsrq fu%'kqYd" operator="containsText" priority="126" stopIfTrue="1" dxfId="1510">
      <formula>NOT(ISERROR(SEARCH("dsoy jktdh; fo|ky;ksa esa iz;ksx gsrq fu%'kqYd",L3687)))</formula>
    </cfRule>
    <cfRule type="containsText" text="f'k{kk foHkkx jktLFkku" operator="containsText" priority="123" stopIfTrue="1" dxfId="1511">
      <formula>NOT(ISERROR(SEARCH("f'k{kk foHkkx jktLFkku",L3687)))</formula>
    </cfRule>
    <cfRule type="containsText" text="iw.kkZad" operator="containsText" priority="128" stopIfTrue="1" dxfId="1512">
      <formula>NOT(ISERROR(SEARCH("iw.kkZad",L3687)))</formula>
    </cfRule>
  </conditionalFormatting>
  <conditionalFormatting sqref="F796:G797 D793:D799">
    <cfRule type="cellIs" operator="equal" priority="1982" stopIfTrue="1" dxfId="1513">
      <formula>200</formula>
    </cfRule>
    <cfRule type="cellIs" operator="equal" priority="1981" stopIfTrue="1" dxfId="1514">
      <formula>1800</formula>
    </cfRule>
  </conditionalFormatting>
  <conditionalFormatting sqref="L54 M54:M55 L56 J56:K62 F61:I62 F67:H67 F56:G60 D42:D43 B42 C48:C54 C67:C68 F73:G79 I67:I74 D73:D79 F63:K64 C56:C65 L47 F54:H54 H56:I56 L57:M64 H59:I59 C70:C79">
    <cfRule type="containsText" text="f'k{kk foHkkx jktLFkku" operator="containsText" priority="2127" stopIfTrue="1" dxfId="1515">
      <formula>NOT(ISERROR(SEARCH("f'k{kk foHkkx jktLFkku",B42)))</formula>
    </cfRule>
    <cfRule type="containsText" text="iw.kkZad" operator="containsText" priority="2128" stopIfTrue="1" dxfId="1516">
      <formula>NOT(ISERROR(SEARCH("iw.kkZad",B42)))</formula>
    </cfRule>
    <cfRule type="containsText" text="dsoy jktdh; fo|ky;ksa esa iz;ksx gsrq fu%'kqYd" operator="containsText" priority="2124" stopIfTrue="1" dxfId="1517">
      <formula>NOT(ISERROR(SEARCH("dsoy jktdh; fo|ky;ksa esa iz;ksx gsrq fu%'kqYd",B42)))</formula>
    </cfRule>
  </conditionalFormatting>
  <conditionalFormatting sqref="F1636:G1637 D1633:D1639">
    <cfRule type="cellIs" operator="equal" priority="1814" stopIfTrue="1" dxfId="1518">
      <formula>200</formula>
    </cfRule>
    <cfRule type="cellIs" operator="equal" priority="1813" stopIfTrue="1" dxfId="1519">
      <formula>1800</formula>
    </cfRule>
  </conditionalFormatting>
  <conditionalFormatting sqref="L3487">
    <cfRule type="containsText" text="f'k{kk foHkkx jktLFkku" operator="containsText" priority="211" stopIfTrue="1" dxfId="1520">
      <formula>NOT(ISERROR(SEARCH("f'k{kk foHkkx jktLFkku",L3487)))</formula>
    </cfRule>
    <cfRule type="containsText" text="f'k{kk foHkkx jktLFkku" operator="containsText" priority="215" stopIfTrue="1" dxfId="1521">
      <formula>NOT(ISERROR(SEARCH("f'k{kk foHkkx jktLFkku",L3487)))</formula>
    </cfRule>
    <cfRule type="containsText" text="dsoy jktdh; fo|ky;ksa esa iz;ksx gsrq fu%'kqYd" operator="containsText" priority="202" stopIfTrue="1" dxfId="1522">
      <formula>NOT(ISERROR(SEARCH("dsoy jktdh; fo|ky;ksa esa iz;ksx gsrq fu%'kqYd",L3487)))</formula>
    </cfRule>
    <cfRule type="containsText" text="f'k{kk foHkkx jktLFkku" operator="containsText" priority="207" stopIfTrue="1" dxfId="1523">
      <formula>NOT(ISERROR(SEARCH("f'k{kk foHkkx jktLFkku",L3487)))</formula>
    </cfRule>
    <cfRule type="containsText" text="dsoy jktdh; fo|ky;ksa esa iz;ksx gsrq fu%'kqYd" operator="containsText" priority="206" stopIfTrue="1" dxfId="1524">
      <formula>NOT(ISERROR(SEARCH("dsoy jktdh; fo|ky;ksa esa iz;ksx gsrq fu%'kqYd",L3487)))</formula>
    </cfRule>
    <cfRule type="containsText" text="dsoy jktdh; fo|ky;ksa esa iz;ksx gsrq fu%'kqYd" operator="containsText" priority="210" stopIfTrue="1" dxfId="1525">
      <formula>NOT(ISERROR(SEARCH("dsoy jktdh; fo|ky;ksa esa iz;ksx gsrq fu%'kqYd",L3487)))</formula>
    </cfRule>
    <cfRule type="containsText" text="dsoy jktdh; fo|ky;ksa esa iz;ksx gsrq fu%'kqYd" operator="containsText" priority="214" stopIfTrue="1" dxfId="1526">
      <formula>NOT(ISERROR(SEARCH("dsoy jktdh; fo|ky;ksa esa iz;ksx gsrq fu%'kqYd",L3487)))</formula>
    </cfRule>
    <cfRule type="containsText" text="iw.kkZad" operator="containsText" priority="208" stopIfTrue="1" dxfId="1527">
      <formula>NOT(ISERROR(SEARCH("iw.kkZad",L3487)))</formula>
    </cfRule>
    <cfRule type="containsText" text="f'k{kk foHkkx jktLFkku" operator="containsText" priority="203" stopIfTrue="1" dxfId="1528">
      <formula>NOT(ISERROR(SEARCH("f'k{kk foHkkx jktLFkku",L3487)))</formula>
    </cfRule>
    <cfRule type="containsText" text="iw.kkZad" operator="containsText" priority="212" stopIfTrue="1" dxfId="1529">
      <formula>NOT(ISERROR(SEARCH("iw.kkZad",L3487)))</formula>
    </cfRule>
    <cfRule type="containsText" text="iw.kkZad" operator="containsText" priority="216" stopIfTrue="1" dxfId="1530">
      <formula>NOT(ISERROR(SEARCH("iw.kkZad",L3487)))</formula>
    </cfRule>
    <cfRule type="containsText" text="iw.kkZad" operator="containsText" priority="204" stopIfTrue="1" dxfId="1531">
      <formula>NOT(ISERROR(SEARCH("iw.kkZad",L3487)))</formula>
    </cfRule>
  </conditionalFormatting>
  <conditionalFormatting sqref="M2057:M2066 L2047:L2054 H2074:I2075 H2067 C2041:C2045 H2070:H2073 I2048:K2053 D2057:D2067 E2056:E2067 C2056:C2068 C2048:C2054 F2076:G2079 A2041:B2079 H2048:H2054 D2041:M2043 M2047:M2055 E2054:G2054 K2044:K2047 G2067:G2068 E2070:G2075 C2070:D2079 F2056:F2068 G2056:L2064 I2067:I2073 J2066:K2066">
    <cfRule type="cellIs" operator="equal" priority="1729" dxfId="1532">
      <formula>0</formula>
    </cfRule>
  </conditionalFormatting>
  <conditionalFormatting sqref="L2047">
    <cfRule type="containsText" text="f'k{kk foHkkx jktLFkku" operator="containsText" priority="747" stopIfTrue="1" dxfId="1533">
      <formula>NOT(ISERROR(SEARCH("f'k{kk foHkkx jktLFkku",L2047)))</formula>
    </cfRule>
    <cfRule type="containsText" text="dsoy jktdh; fo|ky;ksa esa iz;ksx gsrq fu%'kqYd" operator="containsText" priority="746" stopIfTrue="1" dxfId="1534">
      <formula>NOT(ISERROR(SEARCH("dsoy jktdh; fo|ky;ksa esa iz;ksx gsrq fu%'kqYd",L2047)))</formula>
    </cfRule>
    <cfRule type="containsText" text="iw.kkZad" operator="containsText" priority="748" stopIfTrue="1" dxfId="1535">
      <formula>NOT(ISERROR(SEARCH("iw.kkZad",L2047)))</formula>
    </cfRule>
    <cfRule type="containsText" text="dsoy jktdh; fo|ky;ksa esa iz;ksx gsrq fu%'kqYd" operator="containsText" priority="750" stopIfTrue="1" dxfId="1536">
      <formula>NOT(ISERROR(SEARCH("dsoy jktdh; fo|ky;ksa esa iz;ksx gsrq fu%'kqYd",L2047)))</formula>
    </cfRule>
    <cfRule type="containsText" text="f'k{kk foHkkx jktLFkku" operator="containsText" priority="751" stopIfTrue="1" dxfId="1537">
      <formula>NOT(ISERROR(SEARCH("f'k{kk foHkkx jktLFkku",L2047)))</formula>
    </cfRule>
    <cfRule type="containsText" text="dsoy jktdh; fo|ky;ksa esa iz;ksx gsrq fu%'kqYd" operator="containsText" priority="754" stopIfTrue="1" dxfId="1538">
      <formula>NOT(ISERROR(SEARCH("dsoy jktdh; fo|ky;ksa esa iz;ksx gsrq fu%'kqYd",L2047)))</formula>
    </cfRule>
    <cfRule type="containsText" text="iw.kkZad" operator="containsText" priority="752" stopIfTrue="1" dxfId="1539">
      <formula>NOT(ISERROR(SEARCH("iw.kkZad",L2047)))</formula>
    </cfRule>
    <cfRule type="containsText" text="iw.kkZad" operator="containsText" priority="756" stopIfTrue="1" dxfId="1540">
      <formula>NOT(ISERROR(SEARCH("iw.kkZad",L2047)))</formula>
    </cfRule>
    <cfRule type="containsText" text="f'k{kk foHkkx jktLFkku" operator="containsText" priority="755" stopIfTrue="1" dxfId="1541">
      <formula>NOT(ISERROR(SEARCH("f'k{kk foHkkx jktLFkku",L2047)))</formula>
    </cfRule>
  </conditionalFormatting>
  <conditionalFormatting sqref="L2454 M2454:M2455 L2456 J2456:K2462 F2461:I2462 F2467:H2467 F2456:G2460 D2442:D2443 B2442 C2448:C2454 C2467:C2468 F2473:G2479 I2467:I2474 D2473:D2479 F2463:K2464 C2456:C2465 L2447 F2454:H2454 H2456:I2456 L2457:M2464 H2459:I2459 C2470:C2479">
    <cfRule type="containsText" text="f'k{kk foHkkx jktLFkku" operator="containsText" priority="1647" stopIfTrue="1" dxfId="1542">
      <formula>NOT(ISERROR(SEARCH("f'k{kk foHkkx jktLFkku",B2442)))</formula>
    </cfRule>
    <cfRule type="containsText" text="iw.kkZad" operator="containsText" priority="1648" stopIfTrue="1" dxfId="1543">
      <formula>NOT(ISERROR(SEARCH("iw.kkZad",B2442)))</formula>
    </cfRule>
    <cfRule type="containsText" text="dsoy jktdh; fo|ky;ksa esa iz;ksx gsrq fu%'kqYd" operator="containsText" priority="1644" stopIfTrue="1" dxfId="1544">
      <formula>NOT(ISERROR(SEARCH("dsoy jktdh; fo|ky;ksa esa iz;ksx gsrq fu%'kqYd",B2442)))</formula>
    </cfRule>
  </conditionalFormatting>
  <conditionalFormatting sqref="L2247">
    <cfRule type="containsText" text="iw.kkZad" operator="containsText" priority="696" stopIfTrue="1" dxfId="1545">
      <formula>NOT(ISERROR(SEARCH("iw.kkZad",L2247)))</formula>
    </cfRule>
    <cfRule type="containsText" text="dsoy jktdh; fo|ky;ksa esa iz;ksx gsrq fu%'kqYd" operator="containsText" priority="694" stopIfTrue="1" dxfId="1546">
      <formula>NOT(ISERROR(SEARCH("dsoy jktdh; fo|ky;ksa esa iz;ksx gsrq fu%'kqYd",L2247)))</formula>
    </cfRule>
    <cfRule type="containsText" text="dsoy jktdh; fo|ky;ksa esa iz;ksx gsrq fu%'kqYd" operator="containsText" priority="686" stopIfTrue="1" dxfId="1547">
      <formula>NOT(ISERROR(SEARCH("dsoy jktdh; fo|ky;ksa esa iz;ksx gsrq fu%'kqYd",L2247)))</formula>
    </cfRule>
    <cfRule type="containsText" text="f'k{kk foHkkx jktLFkku" operator="containsText" priority="695" stopIfTrue="1" dxfId="1548">
      <formula>NOT(ISERROR(SEARCH("f'k{kk foHkkx jktLFkku",L2247)))</formula>
    </cfRule>
    <cfRule type="containsText" text="iw.kkZad" operator="containsText" priority="692" stopIfTrue="1" dxfId="1549">
      <formula>NOT(ISERROR(SEARCH("iw.kkZad",L2247)))</formula>
    </cfRule>
    <cfRule type="containsText" text="dsoy jktdh; fo|ky;ksa esa iz;ksx gsrq fu%'kqYd" operator="containsText" priority="690" stopIfTrue="1" dxfId="1550">
      <formula>NOT(ISERROR(SEARCH("dsoy jktdh; fo|ky;ksa esa iz;ksx gsrq fu%'kqYd",L2247)))</formula>
    </cfRule>
    <cfRule type="containsText" text="f'k{kk foHkkx jktLFkku" operator="containsText" priority="691" stopIfTrue="1" dxfId="1551">
      <formula>NOT(ISERROR(SEARCH("f'k{kk foHkkx jktLFkku",L2247)))</formula>
    </cfRule>
    <cfRule type="containsText" text="f'k{kk foHkkx jktLFkku" operator="containsText" priority="687" stopIfTrue="1" dxfId="1552">
      <formula>NOT(ISERROR(SEARCH("f'k{kk foHkkx jktLFkku",L2247)))</formula>
    </cfRule>
    <cfRule type="containsText" text="iw.kkZad" operator="containsText" priority="688" stopIfTrue="1" dxfId="1553">
      <formula>NOT(ISERROR(SEARCH("iw.kkZad",L2247)))</formula>
    </cfRule>
  </conditionalFormatting>
  <conditionalFormatting sqref="F3756:G3757 D3753:D3759">
    <cfRule type="cellIs" operator="equal" priority="1390" stopIfTrue="1" dxfId="1554">
      <formula>200</formula>
    </cfRule>
    <cfRule type="cellIs" operator="equal" priority="1389" stopIfTrue="1" dxfId="1555">
      <formula>1800</formula>
    </cfRule>
  </conditionalFormatting>
  <conditionalFormatting sqref="L1607">
    <cfRule type="containsText" text="f'k{kk foHkkx jktLFkku" operator="containsText" priority="883" stopIfTrue="1" dxfId="1556">
      <formula>NOT(ISERROR(SEARCH("f'k{kk foHkkx jktLFkku",L1607)))</formula>
    </cfRule>
    <cfRule type="containsText" text="iw.kkZad" operator="containsText" priority="880" stopIfTrue="1" dxfId="1557">
      <formula>NOT(ISERROR(SEARCH("iw.kkZad",L1607)))</formula>
    </cfRule>
    <cfRule type="containsText" text="iw.kkZad" operator="containsText" priority="884" stopIfTrue="1" dxfId="1558">
      <formula>NOT(ISERROR(SEARCH("iw.kkZad",L1607)))</formula>
    </cfRule>
    <cfRule type="containsText" text="dsoy jktdh; fo|ky;ksa esa iz;ksx gsrq fu%'kqYd" operator="containsText" priority="882" stopIfTrue="1" dxfId="1559">
      <formula>NOT(ISERROR(SEARCH("dsoy jktdh; fo|ky;ksa esa iz;ksx gsrq fu%'kqYd",L1607)))</formula>
    </cfRule>
    <cfRule type="containsText" text="dsoy jktdh; fo|ky;ksa esa iz;ksx gsrq fu%'kqYd" operator="containsText" priority="878" stopIfTrue="1" dxfId="1560">
      <formula>NOT(ISERROR(SEARCH("dsoy jktdh; fo|ky;ksa esa iz;ksx gsrq fu%'kqYd",L1607)))</formula>
    </cfRule>
    <cfRule type="containsText" text="iw.kkZad" operator="containsText" priority="888" stopIfTrue="1" dxfId="1561">
      <formula>NOT(ISERROR(SEARCH("iw.kkZad",L1607)))</formula>
    </cfRule>
    <cfRule type="containsText" text="dsoy jktdh; fo|ky;ksa esa iz;ksx gsrq fu%'kqYd" operator="containsText" priority="886" stopIfTrue="1" dxfId="1562">
      <formula>NOT(ISERROR(SEARCH("dsoy jktdh; fo|ky;ksa esa iz;ksx gsrq fu%'kqYd",L1607)))</formula>
    </cfRule>
    <cfRule type="containsText" text="f'k{kk foHkkx jktLFkku" operator="containsText" priority="887" stopIfTrue="1" dxfId="1563">
      <formula>NOT(ISERROR(SEARCH("f'k{kk foHkkx jktLFkku",L1607)))</formula>
    </cfRule>
    <cfRule type="containsText" text="f'k{kk foHkkx jktLFkku" operator="containsText" priority="879" stopIfTrue="1" dxfId="1564">
      <formula>NOT(ISERROR(SEARCH("f'k{kk foHkkx jktLFkku",L1607)))</formula>
    </cfRule>
  </conditionalFormatting>
  <conditionalFormatting sqref="I2728:K2733 L2727:M2733 K2724:K2727">
    <cfRule type="cellIs" operator="equal" priority="509" dxfId="1565">
      <formula>0</formula>
    </cfRule>
    <cfRule type="cellIs" operator="equal" priority="517" dxfId="1566">
      <formula>0</formula>
    </cfRule>
    <cfRule type="cellIs" operator="equal" priority="513" dxfId="1567">
      <formula>0</formula>
    </cfRule>
    <cfRule type="cellIs" operator="equal" priority="521" dxfId="1568">
      <formula>0</formula>
    </cfRule>
  </conditionalFormatting>
  <conditionalFormatting sqref="L407">
    <cfRule type="containsText" text="f'k{kk foHkkx jktLFkku" operator="containsText" priority="1243" stopIfTrue="1" dxfId="1569">
      <formula>NOT(ISERROR(SEARCH("f'k{kk foHkkx jktLFkku",L407)))</formula>
    </cfRule>
    <cfRule type="containsText" text="iw.kkZad" operator="containsText" priority="1248" stopIfTrue="1" dxfId="1570">
      <formula>NOT(ISERROR(SEARCH("iw.kkZad",L407)))</formula>
    </cfRule>
    <cfRule type="containsText" text="f'k{kk foHkkx jktLFkku" operator="containsText" priority="1247" stopIfTrue="1" dxfId="1571">
      <formula>NOT(ISERROR(SEARCH("f'k{kk foHkkx jktLFkku",L407)))</formula>
    </cfRule>
    <cfRule type="containsText" text="dsoy jktdh; fo|ky;ksa esa iz;ksx gsrq fu%'kqYd" operator="containsText" priority="1238" stopIfTrue="1" dxfId="1572">
      <formula>NOT(ISERROR(SEARCH("dsoy jktdh; fo|ky;ksa esa iz;ksx gsrq fu%'kqYd",L407)))</formula>
    </cfRule>
    <cfRule type="containsText" text="dsoy jktdh; fo|ky;ksa esa iz;ksx gsrq fu%'kqYd" operator="containsText" priority="1246" stopIfTrue="1" dxfId="1573">
      <formula>NOT(ISERROR(SEARCH("dsoy jktdh; fo|ky;ksa esa iz;ksx gsrq fu%'kqYd",L407)))</formula>
    </cfRule>
    <cfRule type="containsText" text="iw.kkZad" operator="containsText" priority="1240" stopIfTrue="1" dxfId="1574">
      <formula>NOT(ISERROR(SEARCH("iw.kkZad",L407)))</formula>
    </cfRule>
    <cfRule type="containsText" text="dsoy jktdh; fo|ky;ksa esa iz;ksx gsrq fu%'kqYd" operator="containsText" priority="1242" stopIfTrue="1" dxfId="1575">
      <formula>NOT(ISERROR(SEARCH("dsoy jktdh; fo|ky;ksa esa iz;ksx gsrq fu%'kqYd",L407)))</formula>
    </cfRule>
    <cfRule type="containsText" text="iw.kkZad" operator="containsText" priority="1244" stopIfTrue="1" dxfId="1576">
      <formula>NOT(ISERROR(SEARCH("iw.kkZad",L407)))</formula>
    </cfRule>
    <cfRule type="containsText" text="f'k{kk foHkkx jktLFkku" operator="containsText" priority="1239" stopIfTrue="1" dxfId="1577">
      <formula>NOT(ISERROR(SEARCH("f'k{kk foHkkx jktLFkku",L407)))</formula>
    </cfRule>
  </conditionalFormatting>
  <conditionalFormatting sqref="L3407">
    <cfRule type="containsText" text="dsoy jktdh; fo|ky;ksa esa iz;ksx gsrq fu%'kqYd" operator="containsText" priority="242" stopIfTrue="1" dxfId="1578">
      <formula>NOT(ISERROR(SEARCH("dsoy jktdh; fo|ky;ksa esa iz;ksx gsrq fu%'kqYd",L3407)))</formula>
    </cfRule>
    <cfRule type="containsText" text="iw.kkZad" operator="containsText" priority="248" stopIfTrue="1" dxfId="1579">
      <formula>NOT(ISERROR(SEARCH("iw.kkZad",L3407)))</formula>
    </cfRule>
    <cfRule type="containsText" text="f'k{kk foHkkx jktLFkku" operator="containsText" priority="243" stopIfTrue="1" dxfId="1580">
      <formula>NOT(ISERROR(SEARCH("f'k{kk foHkkx jktLFkku",L3407)))</formula>
    </cfRule>
    <cfRule type="containsText" text="iw.kkZad" operator="containsText" priority="244" stopIfTrue="1" dxfId="1581">
      <formula>NOT(ISERROR(SEARCH("iw.kkZad",L3407)))</formula>
    </cfRule>
    <cfRule type="containsText" text="iw.kkZad" operator="containsText" priority="236" stopIfTrue="1" dxfId="1582">
      <formula>NOT(ISERROR(SEARCH("iw.kkZad",L3407)))</formula>
    </cfRule>
    <cfRule type="containsText" text="iw.kkZad" operator="containsText" priority="240" stopIfTrue="1" dxfId="1583">
      <formula>NOT(ISERROR(SEARCH("iw.kkZad",L3407)))</formula>
    </cfRule>
    <cfRule type="containsText" text="f'k{kk foHkkx jktLFkku" operator="containsText" priority="239" stopIfTrue="1" dxfId="1584">
      <formula>NOT(ISERROR(SEARCH("f'k{kk foHkkx jktLFkku",L3407)))</formula>
    </cfRule>
    <cfRule type="containsText" text="dsoy jktdh; fo|ky;ksa esa iz;ksx gsrq fu%'kqYd" operator="containsText" priority="238" stopIfTrue="1" dxfId="1585">
      <formula>NOT(ISERROR(SEARCH("dsoy jktdh; fo|ky;ksa esa iz;ksx gsrq fu%'kqYd",L3407)))</formula>
    </cfRule>
    <cfRule type="containsText" text="f'k{kk foHkkx jktLFkku" operator="containsText" priority="235" stopIfTrue="1" dxfId="1586">
      <formula>NOT(ISERROR(SEARCH("f'k{kk foHkkx jktLFkku",L3407)))</formula>
    </cfRule>
    <cfRule type="containsText" text="dsoy jktdh; fo|ky;ksa esa iz;ksx gsrq fu%'kqYd" operator="containsText" priority="246" stopIfTrue="1" dxfId="1587">
      <formula>NOT(ISERROR(SEARCH("dsoy jktdh; fo|ky;ksa esa iz;ksx gsrq fu%'kqYd",L3407)))</formula>
    </cfRule>
    <cfRule type="containsText" text="dsoy jktdh; fo|ky;ksa esa iz;ksx gsrq fu%'kqYd" operator="containsText" priority="234" stopIfTrue="1" dxfId="1588">
      <formula>NOT(ISERROR(SEARCH("dsoy jktdh; fo|ky;ksa esa iz;ksx gsrq fu%'kqYd",L3407)))</formula>
    </cfRule>
    <cfRule type="containsText" text="f'k{kk foHkkx jktLFkku" operator="containsText" priority="247" stopIfTrue="1" dxfId="1589">
      <formula>NOT(ISERROR(SEARCH("f'k{kk foHkkx jktLFkku",L3407)))</formula>
    </cfRule>
  </conditionalFormatting>
  <conditionalFormatting sqref="F1676:G1677 D1673:D1679">
    <cfRule type="cellIs" operator="equal" priority="1805" stopIfTrue="1" dxfId="1590">
      <formula>1800</formula>
    </cfRule>
    <cfRule type="cellIs" operator="equal" priority="1806" stopIfTrue="1" dxfId="1591">
      <formula>200</formula>
    </cfRule>
  </conditionalFormatting>
  <conditionalFormatting sqref="L727">
    <cfRule type="containsText" text="dsoy jktdh; fo|ky;ksa esa iz;ksx gsrq fu%'kqYd" operator="containsText" priority="1150" stopIfTrue="1" dxfId="1592">
      <formula>NOT(ISERROR(SEARCH("dsoy jktdh; fo|ky;ksa esa iz;ksx gsrq fu%'kqYd",L727)))</formula>
    </cfRule>
    <cfRule type="containsText" text="dsoy jktdh; fo|ky;ksa esa iz;ksx gsrq fu%'kqYd" operator="containsText" priority="1142" stopIfTrue="1" dxfId="1593">
      <formula>NOT(ISERROR(SEARCH("dsoy jktdh; fo|ky;ksa esa iz;ksx gsrq fu%'kqYd",L727)))</formula>
    </cfRule>
    <cfRule type="containsText" text="iw.kkZad" operator="containsText" priority="1152" stopIfTrue="1" dxfId="1594">
      <formula>NOT(ISERROR(SEARCH("iw.kkZad",L727)))</formula>
    </cfRule>
    <cfRule type="containsText" text="f'k{kk foHkkx jktLFkku" operator="containsText" priority="1147" stopIfTrue="1" dxfId="1595">
      <formula>NOT(ISERROR(SEARCH("f'k{kk foHkkx jktLFkku",L727)))</formula>
    </cfRule>
    <cfRule type="containsText" text="iw.kkZad" operator="containsText" priority="1144" stopIfTrue="1" dxfId="1596">
      <formula>NOT(ISERROR(SEARCH("iw.kkZad",L727)))</formula>
    </cfRule>
    <cfRule type="containsText" text="f'k{kk foHkkx jktLFkku" operator="containsText" priority="1143" stopIfTrue="1" dxfId="1597">
      <formula>NOT(ISERROR(SEARCH("f'k{kk foHkkx jktLFkku",L727)))</formula>
    </cfRule>
    <cfRule type="containsText" text="f'k{kk foHkkx jktLFkku" operator="containsText" priority="1151" stopIfTrue="1" dxfId="1598">
      <formula>NOT(ISERROR(SEARCH("f'k{kk foHkkx jktLFkku",L727)))</formula>
    </cfRule>
    <cfRule type="containsText" text="dsoy jktdh; fo|ky;ksa esa iz;ksx gsrq fu%'kqYd" operator="containsText" priority="1146" stopIfTrue="1" dxfId="1599">
      <formula>NOT(ISERROR(SEARCH("dsoy jktdh; fo|ky;ksa esa iz;ksx gsrq fu%'kqYd",L727)))</formula>
    </cfRule>
    <cfRule type="containsText" text="iw.kkZad" operator="containsText" priority="1148" stopIfTrue="1" dxfId="1600">
      <formula>NOT(ISERROR(SEARCH("iw.kkZad",L727)))</formula>
    </cfRule>
  </conditionalFormatting>
  <conditionalFormatting sqref="F1990:H1994">
    <cfRule type="cellIs" operator="equal" priority="1739" dxfId="1601">
      <formula>"0/100"</formula>
    </cfRule>
    <cfRule type="cellIs" operator="equal" priority="1738" dxfId="1602">
      <formula>"0/200"</formula>
    </cfRule>
  </conditionalFormatting>
  <conditionalFormatting sqref="I1088:K1093 L1087:M1093 K1084:K1087">
    <cfRule type="cellIs" operator="equal" priority="1045" dxfId="1603">
      <formula>0</formula>
    </cfRule>
    <cfRule type="cellIs" operator="equal" priority="1041" dxfId="1604">
      <formula>0</formula>
    </cfRule>
    <cfRule type="cellIs" operator="equal" priority="1037" dxfId="1605">
      <formula>0</formula>
    </cfRule>
  </conditionalFormatting>
  <conditionalFormatting sqref="F2596:G2597 D2593:D2599">
    <cfRule type="cellIs" operator="equal" priority="1622" stopIfTrue="1" dxfId="1606">
      <formula>200</formula>
    </cfRule>
    <cfRule type="cellIs" operator="equal" priority="1621" stopIfTrue="1" dxfId="1607">
      <formula>1800</formula>
    </cfRule>
  </conditionalFormatting>
  <conditionalFormatting sqref="L1207">
    <cfRule type="containsText" text="dsoy jktdh; fo|ky;ksa esa iz;ksx gsrq fu%'kqYd" operator="containsText" priority="1006" stopIfTrue="1" dxfId="1608">
      <formula>NOT(ISERROR(SEARCH("dsoy jktdh; fo|ky;ksa esa iz;ksx gsrq fu%'kqYd",L1207)))</formula>
    </cfRule>
    <cfRule type="containsText" text="dsoy jktdh; fo|ky;ksa esa iz;ksx gsrq fu%'kqYd" operator="containsText" priority="1002" stopIfTrue="1" dxfId="1609">
      <formula>NOT(ISERROR(SEARCH("dsoy jktdh; fo|ky;ksa esa iz;ksx gsrq fu%'kqYd",L1207)))</formula>
    </cfRule>
    <cfRule type="containsText" text="iw.kkZad" operator="containsText" priority="1008" stopIfTrue="1" dxfId="1610">
      <formula>NOT(ISERROR(SEARCH("iw.kkZad",L1207)))</formula>
    </cfRule>
    <cfRule type="containsText" text="dsoy jktdh; fo|ky;ksa esa iz;ksx gsrq fu%'kqYd" operator="containsText" priority="998" stopIfTrue="1" dxfId="1611">
      <formula>NOT(ISERROR(SEARCH("dsoy jktdh; fo|ky;ksa esa iz;ksx gsrq fu%'kqYd",L1207)))</formula>
    </cfRule>
    <cfRule type="containsText" text="f'k{kk foHkkx jktLFkku" operator="containsText" priority="1007" stopIfTrue="1" dxfId="1612">
      <formula>NOT(ISERROR(SEARCH("f'k{kk foHkkx jktLFkku",L1207)))</formula>
    </cfRule>
    <cfRule type="containsText" text="iw.kkZad" operator="containsText" priority="1004" stopIfTrue="1" dxfId="1613">
      <formula>NOT(ISERROR(SEARCH("iw.kkZad",L1207)))</formula>
    </cfRule>
    <cfRule type="containsText" text="iw.kkZad" operator="containsText" priority="1000" stopIfTrue="1" dxfId="1614">
      <formula>NOT(ISERROR(SEARCH("iw.kkZad",L1207)))</formula>
    </cfRule>
    <cfRule type="containsText" text="f'k{kk foHkkx jktLFkku" operator="containsText" priority="1003" stopIfTrue="1" dxfId="1615">
      <formula>NOT(ISERROR(SEARCH("f'k{kk foHkkx jktLFkku",L1207)))</formula>
    </cfRule>
    <cfRule type="containsText" text="f'k{kk foHkkx jktLFkku" operator="containsText" priority="999" stopIfTrue="1" dxfId="1616">
      <formula>NOT(ISERROR(SEARCH("f'k{kk foHkkx jktLFkku",L1207)))</formula>
    </cfRule>
  </conditionalFormatting>
  <conditionalFormatting sqref="L647">
    <cfRule type="containsText" text="dsoy jktdh; fo|ky;ksa esa iz;ksx gsrq fu%'kqYd" operator="containsText" priority="1178" stopIfTrue="1" dxfId="1617">
      <formula>NOT(ISERROR(SEARCH("dsoy jktdh; fo|ky;ksa esa iz;ksx gsrq fu%'kqYd",L647)))</formula>
    </cfRule>
    <cfRule type="containsText" text="f'k{kk foHkkx jktLFkku" operator="containsText" priority="1179" stopIfTrue="1" dxfId="1618">
      <formula>NOT(ISERROR(SEARCH("f'k{kk foHkkx jktLFkku",L647)))</formula>
    </cfRule>
    <cfRule type="containsText" text="iw.kkZad" operator="containsText" priority="1188" stopIfTrue="1" dxfId="1619">
      <formula>NOT(ISERROR(SEARCH("iw.kkZad",L647)))</formula>
    </cfRule>
    <cfRule type="containsText" text="iw.kkZad" operator="containsText" priority="1184" stopIfTrue="1" dxfId="1620">
      <formula>NOT(ISERROR(SEARCH("iw.kkZad",L647)))</formula>
    </cfRule>
    <cfRule type="containsText" text="dsoy jktdh; fo|ky;ksa esa iz;ksx gsrq fu%'kqYd" operator="containsText" priority="1186" stopIfTrue="1" dxfId="1621">
      <formula>NOT(ISERROR(SEARCH("dsoy jktdh; fo|ky;ksa esa iz;ksx gsrq fu%'kqYd",L647)))</formula>
    </cfRule>
    <cfRule type="containsText" text="f'k{kk foHkkx jktLFkku" operator="containsText" priority="1187" stopIfTrue="1" dxfId="1622">
      <formula>NOT(ISERROR(SEARCH("f'k{kk foHkkx jktLFkku",L647)))</formula>
    </cfRule>
    <cfRule type="containsText" text="iw.kkZad" operator="containsText" priority="1180" stopIfTrue="1" dxfId="1623">
      <formula>NOT(ISERROR(SEARCH("iw.kkZad",L647)))</formula>
    </cfRule>
    <cfRule type="containsText" text="f'k{kk foHkkx jktLFkku" operator="containsText" priority="1183" stopIfTrue="1" dxfId="1624">
      <formula>NOT(ISERROR(SEARCH("f'k{kk foHkkx jktLFkku",L647)))</formula>
    </cfRule>
    <cfRule type="containsText" text="dsoy jktdh; fo|ky;ksa esa iz;ksx gsrq fu%'kqYd" operator="containsText" priority="1182" stopIfTrue="1" dxfId="1625">
      <formula>NOT(ISERROR(SEARCH("dsoy jktdh; fo|ky;ksa esa iz;ksx gsrq fu%'kqYd",L647)))</formula>
    </cfRule>
  </conditionalFormatting>
  <conditionalFormatting sqref="L934 M934:M935 L936 J936:K942 F941:I942 F947:H947 F936:G940 D922:D923 B922 C928:C934 C947:C948 F953:G959 I947:I954 D953:D959 F943:K944 C936:C945 L927 F934:H934 H936:I936 L937:M944 H939:I939 C950:C959">
    <cfRule type="containsText" text="dsoy jktdh; fo|ky;ksa esa iz;ksx gsrq fu%'kqYd" operator="containsText" priority="1948" stopIfTrue="1" dxfId="1626">
      <formula>NOT(ISERROR(SEARCH("dsoy jktdh; fo|ky;ksa esa iz;ksx gsrq fu%'kqYd",B922)))</formula>
    </cfRule>
    <cfRule type="containsText" text="iw.kkZad" operator="containsText" priority="1952" stopIfTrue="1" dxfId="1627">
      <formula>NOT(ISERROR(SEARCH("iw.kkZad",B922)))</formula>
    </cfRule>
    <cfRule type="containsText" text="f'k{kk foHkkx jktLFkku" operator="containsText" priority="1951" stopIfTrue="1" dxfId="1628">
      <formula>NOT(ISERROR(SEARCH("f'k{kk foHkkx jktLFkku",B922)))</formula>
    </cfRule>
  </conditionalFormatting>
  <conditionalFormatting sqref="F2030:H2034">
    <cfRule type="cellIs" operator="equal" priority="1730" dxfId="1629">
      <formula>"0/200"</formula>
    </cfRule>
    <cfRule type="cellIs" operator="equal" priority="1731" dxfId="1630">
      <formula>"0/100"</formula>
    </cfRule>
  </conditionalFormatting>
  <conditionalFormatting sqref="L1727">
    <cfRule type="containsText" text="f'k{kk foHkkx jktLFkku" operator="containsText" priority="851" stopIfTrue="1" dxfId="1631">
      <formula>NOT(ISERROR(SEARCH("f'k{kk foHkkx jktLFkku",L1727)))</formula>
    </cfRule>
    <cfRule type="containsText" text="dsoy jktdh; fo|ky;ksa esa iz;ksx gsrq fu%'kqYd" operator="containsText" priority="850" stopIfTrue="1" dxfId="1632">
      <formula>NOT(ISERROR(SEARCH("dsoy jktdh; fo|ky;ksa esa iz;ksx gsrq fu%'kqYd",L1727)))</formula>
    </cfRule>
    <cfRule type="containsText" text="dsoy jktdh; fo|ky;ksa esa iz;ksx gsrq fu%'kqYd" operator="containsText" priority="842" stopIfTrue="1" dxfId="1633">
      <formula>NOT(ISERROR(SEARCH("dsoy jktdh; fo|ky;ksa esa iz;ksx gsrq fu%'kqYd",L1727)))</formula>
    </cfRule>
    <cfRule type="containsText" text="iw.kkZad" operator="containsText" priority="848" stopIfTrue="1" dxfId="1634">
      <formula>NOT(ISERROR(SEARCH("iw.kkZad",L1727)))</formula>
    </cfRule>
    <cfRule type="containsText" text="f'k{kk foHkkx jktLFkku" operator="containsText" priority="843" stopIfTrue="1" dxfId="1635">
      <formula>NOT(ISERROR(SEARCH("f'k{kk foHkkx jktLFkku",L1727)))</formula>
    </cfRule>
    <cfRule type="containsText" text="iw.kkZad" operator="containsText" priority="844" stopIfTrue="1" dxfId="1636">
      <formula>NOT(ISERROR(SEARCH("iw.kkZad",L1727)))</formula>
    </cfRule>
    <cfRule type="containsText" text="dsoy jktdh; fo|ky;ksa esa iz;ksx gsrq fu%'kqYd" operator="containsText" priority="846" stopIfTrue="1" dxfId="1637">
      <formula>NOT(ISERROR(SEARCH("dsoy jktdh; fo|ky;ksa esa iz;ksx gsrq fu%'kqYd",L1727)))</formula>
    </cfRule>
    <cfRule type="containsText" text="f'k{kk foHkkx jktLFkku" operator="containsText" priority="847" stopIfTrue="1" dxfId="1638">
      <formula>NOT(ISERROR(SEARCH("f'k{kk foHkkx jktLFkku",L1727)))</formula>
    </cfRule>
    <cfRule type="containsText" text="iw.kkZad" operator="containsText" priority="852" stopIfTrue="1" dxfId="1639">
      <formula>NOT(ISERROR(SEARCH("iw.kkZad",L1727)))</formula>
    </cfRule>
  </conditionalFormatting>
  <conditionalFormatting sqref="L1254 M1254:M1255 L1256 J1256:K1262 F1261:I1262 F1267:H1267 F1256:G1260 D1242:D1243 B1242 C1248:C1254 C1267:C1268 F1273:G1279 I1267:I1274 D1273:D1279 F1263:K1264 C1256:C1265 L1247 F1254:H1254 H1256:I1256 L1257:M1264 H1259:I1259 C1270:C1279">
    <cfRule type="containsText" text="iw.kkZad" operator="containsText" priority="1888" stopIfTrue="1" dxfId="1640">
      <formula>NOT(ISERROR(SEARCH("iw.kkZad",B1242)))</formula>
    </cfRule>
    <cfRule type="containsText" text="f'k{kk foHkkx jktLFkku" operator="containsText" priority="1887" stopIfTrue="1" dxfId="1641">
      <formula>NOT(ISERROR(SEARCH("f'k{kk foHkkx jktLFkku",B1242)))</formula>
    </cfRule>
    <cfRule type="containsText" text="dsoy jktdh; fo|ky;ksa esa iz;ksx gsrq fu%'kqYd" operator="containsText" priority="1884" stopIfTrue="1" dxfId="1642">
      <formula>NOT(ISERROR(SEARCH("dsoy jktdh; fo|ky;ksa esa iz;ksx gsrq fu%'kqYd",B1242)))</formula>
    </cfRule>
  </conditionalFormatting>
  <conditionalFormatting sqref="F830:H834">
    <cfRule type="cellIs" operator="equal" priority="1971" dxfId="1643">
      <formula>"0/100"</formula>
    </cfRule>
    <cfRule type="cellIs" operator="equal" priority="1970" dxfId="1644">
      <formula>"0/200"</formula>
    </cfRule>
  </conditionalFormatting>
  <conditionalFormatting sqref="F3396:G3397 D3393:D3399">
    <cfRule type="cellIs" operator="equal" priority="1462" stopIfTrue="1" dxfId="1645">
      <formula>200</formula>
    </cfRule>
    <cfRule type="cellIs" operator="equal" priority="1461" stopIfTrue="1" dxfId="1646">
      <formula>1800</formula>
    </cfRule>
  </conditionalFormatting>
  <conditionalFormatting sqref="I1568:K1573 L1567:M1573 K1564:K1567">
    <cfRule type="cellIs" operator="equal" priority="901" dxfId="1647">
      <formula>0</formula>
    </cfRule>
    <cfRule type="cellIs" operator="equal" priority="897" dxfId="1648">
      <formula>0</formula>
    </cfRule>
    <cfRule type="cellIs" operator="equal" priority="893" dxfId="1649">
      <formula>0</formula>
    </cfRule>
  </conditionalFormatting>
  <conditionalFormatting sqref="I3088:K3093 L3087:M3093 K3084:K3087">
    <cfRule type="cellIs" operator="equal" priority="365" dxfId="1650">
      <formula>0</formula>
    </cfRule>
    <cfRule type="cellIs" operator="equal" priority="377" dxfId="1651">
      <formula>0</formula>
    </cfRule>
    <cfRule type="cellIs" operator="equal" priority="369" dxfId="1652">
      <formula>0</formula>
    </cfRule>
    <cfRule type="cellIs" operator="equal" priority="373" dxfId="1653">
      <formula>0</formula>
    </cfRule>
  </conditionalFormatting>
  <conditionalFormatting sqref="L2607">
    <cfRule type="containsText" text="dsoy jktdh; fo|ky;ksa esa iz;ksx gsrq fu%'kqYd" operator="containsText" priority="558" stopIfTrue="1" dxfId="1654">
      <formula>NOT(ISERROR(SEARCH("dsoy jktdh; fo|ky;ksa esa iz;ksx gsrq fu%'kqYd",L2607)))</formula>
    </cfRule>
    <cfRule type="containsText" text="iw.kkZad" operator="containsText" priority="560" stopIfTrue="1" dxfId="1655">
      <formula>NOT(ISERROR(SEARCH("iw.kkZad",L2607)))</formula>
    </cfRule>
    <cfRule type="containsText" text="f'k{kk foHkkx jktLFkku" operator="containsText" priority="559" stopIfTrue="1" dxfId="1656">
      <formula>NOT(ISERROR(SEARCH("f'k{kk foHkkx jktLFkku",L2607)))</formula>
    </cfRule>
    <cfRule type="containsText" text="f'k{kk foHkkx jktLFkku" operator="containsText" priority="555" stopIfTrue="1" dxfId="1657">
      <formula>NOT(ISERROR(SEARCH("f'k{kk foHkkx jktLFkku",L2607)))</formula>
    </cfRule>
    <cfRule type="containsText" text="f'k{kk foHkkx jktLFkku" operator="containsText" priority="567" stopIfTrue="1" dxfId="1658">
      <formula>NOT(ISERROR(SEARCH("f'k{kk foHkkx jktLFkku",L2607)))</formula>
    </cfRule>
    <cfRule type="containsText" text="iw.kkZad" operator="containsText" priority="568" stopIfTrue="1" dxfId="1659">
      <formula>NOT(ISERROR(SEARCH("iw.kkZad",L2607)))</formula>
    </cfRule>
    <cfRule type="containsText" text="dsoy jktdh; fo|ky;ksa esa iz;ksx gsrq fu%'kqYd" operator="containsText" priority="562" stopIfTrue="1" dxfId="1660">
      <formula>NOT(ISERROR(SEARCH("dsoy jktdh; fo|ky;ksa esa iz;ksx gsrq fu%'kqYd",L2607)))</formula>
    </cfRule>
    <cfRule type="containsText" text="f'k{kk foHkkx jktLFkku" operator="containsText" priority="563" stopIfTrue="1" dxfId="1661">
      <formula>NOT(ISERROR(SEARCH("f'k{kk foHkkx jktLFkku",L2607)))</formula>
    </cfRule>
    <cfRule type="containsText" text="dsoy jktdh; fo|ky;ksa esa iz;ksx gsrq fu%'kqYd" operator="containsText" priority="554" stopIfTrue="1" dxfId="1662">
      <formula>NOT(ISERROR(SEARCH("dsoy jktdh; fo|ky;ksa esa iz;ksx gsrq fu%'kqYd",L2607)))</formula>
    </cfRule>
    <cfRule type="containsText" text="dsoy jktdh; fo|ky;ksa esa iz;ksx gsrq fu%'kqYd" operator="containsText" priority="566" stopIfTrue="1" dxfId="1663">
      <formula>NOT(ISERROR(SEARCH("dsoy jktdh; fo|ky;ksa esa iz;ksx gsrq fu%'kqYd",L2607)))</formula>
    </cfRule>
    <cfRule type="containsText" text="iw.kkZad" operator="containsText" priority="556" stopIfTrue="1" dxfId="1664">
      <formula>NOT(ISERROR(SEARCH("iw.kkZad",L2607)))</formula>
    </cfRule>
    <cfRule type="containsText" text="iw.kkZad" operator="containsText" priority="564" stopIfTrue="1" dxfId="1665">
      <formula>NOT(ISERROR(SEARCH("iw.kkZad",L2607)))</formula>
    </cfRule>
  </conditionalFormatting>
  <conditionalFormatting sqref="L2367">
    <cfRule type="containsText" text="dsoy jktdh; fo|ky;ksa esa iz;ksx gsrq fu%'kqYd" operator="containsText" priority="658" stopIfTrue="1" dxfId="1666">
      <formula>NOT(ISERROR(SEARCH("dsoy jktdh; fo|ky;ksa esa iz;ksx gsrq fu%'kqYd",L2367)))</formula>
    </cfRule>
    <cfRule type="containsText" text="f'k{kk foHkkx jktLFkku" operator="containsText" priority="655" stopIfTrue="1" dxfId="1667">
      <formula>NOT(ISERROR(SEARCH("f'k{kk foHkkx jktLFkku",L2367)))</formula>
    </cfRule>
    <cfRule type="containsText" text="iw.kkZad" operator="containsText" priority="652" stopIfTrue="1" dxfId="1668">
      <formula>NOT(ISERROR(SEARCH("iw.kkZad",L2367)))</formula>
    </cfRule>
    <cfRule type="containsText" text="f'k{kk foHkkx jktLFkku" operator="containsText" priority="659" stopIfTrue="1" dxfId="1669">
      <formula>NOT(ISERROR(SEARCH("f'k{kk foHkkx jktLFkku",L2367)))</formula>
    </cfRule>
    <cfRule type="containsText" text="dsoy jktdh; fo|ky;ksa esa iz;ksx gsrq fu%'kqYd" operator="containsText" priority="650" stopIfTrue="1" dxfId="1670">
      <formula>NOT(ISERROR(SEARCH("dsoy jktdh; fo|ky;ksa esa iz;ksx gsrq fu%'kqYd",L2367)))</formula>
    </cfRule>
    <cfRule type="containsText" text="iw.kkZad" operator="containsText" priority="660" stopIfTrue="1" dxfId="1671">
      <formula>NOT(ISERROR(SEARCH("iw.kkZad",L2367)))</formula>
    </cfRule>
    <cfRule type="containsText" text="dsoy jktdh; fo|ky;ksa esa iz;ksx gsrq fu%'kqYd" operator="containsText" priority="654" stopIfTrue="1" dxfId="1672">
      <formula>NOT(ISERROR(SEARCH("dsoy jktdh; fo|ky;ksa esa iz;ksx gsrq fu%'kqYd",L2367)))</formula>
    </cfRule>
    <cfRule type="containsText" text="f'k{kk foHkkx jktLFkku" operator="containsText" priority="651" stopIfTrue="1" dxfId="1673">
      <formula>NOT(ISERROR(SEARCH("f'k{kk foHkkx jktLFkku",L2367)))</formula>
    </cfRule>
    <cfRule type="containsText" text="iw.kkZad" operator="containsText" priority="656" stopIfTrue="1" dxfId="1674">
      <formula>NOT(ISERROR(SEARCH("iw.kkZad",L2367)))</formula>
    </cfRule>
  </conditionalFormatting>
  <conditionalFormatting sqref="F1596:G1597 D1593:D1599">
    <cfRule type="cellIs" operator="equal" priority="1821" stopIfTrue="1" dxfId="1675">
      <formula>1800</formula>
    </cfRule>
    <cfRule type="cellIs" operator="equal" priority="1822" stopIfTrue="1" dxfId="1676">
      <formula>200</formula>
    </cfRule>
  </conditionalFormatting>
  <conditionalFormatting sqref="F3190:H3194">
    <cfRule type="cellIs" operator="equal" priority="1498" dxfId="1677">
      <formula>"0/200"</formula>
    </cfRule>
    <cfRule type="cellIs" operator="equal" priority="1499" dxfId="1678">
      <formula>"0/100"</formula>
    </cfRule>
  </conditionalFormatting>
  <conditionalFormatting sqref="L3167">
    <cfRule type="containsText" text="f'k{kk foHkkx jktLFkku" operator="containsText" priority="339" stopIfTrue="1" dxfId="1679">
      <formula>NOT(ISERROR(SEARCH("f'k{kk foHkkx jktLFkku",L3167)))</formula>
    </cfRule>
    <cfRule type="containsText" text="f'k{kk foHkkx jktLFkku" operator="containsText" priority="335" stopIfTrue="1" dxfId="1680">
      <formula>NOT(ISERROR(SEARCH("f'k{kk foHkkx jktLFkku",L3167)))</formula>
    </cfRule>
    <cfRule type="containsText" text="iw.kkZad" operator="containsText" priority="344" stopIfTrue="1" dxfId="1681">
      <formula>NOT(ISERROR(SEARCH("iw.kkZad",L3167)))</formula>
    </cfRule>
    <cfRule type="containsText" text="iw.kkZad" operator="containsText" priority="340" stopIfTrue="1" dxfId="1682">
      <formula>NOT(ISERROR(SEARCH("iw.kkZad",L3167)))</formula>
    </cfRule>
    <cfRule type="containsText" text="iw.kkZad" operator="containsText" priority="332" stopIfTrue="1" dxfId="1683">
      <formula>NOT(ISERROR(SEARCH("iw.kkZad",L3167)))</formula>
    </cfRule>
    <cfRule type="containsText" text="dsoy jktdh; fo|ky;ksa esa iz;ksx gsrq fu%'kqYd" operator="containsText" priority="342" stopIfTrue="1" dxfId="1684">
      <formula>NOT(ISERROR(SEARCH("dsoy jktdh; fo|ky;ksa esa iz;ksx gsrq fu%'kqYd",L3167)))</formula>
    </cfRule>
    <cfRule type="containsText" text="f'k{kk foHkkx jktLFkku" operator="containsText" priority="331" stopIfTrue="1" dxfId="1685">
      <formula>NOT(ISERROR(SEARCH("f'k{kk foHkkx jktLFkku",L3167)))</formula>
    </cfRule>
    <cfRule type="containsText" text="dsoy jktdh; fo|ky;ksa esa iz;ksx gsrq fu%'kqYd" operator="containsText" priority="338" stopIfTrue="1" dxfId="1686">
      <formula>NOT(ISERROR(SEARCH("dsoy jktdh; fo|ky;ksa esa iz;ksx gsrq fu%'kqYd",L3167)))</formula>
    </cfRule>
    <cfRule type="containsText" text="dsoy jktdh; fo|ky;ksa esa iz;ksx gsrq fu%'kqYd" operator="containsText" priority="334" stopIfTrue="1" dxfId="1687">
      <formula>NOT(ISERROR(SEARCH("dsoy jktdh; fo|ky;ksa esa iz;ksx gsrq fu%'kqYd",L3167)))</formula>
    </cfRule>
    <cfRule type="containsText" text="iw.kkZad" operator="containsText" priority="336" stopIfTrue="1" dxfId="1688">
      <formula>NOT(ISERROR(SEARCH("iw.kkZad",L3167)))</formula>
    </cfRule>
    <cfRule type="containsText" text="f'k{kk foHkkx jktLFkku" operator="containsText" priority="343" stopIfTrue="1" dxfId="1689">
      <formula>NOT(ISERROR(SEARCH("f'k{kk foHkkx jktLFkku",L3167)))</formula>
    </cfRule>
    <cfRule type="containsText" text="dsoy jktdh; fo|ky;ksa esa iz;ksx gsrq fu%'kqYd" operator="containsText" priority="330" stopIfTrue="1" dxfId="1690">
      <formula>NOT(ISERROR(SEARCH("dsoy jktdh; fo|ky;ksa esa iz;ksx gsrq fu%'kqYd",L3167)))</formula>
    </cfRule>
  </conditionalFormatting>
  <conditionalFormatting sqref="L2847">
    <cfRule type="containsText" text="dsoy jktdh; fo|ky;ksa esa iz;ksx gsrq fu%'kqYd" operator="containsText" priority="462" stopIfTrue="1" dxfId="1691">
      <formula>NOT(ISERROR(SEARCH("dsoy jktdh; fo|ky;ksa esa iz;ksx gsrq fu%'kqYd",L2847)))</formula>
    </cfRule>
    <cfRule type="containsText" text="dsoy jktdh; fo|ky;ksa esa iz;ksx gsrq fu%'kqYd" operator="containsText" priority="466" stopIfTrue="1" dxfId="1692">
      <formula>NOT(ISERROR(SEARCH("dsoy jktdh; fo|ky;ksa esa iz;ksx gsrq fu%'kqYd",L2847)))</formula>
    </cfRule>
    <cfRule type="containsText" text="f'k{kk foHkkx jktLFkku" operator="containsText" priority="459" stopIfTrue="1" dxfId="1693">
      <formula>NOT(ISERROR(SEARCH("f'k{kk foHkkx jktLFkku",L2847)))</formula>
    </cfRule>
    <cfRule type="containsText" text="dsoy jktdh; fo|ky;ksa esa iz;ksx gsrq fu%'kqYd" operator="containsText" priority="458" stopIfTrue="1" dxfId="1694">
      <formula>NOT(ISERROR(SEARCH("dsoy jktdh; fo|ky;ksa esa iz;ksx gsrq fu%'kqYd",L2847)))</formula>
    </cfRule>
    <cfRule type="containsText" text="iw.kkZad" operator="containsText" priority="460" stopIfTrue="1" dxfId="1695">
      <formula>NOT(ISERROR(SEARCH("iw.kkZad",L2847)))</formula>
    </cfRule>
    <cfRule type="containsText" text="f'k{kk foHkkx jktLFkku" operator="containsText" priority="463" stopIfTrue="1" dxfId="1696">
      <formula>NOT(ISERROR(SEARCH("f'k{kk foHkkx jktLFkku",L2847)))</formula>
    </cfRule>
    <cfRule type="containsText" text="f'k{kk foHkkx jktLFkku" operator="containsText" priority="467" stopIfTrue="1" dxfId="1697">
      <formula>NOT(ISERROR(SEARCH("f'k{kk foHkkx jktLFkku",L2847)))</formula>
    </cfRule>
    <cfRule type="containsText" text="iw.kkZad" operator="containsText" priority="468" stopIfTrue="1" dxfId="1698">
      <formula>NOT(ISERROR(SEARCH("iw.kkZad",L2847)))</formula>
    </cfRule>
    <cfRule type="containsText" text="iw.kkZad" operator="containsText" priority="464" stopIfTrue="1" dxfId="1699">
      <formula>NOT(ISERROR(SEARCH("iw.kkZad",L2847)))</formula>
    </cfRule>
    <cfRule type="containsText" text="iw.kkZad" operator="containsText" priority="472" stopIfTrue="1" dxfId="1700">
      <formula>NOT(ISERROR(SEARCH("iw.kkZad",L2847)))</formula>
    </cfRule>
    <cfRule type="containsText" text="f'k{kk foHkkx jktLFkku" operator="containsText" priority="471" stopIfTrue="1" dxfId="1701">
      <formula>NOT(ISERROR(SEARCH("f'k{kk foHkkx jktLFkku",L2847)))</formula>
    </cfRule>
    <cfRule type="containsText" text="dsoy jktdh; fo|ky;ksa esa iz;ksx gsrq fu%'kqYd" operator="containsText" priority="470" stopIfTrue="1" dxfId="1702">
      <formula>NOT(ISERROR(SEARCH("dsoy jktdh; fo|ky;ksa esa iz;ksx gsrq fu%'kqYd",L2847)))</formula>
    </cfRule>
  </conditionalFormatting>
  <conditionalFormatting sqref="L3927">
    <cfRule type="containsText" text="dsoy jktdh; fo|ky;ksa esa iz;ksx gsrq fu%'kqYd" operator="containsText" priority="30" stopIfTrue="1" dxfId="1703">
      <formula>NOT(ISERROR(SEARCH("dsoy jktdh; fo|ky;ksa esa iz;ksx gsrq fu%'kqYd",L3927)))</formula>
    </cfRule>
    <cfRule type="containsText" text="dsoy jktdh; fo|ky;ksa esa iz;ksx gsrq fu%'kqYd" operator="containsText" priority="34" stopIfTrue="1" dxfId="1704">
      <formula>NOT(ISERROR(SEARCH("dsoy jktdh; fo|ky;ksa esa iz;ksx gsrq fu%'kqYd",L3927)))</formula>
    </cfRule>
    <cfRule type="containsText" text="f'k{kk foHkkx jktLFkku" operator="containsText" priority="27" stopIfTrue="1" dxfId="1705">
      <formula>NOT(ISERROR(SEARCH("f'k{kk foHkkx jktLFkku",L3927)))</formula>
    </cfRule>
    <cfRule type="containsText" text="iw.kkZad" operator="containsText" priority="40" stopIfTrue="1" dxfId="1706">
      <formula>NOT(ISERROR(SEARCH("iw.kkZad",L3927)))</formula>
    </cfRule>
    <cfRule type="containsText" text="iw.kkZad" operator="containsText" priority="28" stopIfTrue="1" dxfId="1707">
      <formula>NOT(ISERROR(SEARCH("iw.kkZad",L3927)))</formula>
    </cfRule>
    <cfRule type="containsText" text="dsoy jktdh; fo|ky;ksa esa iz;ksx gsrq fu%'kqYd" operator="containsText" priority="38" stopIfTrue="1" dxfId="1708">
      <formula>NOT(ISERROR(SEARCH("dsoy jktdh; fo|ky;ksa esa iz;ksx gsrq fu%'kqYd",L3927)))</formula>
    </cfRule>
    <cfRule type="containsText" text="f'k{kk foHkkx jktLFkku" operator="containsText" priority="31" stopIfTrue="1" dxfId="1709">
      <formula>NOT(ISERROR(SEARCH("f'k{kk foHkkx jktLFkku",L3927)))</formula>
    </cfRule>
    <cfRule type="containsText" text="iw.kkZad" operator="containsText" priority="32" stopIfTrue="1" dxfId="1710">
      <formula>NOT(ISERROR(SEARCH("iw.kkZad",L3927)))</formula>
    </cfRule>
    <cfRule type="containsText" text="iw.kkZad" operator="containsText" priority="36" stopIfTrue="1" dxfId="1711">
      <formula>NOT(ISERROR(SEARCH("iw.kkZad",L3927)))</formula>
    </cfRule>
    <cfRule type="containsText" text="f'k{kk foHkkx jktLFkku" operator="containsText" priority="39" stopIfTrue="1" dxfId="1712">
      <formula>NOT(ISERROR(SEARCH("f'k{kk foHkkx jktLFkku",L3927)))</formula>
    </cfRule>
    <cfRule type="containsText" text="f'k{kk foHkkx jktLFkku" operator="containsText" priority="35" stopIfTrue="1" dxfId="1713">
      <formula>NOT(ISERROR(SEARCH("f'k{kk foHkkx jktLFkku",L3927)))</formula>
    </cfRule>
    <cfRule type="containsText" text="dsoy jktdh; fo|ky;ksa esa iz;ksx gsrq fu%'kqYd" operator="containsText" priority="26" stopIfTrue="1" dxfId="1714">
      <formula>NOT(ISERROR(SEARCH("dsoy jktdh; fo|ky;ksa esa iz;ksx gsrq fu%'kqYd",L3927)))</formula>
    </cfRule>
  </conditionalFormatting>
  <conditionalFormatting sqref="L927">
    <cfRule type="containsText" text="f'k{kk foHkkx jktLFkku" operator="containsText" priority="1087" stopIfTrue="1" dxfId="1715">
      <formula>NOT(ISERROR(SEARCH("f'k{kk foHkkx jktLFkku",L927)))</formula>
    </cfRule>
    <cfRule type="containsText" text="dsoy jktdh; fo|ky;ksa esa iz;ksx gsrq fu%'kqYd" operator="containsText" priority="1090" stopIfTrue="1" dxfId="1716">
      <formula>NOT(ISERROR(SEARCH("dsoy jktdh; fo|ky;ksa esa iz;ksx gsrq fu%'kqYd",L927)))</formula>
    </cfRule>
    <cfRule type="containsText" text="dsoy jktdh; fo|ky;ksa esa iz;ksx gsrq fu%'kqYd" operator="containsText" priority="1082" stopIfTrue="1" dxfId="1717">
      <formula>NOT(ISERROR(SEARCH("dsoy jktdh; fo|ky;ksa esa iz;ksx gsrq fu%'kqYd",L927)))</formula>
    </cfRule>
    <cfRule type="containsText" text="f'k{kk foHkkx jktLFkku" operator="containsText" priority="1083" stopIfTrue="1" dxfId="1718">
      <formula>NOT(ISERROR(SEARCH("f'k{kk foHkkx jktLFkku",L927)))</formula>
    </cfRule>
    <cfRule type="containsText" text="dsoy jktdh; fo|ky;ksa esa iz;ksx gsrq fu%'kqYd" operator="containsText" priority="1086" stopIfTrue="1" dxfId="1719">
      <formula>NOT(ISERROR(SEARCH("dsoy jktdh; fo|ky;ksa esa iz;ksx gsrq fu%'kqYd",L927)))</formula>
    </cfRule>
    <cfRule type="containsText" text="iw.kkZad" operator="containsText" priority="1084" stopIfTrue="1" dxfId="1720">
      <formula>NOT(ISERROR(SEARCH("iw.kkZad",L927)))</formula>
    </cfRule>
    <cfRule type="containsText" text="iw.kkZad" operator="containsText" priority="1088" stopIfTrue="1" dxfId="1721">
      <formula>NOT(ISERROR(SEARCH("iw.kkZad",L927)))</formula>
    </cfRule>
    <cfRule type="containsText" text="iw.kkZad" operator="containsText" priority="1092" stopIfTrue="1" dxfId="1722">
      <formula>NOT(ISERROR(SEARCH("iw.kkZad",L927)))</formula>
    </cfRule>
    <cfRule type="containsText" text="f'k{kk foHkkx jktLFkku" operator="containsText" priority="1091" stopIfTrue="1" dxfId="1723">
      <formula>NOT(ISERROR(SEARCH("f'k{kk foHkkx jktLFkku",L927)))</formula>
    </cfRule>
  </conditionalFormatting>
  <conditionalFormatting sqref="L574 M574:M575 L576 J576:K582 F581:I582 F587:H587 F576:G580 D562:D563 B562 C568:C574 C587:C588 F593:G599 I587:I594 D593:D599 F583:K584 C576:C585 L567 F574:H574 H576:I576 L577:M584 H579:I579 C590:C599">
    <cfRule type="containsText" text="dsoy jktdh; fo|ky;ksa esa iz;ksx gsrq fu%'kqYd" operator="containsText" priority="2020" stopIfTrue="1" dxfId="1724">
      <formula>NOT(ISERROR(SEARCH("dsoy jktdh; fo|ky;ksa esa iz;ksx gsrq fu%'kqYd",B562)))</formula>
    </cfRule>
    <cfRule type="containsText" text="iw.kkZad" operator="containsText" priority="2024" stopIfTrue="1" dxfId="1725">
      <formula>NOT(ISERROR(SEARCH("iw.kkZad",B562)))</formula>
    </cfRule>
    <cfRule type="containsText" text="f'k{kk foHkkx jktLFkku" operator="containsText" priority="2023" stopIfTrue="1" dxfId="1726">
      <formula>NOT(ISERROR(SEARCH("f'k{kk foHkkx jktLFkku",B562)))</formula>
    </cfRule>
  </conditionalFormatting>
  <conditionalFormatting sqref="L1967">
    <cfRule type="containsText" text="f'k{kk foHkkx jktLFkku" operator="containsText" priority="775" stopIfTrue="1" dxfId="1727">
      <formula>NOT(ISERROR(SEARCH("f'k{kk foHkkx jktLFkku",L1967)))</formula>
    </cfRule>
    <cfRule type="containsText" text="iw.kkZad" operator="containsText" priority="776" stopIfTrue="1" dxfId="1728">
      <formula>NOT(ISERROR(SEARCH("iw.kkZad",L1967)))</formula>
    </cfRule>
    <cfRule type="containsText" text="f'k{kk foHkkx jktLFkku" operator="containsText" priority="779" stopIfTrue="1" dxfId="1729">
      <formula>NOT(ISERROR(SEARCH("f'k{kk foHkkx jktLFkku",L1967)))</formula>
    </cfRule>
    <cfRule type="containsText" text="dsoy jktdh; fo|ky;ksa esa iz;ksx gsrq fu%'kqYd" operator="containsText" priority="774" stopIfTrue="1" dxfId="1730">
      <formula>NOT(ISERROR(SEARCH("dsoy jktdh; fo|ky;ksa esa iz;ksx gsrq fu%'kqYd",L1967)))</formula>
    </cfRule>
    <cfRule type="containsText" text="dsoy jktdh; fo|ky;ksa esa iz;ksx gsrq fu%'kqYd" operator="containsText" priority="770" stopIfTrue="1" dxfId="1731">
      <formula>NOT(ISERROR(SEARCH("dsoy jktdh; fo|ky;ksa esa iz;ksx gsrq fu%'kqYd",L1967)))</formula>
    </cfRule>
    <cfRule type="containsText" text="dsoy jktdh; fo|ky;ksa esa iz;ksx gsrq fu%'kqYd" operator="containsText" priority="778" stopIfTrue="1" dxfId="1732">
      <formula>NOT(ISERROR(SEARCH("dsoy jktdh; fo|ky;ksa esa iz;ksx gsrq fu%'kqYd",L1967)))</formula>
    </cfRule>
    <cfRule type="containsText" text="iw.kkZad" operator="containsText" priority="780" stopIfTrue="1" dxfId="1733">
      <formula>NOT(ISERROR(SEARCH("iw.kkZad",L1967)))</formula>
    </cfRule>
    <cfRule type="containsText" text="iw.kkZad" operator="containsText" priority="772" stopIfTrue="1" dxfId="1734">
      <formula>NOT(ISERROR(SEARCH("iw.kkZad",L1967)))</formula>
    </cfRule>
    <cfRule type="containsText" text="f'k{kk foHkkx jktLFkku" operator="containsText" priority="771" stopIfTrue="1" dxfId="1735">
      <formula>NOT(ISERROR(SEARCH("f'k{kk foHkkx jktLFkku",L1967)))</formula>
    </cfRule>
  </conditionalFormatting>
  <conditionalFormatting sqref="L3287">
    <cfRule type="containsText" text="iw.kkZad" operator="containsText" priority="296" stopIfTrue="1" dxfId="1736">
      <formula>NOT(ISERROR(SEARCH("iw.kkZad",L3287)))</formula>
    </cfRule>
    <cfRule type="containsText" text="f'k{kk foHkkx jktLFkku" operator="containsText" priority="291" stopIfTrue="1" dxfId="1737">
      <formula>NOT(ISERROR(SEARCH("f'k{kk foHkkx jktLFkku",L3287)))</formula>
    </cfRule>
    <cfRule type="containsText" text="dsoy jktdh; fo|ky;ksa esa iz;ksx gsrq fu%'kqYd" operator="containsText" priority="290" stopIfTrue="1" dxfId="1738">
      <formula>NOT(ISERROR(SEARCH("dsoy jktdh; fo|ky;ksa esa iz;ksx gsrq fu%'kqYd",L3287)))</formula>
    </cfRule>
    <cfRule type="containsText" text="dsoy jktdh; fo|ky;ksa esa iz;ksx gsrq fu%'kqYd" operator="containsText" priority="286" stopIfTrue="1" dxfId="1739">
      <formula>NOT(ISERROR(SEARCH("dsoy jktdh; fo|ky;ksa esa iz;ksx gsrq fu%'kqYd",L3287)))</formula>
    </cfRule>
    <cfRule type="containsText" text="dsoy jktdh; fo|ky;ksa esa iz;ksx gsrq fu%'kqYd" operator="containsText" priority="282" stopIfTrue="1" dxfId="1740">
      <formula>NOT(ISERROR(SEARCH("dsoy jktdh; fo|ky;ksa esa iz;ksx gsrq fu%'kqYd",L3287)))</formula>
    </cfRule>
    <cfRule type="containsText" text="iw.kkZad" operator="containsText" priority="284" stopIfTrue="1" dxfId="1741">
      <formula>NOT(ISERROR(SEARCH("iw.kkZad",L3287)))</formula>
    </cfRule>
    <cfRule type="containsText" text="f'k{kk foHkkx jktLFkku" operator="containsText" priority="295" stopIfTrue="1" dxfId="1742">
      <formula>NOT(ISERROR(SEARCH("f'k{kk foHkkx jktLFkku",L3287)))</formula>
    </cfRule>
    <cfRule type="containsText" text="f'k{kk foHkkx jktLFkku" operator="containsText" priority="287" stopIfTrue="1" dxfId="1743">
      <formula>NOT(ISERROR(SEARCH("f'k{kk foHkkx jktLFkku",L3287)))</formula>
    </cfRule>
    <cfRule type="containsText" text="iw.kkZad" operator="containsText" priority="292" stopIfTrue="1" dxfId="1744">
      <formula>NOT(ISERROR(SEARCH("iw.kkZad",L3287)))</formula>
    </cfRule>
    <cfRule type="containsText" text="f'k{kk foHkkx jktLFkku" operator="containsText" priority="283" stopIfTrue="1" dxfId="1745">
      <formula>NOT(ISERROR(SEARCH("f'k{kk foHkkx jktLFkku",L3287)))</formula>
    </cfRule>
    <cfRule type="containsText" text="iw.kkZad" operator="containsText" priority="288" stopIfTrue="1" dxfId="1746">
      <formula>NOT(ISERROR(SEARCH("iw.kkZad",L3287)))</formula>
    </cfRule>
    <cfRule type="containsText" text="dsoy jktdh; fo|ky;ksa esa iz;ksx gsrq fu%'kqYd" operator="containsText" priority="294" stopIfTrue="1" dxfId="1747">
      <formula>NOT(ISERROR(SEARCH("dsoy jktdh; fo|ky;ksa esa iz;ksx gsrq fu%'kqYd",L3287)))</formula>
    </cfRule>
  </conditionalFormatting>
  <conditionalFormatting sqref="L1367">
    <cfRule type="containsText" text="iw.kkZad" operator="containsText" priority="956" stopIfTrue="1" dxfId="1748">
      <formula>NOT(ISERROR(SEARCH("iw.kkZad",L1367)))</formula>
    </cfRule>
    <cfRule type="containsText" text="iw.kkZad" operator="containsText" priority="952" stopIfTrue="1" dxfId="1749">
      <formula>NOT(ISERROR(SEARCH("iw.kkZad",L1367)))</formula>
    </cfRule>
    <cfRule type="containsText" text="dsoy jktdh; fo|ky;ksa esa iz;ksx gsrq fu%'kqYd" operator="containsText" priority="958" stopIfTrue="1" dxfId="1750">
      <formula>NOT(ISERROR(SEARCH("dsoy jktdh; fo|ky;ksa esa iz;ksx gsrq fu%'kqYd",L1367)))</formula>
    </cfRule>
    <cfRule type="containsText" text="dsoy jktdh; fo|ky;ksa esa iz;ksx gsrq fu%'kqYd" operator="containsText" priority="950" stopIfTrue="1" dxfId="1751">
      <formula>NOT(ISERROR(SEARCH("dsoy jktdh; fo|ky;ksa esa iz;ksx gsrq fu%'kqYd",L1367)))</formula>
    </cfRule>
    <cfRule type="containsText" text="f'k{kk foHkkx jktLFkku" operator="containsText" priority="959" stopIfTrue="1" dxfId="1752">
      <formula>NOT(ISERROR(SEARCH("f'k{kk foHkkx jktLFkku",L1367)))</formula>
    </cfRule>
    <cfRule type="containsText" text="f'k{kk foHkkx jktLFkku" operator="containsText" priority="955" stopIfTrue="1" dxfId="1753">
      <formula>NOT(ISERROR(SEARCH("f'k{kk foHkkx jktLFkku",L1367)))</formula>
    </cfRule>
    <cfRule type="containsText" text="iw.kkZad" operator="containsText" priority="960" stopIfTrue="1" dxfId="1754">
      <formula>NOT(ISERROR(SEARCH("iw.kkZad",L1367)))</formula>
    </cfRule>
    <cfRule type="containsText" text="dsoy jktdh; fo|ky;ksa esa iz;ksx gsrq fu%'kqYd" operator="containsText" priority="954" stopIfTrue="1" dxfId="1755">
      <formula>NOT(ISERROR(SEARCH("dsoy jktdh; fo|ky;ksa esa iz;ksx gsrq fu%'kqYd",L1367)))</formula>
    </cfRule>
    <cfRule type="containsText" text="f'k{kk foHkkx jktLFkku" operator="containsText" priority="951" stopIfTrue="1" dxfId="1756">
      <formula>NOT(ISERROR(SEARCH("f'k{kk foHkkx jktLFkku",L1367)))</formula>
    </cfRule>
  </conditionalFormatting>
  <conditionalFormatting sqref="I2488:K2493 L2487:M2493 K2484:K2487">
    <cfRule type="cellIs" operator="equal" priority="609" dxfId="1757">
      <formula>0</formula>
    </cfRule>
    <cfRule type="cellIs" operator="equal" priority="613" dxfId="1758">
      <formula>0</formula>
    </cfRule>
    <cfRule type="cellIs" operator="equal" priority="605" dxfId="1759">
      <formula>0</formula>
    </cfRule>
    <cfRule type="cellIs" operator="equal" priority="617" dxfId="1760">
      <formula>0</formula>
    </cfRule>
  </conditionalFormatting>
  <conditionalFormatting sqref="L2854 M2854:M2855 L2856 J2856:K2862 F2861:I2862 F2867:H2867 F2856:G2860 D2842:D2843 B2842 C2848:C2854 C2867:C2868 F2873:G2879 I2867:I2874 D2873:D2879 F2863:K2864 C2856:C2865 L2847 F2854:H2854 H2856:I2856 L2857:M2864 H2859:I2859 C2870:C2879">
    <cfRule type="containsText" text="f'k{kk foHkkx jktLFkku" operator="containsText" priority="1567" stopIfTrue="1" dxfId="1761">
      <formula>NOT(ISERROR(SEARCH("f'k{kk foHkkx jktLFkku",B2842)))</formula>
    </cfRule>
    <cfRule type="containsText" text="dsoy jktdh; fo|ky;ksa esa iz;ksx gsrq fu%'kqYd" operator="containsText" priority="1564" stopIfTrue="1" dxfId="1762">
      <formula>NOT(ISERROR(SEARCH("dsoy jktdh; fo|ky;ksa esa iz;ksx gsrq fu%'kqYd",B2842)))</formula>
    </cfRule>
    <cfRule type="containsText" text="iw.kkZad" operator="containsText" priority="1568" stopIfTrue="1" dxfId="1763">
      <formula>NOT(ISERROR(SEARCH("iw.kkZad",B2842)))</formula>
    </cfRule>
  </conditionalFormatting>
  <conditionalFormatting sqref="L2127">
    <cfRule type="containsText" text="dsoy jktdh; fo|ky;ksa esa iz;ksx gsrq fu%'kqYd" operator="containsText" priority="722" stopIfTrue="1" dxfId="1764">
      <formula>NOT(ISERROR(SEARCH("dsoy jktdh; fo|ky;ksa esa iz;ksx gsrq fu%'kqYd",L2127)))</formula>
    </cfRule>
    <cfRule type="containsText" text="dsoy jktdh; fo|ky;ksa esa iz;ksx gsrq fu%'kqYd" operator="containsText" priority="726" stopIfTrue="1" dxfId="1765">
      <formula>NOT(ISERROR(SEARCH("dsoy jktdh; fo|ky;ksa esa iz;ksx gsrq fu%'kqYd",L2127)))</formula>
    </cfRule>
    <cfRule type="containsText" text="iw.kkZad" operator="containsText" priority="724" stopIfTrue="1" dxfId="1766">
      <formula>NOT(ISERROR(SEARCH("iw.kkZad",L2127)))</formula>
    </cfRule>
    <cfRule type="containsText" text="f'k{kk foHkkx jktLFkku" operator="containsText" priority="727" stopIfTrue="1" dxfId="1767">
      <formula>NOT(ISERROR(SEARCH("f'k{kk foHkkx jktLFkku",L2127)))</formula>
    </cfRule>
    <cfRule type="containsText" text="dsoy jktdh; fo|ky;ksa esa iz;ksx gsrq fu%'kqYd" operator="containsText" priority="730" stopIfTrue="1" dxfId="1768">
      <formula>NOT(ISERROR(SEARCH("dsoy jktdh; fo|ky;ksa esa iz;ksx gsrq fu%'kqYd",L2127)))</formula>
    </cfRule>
    <cfRule type="containsText" text="f'k{kk foHkkx jktLFkku" operator="containsText" priority="723" stopIfTrue="1" dxfId="1769">
      <formula>NOT(ISERROR(SEARCH("f'k{kk foHkkx jktLFkku",L2127)))</formula>
    </cfRule>
    <cfRule type="containsText" text="iw.kkZad" operator="containsText" priority="728" stopIfTrue="1" dxfId="1770">
      <formula>NOT(ISERROR(SEARCH("iw.kkZad",L2127)))</formula>
    </cfRule>
    <cfRule type="containsText" text="iw.kkZad" operator="containsText" priority="732" stopIfTrue="1" dxfId="1771">
      <formula>NOT(ISERROR(SEARCH("iw.kkZad",L2127)))</formula>
    </cfRule>
    <cfRule type="containsText" text="f'k{kk foHkkx jktLFkku" operator="containsText" priority="731" stopIfTrue="1" dxfId="1772">
      <formula>NOT(ISERROR(SEARCH("f'k{kk foHkkx jktLFkku",L2127)))</formula>
    </cfRule>
  </conditionalFormatting>
  <conditionalFormatting sqref="L1414 M1414:M1415 L1416 J1416:K1422 F1421:I1422 F1427:H1427 F1416:G1420 D1402:D1403 B1402 C1408:C1414 C1427:C1428 F1433:G1439 I1427:I1434 D1433:D1439 F1423:K1424 C1416:C1425 L1407 F1414:H1414 H1416:I1416 L1417:M1424 H1419:I1419 C1430:C1439">
    <cfRule type="containsText" text="f'k{kk foHkkx jktLFkku" operator="containsText" priority="1855" stopIfTrue="1" dxfId="1773">
      <formula>NOT(ISERROR(SEARCH("f'k{kk foHkkx jktLFkku",B1402)))</formula>
    </cfRule>
    <cfRule type="containsText" text="dsoy jktdh; fo|ky;ksa esa iz;ksx gsrq fu%'kqYd" operator="containsText" priority="1852" stopIfTrue="1" dxfId="1774">
      <formula>NOT(ISERROR(SEARCH("dsoy jktdh; fo|ky;ksa esa iz;ksx gsrq fu%'kqYd",B1402)))</formula>
    </cfRule>
    <cfRule type="containsText" text="iw.kkZad" operator="containsText" priority="1856" stopIfTrue="1" dxfId="1775">
      <formula>NOT(ISERROR(SEARCH("iw.kkZad",B1402)))</formula>
    </cfRule>
  </conditionalFormatting>
  <conditionalFormatting sqref="M257:M266 L247:L254 H274:I275 H267 C241:C245 H270:H273 I248:K253 D257:D267 E256:E267 C256:C268 C248:C254 F276:G279 A241:B279 H248:H254 D241:M243 M247:M255 E254:G254 K244:K247 G267:G268 E270:G275 C270:D279 F256:F268 G256:L264 I267:I273 J266:K266">
    <cfRule type="cellIs" operator="equal" priority="2089" dxfId="1776">
      <formula>0</formula>
    </cfRule>
  </conditionalFormatting>
  <conditionalFormatting sqref="I1288:K1293 L1287:M1293 K1284:K1287">
    <cfRule type="cellIs" operator="equal" priority="977" dxfId="1777">
      <formula>0</formula>
    </cfRule>
    <cfRule type="cellIs" operator="equal" priority="985" dxfId="1778">
      <formula>0</formula>
    </cfRule>
    <cfRule type="cellIs" operator="equal" priority="981" dxfId="1779">
      <formula>0</formula>
    </cfRule>
  </conditionalFormatting>
  <conditionalFormatting sqref="L2614 M2614:M2615 L2616 J2616:K2622 F2621:I2622 F2627:H2627 F2616:G2620 D2602:D2603 B2602 C2608:C2614 C2627:C2628 F2633:G2639 I2627:I2634 D2633:D2639 F2623:K2624 C2616:C2625 L2607 F2614:H2614 H2616:I2616 L2617:M2624 H2619:I2619 C2630:C2639">
    <cfRule type="containsText" text="dsoy jktdh; fo|ky;ksa esa iz;ksx gsrq fu%'kqYd" operator="containsText" priority="1612" stopIfTrue="1" dxfId="1780">
      <formula>NOT(ISERROR(SEARCH("dsoy jktdh; fo|ky;ksa esa iz;ksx gsrq fu%'kqYd",B2602)))</formula>
    </cfRule>
    <cfRule type="containsText" text="f'k{kk foHkkx jktLFkku" operator="containsText" priority="1615" stopIfTrue="1" dxfId="1781">
      <formula>NOT(ISERROR(SEARCH("f'k{kk foHkkx jktLFkku",B2602)))</formula>
    </cfRule>
    <cfRule type="containsText" text="iw.kkZad" operator="containsText" priority="1616" stopIfTrue="1" dxfId="1782">
      <formula>NOT(ISERROR(SEARCH("iw.kkZad",B2602)))</formula>
    </cfRule>
  </conditionalFormatting>
  <conditionalFormatting sqref="F1996:G1997 D1993:D1999">
    <cfRule type="cellIs" operator="equal" priority="1742" stopIfTrue="1" dxfId="1783">
      <formula>200</formula>
    </cfRule>
    <cfRule type="cellIs" operator="equal" priority="1741" stopIfTrue="1" dxfId="1784">
      <formula>1800</formula>
    </cfRule>
  </conditionalFormatting>
  <conditionalFormatting sqref="L2447">
    <cfRule type="containsText" text="dsoy jktdh; fo|ky;ksa esa iz;ksx gsrq fu%'kqYd" operator="containsText" priority="630" stopIfTrue="1" dxfId="1785">
      <formula>NOT(ISERROR(SEARCH("dsoy jktdh; fo|ky;ksa esa iz;ksx gsrq fu%'kqYd",L2447)))</formula>
    </cfRule>
    <cfRule type="containsText" text="dsoy jktdh; fo|ky;ksa esa iz;ksx gsrq fu%'kqYd" operator="containsText" priority="626" stopIfTrue="1" dxfId="1786">
      <formula>NOT(ISERROR(SEARCH("dsoy jktdh; fo|ky;ksa esa iz;ksx gsrq fu%'kqYd",L2447)))</formula>
    </cfRule>
    <cfRule type="containsText" text="f'k{kk foHkkx jktLFkku" operator="containsText" priority="619" stopIfTrue="1" dxfId="1787">
      <formula>NOT(ISERROR(SEARCH("f'k{kk foHkkx jktLFkku",L2447)))</formula>
    </cfRule>
    <cfRule type="containsText" text="iw.kkZad" operator="containsText" priority="628" stopIfTrue="1" dxfId="1788">
      <formula>NOT(ISERROR(SEARCH("iw.kkZad",L2447)))</formula>
    </cfRule>
    <cfRule type="containsText" text="iw.kkZad" operator="containsText" priority="624" stopIfTrue="1" dxfId="1789">
      <formula>NOT(ISERROR(SEARCH("iw.kkZad",L2447)))</formula>
    </cfRule>
    <cfRule type="containsText" text="f'k{kk foHkkx jktLFkku" operator="containsText" priority="631" stopIfTrue="1" dxfId="1790">
      <formula>NOT(ISERROR(SEARCH("f'k{kk foHkkx jktLFkku",L2447)))</formula>
    </cfRule>
    <cfRule type="containsText" text="iw.kkZad" operator="containsText" priority="620" stopIfTrue="1" dxfId="1791">
      <formula>NOT(ISERROR(SEARCH("iw.kkZad",L2447)))</formula>
    </cfRule>
    <cfRule type="containsText" text="dsoy jktdh; fo|ky;ksa esa iz;ksx gsrq fu%'kqYd" operator="containsText" priority="622" stopIfTrue="1" dxfId="1792">
      <formula>NOT(ISERROR(SEARCH("dsoy jktdh; fo|ky;ksa esa iz;ksx gsrq fu%'kqYd",L2447)))</formula>
    </cfRule>
    <cfRule type="containsText" text="f'k{kk foHkkx jktLFkku" operator="containsText" priority="627" stopIfTrue="1" dxfId="1793">
      <formula>NOT(ISERROR(SEARCH("f'k{kk foHkkx jktLFkku",L2447)))</formula>
    </cfRule>
    <cfRule type="containsText" text="iw.kkZad" operator="containsText" priority="632" stopIfTrue="1" dxfId="1794">
      <formula>NOT(ISERROR(SEARCH("iw.kkZad",L2447)))</formula>
    </cfRule>
    <cfRule type="containsText" text="dsoy jktdh; fo|ky;ksa esa iz;ksx gsrq fu%'kqYd" operator="containsText" priority="618" stopIfTrue="1" dxfId="1795">
      <formula>NOT(ISERROR(SEARCH("dsoy jktdh; fo|ky;ksa esa iz;ksx gsrq fu%'kqYd",L2447)))</formula>
    </cfRule>
    <cfRule type="containsText" text="f'k{kk foHkkx jktLFkku" operator="containsText" priority="623" stopIfTrue="1" dxfId="1796">
      <formula>NOT(ISERROR(SEARCH("f'k{kk foHkkx jktLFkku",L2447)))</formula>
    </cfRule>
  </conditionalFormatting>
  <conditionalFormatting sqref="L3527">
    <cfRule type="containsText" text="iw.kkZad" operator="containsText" priority="200" stopIfTrue="1" dxfId="1797">
      <formula>NOT(ISERROR(SEARCH("iw.kkZad",L3527)))</formula>
    </cfRule>
    <cfRule type="containsText" text="dsoy jktdh; fo|ky;ksa esa iz;ksx gsrq fu%'kqYd" operator="containsText" priority="194" stopIfTrue="1" dxfId="1798">
      <formula>NOT(ISERROR(SEARCH("dsoy jktdh; fo|ky;ksa esa iz;ksx gsrq fu%'kqYd",L3527)))</formula>
    </cfRule>
    <cfRule type="containsText" text="f'k{kk foHkkx jktLFkku" operator="containsText" priority="191" stopIfTrue="1" dxfId="1799">
      <formula>NOT(ISERROR(SEARCH("f'k{kk foHkkx jktLFkku",L3527)))</formula>
    </cfRule>
    <cfRule type="containsText" text="dsoy jktdh; fo|ky;ksa esa iz;ksx gsrq fu%'kqYd" operator="containsText" priority="190" stopIfTrue="1" dxfId="1800">
      <formula>NOT(ISERROR(SEARCH("dsoy jktdh; fo|ky;ksa esa iz;ksx gsrq fu%'kqYd",L3527)))</formula>
    </cfRule>
    <cfRule type="containsText" text="dsoy jktdh; fo|ky;ksa esa iz;ksx gsrq fu%'kqYd" operator="containsText" priority="198" stopIfTrue="1" dxfId="1801">
      <formula>NOT(ISERROR(SEARCH("dsoy jktdh; fo|ky;ksa esa iz;ksx gsrq fu%'kqYd",L3527)))</formula>
    </cfRule>
    <cfRule type="containsText" text="iw.kkZad" operator="containsText" priority="192" stopIfTrue="1" dxfId="1802">
      <formula>NOT(ISERROR(SEARCH("iw.kkZad",L3527)))</formula>
    </cfRule>
    <cfRule type="containsText" text="iw.kkZad" operator="containsText" priority="188" stopIfTrue="1" dxfId="1803">
      <formula>NOT(ISERROR(SEARCH("iw.kkZad",L3527)))</formula>
    </cfRule>
    <cfRule type="containsText" text="f'k{kk foHkkx jktLFkku" operator="containsText" priority="187" stopIfTrue="1" dxfId="1804">
      <formula>NOT(ISERROR(SEARCH("f'k{kk foHkkx jktLFkku",L3527)))</formula>
    </cfRule>
    <cfRule type="containsText" text="f'k{kk foHkkx jktLFkku" operator="containsText" priority="199" stopIfTrue="1" dxfId="1805">
      <formula>NOT(ISERROR(SEARCH("f'k{kk foHkkx jktLFkku",L3527)))</formula>
    </cfRule>
    <cfRule type="containsText" text="iw.kkZad" operator="containsText" priority="196" stopIfTrue="1" dxfId="1806">
      <formula>NOT(ISERROR(SEARCH("iw.kkZad",L3527)))</formula>
    </cfRule>
    <cfRule type="containsText" text="dsoy jktdh; fo|ky;ksa esa iz;ksx gsrq fu%'kqYd" operator="containsText" priority="186" stopIfTrue="1" dxfId="1807">
      <formula>NOT(ISERROR(SEARCH("dsoy jktdh; fo|ky;ksa esa iz;ksx gsrq fu%'kqYd",L3527)))</formula>
    </cfRule>
    <cfRule type="containsText" text="f'k{kk foHkkx jktLFkku" operator="containsText" priority="195" stopIfTrue="1" dxfId="1808">
      <formula>NOT(ISERROR(SEARCH("f'k{kk foHkkx jktLFkku",L3527)))</formula>
    </cfRule>
  </conditionalFormatting>
  <conditionalFormatting sqref="L1167">
    <cfRule type="containsText" text="iw.kkZad" operator="containsText" priority="1016" stopIfTrue="1" dxfId="1809">
      <formula>NOT(ISERROR(SEARCH("iw.kkZad",L1167)))</formula>
    </cfRule>
    <cfRule type="containsText" text="f'k{kk foHkkx jktLFkku" operator="containsText" priority="1011" stopIfTrue="1" dxfId="1810">
      <formula>NOT(ISERROR(SEARCH("f'k{kk foHkkx jktLFkku",L1167)))</formula>
    </cfRule>
    <cfRule type="containsText" text="iw.kkZad" operator="containsText" priority="1012" stopIfTrue="1" dxfId="1811">
      <formula>NOT(ISERROR(SEARCH("iw.kkZad",L1167)))</formula>
    </cfRule>
    <cfRule type="containsText" text="dsoy jktdh; fo|ky;ksa esa iz;ksx gsrq fu%'kqYd" operator="containsText" priority="1018" stopIfTrue="1" dxfId="1812">
      <formula>NOT(ISERROR(SEARCH("dsoy jktdh; fo|ky;ksa esa iz;ksx gsrq fu%'kqYd",L1167)))</formula>
    </cfRule>
    <cfRule type="containsText" text="dsoy jktdh; fo|ky;ksa esa iz;ksx gsrq fu%'kqYd" operator="containsText" priority="1010" stopIfTrue="1" dxfId="1813">
      <formula>NOT(ISERROR(SEARCH("dsoy jktdh; fo|ky;ksa esa iz;ksx gsrq fu%'kqYd",L1167)))</formula>
    </cfRule>
    <cfRule type="containsText" text="f'k{kk foHkkx jktLFkku" operator="containsText" priority="1015" stopIfTrue="1" dxfId="1814">
      <formula>NOT(ISERROR(SEARCH("f'k{kk foHkkx jktLFkku",L1167)))</formula>
    </cfRule>
    <cfRule type="containsText" text="iw.kkZad" operator="containsText" priority="1020" stopIfTrue="1" dxfId="1815">
      <formula>NOT(ISERROR(SEARCH("iw.kkZad",L1167)))</formula>
    </cfRule>
    <cfRule type="containsText" text="dsoy jktdh; fo|ky;ksa esa iz;ksx gsrq fu%'kqYd" operator="containsText" priority="1014" stopIfTrue="1" dxfId="1816">
      <formula>NOT(ISERROR(SEARCH("dsoy jktdh; fo|ky;ksa esa iz;ksx gsrq fu%'kqYd",L1167)))</formula>
    </cfRule>
    <cfRule type="containsText" text="f'k{kk foHkkx jktLFkku" operator="containsText" priority="1019" stopIfTrue="1" dxfId="1817">
      <formula>NOT(ISERROR(SEARCH("f'k{kk foHkkx jktLFkku",L1167)))</formula>
    </cfRule>
  </conditionalFormatting>
  <conditionalFormatting sqref="F2950:H2954">
    <cfRule type="cellIs" operator="equal" priority="1547" dxfId="1818">
      <formula>"0/100"</formula>
    </cfRule>
    <cfRule type="cellIs" operator="equal" priority="1546" dxfId="1819">
      <formula>"0/200"</formula>
    </cfRule>
  </conditionalFormatting>
  <conditionalFormatting sqref="L3134 M3134:M3135 L3136 J3136:K3142 F3141:I3142 F3147:H3147 F3136:G3140 D3122:D3123 B3122 C3128:C3134 C3147:C3148 F3153:G3159 I3147:I3154 D3153:D3159 F3143:K3144 C3136:C3145 L3127 F3134:H3134 H3136:I3136 L3137:M3144 H3139:I3139 C3150:C3159">
    <cfRule type="containsText" text="dsoy jktdh; fo|ky;ksa esa iz;ksx gsrq fu%'kqYd" operator="containsText" priority="1508" stopIfTrue="1" dxfId="1820">
      <formula>NOT(ISERROR(SEARCH("dsoy jktdh; fo|ky;ksa esa iz;ksx gsrq fu%'kqYd",B3122)))</formula>
    </cfRule>
    <cfRule type="containsText" text="f'k{kk foHkkx jktLFkku" operator="containsText" priority="1511" stopIfTrue="1" dxfId="1821">
      <formula>NOT(ISERROR(SEARCH("f'k{kk foHkkx jktLFkku",B3122)))</formula>
    </cfRule>
    <cfRule type="containsText" text="iw.kkZad" operator="containsText" priority="1512" stopIfTrue="1" dxfId="1822">
      <formula>NOT(ISERROR(SEARCH("iw.kkZad",B3122)))</formula>
    </cfRule>
  </conditionalFormatting>
  <conditionalFormatting sqref="L2487">
    <cfRule type="containsText" text="dsoy jktdh; fo|ky;ksa esa iz;ksx gsrq fu%'kqYd" operator="containsText" priority="606" stopIfTrue="1" dxfId="1823">
      <formula>NOT(ISERROR(SEARCH("dsoy jktdh; fo|ky;ksa esa iz;ksx gsrq fu%'kqYd",L2487)))</formula>
    </cfRule>
    <cfRule type="containsText" text="iw.kkZad" operator="containsText" priority="608" stopIfTrue="1" dxfId="1824">
      <formula>NOT(ISERROR(SEARCH("iw.kkZad",L2487)))</formula>
    </cfRule>
    <cfRule type="containsText" text="iw.kkZad" operator="containsText" priority="616" stopIfTrue="1" dxfId="1825">
      <formula>NOT(ISERROR(SEARCH("iw.kkZad",L2487)))</formula>
    </cfRule>
    <cfRule type="containsText" text="f'k{kk foHkkx jktLFkku" operator="containsText" priority="607" stopIfTrue="1" dxfId="1826">
      <formula>NOT(ISERROR(SEARCH("f'k{kk foHkkx jktLFkku",L2487)))</formula>
    </cfRule>
    <cfRule type="containsText" text="f'k{kk foHkkx jktLFkku" operator="containsText" priority="603" stopIfTrue="1" dxfId="1827">
      <formula>NOT(ISERROR(SEARCH("f'k{kk foHkkx jktLFkku",L2487)))</formula>
    </cfRule>
    <cfRule type="containsText" text="dsoy jktdh; fo|ky;ksa esa iz;ksx gsrq fu%'kqYd" operator="containsText" priority="614" stopIfTrue="1" dxfId="1828">
      <formula>NOT(ISERROR(SEARCH("dsoy jktdh; fo|ky;ksa esa iz;ksx gsrq fu%'kqYd",L2487)))</formula>
    </cfRule>
    <cfRule type="containsText" text="iw.kkZad" operator="containsText" priority="604" stopIfTrue="1" dxfId="1829">
      <formula>NOT(ISERROR(SEARCH("iw.kkZad",L2487)))</formula>
    </cfRule>
    <cfRule type="containsText" text="iw.kkZad" operator="containsText" priority="612" stopIfTrue="1" dxfId="1830">
      <formula>NOT(ISERROR(SEARCH("iw.kkZad",L2487)))</formula>
    </cfRule>
    <cfRule type="containsText" text="dsoy jktdh; fo|ky;ksa esa iz;ksx gsrq fu%'kqYd" operator="containsText" priority="610" stopIfTrue="1" dxfId="1831">
      <formula>NOT(ISERROR(SEARCH("dsoy jktdh; fo|ky;ksa esa iz;ksx gsrq fu%'kqYd",L2487)))</formula>
    </cfRule>
    <cfRule type="containsText" text="f'k{kk foHkkx jktLFkku" operator="containsText" priority="615" stopIfTrue="1" dxfId="1832">
      <formula>NOT(ISERROR(SEARCH("f'k{kk foHkkx jktLFkku",L2487)))</formula>
    </cfRule>
    <cfRule type="containsText" text="f'k{kk foHkkx jktLFkku" operator="containsText" priority="611" stopIfTrue="1" dxfId="1833">
      <formula>NOT(ISERROR(SEARCH("f'k{kk foHkkx jktLFkku",L2487)))</formula>
    </cfRule>
    <cfRule type="containsText" text="dsoy jktdh; fo|ky;ksa esa iz;ksx gsrq fu%'kqYd" operator="containsText" priority="602" stopIfTrue="1" dxfId="1834">
      <formula>NOT(ISERROR(SEARCH("dsoy jktdh; fo|ky;ksa esa iz;ksx gsrq fu%'kqYd",L2487)))</formula>
    </cfRule>
  </conditionalFormatting>
  <conditionalFormatting sqref="L2927">
    <cfRule type="containsText" text="dsoy jktdh; fo|ky;ksa esa iz;ksx gsrq fu%'kqYd" operator="containsText" priority="430" stopIfTrue="1" dxfId="1835">
      <formula>NOT(ISERROR(SEARCH("dsoy jktdh; fo|ky;ksa esa iz;ksx gsrq fu%'kqYd",L2927)))</formula>
    </cfRule>
    <cfRule type="containsText" text="iw.kkZad" operator="containsText" priority="436" stopIfTrue="1" dxfId="1836">
      <formula>NOT(ISERROR(SEARCH("iw.kkZad",L2927)))</formula>
    </cfRule>
    <cfRule type="containsText" text="dsoy jktdh; fo|ky;ksa esa iz;ksx gsrq fu%'kqYd" operator="containsText" priority="438" stopIfTrue="1" dxfId="1837">
      <formula>NOT(ISERROR(SEARCH("dsoy jktdh; fo|ky;ksa esa iz;ksx gsrq fu%'kqYd",L2927)))</formula>
    </cfRule>
    <cfRule type="containsText" text="f'k{kk foHkkx jktLFkku" operator="containsText" priority="439" stopIfTrue="1" dxfId="1838">
      <formula>NOT(ISERROR(SEARCH("f'k{kk foHkkx jktLFkku",L2927)))</formula>
    </cfRule>
    <cfRule type="containsText" text="dsoy jktdh; fo|ky;ksa esa iz;ksx gsrq fu%'kqYd" operator="containsText" priority="426" stopIfTrue="1" dxfId="1839">
      <formula>NOT(ISERROR(SEARCH("dsoy jktdh; fo|ky;ksa esa iz;ksx gsrq fu%'kqYd",L2927)))</formula>
    </cfRule>
    <cfRule type="containsText" text="iw.kkZad" operator="containsText" priority="432" stopIfTrue="1" dxfId="1840">
      <formula>NOT(ISERROR(SEARCH("iw.kkZad",L2927)))</formula>
    </cfRule>
    <cfRule type="containsText" text="f'k{kk foHkkx jktLFkku" operator="containsText" priority="427" stopIfTrue="1" dxfId="1841">
      <formula>NOT(ISERROR(SEARCH("f'k{kk foHkkx jktLFkku",L2927)))</formula>
    </cfRule>
    <cfRule type="containsText" text="dsoy jktdh; fo|ky;ksa esa iz;ksx gsrq fu%'kqYd" operator="containsText" priority="434" stopIfTrue="1" dxfId="1842">
      <formula>NOT(ISERROR(SEARCH("dsoy jktdh; fo|ky;ksa esa iz;ksx gsrq fu%'kqYd",L2927)))</formula>
    </cfRule>
    <cfRule type="containsText" text="f'k{kk foHkkx jktLFkku" operator="containsText" priority="435" stopIfTrue="1" dxfId="1843">
      <formula>NOT(ISERROR(SEARCH("f'k{kk foHkkx jktLFkku",L2927)))</formula>
    </cfRule>
    <cfRule type="containsText" text="iw.kkZad" operator="containsText" priority="440" stopIfTrue="1" dxfId="1844">
      <formula>NOT(ISERROR(SEARCH("iw.kkZad",L2927)))</formula>
    </cfRule>
    <cfRule type="containsText" text="f'k{kk foHkkx jktLFkku" operator="containsText" priority="431" stopIfTrue="1" dxfId="1845">
      <formula>NOT(ISERROR(SEARCH("f'k{kk foHkkx jktLFkku",L2927)))</formula>
    </cfRule>
    <cfRule type="containsText" text="iw.kkZad" operator="containsText" priority="428" stopIfTrue="1" dxfId="1846">
      <formula>NOT(ISERROR(SEARCH("iw.kkZad",L2927)))</formula>
    </cfRule>
  </conditionalFormatting>
  <conditionalFormatting sqref="L2294 M2294:M2295 L2296 J2296:K2302 F2301:I2302 F2307:H2307 F2296:G2300 D2282:D2283 B2282 C2288:C2294 C2307:C2308 F2313:G2319 I2307:I2314 D2313:D2319 F2303:K2304 C2296:C2305 L2287 F2294:H2294 H2296:I2296 L2297:M2304 H2299:I2299 C2310:C2319">
    <cfRule type="containsText" text="f'k{kk foHkkx jktLFkku" operator="containsText" priority="1679" stopIfTrue="1" dxfId="1847">
      <formula>NOT(ISERROR(SEARCH("f'k{kk foHkkx jktLFkku",B2282)))</formula>
    </cfRule>
    <cfRule type="containsText" text="dsoy jktdh; fo|ky;ksa esa iz;ksx gsrq fu%'kqYd" operator="containsText" priority="1676" stopIfTrue="1" dxfId="1848">
      <formula>NOT(ISERROR(SEARCH("dsoy jktdh; fo|ky;ksa esa iz;ksx gsrq fu%'kqYd",B2282)))</formula>
    </cfRule>
    <cfRule type="containsText" text="iw.kkZad" operator="containsText" priority="1680" stopIfTrue="1" dxfId="1849">
      <formula>NOT(ISERROR(SEARCH("iw.kkZad",B2282)))</formula>
    </cfRule>
  </conditionalFormatting>
  <conditionalFormatting sqref="I1768:K1773 L1767:M1773 K1764:K1767">
    <cfRule type="cellIs" operator="equal" priority="837" dxfId="1850">
      <formula>0</formula>
    </cfRule>
    <cfRule type="cellIs" operator="equal" priority="841" dxfId="1851">
      <formula>0</formula>
    </cfRule>
    <cfRule type="cellIs" operator="equal" priority="833" dxfId="1852">
      <formula>0</formula>
    </cfRule>
  </conditionalFormatting>
  <conditionalFormatting sqref="I3288:K3293 L3287:M3293 K3284:K3287">
    <cfRule type="cellIs" operator="equal" priority="297" dxfId="1853">
      <formula>0</formula>
    </cfRule>
    <cfRule type="cellIs" operator="equal" priority="285" dxfId="1854">
      <formula>0</formula>
    </cfRule>
    <cfRule type="cellIs" operator="equal" priority="293" dxfId="1855">
      <formula>0</formula>
    </cfRule>
    <cfRule type="cellIs" operator="equal" priority="289" dxfId="1856">
      <formula>0</formula>
    </cfRule>
  </conditionalFormatting>
  <conditionalFormatting sqref="L2334 M2334:M2335 L2336 J2336:K2342 F2341:I2342 F2347:H2347 F2336:G2340 D2322:D2323 B2322 C2328:C2334 C2347:C2348 F2353:G2359 I2347:I2354 D2353:D2359 F2343:K2344 C2336:C2345 L2327 F2334:H2334 H2336:I2336 L2337:M2344 H2339:I2339 C2350:C2359">
    <cfRule type="containsText" text="iw.kkZad" operator="containsText" priority="1672" stopIfTrue="1" dxfId="1857">
      <formula>NOT(ISERROR(SEARCH("iw.kkZad",B2322)))</formula>
    </cfRule>
    <cfRule type="containsText" text="f'k{kk foHkkx jktLFkku" operator="containsText" priority="1671" stopIfTrue="1" dxfId="1858">
      <formula>NOT(ISERROR(SEARCH("f'k{kk foHkkx jktLFkku",B2322)))</formula>
    </cfRule>
    <cfRule type="containsText" text="dsoy jktdh; fo|ky;ksa esa iz;ksx gsrq fu%'kqYd" operator="containsText" priority="1668" stopIfTrue="1" dxfId="1859">
      <formula>NOT(ISERROR(SEARCH("dsoy jktdh; fo|ky;ksa esa iz;ksx gsrq fu%'kqYd",B2322)))</formula>
    </cfRule>
  </conditionalFormatting>
  <conditionalFormatting sqref="F396:G397 D393:D399">
    <cfRule type="cellIs" operator="equal" priority="2062" stopIfTrue="1" dxfId="1860">
      <formula>200</formula>
    </cfRule>
    <cfRule type="cellIs" operator="equal" priority="2061" stopIfTrue="1" dxfId="1861">
      <formula>1800</formula>
    </cfRule>
  </conditionalFormatting>
  <conditionalFormatting sqref="L127">
    <cfRule type="containsText" text="f'k{kk foHkkx jktLFkku" operator="containsText" priority="1319" stopIfTrue="1" dxfId="1862">
      <formula>NOT(ISERROR(SEARCH("f'k{kk foHkkx jktLFkku",L127)))</formula>
    </cfRule>
    <cfRule type="containsText" text="dsoy jktdh; fo|ky;ksa esa iz;ksx gsrq fu%'kqYd" operator="containsText" priority="1318" stopIfTrue="1" dxfId="1863">
      <formula>NOT(ISERROR(SEARCH("dsoy jktdh; fo|ky;ksa esa iz;ksx gsrq fu%'kqYd",L127)))</formula>
    </cfRule>
    <cfRule type="containsText" text="iw.kkZad" operator="containsText" priority="1324" stopIfTrue="1" dxfId="1864">
      <formula>NOT(ISERROR(SEARCH("iw.kkZad",L127)))</formula>
    </cfRule>
    <cfRule type="containsText" text="iw.kkZad" operator="containsText" priority="1320" stopIfTrue="1" dxfId="1865">
      <formula>NOT(ISERROR(SEARCH("iw.kkZad",L127)))</formula>
    </cfRule>
    <cfRule type="containsText" text="dsoy jktdh; fo|ky;ksa esa iz;ksx gsrq fu%'kqYd" operator="containsText" priority="1322" stopIfTrue="1" dxfId="1866">
      <formula>NOT(ISERROR(SEARCH("dsoy jktdh; fo|ky;ksa esa iz;ksx gsrq fu%'kqYd",L127)))</formula>
    </cfRule>
    <cfRule type="containsText" text="f'k{kk foHkkx jktLFkku" operator="containsText" priority="1323" stopIfTrue="1" dxfId="1867">
      <formula>NOT(ISERROR(SEARCH("f'k{kk foHkkx jktLFkku",L127)))</formula>
    </cfRule>
  </conditionalFormatting>
  <conditionalFormatting sqref="L3967">
    <cfRule type="containsText" text="dsoy jktdh; fo|ky;ksa esa iz;ksx gsrq fu%'kqYd" operator="containsText" priority="14" stopIfTrue="1" dxfId="1868">
      <formula>NOT(ISERROR(SEARCH("dsoy jktdh; fo|ky;ksa esa iz;ksx gsrq fu%'kqYd",L3967)))</formula>
    </cfRule>
    <cfRule type="containsText" text="f'k{kk foHkkx jktLFkku" operator="containsText" priority="19" stopIfTrue="1" dxfId="1869">
      <formula>NOT(ISERROR(SEARCH("f'k{kk foHkkx jktLFkku",L3967)))</formula>
    </cfRule>
    <cfRule type="containsText" text="f'k{kk foHkkx jktLFkku" operator="containsText" priority="23" stopIfTrue="1" dxfId="1870">
      <formula>NOT(ISERROR(SEARCH("f'k{kk foHkkx jktLFkku",L3967)))</formula>
    </cfRule>
    <cfRule type="containsText" text="iw.kkZad" operator="containsText" priority="16" stopIfTrue="1" dxfId="1871">
      <formula>NOT(ISERROR(SEARCH("iw.kkZad",L3967)))</formula>
    </cfRule>
    <cfRule type="containsText" text="iw.kkZad" operator="containsText" priority="20" stopIfTrue="1" dxfId="1872">
      <formula>NOT(ISERROR(SEARCH("iw.kkZad",L3967)))</formula>
    </cfRule>
    <cfRule type="containsText" text="f'k{kk foHkkx jktLFkku" operator="containsText" priority="11" stopIfTrue="1" dxfId="1873">
      <formula>NOT(ISERROR(SEARCH("f'k{kk foHkkx jktLFkku",L3967)))</formula>
    </cfRule>
    <cfRule type="containsText" text="iw.kkZad" operator="containsText" priority="12" stopIfTrue="1" dxfId="1874">
      <formula>NOT(ISERROR(SEARCH("iw.kkZad",L3967)))</formula>
    </cfRule>
    <cfRule type="containsText" text="dsoy jktdh; fo|ky;ksa esa iz;ksx gsrq fu%'kqYd" operator="containsText" priority="22" stopIfTrue="1" dxfId="1875">
      <formula>NOT(ISERROR(SEARCH("dsoy jktdh; fo|ky;ksa esa iz;ksx gsrq fu%'kqYd",L3967)))</formula>
    </cfRule>
    <cfRule type="containsText" text="iw.kkZad" operator="containsText" priority="24" stopIfTrue="1" dxfId="1876">
      <formula>NOT(ISERROR(SEARCH("iw.kkZad",L3967)))</formula>
    </cfRule>
    <cfRule type="containsText" text="f'k{kk foHkkx jktLFkku" operator="containsText" priority="15" stopIfTrue="1" dxfId="1877">
      <formula>NOT(ISERROR(SEARCH("f'k{kk foHkkx jktLFkku",L3967)))</formula>
    </cfRule>
    <cfRule type="containsText" text="dsoy jktdh; fo|ky;ksa esa iz;ksx gsrq fu%'kqYd" operator="containsText" priority="18" stopIfTrue="1" dxfId="1878">
      <formula>NOT(ISERROR(SEARCH("dsoy jktdh; fo|ky;ksa esa iz;ksx gsrq fu%'kqYd",L3967)))</formula>
    </cfRule>
    <cfRule type="containsText" text="dsoy jktdh; fo|ky;ksa esa iz;ksx gsrq fu%'kqYd" operator="containsText" priority="10" stopIfTrue="1" dxfId="1879">
      <formula>NOT(ISERROR(SEARCH("dsoy jktdh; fo|ky;ksa esa iz;ksx gsrq fu%'kqYd",L3967)))</formula>
    </cfRule>
  </conditionalFormatting>
  <conditionalFormatting sqref="I808:K813 L807:M813 K804:K807">
    <cfRule type="cellIs" operator="equal" priority="1125" dxfId="1880">
      <formula>0</formula>
    </cfRule>
    <cfRule type="cellIs" operator="equal" priority="1121" dxfId="1881">
      <formula>0</formula>
    </cfRule>
    <cfRule type="cellIs" operator="equal" priority="1129" dxfId="1882">
      <formula>0</formula>
    </cfRule>
  </conditionalFormatting>
  <conditionalFormatting sqref="F1876:G1877 D1873:D1879">
    <cfRule type="cellIs" operator="equal" priority="1765" stopIfTrue="1" dxfId="1883">
      <formula>1800</formula>
    </cfRule>
    <cfRule type="cellIs" operator="equal" priority="1766" stopIfTrue="1" dxfId="1884">
      <formula>200</formula>
    </cfRule>
  </conditionalFormatting>
  <conditionalFormatting sqref="L487">
    <cfRule type="containsText" text="f'k{kk foHkkx jktLFkku" operator="containsText" priority="1215" stopIfTrue="1" dxfId="1885">
      <formula>NOT(ISERROR(SEARCH("f'k{kk foHkkx jktLFkku",L487)))</formula>
    </cfRule>
    <cfRule type="containsText" text="f'k{kk foHkkx jktLFkku" operator="containsText" priority="1219" stopIfTrue="1" dxfId="1886">
      <formula>NOT(ISERROR(SEARCH("f'k{kk foHkkx jktLFkku",L487)))</formula>
    </cfRule>
    <cfRule type="containsText" text="iw.kkZad" operator="containsText" priority="1220" stopIfTrue="1" dxfId="1887">
      <formula>NOT(ISERROR(SEARCH("iw.kkZad",L487)))</formula>
    </cfRule>
    <cfRule type="containsText" text="dsoy jktdh; fo|ky;ksa esa iz;ksx gsrq fu%'kqYd" operator="containsText" priority="1214" stopIfTrue="1" dxfId="1888">
      <formula>NOT(ISERROR(SEARCH("dsoy jktdh; fo|ky;ksa esa iz;ksx gsrq fu%'kqYd",L487)))</formula>
    </cfRule>
    <cfRule type="containsText" text="f'k{kk foHkkx jktLFkku" operator="containsText" priority="1223" stopIfTrue="1" dxfId="1889">
      <formula>NOT(ISERROR(SEARCH("f'k{kk foHkkx jktLFkku",L487)))</formula>
    </cfRule>
    <cfRule type="containsText" text="dsoy jktdh; fo|ky;ksa esa iz;ksx gsrq fu%'kqYd" operator="containsText" priority="1222" stopIfTrue="1" dxfId="1890">
      <formula>NOT(ISERROR(SEARCH("dsoy jktdh; fo|ky;ksa esa iz;ksx gsrq fu%'kqYd",L487)))</formula>
    </cfRule>
    <cfRule type="containsText" text="iw.kkZad" operator="containsText" priority="1224" stopIfTrue="1" dxfId="1891">
      <formula>NOT(ISERROR(SEARCH("iw.kkZad",L487)))</formula>
    </cfRule>
    <cfRule type="containsText" text="dsoy jktdh; fo|ky;ksa esa iz;ksx gsrq fu%'kqYd" operator="containsText" priority="1218" stopIfTrue="1" dxfId="1892">
      <formula>NOT(ISERROR(SEARCH("dsoy jktdh; fo|ky;ksa esa iz;ksx gsrq fu%'kqYd",L487)))</formula>
    </cfRule>
    <cfRule type="containsText" text="iw.kkZad" operator="containsText" priority="1216" stopIfTrue="1" dxfId="1893">
      <formula>NOT(ISERROR(SEARCH("iw.kkZad",L487)))</formula>
    </cfRule>
  </conditionalFormatting>
  <conditionalFormatting sqref="F356:G357 D353:D359">
    <cfRule type="cellIs" operator="equal" priority="2069" stopIfTrue="1" dxfId="1894">
      <formula>1800</formula>
    </cfRule>
    <cfRule type="cellIs" operator="equal" priority="2070" stopIfTrue="1" dxfId="1895">
      <formula>200</formula>
    </cfRule>
  </conditionalFormatting>
  <conditionalFormatting sqref="F2550:H2554">
    <cfRule type="cellIs" operator="equal" priority="1627" dxfId="1896">
      <formula>"0/100"</formula>
    </cfRule>
    <cfRule type="cellIs" operator="equal" priority="1626" dxfId="1897">
      <formula>"0/200"</formula>
    </cfRule>
  </conditionalFormatting>
  <conditionalFormatting sqref="F1070:H1074">
    <cfRule type="cellIs" operator="equal" priority="1922" dxfId="1898">
      <formula>"0/200"</formula>
    </cfRule>
    <cfRule type="cellIs" operator="equal" priority="1923" dxfId="1899">
      <formula>"0/100"</formula>
    </cfRule>
  </conditionalFormatting>
  <conditionalFormatting sqref="I1368:K1373 L1367:M1373 K1364:K1367">
    <cfRule type="cellIs" operator="equal" priority="957" dxfId="1900">
      <formula>0</formula>
    </cfRule>
    <cfRule type="cellIs" operator="equal" priority="961" dxfId="1901">
      <formula>0</formula>
    </cfRule>
    <cfRule type="cellIs" operator="equal" priority="953" dxfId="1902">
      <formula>0</formula>
    </cfRule>
  </conditionalFormatting>
  <conditionalFormatting sqref="F3436:G3437 D3433:D3439">
    <cfRule type="cellIs" operator="equal" priority="1453" stopIfTrue="1" dxfId="1903">
      <formula>1800</formula>
    </cfRule>
    <cfRule type="cellIs" operator="equal" priority="1454" stopIfTrue="1" dxfId="1904">
      <formula>200</formula>
    </cfRule>
  </conditionalFormatting>
  <conditionalFormatting sqref="M1537:M1546 L1527:L1534 H1554:I1555 H1547 C1521:C1525 H1550:H1553 I1528:K1533 D1537:D1547 E1536:E1547 C1536:C1548 C1528:C1534 F1556:G1559 A1521:B1559 H1528:H1534 D1521:M1523 M1527:M1535 E1534:G1534 K1524:K1527 G1547:G1548 E1550:G1555 C1550:D1559 F1536:F1548 G1536:L1544 I1547:I1553 J1546:K1546">
    <cfRule type="cellIs" operator="equal" priority="1833" dxfId="1905">
      <formula>0</formula>
    </cfRule>
  </conditionalFormatting>
  <conditionalFormatting sqref="F1390:H1394">
    <cfRule type="cellIs" operator="equal" priority="1859" dxfId="1906">
      <formula>"0/100"</formula>
    </cfRule>
    <cfRule type="cellIs" operator="equal" priority="1858" dxfId="1907">
      <formula>"0/200"</formula>
    </cfRule>
  </conditionalFormatting>
  <conditionalFormatting sqref="I1008:K1013 L1007:M1013 K1004:K1007">
    <cfRule type="cellIs" operator="equal" priority="1061" dxfId="1908">
      <formula>0</formula>
    </cfRule>
    <cfRule type="cellIs" operator="equal" priority="1069" dxfId="1909">
      <formula>0</formula>
    </cfRule>
    <cfRule type="cellIs" operator="equal" priority="1065" dxfId="1910">
      <formula>0</formula>
    </cfRule>
  </conditionalFormatting>
  <conditionalFormatting sqref="L3807">
    <cfRule type="containsText" text="dsoy jktdh; fo|ky;ksa esa iz;ksx gsrq fu%'kqYd" operator="containsText" priority="86" stopIfTrue="1" dxfId="1911">
      <formula>NOT(ISERROR(SEARCH("dsoy jktdh; fo|ky;ksa esa iz;ksx gsrq fu%'kqYd",L3807)))</formula>
    </cfRule>
    <cfRule type="containsText" text="f'k{kk foHkkx jktLFkku" operator="containsText" priority="79" stopIfTrue="1" dxfId="1912">
      <formula>NOT(ISERROR(SEARCH("f'k{kk foHkkx jktLFkku",L3807)))</formula>
    </cfRule>
    <cfRule type="containsText" text="iw.kkZad" operator="containsText" priority="88" stopIfTrue="1" dxfId="1913">
      <formula>NOT(ISERROR(SEARCH("iw.kkZad",L3807)))</formula>
    </cfRule>
    <cfRule type="containsText" text="dsoy jktdh; fo|ky;ksa esa iz;ksx gsrq fu%'kqYd" operator="containsText" priority="74" stopIfTrue="1" dxfId="1914">
      <formula>NOT(ISERROR(SEARCH("dsoy jktdh; fo|ky;ksa esa iz;ksx gsrq fu%'kqYd",L3807)))</formula>
    </cfRule>
    <cfRule type="containsText" text="f'k{kk foHkkx jktLFkku" operator="containsText" priority="75" stopIfTrue="1" dxfId="1915">
      <formula>NOT(ISERROR(SEARCH("f'k{kk foHkkx jktLFkku",L3807)))</formula>
    </cfRule>
    <cfRule type="containsText" text="dsoy jktdh; fo|ky;ksa esa iz;ksx gsrq fu%'kqYd" operator="containsText" priority="78" stopIfTrue="1" dxfId="1916">
      <formula>NOT(ISERROR(SEARCH("dsoy jktdh; fo|ky;ksa esa iz;ksx gsrq fu%'kqYd",L3807)))</formula>
    </cfRule>
    <cfRule type="containsText" text="iw.kkZad" operator="containsText" priority="84" stopIfTrue="1" dxfId="1917">
      <formula>NOT(ISERROR(SEARCH("iw.kkZad",L3807)))</formula>
    </cfRule>
    <cfRule type="containsText" text="iw.kkZad" operator="containsText" priority="76" stopIfTrue="1" dxfId="1918">
      <formula>NOT(ISERROR(SEARCH("iw.kkZad",L3807)))</formula>
    </cfRule>
    <cfRule type="containsText" text="dsoy jktdh; fo|ky;ksa esa iz;ksx gsrq fu%'kqYd" operator="containsText" priority="82" stopIfTrue="1" dxfId="1919">
      <formula>NOT(ISERROR(SEARCH("dsoy jktdh; fo|ky;ksa esa iz;ksx gsrq fu%'kqYd",L3807)))</formula>
    </cfRule>
    <cfRule type="containsText" text="f'k{kk foHkkx jktLFkku" operator="containsText" priority="87" stopIfTrue="1" dxfId="1920">
      <formula>NOT(ISERROR(SEARCH("f'k{kk foHkkx jktLFkku",L3807)))</formula>
    </cfRule>
    <cfRule type="containsText" text="f'k{kk foHkkx jktLFkku" operator="containsText" priority="83" stopIfTrue="1" dxfId="1921">
      <formula>NOT(ISERROR(SEARCH("f'k{kk foHkkx jktLFkku",L3807)))</formula>
    </cfRule>
    <cfRule type="containsText" text="iw.kkZad" operator="containsText" priority="80" stopIfTrue="1" dxfId="1922">
      <formula>NOT(ISERROR(SEARCH("iw.kkZad",L3807)))</formula>
    </cfRule>
  </conditionalFormatting>
  <conditionalFormatting sqref="L2974 M2974:M2975 L2976 J2976:K2982 F2981:I2982 F2987:H2987 F2976:G2980 D2962:D2963 B2962 C2968:C2974 C2987:C2988 F2993:G2999 I2987:I2994 D2993:D2999 F2983:K2984 C2976:C2985 L2967 F2974:H2974 H2976:I2976 L2977:M2984 H2979:I2979 C2990:C2999">
    <cfRule type="containsText" text="f'k{kk foHkkx jktLFkku" operator="containsText" priority="1543" stopIfTrue="1" dxfId="1923">
      <formula>NOT(ISERROR(SEARCH("f'k{kk foHkkx jktLFkku",B2962)))</formula>
    </cfRule>
    <cfRule type="containsText" text="iw.kkZad" operator="containsText" priority="1544" stopIfTrue="1" dxfId="1924">
      <formula>NOT(ISERROR(SEARCH("iw.kkZad",B2962)))</formula>
    </cfRule>
    <cfRule type="containsText" text="dsoy jktdh; fo|ky;ksa esa iz;ksx gsrq fu%'kqYd" operator="containsText" priority="1540" stopIfTrue="1" dxfId="1925">
      <formula>NOT(ISERROR(SEARCH("dsoy jktdh; fo|ky;ksa esa iz;ksx gsrq fu%'kqYd",B2962)))</formula>
    </cfRule>
  </conditionalFormatting>
  <conditionalFormatting sqref="I2528:K2533 L2527:M2533 K2524:K2527">
    <cfRule type="cellIs" operator="equal" priority="597" dxfId="1926">
      <formula>0</formula>
    </cfRule>
    <cfRule type="cellIs" operator="equal" priority="601" dxfId="1927">
      <formula>0</formula>
    </cfRule>
    <cfRule type="cellIs" operator="equal" priority="593" dxfId="1928">
      <formula>0</formula>
    </cfRule>
    <cfRule type="cellIs" operator="equal" priority="589" dxfId="1929">
      <formula>0</formula>
    </cfRule>
  </conditionalFormatting>
  <conditionalFormatting sqref="L2167">
    <cfRule type="containsText" text="iw.kkZad" operator="containsText" priority="720" stopIfTrue="1" dxfId="1930">
      <formula>NOT(ISERROR(SEARCH("iw.kkZad",L2167)))</formula>
    </cfRule>
    <cfRule type="containsText" text="dsoy jktdh; fo|ky;ksa esa iz;ksx gsrq fu%'kqYd" operator="containsText" priority="714" stopIfTrue="1" dxfId="1931">
      <formula>NOT(ISERROR(SEARCH("dsoy jktdh; fo|ky;ksa esa iz;ksx gsrq fu%'kqYd",L2167)))</formula>
    </cfRule>
    <cfRule type="containsText" text="f'k{kk foHkkx jktLFkku" operator="containsText" priority="719" stopIfTrue="1" dxfId="1932">
      <formula>NOT(ISERROR(SEARCH("f'k{kk foHkkx jktLFkku",L2167)))</formula>
    </cfRule>
    <cfRule type="containsText" text="f'k{kk foHkkx jktLFkku" operator="containsText" priority="715" stopIfTrue="1" dxfId="1933">
      <formula>NOT(ISERROR(SEARCH("f'k{kk foHkkx jktLFkku",L2167)))</formula>
    </cfRule>
    <cfRule type="containsText" text="iw.kkZad" operator="containsText" priority="712" stopIfTrue="1" dxfId="1934">
      <formula>NOT(ISERROR(SEARCH("iw.kkZad",L2167)))</formula>
    </cfRule>
    <cfRule type="containsText" text="f'k{kk foHkkx jktLFkku" operator="containsText" priority="711" stopIfTrue="1" dxfId="1935">
      <formula>NOT(ISERROR(SEARCH("f'k{kk foHkkx jktLFkku",L2167)))</formula>
    </cfRule>
    <cfRule type="containsText" text="dsoy jktdh; fo|ky;ksa esa iz;ksx gsrq fu%'kqYd" operator="containsText" priority="718" stopIfTrue="1" dxfId="1936">
      <formula>NOT(ISERROR(SEARCH("dsoy jktdh; fo|ky;ksa esa iz;ksx gsrq fu%'kqYd",L2167)))</formula>
    </cfRule>
    <cfRule type="containsText" text="dsoy jktdh; fo|ky;ksa esa iz;ksx gsrq fu%'kqYd" operator="containsText" priority="710" stopIfTrue="1" dxfId="1937">
      <formula>NOT(ISERROR(SEARCH("dsoy jktdh; fo|ky;ksa esa iz;ksx gsrq fu%'kqYd",L2167)))</formula>
    </cfRule>
    <cfRule type="containsText" text="iw.kkZad" operator="containsText" priority="716" stopIfTrue="1" dxfId="1938">
      <formula>NOT(ISERROR(SEARCH("iw.kkZad",L2167)))</formula>
    </cfRule>
  </conditionalFormatting>
  <conditionalFormatting sqref="L1567">
    <cfRule type="containsText" text="f'k{kk foHkkx jktLFkku" operator="containsText" priority="891" stopIfTrue="1" dxfId="1939">
      <formula>NOT(ISERROR(SEARCH("f'k{kk foHkkx jktLFkku",L1567)))</formula>
    </cfRule>
    <cfRule type="containsText" text="iw.kkZad" operator="containsText" priority="892" stopIfTrue="1" dxfId="1940">
      <formula>NOT(ISERROR(SEARCH("iw.kkZad",L1567)))</formula>
    </cfRule>
    <cfRule type="containsText" text="f'k{kk foHkkx jktLFkku" operator="containsText" priority="899" stopIfTrue="1" dxfId="1941">
      <formula>NOT(ISERROR(SEARCH("f'k{kk foHkkx jktLFkku",L1567)))</formula>
    </cfRule>
    <cfRule type="containsText" text="iw.kkZad" operator="containsText" priority="900" stopIfTrue="1" dxfId="1942">
      <formula>NOT(ISERROR(SEARCH("iw.kkZad",L1567)))</formula>
    </cfRule>
    <cfRule type="containsText" text="iw.kkZad" operator="containsText" priority="896" stopIfTrue="1" dxfId="1943">
      <formula>NOT(ISERROR(SEARCH("iw.kkZad",L1567)))</formula>
    </cfRule>
    <cfRule type="containsText" text="f'k{kk foHkkx jktLFkku" operator="containsText" priority="895" stopIfTrue="1" dxfId="1944">
      <formula>NOT(ISERROR(SEARCH("f'k{kk foHkkx jktLFkku",L1567)))</formula>
    </cfRule>
    <cfRule type="containsText" text="dsoy jktdh; fo|ky;ksa esa iz;ksx gsrq fu%'kqYd" operator="containsText" priority="898" stopIfTrue="1" dxfId="1945">
      <formula>NOT(ISERROR(SEARCH("dsoy jktdh; fo|ky;ksa esa iz;ksx gsrq fu%'kqYd",L1567)))</formula>
    </cfRule>
    <cfRule type="containsText" text="dsoy jktdh; fo|ky;ksa esa iz;ksx gsrq fu%'kqYd" operator="containsText" priority="890" stopIfTrue="1" dxfId="1946">
      <formula>NOT(ISERROR(SEARCH("dsoy jktdh; fo|ky;ksa esa iz;ksx gsrq fu%'kqYd",L1567)))</formula>
    </cfRule>
    <cfRule type="containsText" text="dsoy jktdh; fo|ky;ksa esa iz;ksx gsrq fu%'kqYd" operator="containsText" priority="894" stopIfTrue="1" dxfId="1947">
      <formula>NOT(ISERROR(SEARCH("dsoy jktdh; fo|ky;ksa esa iz;ksx gsrq fu%'kqYd",L1567)))</formula>
    </cfRule>
  </conditionalFormatting>
  <conditionalFormatting sqref="L1214 M1214:M1215 L1216 J1216:K1222 F1221:I1222 F1227:H1227 F1216:G1220 D1202:D1203 B1202 C1208:C1214 C1227:C1228 F1233:G1239 I1227:I1234 D1233:D1239 F1223:K1224 C1216:C1225 L1207 F1214:H1214 H1216:I1216 L1217:M1224 H1219:I1219 C1230:C1239">
    <cfRule type="containsText" text="dsoy jktdh; fo|ky;ksa esa iz;ksx gsrq fu%'kqYd" operator="containsText" priority="1892" stopIfTrue="1" dxfId="1948">
      <formula>NOT(ISERROR(SEARCH("dsoy jktdh; fo|ky;ksa esa iz;ksx gsrq fu%'kqYd",B1202)))</formula>
    </cfRule>
    <cfRule type="containsText" text="f'k{kk foHkkx jktLFkku" operator="containsText" priority="1895" stopIfTrue="1" dxfId="1949">
      <formula>NOT(ISERROR(SEARCH("f'k{kk foHkkx jktLFkku",B1202)))</formula>
    </cfRule>
    <cfRule type="containsText" text="iw.kkZad" operator="containsText" priority="1896" stopIfTrue="1" dxfId="1950">
      <formula>NOT(ISERROR(SEARCH("iw.kkZad",B1202)))</formula>
    </cfRule>
  </conditionalFormatting>
  <conditionalFormatting sqref="L214 M214:M215 L216 J216:K222 F221:I222 F227:H227 F216:G220 D202:D203 B202 C208:C214 C227:C228 F233:G239 I227:I234 D233:D239 F223:K224 C216:C225 L207 F214:H214 H216:I216 L217:M224 H219:I219 C230:C239">
    <cfRule type="containsText" text="f'k{kk foHkkx jktLFkku" operator="containsText" priority="2095" stopIfTrue="1" dxfId="1951">
      <formula>NOT(ISERROR(SEARCH("f'k{kk foHkkx jktLFkku",B202)))</formula>
    </cfRule>
    <cfRule type="containsText" text="iw.kkZad" operator="containsText" priority="2096" stopIfTrue="1" dxfId="1952">
      <formula>NOT(ISERROR(SEARCH("iw.kkZad",B202)))</formula>
    </cfRule>
    <cfRule type="containsText" text="dsoy jktdh; fo|ky;ksa esa iz;ksx gsrq fu%'kqYd" operator="containsText" priority="2092" stopIfTrue="1" dxfId="1953">
      <formula>NOT(ISERROR(SEARCH("dsoy jktdh; fo|ky;ksa esa iz;ksx gsrq fu%'kqYd",B202)))</formula>
    </cfRule>
  </conditionalFormatting>
  <conditionalFormatting sqref="L3207">
    <cfRule type="containsText" text="f'k{kk foHkkx jktLFkku" operator="containsText" priority="319" stopIfTrue="1" dxfId="1954">
      <formula>NOT(ISERROR(SEARCH("f'k{kk foHkkx jktLFkku",L3207)))</formula>
    </cfRule>
    <cfRule type="containsText" text="f'k{kk foHkkx jktLFkku" operator="containsText" priority="323" stopIfTrue="1" dxfId="1955">
      <formula>NOT(ISERROR(SEARCH("f'k{kk foHkkx jktLFkku",L3207)))</formula>
    </cfRule>
    <cfRule type="containsText" text="iw.kkZad" operator="containsText" priority="328" stopIfTrue="1" dxfId="1956">
      <formula>NOT(ISERROR(SEARCH("iw.kkZad",L3207)))</formula>
    </cfRule>
    <cfRule type="containsText" text="iw.kkZad" operator="containsText" priority="320" stopIfTrue="1" dxfId="1957">
      <formula>NOT(ISERROR(SEARCH("iw.kkZad",L3207)))</formula>
    </cfRule>
    <cfRule type="containsText" text="f'k{kk foHkkx jktLFkku" operator="containsText" priority="327" stopIfTrue="1" dxfId="1958">
      <formula>NOT(ISERROR(SEARCH("f'k{kk foHkkx jktLFkku",L3207)))</formula>
    </cfRule>
    <cfRule type="containsText" text="iw.kkZad" operator="containsText" priority="324" stopIfTrue="1" dxfId="1959">
      <formula>NOT(ISERROR(SEARCH("iw.kkZad",L3207)))</formula>
    </cfRule>
    <cfRule type="containsText" text="dsoy jktdh; fo|ky;ksa esa iz;ksx gsrq fu%'kqYd" operator="containsText" priority="326" stopIfTrue="1" dxfId="1960">
      <formula>NOT(ISERROR(SEARCH("dsoy jktdh; fo|ky;ksa esa iz;ksx gsrq fu%'kqYd",L3207)))</formula>
    </cfRule>
    <cfRule type="containsText" text="iw.kkZad" operator="containsText" priority="316" stopIfTrue="1" dxfId="1961">
      <formula>NOT(ISERROR(SEARCH("iw.kkZad",L3207)))</formula>
    </cfRule>
    <cfRule type="containsText" text="f'k{kk foHkkx jktLFkku" operator="containsText" priority="315" stopIfTrue="1" dxfId="1962">
      <formula>NOT(ISERROR(SEARCH("f'k{kk foHkkx jktLFkku",L3207)))</formula>
    </cfRule>
    <cfRule type="containsText" text="dsoy jktdh; fo|ky;ksa esa iz;ksx gsrq fu%'kqYd" operator="containsText" priority="318" stopIfTrue="1" dxfId="1963">
      <formula>NOT(ISERROR(SEARCH("dsoy jktdh; fo|ky;ksa esa iz;ksx gsrq fu%'kqYd",L3207)))</formula>
    </cfRule>
    <cfRule type="containsText" text="dsoy jktdh; fo|ky;ksa esa iz;ksx gsrq fu%'kqYd" operator="containsText" priority="314" stopIfTrue="1" dxfId="1964">
      <formula>NOT(ISERROR(SEARCH("dsoy jktdh; fo|ky;ksa esa iz;ksx gsrq fu%'kqYd",L3207)))</formula>
    </cfRule>
    <cfRule type="containsText" text="dsoy jktdh; fo|ky;ksa esa iz;ksx gsrq fu%'kqYd" operator="containsText" priority="322" stopIfTrue="1" dxfId="1965">
      <formula>NOT(ISERROR(SEARCH("dsoy jktdh; fo|ky;ksa esa iz;ksx gsrq fu%'kqYd",L3207)))</formula>
    </cfRule>
  </conditionalFormatting>
  <conditionalFormatting sqref="L2887">
    <cfRule type="containsText" text="iw.kkZad" operator="containsText" priority="448" stopIfTrue="1" dxfId="1966">
      <formula>NOT(ISERROR(SEARCH("iw.kkZad",L2887)))</formula>
    </cfRule>
    <cfRule type="containsText" text="dsoy jktdh; fo|ky;ksa esa iz;ksx gsrq fu%'kqYd" operator="containsText" priority="450" stopIfTrue="1" dxfId="1967">
      <formula>NOT(ISERROR(SEARCH("dsoy jktdh; fo|ky;ksa esa iz;ksx gsrq fu%'kqYd",L2887)))</formula>
    </cfRule>
    <cfRule type="containsText" text="f'k{kk foHkkx jktLFkku" operator="containsText" priority="455" stopIfTrue="1" dxfId="1968">
      <formula>NOT(ISERROR(SEARCH("f'k{kk foHkkx jktLFkku",L2887)))</formula>
    </cfRule>
    <cfRule type="containsText" text="dsoy jktdh; fo|ky;ksa esa iz;ksx gsrq fu%'kqYd" operator="containsText" priority="446" stopIfTrue="1" dxfId="1969">
      <formula>NOT(ISERROR(SEARCH("dsoy jktdh; fo|ky;ksa esa iz;ksx gsrq fu%'kqYd",L2887)))</formula>
    </cfRule>
    <cfRule type="containsText" text="f'k{kk foHkkx jktLFkku" operator="containsText" priority="447" stopIfTrue="1" dxfId="1970">
      <formula>NOT(ISERROR(SEARCH("f'k{kk foHkkx jktLFkku",L2887)))</formula>
    </cfRule>
    <cfRule type="containsText" text="iw.kkZad" operator="containsText" priority="452" stopIfTrue="1" dxfId="1971">
      <formula>NOT(ISERROR(SEARCH("iw.kkZad",L2887)))</formula>
    </cfRule>
    <cfRule type="containsText" text="dsoy jktdh; fo|ky;ksa esa iz;ksx gsrq fu%'kqYd" operator="containsText" priority="442" stopIfTrue="1" dxfId="1972">
      <formula>NOT(ISERROR(SEARCH("dsoy jktdh; fo|ky;ksa esa iz;ksx gsrq fu%'kqYd",L2887)))</formula>
    </cfRule>
    <cfRule type="containsText" text="dsoy jktdh; fo|ky;ksa esa iz;ksx gsrq fu%'kqYd" operator="containsText" priority="454" stopIfTrue="1" dxfId="1973">
      <formula>NOT(ISERROR(SEARCH("dsoy jktdh; fo|ky;ksa esa iz;ksx gsrq fu%'kqYd",L2887)))</formula>
    </cfRule>
    <cfRule type="containsText" text="f'k{kk foHkkx jktLFkku" operator="containsText" priority="443" stopIfTrue="1" dxfId="1974">
      <formula>NOT(ISERROR(SEARCH("f'k{kk foHkkx jktLFkku",L2887)))</formula>
    </cfRule>
    <cfRule type="containsText" text="iw.kkZad" operator="containsText" priority="456" stopIfTrue="1" dxfId="1975">
      <formula>NOT(ISERROR(SEARCH("iw.kkZad",L2887)))</formula>
    </cfRule>
    <cfRule type="containsText" text="iw.kkZad" operator="containsText" priority="444" stopIfTrue="1" dxfId="1976">
      <formula>NOT(ISERROR(SEARCH("iw.kkZad",L2887)))</formula>
    </cfRule>
    <cfRule type="containsText" text="f'k{kk foHkkx jktLFkku" operator="containsText" priority="451" stopIfTrue="1" dxfId="1977">
      <formula>NOT(ISERROR(SEARCH("f'k{kk foHkkx jktLFkku",L2887)))</formula>
    </cfRule>
  </conditionalFormatting>
  <conditionalFormatting sqref="F2230:H2234">
    <cfRule type="cellIs" operator="equal" priority="1690" dxfId="1978">
      <formula>"0/200"</formula>
    </cfRule>
    <cfRule type="cellIs" operator="equal" priority="1691" dxfId="1979">
      <formula>"0/100"</formula>
    </cfRule>
  </conditionalFormatting>
  <conditionalFormatting sqref="L2407">
    <cfRule type="containsText" text="dsoy jktdh; fo|ky;ksa esa iz;ksx gsrq fu%'kqYd" operator="containsText" priority="634" stopIfTrue="1" dxfId="1980">
      <formula>NOT(ISERROR(SEARCH("dsoy jktdh; fo|ky;ksa esa iz;ksx gsrq fu%'kqYd",L2407)))</formula>
    </cfRule>
    <cfRule type="containsText" text="iw.kkZad" operator="containsText" priority="644" stopIfTrue="1" dxfId="1981">
      <formula>NOT(ISERROR(SEARCH("iw.kkZad",L2407)))</formula>
    </cfRule>
    <cfRule type="containsText" text="iw.kkZad" operator="containsText" priority="636" stopIfTrue="1" dxfId="1982">
      <formula>NOT(ISERROR(SEARCH("iw.kkZad",L2407)))</formula>
    </cfRule>
    <cfRule type="containsText" text="iw.kkZad" operator="containsText" priority="640" stopIfTrue="1" dxfId="1983">
      <formula>NOT(ISERROR(SEARCH("iw.kkZad",L2407)))</formula>
    </cfRule>
    <cfRule type="containsText" text="dsoy jktdh; fo|ky;ksa esa iz;ksx gsrq fu%'kqYd" operator="containsText" priority="646" stopIfTrue="1" dxfId="1984">
      <formula>NOT(ISERROR(SEARCH("dsoy jktdh; fo|ky;ksa esa iz;ksx gsrq fu%'kqYd",L2407)))</formula>
    </cfRule>
    <cfRule type="containsText" text="dsoy jktdh; fo|ky;ksa esa iz;ksx gsrq fu%'kqYd" operator="containsText" priority="638" stopIfTrue="1" dxfId="1985">
      <formula>NOT(ISERROR(SEARCH("dsoy jktdh; fo|ky;ksa esa iz;ksx gsrq fu%'kqYd",L2407)))</formula>
    </cfRule>
    <cfRule type="containsText" text="f'k{kk foHkkx jktLFkku" operator="containsText" priority="643" stopIfTrue="1" dxfId="1986">
      <formula>NOT(ISERROR(SEARCH("f'k{kk foHkkx jktLFkku",L2407)))</formula>
    </cfRule>
    <cfRule type="containsText" text="f'k{kk foHkkx jktLFkku" operator="containsText" priority="635" stopIfTrue="1" dxfId="1987">
      <formula>NOT(ISERROR(SEARCH("f'k{kk foHkkx jktLFkku",L2407)))</formula>
    </cfRule>
    <cfRule type="containsText" text="f'k{kk foHkkx jktLFkku" operator="containsText" priority="639" stopIfTrue="1" dxfId="1988">
      <formula>NOT(ISERROR(SEARCH("f'k{kk foHkkx jktLFkku",L2407)))</formula>
    </cfRule>
    <cfRule type="containsText" text="f'k{kk foHkkx jktLFkku" operator="containsText" priority="647" stopIfTrue="1" dxfId="1989">
      <formula>NOT(ISERROR(SEARCH("f'k{kk foHkkx jktLFkku",L2407)))</formula>
    </cfRule>
    <cfRule type="containsText" text="iw.kkZad" operator="containsText" priority="648" stopIfTrue="1" dxfId="1990">
      <formula>NOT(ISERROR(SEARCH("iw.kkZad",L2407)))</formula>
    </cfRule>
    <cfRule type="containsText" text="dsoy jktdh; fo|ky;ksa esa iz;ksx gsrq fu%'kqYd" operator="containsText" priority="642" stopIfTrue="1" dxfId="1991">
      <formula>NOT(ISERROR(SEARCH("dsoy jktdh; fo|ky;ksa esa iz;ksx gsrq fu%'kqYd",L2407)))</formula>
    </cfRule>
  </conditionalFormatting>
  <conditionalFormatting sqref="L2327">
    <cfRule type="containsText" text="iw.kkZad" operator="containsText" priority="664" stopIfTrue="1" dxfId="1992">
      <formula>NOT(ISERROR(SEARCH("iw.kkZad",L2327)))</formula>
    </cfRule>
    <cfRule type="containsText" text="f'k{kk foHkkx jktLFkku" operator="containsText" priority="667" stopIfTrue="1" dxfId="1993">
      <formula>NOT(ISERROR(SEARCH("f'k{kk foHkkx jktLFkku",L2327)))</formula>
    </cfRule>
    <cfRule type="containsText" text="dsoy jktdh; fo|ky;ksa esa iz;ksx gsrq fu%'kqYd" operator="containsText" priority="662" stopIfTrue="1" dxfId="1994">
      <formula>NOT(ISERROR(SEARCH("dsoy jktdh; fo|ky;ksa esa iz;ksx gsrq fu%'kqYd",L2327)))</formula>
    </cfRule>
    <cfRule type="containsText" text="iw.kkZad" operator="containsText" priority="668" stopIfTrue="1" dxfId="1995">
      <formula>NOT(ISERROR(SEARCH("iw.kkZad",L2327)))</formula>
    </cfRule>
    <cfRule type="containsText" text="f'k{kk foHkkx jktLFkku" operator="containsText" priority="671" stopIfTrue="1" dxfId="1996">
      <formula>NOT(ISERROR(SEARCH("f'k{kk foHkkx jktLFkku",L2327)))</formula>
    </cfRule>
    <cfRule type="containsText" text="dsoy jktdh; fo|ky;ksa esa iz;ksx gsrq fu%'kqYd" operator="containsText" priority="670" stopIfTrue="1" dxfId="1997">
      <formula>NOT(ISERROR(SEARCH("dsoy jktdh; fo|ky;ksa esa iz;ksx gsrq fu%'kqYd",L2327)))</formula>
    </cfRule>
    <cfRule type="containsText" text="f'k{kk foHkkx jktLFkku" operator="containsText" priority="663" stopIfTrue="1" dxfId="1998">
      <formula>NOT(ISERROR(SEARCH("f'k{kk foHkkx jktLFkku",L2327)))</formula>
    </cfRule>
    <cfRule type="containsText" text="dsoy jktdh; fo|ky;ksa esa iz;ksx gsrq fu%'kqYd" operator="containsText" priority="666" stopIfTrue="1" dxfId="1999">
      <formula>NOT(ISERROR(SEARCH("dsoy jktdh; fo|ky;ksa esa iz;ksx gsrq fu%'kqYd",L2327)))</formula>
    </cfRule>
    <cfRule type="containsText" text="iw.kkZad" operator="containsText" priority="672" stopIfTrue="1" dxfId="2000">
      <formula>NOT(ISERROR(SEARCH("iw.kkZad",L2327)))</formula>
    </cfRule>
  </conditionalFormatting>
  <conditionalFormatting sqref="F3910:H3914">
    <cfRule type="cellIs" operator="equal" priority="1355" dxfId="2001">
      <formula>"0/100"</formula>
    </cfRule>
    <cfRule type="cellIs" operator="equal" priority="1354" dxfId="2002">
      <formula>"0/200"</formula>
    </cfRule>
  </conditionalFormatting>
  <conditionalFormatting sqref="F3636:G3637 D3633:D3639">
    <cfRule type="cellIs" operator="equal" priority="1414" stopIfTrue="1" dxfId="2003">
      <formula>200</formula>
    </cfRule>
    <cfRule type="cellIs" operator="equal" priority="1413" stopIfTrue="1" dxfId="2004">
      <formula>1800</formula>
    </cfRule>
  </conditionalFormatting>
  <conditionalFormatting sqref="L167">
    <cfRule type="containsText" text="dsoy jktdh; fo|ky;ksa esa iz;ksx gsrq fu%'kqYd" operator="containsText" priority="1326" stopIfTrue="1" dxfId="2005">
      <formula>NOT(ISERROR(SEARCH("dsoy jktdh; fo|ky;ksa esa iz;ksx gsrq fu%'kqYd",L167)))</formula>
    </cfRule>
    <cfRule type="containsText" text="iw.kkZad" operator="containsText" priority="1332" stopIfTrue="1" dxfId="2006">
      <formula>NOT(ISERROR(SEARCH("iw.kkZad",L167)))</formula>
    </cfRule>
    <cfRule type="containsText" text="f'k{kk foHkkx jktLFkku" operator="containsText" priority="1331" stopIfTrue="1" dxfId="2007">
      <formula>NOT(ISERROR(SEARCH("f'k{kk foHkkx jktLFkku",L167)))</formula>
    </cfRule>
    <cfRule type="containsText" text="iw.kkZad" operator="containsText" priority="1328" stopIfTrue="1" dxfId="2008">
      <formula>NOT(ISERROR(SEARCH("iw.kkZad",L167)))</formula>
    </cfRule>
    <cfRule type="containsText" text="dsoy jktdh; fo|ky;ksa esa iz;ksx gsrq fu%'kqYd" operator="containsText" priority="1330" stopIfTrue="1" dxfId="2009">
      <formula>NOT(ISERROR(SEARCH("dsoy jktdh; fo|ky;ksa esa iz;ksx gsrq fu%'kqYd",L167)))</formula>
    </cfRule>
    <cfRule type="containsText" text="f'k{kk foHkkx jktLFkku" operator="containsText" priority="1327" stopIfTrue="1" dxfId="2010">
      <formula>NOT(ISERROR(SEARCH("f'k{kk foHkkx jktLFkku",L167)))</formula>
    </cfRule>
  </conditionalFormatting>
  <conditionalFormatting sqref="L1134 M1134:M1135 L1136 J1136:K1142 F1141:I1142 F1147:H1147 F1136:G1140 D1122:D1123 B1122 C1128:C1134 C1147:C1148 F1153:G1159 I1147:I1154 D1153:D1159 F1143:K1144 C1136:C1145 L1127 F1134:H1134 H1136:I1136 L1137:M1144 H1139:I1139 C1150:C1159">
    <cfRule type="containsText" text="f'k{kk foHkkx jktLFkku" operator="containsText" priority="1911" stopIfTrue="1" dxfId="2011">
      <formula>NOT(ISERROR(SEARCH("f'k{kk foHkkx jktLFkku",B1122)))</formula>
    </cfRule>
    <cfRule type="containsText" text="dsoy jktdh; fo|ky;ksa esa iz;ksx gsrq fu%'kqYd" operator="containsText" priority="1908" stopIfTrue="1" dxfId="2012">
      <formula>NOT(ISERROR(SEARCH("dsoy jktdh; fo|ky;ksa esa iz;ksx gsrq fu%'kqYd",B1122)))</formula>
    </cfRule>
    <cfRule type="containsText" text="iw.kkZad" operator="containsText" priority="1912" stopIfTrue="1" dxfId="2013">
      <formula>NOT(ISERROR(SEARCH("iw.kkZad",B1122)))</formula>
    </cfRule>
  </conditionalFormatting>
  <conditionalFormatting sqref="L3767">
    <cfRule type="containsText" text="iw.kkZad" operator="containsText" priority="92" stopIfTrue="1" dxfId="2014">
      <formula>NOT(ISERROR(SEARCH("iw.kkZad",L3767)))</formula>
    </cfRule>
    <cfRule type="containsText" text="f'k{kk foHkkx jktLFkku" operator="containsText" priority="103" stopIfTrue="1" dxfId="2015">
      <formula>NOT(ISERROR(SEARCH("f'k{kk foHkkx jktLFkku",L3767)))</formula>
    </cfRule>
    <cfRule type="containsText" text="f'k{kk foHkkx jktLFkku" operator="containsText" priority="99" stopIfTrue="1" dxfId="2016">
      <formula>NOT(ISERROR(SEARCH("f'k{kk foHkkx jktLFkku",L3767)))</formula>
    </cfRule>
    <cfRule type="containsText" text="iw.kkZad" operator="containsText" priority="100" stopIfTrue="1" dxfId="2017">
      <formula>NOT(ISERROR(SEARCH("iw.kkZad",L3767)))</formula>
    </cfRule>
    <cfRule type="containsText" text="dsoy jktdh; fo|ky;ksa esa iz;ksx gsrq fu%'kqYd" operator="containsText" priority="94" stopIfTrue="1" dxfId="2018">
      <formula>NOT(ISERROR(SEARCH("dsoy jktdh; fo|ky;ksa esa iz;ksx gsrq fu%'kqYd",L3767)))</formula>
    </cfRule>
    <cfRule type="containsText" text="f'k{kk foHkkx jktLFkku" operator="containsText" priority="95" stopIfTrue="1" dxfId="2019">
      <formula>NOT(ISERROR(SEARCH("f'k{kk foHkkx jktLFkku",L3767)))</formula>
    </cfRule>
    <cfRule type="containsText" text="dsoy jktdh; fo|ky;ksa esa iz;ksx gsrq fu%'kqYd" operator="containsText" priority="98" stopIfTrue="1" dxfId="2020">
      <formula>NOT(ISERROR(SEARCH("dsoy jktdh; fo|ky;ksa esa iz;ksx gsrq fu%'kqYd",L3767)))</formula>
    </cfRule>
    <cfRule type="containsText" text="iw.kkZad" operator="containsText" priority="104" stopIfTrue="1" dxfId="2021">
      <formula>NOT(ISERROR(SEARCH("iw.kkZad",L3767)))</formula>
    </cfRule>
    <cfRule type="containsText" text="iw.kkZad" operator="containsText" priority="96" stopIfTrue="1" dxfId="2022">
      <formula>NOT(ISERROR(SEARCH("iw.kkZad",L3767)))</formula>
    </cfRule>
    <cfRule type="containsText" text="dsoy jktdh; fo|ky;ksa esa iz;ksx gsrq fu%'kqYd" operator="containsText" priority="90" stopIfTrue="1" dxfId="2023">
      <formula>NOT(ISERROR(SEARCH("dsoy jktdh; fo|ky;ksa esa iz;ksx gsrq fu%'kqYd",L3767)))</formula>
    </cfRule>
    <cfRule type="containsText" text="f'k{kk foHkkx jktLFkku" operator="containsText" priority="91" stopIfTrue="1" dxfId="2024">
      <formula>NOT(ISERROR(SEARCH("f'k{kk foHkkx jktLFkku",L3767)))</formula>
    </cfRule>
    <cfRule type="containsText" text="dsoy jktdh; fo|ky;ksa esa iz;ksx gsrq fu%'kqYd" operator="containsText" priority="102" stopIfTrue="1" dxfId="2025">
      <formula>NOT(ISERROR(SEARCH("dsoy jktdh; fo|ky;ksa esa iz;ksx gsrq fu%'kqYd",L3767)))</formula>
    </cfRule>
  </conditionalFormatting>
  <conditionalFormatting sqref="L527">
    <cfRule type="containsText" text="iw.kkZad" operator="containsText" priority="1212" stopIfTrue="1" dxfId="2026">
      <formula>NOT(ISERROR(SEARCH("iw.kkZad",L527)))</formula>
    </cfRule>
    <cfRule type="containsText" text="f'k{kk foHkkx jktLFkku" operator="containsText" priority="1207" stopIfTrue="1" dxfId="2027">
      <formula>NOT(ISERROR(SEARCH("f'k{kk foHkkx jktLFkku",L527)))</formula>
    </cfRule>
    <cfRule type="containsText" text="f'k{kk foHkkx jktLFkku" operator="containsText" priority="1203" stopIfTrue="1" dxfId="2028">
      <formula>NOT(ISERROR(SEARCH("f'k{kk foHkkx jktLFkku",L527)))</formula>
    </cfRule>
    <cfRule type="containsText" text="f'k{kk foHkkx jktLFkku" operator="containsText" priority="1211" stopIfTrue="1" dxfId="2029">
      <formula>NOT(ISERROR(SEARCH("f'k{kk foHkkx jktLFkku",L527)))</formula>
    </cfRule>
    <cfRule type="containsText" text="dsoy jktdh; fo|ky;ksa esa iz;ksx gsrq fu%'kqYd" operator="containsText" priority="1206" stopIfTrue="1" dxfId="2030">
      <formula>NOT(ISERROR(SEARCH("dsoy jktdh; fo|ky;ksa esa iz;ksx gsrq fu%'kqYd",L527)))</formula>
    </cfRule>
    <cfRule type="containsText" text="dsoy jktdh; fo|ky;ksa esa iz;ksx gsrq fu%'kqYd" operator="containsText" priority="1202" stopIfTrue="1" dxfId="2031">
      <formula>NOT(ISERROR(SEARCH("dsoy jktdh; fo|ky;ksa esa iz;ksx gsrq fu%'kqYd",L527)))</formula>
    </cfRule>
    <cfRule type="containsText" text="dsoy jktdh; fo|ky;ksa esa iz;ksx gsrq fu%'kqYd" operator="containsText" priority="1210" stopIfTrue="1" dxfId="2032">
      <formula>NOT(ISERROR(SEARCH("dsoy jktdh; fo|ky;ksa esa iz;ksx gsrq fu%'kqYd",L527)))</formula>
    </cfRule>
    <cfRule type="containsText" text="iw.kkZad" operator="containsText" priority="1204" stopIfTrue="1" dxfId="2033">
      <formula>NOT(ISERROR(SEARCH("iw.kkZad",L527)))</formula>
    </cfRule>
    <cfRule type="containsText" text="iw.kkZad" operator="containsText" priority="1208" stopIfTrue="1" dxfId="2034">
      <formula>NOT(ISERROR(SEARCH("iw.kkZad",L527)))</formula>
    </cfRule>
  </conditionalFormatting>
  <conditionalFormatting sqref="F3876:G3877 D3873:D3879">
    <cfRule type="cellIs" operator="equal" priority="1365" stopIfTrue="1" dxfId="2035">
      <formula>1800</formula>
    </cfRule>
    <cfRule type="cellIs" operator="equal" priority="1366" stopIfTrue="1" dxfId="2036">
      <formula>200</formula>
    </cfRule>
  </conditionalFormatting>
  <conditionalFormatting sqref="L3254 M3254:M3255 L3256 J3256:K3262 F3261:I3262 F3267:H3267 F3256:G3260 D3242:D3243 B3242 C3248:C3254 C3267:C3268 F3273:G3279 I3267:I3274 D3273:D3279 F3263:K3264 C3256:C3265 L3247 F3254:H3254 H3256:I3256 L3257:M3264 H3259:I3259 C3270:C3279">
    <cfRule type="containsText" text="dsoy jktdh; fo|ky;ksa esa iz;ksx gsrq fu%'kqYd" operator="containsText" priority="1484" stopIfTrue="1" dxfId="2037">
      <formula>NOT(ISERROR(SEARCH("dsoy jktdh; fo|ky;ksa esa iz;ksx gsrq fu%'kqYd",B3242)))</formula>
    </cfRule>
    <cfRule type="containsText" text="iw.kkZad" operator="containsText" priority="1488" stopIfTrue="1" dxfId="2038">
      <formula>NOT(ISERROR(SEARCH("iw.kkZad",B3242)))</formula>
    </cfRule>
    <cfRule type="containsText" text="f'k{kk foHkkx jktLFkku" operator="containsText" priority="1487" stopIfTrue="1" dxfId="2039">
      <formula>NOT(ISERROR(SEARCH("f'k{kk foHkkx jktLFkku",B3242)))</formula>
    </cfRule>
  </conditionalFormatting>
  <conditionalFormatting sqref="F230:H234">
    <cfRule type="cellIs" operator="equal" priority="2091" dxfId="2040">
      <formula>"0/100"</formula>
    </cfRule>
    <cfRule type="cellIs" operator="equal" priority="2090" dxfId="2041">
      <formula>"0/200"</formula>
    </cfRule>
  </conditionalFormatting>
  <conditionalFormatting sqref="F3390:H3394">
    <cfRule type="cellIs" operator="equal" priority="1458" dxfId="2042">
      <formula>"0/200"</formula>
    </cfRule>
    <cfRule type="cellIs" operator="equal" priority="1459" dxfId="2043">
      <formula>"0/100"</formula>
    </cfRule>
  </conditionalFormatting>
  <conditionalFormatting sqref="I3528:K3533 L3527:M3533 K3524:K3527">
    <cfRule type="cellIs" operator="equal" priority="197" dxfId="2044">
      <formula>0</formula>
    </cfRule>
    <cfRule type="cellIs" operator="equal" priority="201" dxfId="2045">
      <formula>0</formula>
    </cfRule>
    <cfRule type="cellIs" operator="equal" priority="193" dxfId="2046">
      <formula>0</formula>
    </cfRule>
    <cfRule type="cellIs" operator="equal" priority="189" dxfId="2047">
      <formula>0</formula>
    </cfRule>
  </conditionalFormatting>
  <conditionalFormatting sqref="F2636:G2637 D2633:D2639">
    <cfRule type="cellIs" operator="equal" priority="1614" stopIfTrue="1" dxfId="2048">
      <formula>200</formula>
    </cfRule>
    <cfRule type="cellIs" operator="equal" priority="1613" stopIfTrue="1" dxfId="2049">
      <formula>1800</formula>
    </cfRule>
  </conditionalFormatting>
  <conditionalFormatting sqref="L847">
    <cfRule type="containsText" text="dsoy jktdh; fo|ky;ksa esa iz;ksx gsrq fu%'kqYd" operator="containsText" priority="1110" stopIfTrue="1" dxfId="2050">
      <formula>NOT(ISERROR(SEARCH("dsoy jktdh; fo|ky;ksa esa iz;ksx gsrq fu%'kqYd",L847)))</formula>
    </cfRule>
    <cfRule type="containsText" text="f'k{kk foHkkx jktLFkku" operator="containsText" priority="1107" stopIfTrue="1" dxfId="2051">
      <formula>NOT(ISERROR(SEARCH("f'k{kk foHkkx jktLFkku",L847)))</formula>
    </cfRule>
    <cfRule type="containsText" text="dsoy jktdh; fo|ky;ksa esa iz;ksx gsrq fu%'kqYd" operator="containsText" priority="1106" stopIfTrue="1" dxfId="2052">
      <formula>NOT(ISERROR(SEARCH("dsoy jktdh; fo|ky;ksa esa iz;ksx gsrq fu%'kqYd",L847)))</formula>
    </cfRule>
    <cfRule type="containsText" text="dsoy jktdh; fo|ky;ksa esa iz;ksx gsrq fu%'kqYd" operator="containsText" priority="1114" stopIfTrue="1" dxfId="2053">
      <formula>NOT(ISERROR(SEARCH("dsoy jktdh; fo|ky;ksa esa iz;ksx gsrq fu%'kqYd",L847)))</formula>
    </cfRule>
    <cfRule type="containsText" text="iw.kkZad" operator="containsText" priority="1116" stopIfTrue="1" dxfId="2054">
      <formula>NOT(ISERROR(SEARCH("iw.kkZad",L847)))</formula>
    </cfRule>
    <cfRule type="containsText" text="iw.kkZad" operator="containsText" priority="1112" stopIfTrue="1" dxfId="2055">
      <formula>NOT(ISERROR(SEARCH("iw.kkZad",L847)))</formula>
    </cfRule>
    <cfRule type="containsText" text="f'k{kk foHkkx jktLFkku" operator="containsText" priority="1111" stopIfTrue="1" dxfId="2056">
      <formula>NOT(ISERROR(SEARCH("f'k{kk foHkkx jktLFkku",L847)))</formula>
    </cfRule>
    <cfRule type="containsText" text="iw.kkZad" operator="containsText" priority="1108" stopIfTrue="1" dxfId="2057">
      <formula>NOT(ISERROR(SEARCH("iw.kkZad",L847)))</formula>
    </cfRule>
    <cfRule type="containsText" text="f'k{kk foHkkx jktLFkku" operator="containsText" priority="1115" stopIfTrue="1" dxfId="2058">
      <formula>NOT(ISERROR(SEARCH("f'k{kk foHkkx jktLFkku",L847)))</formula>
    </cfRule>
  </conditionalFormatting>
  <conditionalFormatting sqref="F430:H434">
    <cfRule type="cellIs" operator="equal" priority="2051" dxfId="2059">
      <formula>"0/100"</formula>
    </cfRule>
    <cfRule type="cellIs" operator="equal" priority="2050" dxfId="2060">
      <formula>"0/200"</formula>
    </cfRule>
  </conditionalFormatting>
  <conditionalFormatting sqref="L1287">
    <cfRule type="containsText" text="f'k{kk foHkkx jktLFkku" operator="containsText" priority="983" stopIfTrue="1" dxfId="2061">
      <formula>NOT(ISERROR(SEARCH("f'k{kk foHkkx jktLFkku",L1287)))</formula>
    </cfRule>
    <cfRule type="containsText" text="iw.kkZad" operator="containsText" priority="980" stopIfTrue="1" dxfId="2062">
      <formula>NOT(ISERROR(SEARCH("iw.kkZad",L1287)))</formula>
    </cfRule>
    <cfRule type="containsText" text="iw.kkZad" operator="containsText" priority="976" stopIfTrue="1" dxfId="2063">
      <formula>NOT(ISERROR(SEARCH("iw.kkZad",L1287)))</formula>
    </cfRule>
    <cfRule type="containsText" text="dsoy jktdh; fo|ky;ksa esa iz;ksx gsrq fu%'kqYd" operator="containsText" priority="974" stopIfTrue="1" dxfId="2064">
      <formula>NOT(ISERROR(SEARCH("dsoy jktdh; fo|ky;ksa esa iz;ksx gsrq fu%'kqYd",L1287)))</formula>
    </cfRule>
    <cfRule type="containsText" text="dsoy jktdh; fo|ky;ksa esa iz;ksx gsrq fu%'kqYd" operator="containsText" priority="978" stopIfTrue="1" dxfId="2065">
      <formula>NOT(ISERROR(SEARCH("dsoy jktdh; fo|ky;ksa esa iz;ksx gsrq fu%'kqYd",L1287)))</formula>
    </cfRule>
    <cfRule type="containsText" text="f'k{kk foHkkx jktLFkku" operator="containsText" priority="979" stopIfTrue="1" dxfId="2066">
      <formula>NOT(ISERROR(SEARCH("f'k{kk foHkkx jktLFkku",L1287)))</formula>
    </cfRule>
    <cfRule type="containsText" text="iw.kkZad" operator="containsText" priority="984" stopIfTrue="1" dxfId="2067">
      <formula>NOT(ISERROR(SEARCH("iw.kkZad",L1287)))</formula>
    </cfRule>
    <cfRule type="containsText" text="dsoy jktdh; fo|ky;ksa esa iz;ksx gsrq fu%'kqYd" operator="containsText" priority="982" stopIfTrue="1" dxfId="2068">
      <formula>NOT(ISERROR(SEARCH("dsoy jktdh; fo|ky;ksa esa iz;ksx gsrq fu%'kqYd",L1287)))</formula>
    </cfRule>
    <cfRule type="containsText" text="f'k{kk foHkkx jktLFkku" operator="containsText" priority="975" stopIfTrue="1" dxfId="2069">
      <formula>NOT(ISERROR(SEARCH("f'k{kk foHkkx jktLFkku",L1287)))</formula>
    </cfRule>
  </conditionalFormatting>
  <conditionalFormatting sqref="L2287">
    <cfRule type="containsText" text="f'k{kk foHkkx jktLFkku" operator="containsText" priority="683" stopIfTrue="1" dxfId="2070">
      <formula>NOT(ISERROR(SEARCH("f'k{kk foHkkx jktLFkku",L2287)))</formula>
    </cfRule>
    <cfRule type="containsText" text="iw.kkZad" operator="containsText" priority="684" stopIfTrue="1" dxfId="2071">
      <formula>NOT(ISERROR(SEARCH("iw.kkZad",L2287)))</formula>
    </cfRule>
    <cfRule type="containsText" text="iw.kkZad" operator="containsText" priority="680" stopIfTrue="1" dxfId="2072">
      <formula>NOT(ISERROR(SEARCH("iw.kkZad",L2287)))</formula>
    </cfRule>
    <cfRule type="containsText" text="f'k{kk foHkkx jktLFkku" operator="containsText" priority="679" stopIfTrue="1" dxfId="2073">
      <formula>NOT(ISERROR(SEARCH("f'k{kk foHkkx jktLFkku",L2287)))</formula>
    </cfRule>
    <cfRule type="containsText" text="dsoy jktdh; fo|ky;ksa esa iz;ksx gsrq fu%'kqYd" operator="containsText" priority="678" stopIfTrue="1" dxfId="2074">
      <formula>NOT(ISERROR(SEARCH("dsoy jktdh; fo|ky;ksa esa iz;ksx gsrq fu%'kqYd",L2287)))</formula>
    </cfRule>
    <cfRule type="containsText" text="iw.kkZad" operator="containsText" priority="676" stopIfTrue="1" dxfId="2075">
      <formula>NOT(ISERROR(SEARCH("iw.kkZad",L2287)))</formula>
    </cfRule>
    <cfRule type="containsText" text="dsoy jktdh; fo|ky;ksa esa iz;ksx gsrq fu%'kqYd" operator="containsText" priority="682" stopIfTrue="1" dxfId="2076">
      <formula>NOT(ISERROR(SEARCH("dsoy jktdh; fo|ky;ksa esa iz;ksx gsrq fu%'kqYd",L2287)))</formula>
    </cfRule>
    <cfRule type="containsText" text="dsoy jktdh; fo|ky;ksa esa iz;ksx gsrq fu%'kqYd" operator="containsText" priority="674" stopIfTrue="1" dxfId="2077">
      <formula>NOT(ISERROR(SEARCH("dsoy jktdh; fo|ky;ksa esa iz;ksx gsrq fu%'kqYd",L2287)))</formula>
    </cfRule>
    <cfRule type="containsText" text="f'k{kk foHkkx jktLFkku" operator="containsText" priority="675" stopIfTrue="1" dxfId="2078">
      <formula>NOT(ISERROR(SEARCH("f'k{kk foHkkx jktLFkku",L2287)))</formula>
    </cfRule>
  </conditionalFormatting>
  <conditionalFormatting sqref="F2750:H2754">
    <cfRule type="cellIs" operator="equal" priority="1587" dxfId="2079">
      <formula>"0/100"</formula>
    </cfRule>
    <cfRule type="cellIs" operator="equal" priority="1586" dxfId="2080">
      <formula>"0/200"</formula>
    </cfRule>
  </conditionalFormatting>
  <conditionalFormatting sqref="L3327">
    <cfRule type="containsText" text="f'k{kk foHkkx jktLFkku" operator="containsText" priority="267" stopIfTrue="1" dxfId="2081">
      <formula>NOT(ISERROR(SEARCH("f'k{kk foHkkx jktLFkku",L3327)))</formula>
    </cfRule>
    <cfRule type="containsText" text="iw.kkZad" operator="containsText" priority="276" stopIfTrue="1" dxfId="2082">
      <formula>NOT(ISERROR(SEARCH("iw.kkZad",L3327)))</formula>
    </cfRule>
    <cfRule type="containsText" text="dsoy jktdh; fo|ky;ksa esa iz;ksx gsrq fu%'kqYd" operator="containsText" priority="270" stopIfTrue="1" dxfId="2083">
      <formula>NOT(ISERROR(SEARCH("dsoy jktdh; fo|ky;ksa esa iz;ksx gsrq fu%'kqYd",L3327)))</formula>
    </cfRule>
    <cfRule type="containsText" text="iw.kkZad" operator="containsText" priority="268" stopIfTrue="1" dxfId="2084">
      <formula>NOT(ISERROR(SEARCH("iw.kkZad",L3327)))</formula>
    </cfRule>
    <cfRule type="containsText" text="iw.kkZad" operator="containsText" priority="272" stopIfTrue="1" dxfId="2085">
      <formula>NOT(ISERROR(SEARCH("iw.kkZad",L3327)))</formula>
    </cfRule>
    <cfRule type="containsText" text="f'k{kk foHkkx jktLFkku" operator="containsText" priority="275" stopIfTrue="1" dxfId="2086">
      <formula>NOT(ISERROR(SEARCH("f'k{kk foHkkx jktLFkku",L3327)))</formula>
    </cfRule>
    <cfRule type="containsText" text="f'k{kk foHkkx jktLFkku" operator="containsText" priority="271" stopIfTrue="1" dxfId="2087">
      <formula>NOT(ISERROR(SEARCH("f'k{kk foHkkx jktLFkku",L3327)))</formula>
    </cfRule>
    <cfRule type="containsText" text="f'k{kk foHkkx jktLFkku" operator="containsText" priority="279" stopIfTrue="1" dxfId="2088">
      <formula>NOT(ISERROR(SEARCH("f'k{kk foHkkx jktLFkku",L3327)))</formula>
    </cfRule>
    <cfRule type="containsText" text="dsoy jktdh; fo|ky;ksa esa iz;ksx gsrq fu%'kqYd" operator="containsText" priority="278" stopIfTrue="1" dxfId="2089">
      <formula>NOT(ISERROR(SEARCH("dsoy jktdh; fo|ky;ksa esa iz;ksx gsrq fu%'kqYd",L3327)))</formula>
    </cfRule>
    <cfRule type="containsText" text="dsoy jktdh; fo|ky;ksa esa iz;ksx gsrq fu%'kqYd" operator="containsText" priority="274" stopIfTrue="1" dxfId="2090">
      <formula>NOT(ISERROR(SEARCH("dsoy jktdh; fo|ky;ksa esa iz;ksx gsrq fu%'kqYd",L3327)))</formula>
    </cfRule>
    <cfRule type="containsText" text="dsoy jktdh; fo|ky;ksa esa iz;ksx gsrq fu%'kqYd" operator="containsText" priority="266" stopIfTrue="1" dxfId="2091">
      <formula>NOT(ISERROR(SEARCH("dsoy jktdh; fo|ky;ksa esa iz;ksx gsrq fu%'kqYd",L3327)))</formula>
    </cfRule>
    <cfRule type="containsText" text="iw.kkZad" operator="containsText" priority="280" stopIfTrue="1" dxfId="2092">
      <formula>NOT(ISERROR(SEARCH("iw.kkZad",L3327)))</formula>
    </cfRule>
  </conditionalFormatting>
  <conditionalFormatting sqref="F110:H114">
    <cfRule type="cellIs" operator="equal" priority="2114" dxfId="2093">
      <formula>"0/200"</formula>
    </cfRule>
    <cfRule type="cellIs" operator="equal" priority="2115" dxfId="2094">
      <formula>"0/100"</formula>
    </cfRule>
  </conditionalFormatting>
  <conditionalFormatting sqref="M2457:M2466 L2447:L2454 H2474:I2475 H2467 C2441:C2445 H2470:H2473 I2448:K2453 D2457:D2467 E2456:E2467 C2456:C2468 C2448:C2454 F2476:G2479 A2441:B2479 H2448:H2454 D2441:M2443 M2447:M2455 E2454:G2454 K2444:K2447 G2467:G2468 E2470:G2475 C2470:D2479 F2456:F2468 G2456:L2464 I2467:I2473 J2466:K2466">
    <cfRule type="cellIs" operator="equal" priority="1649" dxfId="2095">
      <formula>0</formula>
    </cfRule>
  </conditionalFormatting>
  <conditionalFormatting sqref="L1534 M1534:M1535 L1536 J1536:K1542 F1541:I1542 F1547:H1547 F1536:G1540 D1522:D1523 B1522 C1528:C1534 C1547:C1548 F1553:G1559 I1547:I1554 D1553:D1559 F1543:K1544 C1536:C1545 L1527 F1534:H1534 H1536:I1536 L1537:M1544 H1539:I1539 C1550:C1559">
    <cfRule type="containsText" text="f'k{kk foHkkx jktLFkku" operator="containsText" priority="1831" stopIfTrue="1" dxfId="2096">
      <formula>NOT(ISERROR(SEARCH("f'k{kk foHkkx jktLFkku",B1522)))</formula>
    </cfRule>
    <cfRule type="containsText" text="iw.kkZad" operator="containsText" priority="1832" stopIfTrue="1" dxfId="2097">
      <formula>NOT(ISERROR(SEARCH("iw.kkZad",B1522)))</formula>
    </cfRule>
    <cfRule type="containsText" text="dsoy jktdh; fo|ky;ksa esa iz;ksx gsrq fu%'kqYd" operator="containsText" priority="1828" stopIfTrue="1" dxfId="2098">
      <formula>NOT(ISERROR(SEARCH("dsoy jktdh; fo|ky;ksa esa iz;ksx gsrq fu%'kqYd",B1522)))</formula>
    </cfRule>
  </conditionalFormatting>
  <conditionalFormatting sqref="L1807">
    <cfRule type="containsText" text="f'k{kk foHkkx jktLFkku" operator="containsText" priority="823" stopIfTrue="1" dxfId="2099">
      <formula>NOT(ISERROR(SEARCH("f'k{kk foHkkx jktLFkku",L1807)))</formula>
    </cfRule>
    <cfRule type="containsText" text="dsoy jktdh; fo|ky;ksa esa iz;ksx gsrq fu%'kqYd" operator="containsText" priority="826" stopIfTrue="1" dxfId="2100">
      <formula>NOT(ISERROR(SEARCH("dsoy jktdh; fo|ky;ksa esa iz;ksx gsrq fu%'kqYd",L1807)))</formula>
    </cfRule>
    <cfRule type="containsText" text="f'k{kk foHkkx jktLFkku" operator="containsText" priority="819" stopIfTrue="1" dxfId="2101">
      <formula>NOT(ISERROR(SEARCH("f'k{kk foHkkx jktLFkku",L1807)))</formula>
    </cfRule>
    <cfRule type="containsText" text="iw.kkZad" operator="containsText" priority="828" stopIfTrue="1" dxfId="2102">
      <formula>NOT(ISERROR(SEARCH("iw.kkZad",L1807)))</formula>
    </cfRule>
    <cfRule type="containsText" text="f'k{kk foHkkx jktLFkku" operator="containsText" priority="827" stopIfTrue="1" dxfId="2103">
      <formula>NOT(ISERROR(SEARCH("f'k{kk foHkkx jktLFkku",L1807)))</formula>
    </cfRule>
    <cfRule type="containsText" text="dsoy jktdh; fo|ky;ksa esa iz;ksx gsrq fu%'kqYd" operator="containsText" priority="822" stopIfTrue="1" dxfId="2104">
      <formula>NOT(ISERROR(SEARCH("dsoy jktdh; fo|ky;ksa esa iz;ksx gsrq fu%'kqYd",L1807)))</formula>
    </cfRule>
    <cfRule type="containsText" text="iw.kkZad" operator="containsText" priority="820" stopIfTrue="1" dxfId="2105">
      <formula>NOT(ISERROR(SEARCH("iw.kkZad",L1807)))</formula>
    </cfRule>
    <cfRule type="containsText" text="dsoy jktdh; fo|ky;ksa esa iz;ksx gsrq fu%'kqYd" operator="containsText" priority="818" stopIfTrue="1" dxfId="2106">
      <formula>NOT(ISERROR(SEARCH("dsoy jktdh; fo|ky;ksa esa iz;ksx gsrq fu%'kqYd",L1807)))</formula>
    </cfRule>
    <cfRule type="containsText" text="iw.kkZad" operator="containsText" priority="824" stopIfTrue="1" dxfId="2107">
      <formula>NOT(ISERROR(SEARCH("iw.kkZad",L1807)))</formula>
    </cfRule>
  </conditionalFormatting>
  <conditionalFormatting sqref="L1014 M1014:M1015 L1016 J1016:K1022 F1021:I1022 F1027:H1027 F1016:G1020 D1002:D1003 B1002 C1008:C1014 C1027:C1028 F1033:G1039 I1027:I1034 D1033:D1039 F1023:K1024 C1016:C1025 L1007 F1014:H1014 H1016:I1016 L1017:M1024 H1019:I1019 C1030:C1039">
    <cfRule type="containsText" text="iw.kkZad" operator="containsText" priority="1936" stopIfTrue="1" dxfId="2108">
      <formula>NOT(ISERROR(SEARCH("iw.kkZad",B1002)))</formula>
    </cfRule>
    <cfRule type="containsText" text="f'k{kk foHkkx jktLFkku" operator="containsText" priority="1935" stopIfTrue="1" dxfId="2109">
      <formula>NOT(ISERROR(SEARCH("f'k{kk foHkkx jktLFkku",B1002)))</formula>
    </cfRule>
    <cfRule type="containsText" text="dsoy jktdh; fo|ky;ksa esa iz;ksx gsrq fu%'kqYd" operator="containsText" priority="1932" stopIfTrue="1" dxfId="2110">
      <formula>NOT(ISERROR(SEARCH("dsoy jktdh; fo|ky;ksa esa iz;ksx gsrq fu%'kqYd",B1002)))</formula>
    </cfRule>
  </conditionalFormatting>
  <conditionalFormatting sqref="I3368:K3373 L3367:M3373 K3364:K3367">
    <cfRule type="cellIs" operator="equal" priority="257" dxfId="2111">
      <formula>0</formula>
    </cfRule>
    <cfRule type="cellIs" operator="equal" priority="265" dxfId="2112">
      <formula>0</formula>
    </cfRule>
    <cfRule type="cellIs" operator="equal" priority="261" dxfId="2113">
      <formula>0</formula>
    </cfRule>
    <cfRule type="cellIs" operator="equal" priority="253" dxfId="2114">
      <formula>0</formula>
    </cfRule>
  </conditionalFormatting>
  <conditionalFormatting sqref="L1334 M1334:M1335 L1336 J1336:K1342 F1341:I1342 F1347:H1347 F1336:G1340 D1322:D1323 B1322 C1328:C1334 C1347:C1348 F1353:G1359 I1347:I1354 D1353:D1359 F1343:K1344 C1336:C1345 L1327 F1334:H1334 H1336:I1336 L1337:M1344 H1339:I1339 C1350:C1359">
    <cfRule type="containsText" text="f'k{kk foHkkx jktLFkku" operator="containsText" priority="1871" stopIfTrue="1" dxfId="2115">
      <formula>NOT(ISERROR(SEARCH("f'k{kk foHkkx jktLFkku",B1322)))</formula>
    </cfRule>
    <cfRule type="containsText" text="dsoy jktdh; fo|ky;ksa esa iz;ksx gsrq fu%'kqYd" operator="containsText" priority="1868" stopIfTrue="1" dxfId="2116">
      <formula>NOT(ISERROR(SEARCH("dsoy jktdh; fo|ky;ksa esa iz;ksx gsrq fu%'kqYd",B1322)))</formula>
    </cfRule>
    <cfRule type="containsText" text="iw.kkZad" operator="containsText" priority="1872" stopIfTrue="1" dxfId="2117">
      <formula>NOT(ISERROR(SEARCH("iw.kkZad",B1322)))</formula>
    </cfRule>
  </conditionalFormatting>
  <conditionalFormatting sqref="F1270:H1274">
    <cfRule type="cellIs" operator="equal" priority="1882" dxfId="2118">
      <formula>"0/200"</formula>
    </cfRule>
    <cfRule type="cellIs" operator="equal" priority="1883" dxfId="2119">
      <formula>"0/100"</formula>
    </cfRule>
  </conditionalFormatting>
  <conditionalFormatting sqref="I3248:K3253 L3247:M3253 K3244:K3247">
    <cfRule type="cellIs" operator="equal" priority="305" dxfId="2120">
      <formula>0</formula>
    </cfRule>
    <cfRule type="cellIs" operator="equal" priority="301" dxfId="2121">
      <formula>0</formula>
    </cfRule>
    <cfRule type="cellIs" operator="equal" priority="309" dxfId="2122">
      <formula>0</formula>
    </cfRule>
    <cfRule type="cellIs" operator="equal" priority="313" dxfId="2123">
      <formula>0</formula>
    </cfRule>
  </conditionalFormatting>
  <conditionalFormatting sqref="L3647">
    <cfRule type="containsText" text="dsoy jktdh; fo|ky;ksa esa iz;ksx gsrq fu%'kqYd" operator="containsText" priority="146" stopIfTrue="1" dxfId="2124">
      <formula>NOT(ISERROR(SEARCH("dsoy jktdh; fo|ky;ksa esa iz;ksx gsrq fu%'kqYd",L3647)))</formula>
    </cfRule>
    <cfRule type="containsText" text="iw.kkZad" operator="containsText" priority="140" stopIfTrue="1" dxfId="2125">
      <formula>NOT(ISERROR(SEARCH("iw.kkZad",L3647)))</formula>
    </cfRule>
    <cfRule type="containsText" text="dsoy jktdh; fo|ky;ksa esa iz;ksx gsrq fu%'kqYd" operator="containsText" priority="142" stopIfTrue="1" dxfId="2126">
      <formula>NOT(ISERROR(SEARCH("dsoy jktdh; fo|ky;ksa esa iz;ksx gsrq fu%'kqYd",L3647)))</formula>
    </cfRule>
    <cfRule type="containsText" text="f'k{kk foHkkx jktLFkku" operator="containsText" priority="147" stopIfTrue="1" dxfId="2127">
      <formula>NOT(ISERROR(SEARCH("f'k{kk foHkkx jktLFkku",L3647)))</formula>
    </cfRule>
    <cfRule type="containsText" text="iw.kkZad" operator="containsText" priority="152" stopIfTrue="1" dxfId="2128">
      <formula>NOT(ISERROR(SEARCH("iw.kkZad",L3647)))</formula>
    </cfRule>
    <cfRule type="containsText" text="iw.kkZad" operator="containsText" priority="148" stopIfTrue="1" dxfId="2129">
      <formula>NOT(ISERROR(SEARCH("iw.kkZad",L3647)))</formula>
    </cfRule>
    <cfRule type="containsText" text="f'k{kk foHkkx jktLFkku" operator="containsText" priority="143" stopIfTrue="1" dxfId="2130">
      <formula>NOT(ISERROR(SEARCH("f'k{kk foHkkx jktLFkku",L3647)))</formula>
    </cfRule>
    <cfRule type="containsText" text="iw.kkZad" operator="containsText" priority="144" stopIfTrue="1" dxfId="2131">
      <formula>NOT(ISERROR(SEARCH("iw.kkZad",L3647)))</formula>
    </cfRule>
    <cfRule type="containsText" text="f'k{kk foHkkx jktLFkku" operator="containsText" priority="139" stopIfTrue="1" dxfId="2132">
      <formula>NOT(ISERROR(SEARCH("f'k{kk foHkkx jktLFkku",L3647)))</formula>
    </cfRule>
    <cfRule type="containsText" text="f'k{kk foHkkx jktLFkku" operator="containsText" priority="151" stopIfTrue="1" dxfId="2133">
      <formula>NOT(ISERROR(SEARCH("f'k{kk foHkkx jktLFkku",L3647)))</formula>
    </cfRule>
    <cfRule type="containsText" text="dsoy jktdh; fo|ky;ksa esa iz;ksx gsrq fu%'kqYd" operator="containsText" priority="138" stopIfTrue="1" dxfId="2134">
      <formula>NOT(ISERROR(SEARCH("dsoy jktdh; fo|ky;ksa esa iz;ksx gsrq fu%'kqYd",L3647)))</formula>
    </cfRule>
    <cfRule type="containsText" text="dsoy jktdh; fo|ky;ksa esa iz;ksx gsrq fu%'kqYd" operator="containsText" priority="150" stopIfTrue="1" dxfId="2135">
      <formula>NOT(ISERROR(SEARCH("dsoy jktdh; fo|ky;ksa esa iz;ksx gsrq fu%'kqYd",L3647)))</formula>
    </cfRule>
  </conditionalFormatting>
  <conditionalFormatting sqref="F1590:H1594">
    <cfRule type="cellIs" operator="equal" priority="1819" dxfId="2136">
      <formula>"0/100"</formula>
    </cfRule>
    <cfRule type="cellIs" operator="equal" priority="1818" dxfId="2137">
      <formula>"0/200"</formula>
    </cfRule>
  </conditionalFormatting>
  <conditionalFormatting sqref="L1774 M1774:M1775 L1776 J1776:K1782 F1781:I1782 F1787:H1787 F1776:G1780 D1762:D1763 B1762 C1768:C1774 C1787:C1788 F1793:G1799 I1787:I1794 D1793:D1799 F1783:K1784 C1776:C1785 L1767 F1774:H1774 H1776:I1776 L1777:M1784 H1779:I1779 C1790:C1799">
    <cfRule type="containsText" text="dsoy jktdh; fo|ky;ksa esa iz;ksx gsrq fu%'kqYd" operator="containsText" priority="1780" stopIfTrue="1" dxfId="2138">
      <formula>NOT(ISERROR(SEARCH("dsoy jktdh; fo|ky;ksa esa iz;ksx gsrq fu%'kqYd",B1762)))</formula>
    </cfRule>
    <cfRule type="containsText" text="iw.kkZad" operator="containsText" priority="1784" stopIfTrue="1" dxfId="2139">
      <formula>NOT(ISERROR(SEARCH("iw.kkZad",B1762)))</formula>
    </cfRule>
    <cfRule type="containsText" text="f'k{kk foHkkx jktLFkku" operator="containsText" priority="1783" stopIfTrue="1" dxfId="2140">
      <formula>NOT(ISERROR(SEARCH("f'k{kk foHkkx jktLFkku",B1762)))</formula>
    </cfRule>
  </conditionalFormatting>
  <conditionalFormatting sqref="L2687">
    <cfRule type="containsText" text="dsoy jktdh; fo|ky;ksa esa iz;ksx gsrq fu%'kqYd" operator="containsText" priority="534" stopIfTrue="1" dxfId="2141">
      <formula>NOT(ISERROR(SEARCH("dsoy jktdh; fo|ky;ksa esa iz;ksx gsrq fu%'kqYd",L2687)))</formula>
    </cfRule>
    <cfRule type="containsText" text="iw.kkZad" operator="containsText" priority="528" stopIfTrue="1" dxfId="2142">
      <formula>NOT(ISERROR(SEARCH("iw.kkZad",L2687)))</formula>
    </cfRule>
    <cfRule type="containsText" text="iw.kkZad" operator="containsText" priority="536" stopIfTrue="1" dxfId="2143">
      <formula>NOT(ISERROR(SEARCH("iw.kkZad",L2687)))</formula>
    </cfRule>
    <cfRule type="containsText" text="f'k{kk foHkkx jktLFkku" operator="containsText" priority="527" stopIfTrue="1" dxfId="2144">
      <formula>NOT(ISERROR(SEARCH("f'k{kk foHkkx jktLFkku",L2687)))</formula>
    </cfRule>
    <cfRule type="containsText" text="dsoy jktdh; fo|ky;ksa esa iz;ksx gsrq fu%'kqYd" operator="containsText" priority="522" stopIfTrue="1" dxfId="2145">
      <formula>NOT(ISERROR(SEARCH("dsoy jktdh; fo|ky;ksa esa iz;ksx gsrq fu%'kqYd",L2687)))</formula>
    </cfRule>
    <cfRule type="containsText" text="dsoy jktdh; fo|ky;ksa esa iz;ksx gsrq fu%'kqYd" operator="containsText" priority="526" stopIfTrue="1" dxfId="2146">
      <formula>NOT(ISERROR(SEARCH("dsoy jktdh; fo|ky;ksa esa iz;ksx gsrq fu%'kqYd",L2687)))</formula>
    </cfRule>
    <cfRule type="containsText" text="f'k{kk foHkkx jktLFkku" operator="containsText" priority="523" stopIfTrue="1" dxfId="2147">
      <formula>NOT(ISERROR(SEARCH("f'k{kk foHkkx jktLFkku",L2687)))</formula>
    </cfRule>
    <cfRule type="containsText" text="f'k{kk foHkkx jktLFkku" operator="containsText" priority="535" stopIfTrue="1" dxfId="2148">
      <formula>NOT(ISERROR(SEARCH("f'k{kk foHkkx jktLFkku",L2687)))</formula>
    </cfRule>
    <cfRule type="containsText" text="iw.kkZad" operator="containsText" priority="532" stopIfTrue="1" dxfId="2149">
      <formula>NOT(ISERROR(SEARCH("iw.kkZad",L2687)))</formula>
    </cfRule>
    <cfRule type="containsText" text="f'k{kk foHkkx jktLFkku" operator="containsText" priority="531" stopIfTrue="1" dxfId="2150">
      <formula>NOT(ISERROR(SEARCH("f'k{kk foHkkx jktLFkku",L2687)))</formula>
    </cfRule>
    <cfRule type="containsText" text="iw.kkZad" operator="containsText" priority="524" stopIfTrue="1" dxfId="2151">
      <formula>NOT(ISERROR(SEARCH("iw.kkZad",L2687)))</formula>
    </cfRule>
    <cfRule type="containsText" text="dsoy jktdh; fo|ky;ksa esa iz;ksx gsrq fu%'kqYd" operator="containsText" priority="530" stopIfTrue="1" dxfId="2152">
      <formula>NOT(ISERROR(SEARCH("dsoy jktdh; fo|ky;ksa esa iz;ksx gsrq fu%'kqYd",L2687)))</formula>
    </cfRule>
  </conditionalFormatting>
  <conditionalFormatting sqref="I568:K573 L567:M573 K564:K567">
    <cfRule type="cellIs" operator="equal" priority="1197" dxfId="2153">
      <formula>0</formula>
    </cfRule>
    <cfRule type="cellIs" operator="equal" priority="1193" dxfId="2154">
      <formula>0</formula>
    </cfRule>
    <cfRule type="cellIs" operator="equal" priority="1201" dxfId="2155">
      <formula>0</formula>
    </cfRule>
  </conditionalFormatting>
  <conditionalFormatting sqref="I2688:K2693 L2687:M2693 K2684:K2687">
    <cfRule type="cellIs" operator="equal" priority="533" dxfId="2156">
      <formula>0</formula>
    </cfRule>
    <cfRule type="cellIs" operator="equal" priority="529" dxfId="2157">
      <formula>0</formula>
    </cfRule>
    <cfRule type="cellIs" operator="equal" priority="525" dxfId="2158">
      <formula>0</formula>
    </cfRule>
    <cfRule type="cellIs" operator="equal" priority="537" dxfId="2159">
      <formula>0</formula>
    </cfRule>
  </conditionalFormatting>
  <conditionalFormatting sqref="L2174 M2174:M2175 L2176 J2176:K2182 F2181:I2182 F2187:H2187 F2176:G2180 D2162:D2163 B2162 C2168:C2174 C2187:C2188 F2193:G2199 I2187:I2194 D2193:D2199 F2183:K2184 C2176:C2185 L2167 F2174:H2174 H2176:I2176 L2177:M2184 H2179:I2179 C2190:C2199">
    <cfRule type="containsText" text="f'k{kk foHkkx jktLFkku" operator="containsText" priority="1703" stopIfTrue="1" dxfId="2160">
      <formula>NOT(ISERROR(SEARCH("f'k{kk foHkkx jktLFkku",B2162)))</formula>
    </cfRule>
    <cfRule type="containsText" text="iw.kkZad" operator="containsText" priority="1704" stopIfTrue="1" dxfId="2161">
      <formula>NOT(ISERROR(SEARCH("iw.kkZad",B2162)))</formula>
    </cfRule>
    <cfRule type="containsText" text="dsoy jktdh; fo|ky;ksa esa iz;ksx gsrq fu%'kqYd" operator="containsText" priority="1700" stopIfTrue="1" dxfId="2162">
      <formula>NOT(ISERROR(SEARCH("dsoy jktdh; fo|ky;ksa esa iz;ksx gsrq fu%'kqYd",B2162)))</formula>
    </cfRule>
  </conditionalFormatting>
  <conditionalFormatting sqref="L2527">
    <cfRule type="containsText" text="f'k{kk foHkkx jktLFkku" operator="containsText" priority="595" stopIfTrue="1" dxfId="2163">
      <formula>NOT(ISERROR(SEARCH("f'k{kk foHkkx jktLFkku",L2527)))</formula>
    </cfRule>
    <cfRule type="containsText" text="dsoy jktdh; fo|ky;ksa esa iz;ksx gsrq fu%'kqYd" operator="containsText" priority="590" stopIfTrue="1" dxfId="2164">
      <formula>NOT(ISERROR(SEARCH("dsoy jktdh; fo|ky;ksa esa iz;ksx gsrq fu%'kqYd",L2527)))</formula>
    </cfRule>
    <cfRule type="containsText" text="iw.kkZad" operator="containsText" priority="600" stopIfTrue="1" dxfId="2165">
      <formula>NOT(ISERROR(SEARCH("iw.kkZad",L2527)))</formula>
    </cfRule>
    <cfRule type="containsText" text="dsoy jktdh; fo|ky;ksa esa iz;ksx gsrq fu%'kqYd" operator="containsText" priority="598" stopIfTrue="1" dxfId="2166">
      <formula>NOT(ISERROR(SEARCH("dsoy jktdh; fo|ky;ksa esa iz;ksx gsrq fu%'kqYd",L2527)))</formula>
    </cfRule>
    <cfRule type="containsText" text="f'k{kk foHkkx jktLFkku" operator="containsText" priority="599" stopIfTrue="1" dxfId="2167">
      <formula>NOT(ISERROR(SEARCH("f'k{kk foHkkx jktLFkku",L2527)))</formula>
    </cfRule>
    <cfRule type="containsText" text="dsoy jktdh; fo|ky;ksa esa iz;ksx gsrq fu%'kqYd" operator="containsText" priority="594" stopIfTrue="1" dxfId="2168">
      <formula>NOT(ISERROR(SEARCH("dsoy jktdh; fo|ky;ksa esa iz;ksx gsrq fu%'kqYd",L2527)))</formula>
    </cfRule>
    <cfRule type="containsText" text="iw.kkZad" operator="containsText" priority="596" stopIfTrue="1" dxfId="2169">
      <formula>NOT(ISERROR(SEARCH("iw.kkZad",L2527)))</formula>
    </cfRule>
    <cfRule type="containsText" text="dsoy jktdh; fo|ky;ksa esa iz;ksx gsrq fu%'kqYd" operator="containsText" priority="586" stopIfTrue="1" dxfId="2170">
      <formula>NOT(ISERROR(SEARCH("dsoy jktdh; fo|ky;ksa esa iz;ksx gsrq fu%'kqYd",L2527)))</formula>
    </cfRule>
    <cfRule type="containsText" text="iw.kkZad" operator="containsText" priority="588" stopIfTrue="1" dxfId="2171">
      <formula>NOT(ISERROR(SEARCH("iw.kkZad",L2527)))</formula>
    </cfRule>
    <cfRule type="containsText" text="f'k{kk foHkkx jktLFkku" operator="containsText" priority="587" stopIfTrue="1" dxfId="2172">
      <formula>NOT(ISERROR(SEARCH("f'k{kk foHkkx jktLFkku",L2527)))</formula>
    </cfRule>
    <cfRule type="containsText" text="iw.kkZad" operator="containsText" priority="592" stopIfTrue="1" dxfId="2173">
      <formula>NOT(ISERROR(SEARCH("iw.kkZad",L2527)))</formula>
    </cfRule>
    <cfRule type="containsText" text="f'k{kk foHkkx jktLFkku" operator="containsText" priority="591" stopIfTrue="1" dxfId="2174">
      <formula>NOT(ISERROR(SEARCH("f'k{kk foHkkx jktLFkku",L2527)))</formula>
    </cfRule>
  </conditionalFormatting>
  <conditionalFormatting sqref="L447">
    <cfRule type="containsText" text="iw.kkZad" operator="containsText" priority="1228" stopIfTrue="1" dxfId="2175">
      <formula>NOT(ISERROR(SEARCH("iw.kkZad",L447)))</formula>
    </cfRule>
    <cfRule type="containsText" text="iw.kkZad" operator="containsText" priority="1236" stopIfTrue="1" dxfId="2176">
      <formula>NOT(ISERROR(SEARCH("iw.kkZad",L447)))</formula>
    </cfRule>
    <cfRule type="containsText" text="f'k{kk foHkkx jktLFkku" operator="containsText" priority="1227" stopIfTrue="1" dxfId="2177">
      <formula>NOT(ISERROR(SEARCH("f'k{kk foHkkx jktLFkku",L447)))</formula>
    </cfRule>
    <cfRule type="containsText" text="f'k{kk foHkkx jktLFkku" operator="containsText" priority="1231" stopIfTrue="1" dxfId="2178">
      <formula>NOT(ISERROR(SEARCH("f'k{kk foHkkx jktLFkku",L447)))</formula>
    </cfRule>
    <cfRule type="containsText" text="iw.kkZad" operator="containsText" priority="1232" stopIfTrue="1" dxfId="2179">
      <formula>NOT(ISERROR(SEARCH("iw.kkZad",L447)))</formula>
    </cfRule>
    <cfRule type="containsText" text="dsoy jktdh; fo|ky;ksa esa iz;ksx gsrq fu%'kqYd" operator="containsText" priority="1234" stopIfTrue="1" dxfId="2180">
      <formula>NOT(ISERROR(SEARCH("dsoy jktdh; fo|ky;ksa esa iz;ksx gsrq fu%'kqYd",L447)))</formula>
    </cfRule>
    <cfRule type="containsText" text="dsoy jktdh; fo|ky;ksa esa iz;ksx gsrq fu%'kqYd" operator="containsText" priority="1230" stopIfTrue="1" dxfId="2181">
      <formula>NOT(ISERROR(SEARCH("dsoy jktdh; fo|ky;ksa esa iz;ksx gsrq fu%'kqYd",L447)))</formula>
    </cfRule>
    <cfRule type="containsText" text="dsoy jktdh; fo|ky;ksa esa iz;ksx gsrq fu%'kqYd" operator="containsText" priority="1226" stopIfTrue="1" dxfId="2182">
      <formula>NOT(ISERROR(SEARCH("dsoy jktdh; fo|ky;ksa esa iz;ksx gsrq fu%'kqYd",L447)))</formula>
    </cfRule>
    <cfRule type="containsText" text="f'k{kk foHkkx jktLFkku" operator="containsText" priority="1235" stopIfTrue="1" dxfId="2183">
      <formula>NOT(ISERROR(SEARCH("f'k{kk foHkkx jktLFkku",L447)))</formula>
    </cfRule>
  </conditionalFormatting>
  <conditionalFormatting sqref="I3128:K3133 L3127:M3133 K3124:K3127">
    <cfRule type="cellIs" operator="equal" priority="361" dxfId="2184">
      <formula>0</formula>
    </cfRule>
    <cfRule type="cellIs" operator="equal" priority="349" dxfId="2185">
      <formula>0</formula>
    </cfRule>
    <cfRule type="cellIs" operator="equal" priority="357" dxfId="2186">
      <formula>0</formula>
    </cfRule>
    <cfRule type="cellIs" operator="equal" priority="353" dxfId="2187">
      <formula>0</formula>
    </cfRule>
  </conditionalFormatting>
  <conditionalFormatting sqref="L1294 M1294:M1295 L1296 J1296:K1302 F1301:I1302 F1307:H1307 F1296:G1300 D1282:D1283 B1282 C1288:C1294 C1307:C1308 F1313:G1319 I1307:I1314 D1313:D1319 F1303:K1304 C1296:C1305 L1287 F1294:H1294 H1296:I1296 L1297:M1304 H1299:I1299 C1310:C1319">
    <cfRule type="containsText" text="iw.kkZad" operator="containsText" priority="1880" stopIfTrue="1" dxfId="2188">
      <formula>NOT(ISERROR(SEARCH("iw.kkZad",B1282)))</formula>
    </cfRule>
    <cfRule type="containsText" text="dsoy jktdh; fo|ky;ksa esa iz;ksx gsrq fu%'kqYd" operator="containsText" priority="1876" stopIfTrue="1" dxfId="2189">
      <formula>NOT(ISERROR(SEARCH("dsoy jktdh; fo|ky;ksa esa iz;ksx gsrq fu%'kqYd",B1282)))</formula>
    </cfRule>
    <cfRule type="containsText" text="f'k{kk foHkkx jktLFkku" operator="containsText" priority="1879" stopIfTrue="1" dxfId="2190">
      <formula>NOT(ISERROR(SEARCH("f'k{kk foHkkx jktLFkku",B1282)))</formula>
    </cfRule>
  </conditionalFormatting>
  <conditionalFormatting sqref="I1048:K1053 L1047:M1053 K1044:K1047">
    <cfRule type="cellIs" operator="equal" priority="1049" dxfId="2191">
      <formula>0</formula>
    </cfRule>
    <cfRule type="cellIs" operator="equal" priority="1057" dxfId="2192">
      <formula>0</formula>
    </cfRule>
    <cfRule type="cellIs" operator="equal" priority="1053" dxfId="2193">
      <formula>0</formula>
    </cfRule>
  </conditionalFormatting>
  <conditionalFormatting sqref="L1247">
    <cfRule type="containsText" text="f'k{kk foHkkx jktLFkku" operator="containsText" priority="987" stopIfTrue="1" dxfId="2194">
      <formula>NOT(ISERROR(SEARCH("f'k{kk foHkkx jktLFkku",L1247)))</formula>
    </cfRule>
    <cfRule type="containsText" text="dsoy jktdh; fo|ky;ksa esa iz;ksx gsrq fu%'kqYd" operator="containsText" priority="990" stopIfTrue="1" dxfId="2195">
      <formula>NOT(ISERROR(SEARCH("dsoy jktdh; fo|ky;ksa esa iz;ksx gsrq fu%'kqYd",L1247)))</formula>
    </cfRule>
    <cfRule type="containsText" text="f'k{kk foHkkx jktLFkku" operator="containsText" priority="991" stopIfTrue="1" dxfId="2196">
      <formula>NOT(ISERROR(SEARCH("f'k{kk foHkkx jktLFkku",L1247)))</formula>
    </cfRule>
    <cfRule type="containsText" text="f'k{kk foHkkx jktLFkku" operator="containsText" priority="995" stopIfTrue="1" dxfId="2197">
      <formula>NOT(ISERROR(SEARCH("f'k{kk foHkkx jktLFkku",L1247)))</formula>
    </cfRule>
    <cfRule type="containsText" text="iw.kkZad" operator="containsText" priority="996" stopIfTrue="1" dxfId="2198">
      <formula>NOT(ISERROR(SEARCH("iw.kkZad",L1247)))</formula>
    </cfRule>
    <cfRule type="containsText" text="dsoy jktdh; fo|ky;ksa esa iz;ksx gsrq fu%'kqYd" operator="containsText" priority="994" stopIfTrue="1" dxfId="2199">
      <formula>NOT(ISERROR(SEARCH("dsoy jktdh; fo|ky;ksa esa iz;ksx gsrq fu%'kqYd",L1247)))</formula>
    </cfRule>
    <cfRule type="containsText" text="dsoy jktdh; fo|ky;ksa esa iz;ksx gsrq fu%'kqYd" operator="containsText" priority="986" stopIfTrue="1" dxfId="2200">
      <formula>NOT(ISERROR(SEARCH("dsoy jktdh; fo|ky;ksa esa iz;ksx gsrq fu%'kqYd",L1247)))</formula>
    </cfRule>
    <cfRule type="containsText" text="iw.kkZad" operator="containsText" priority="992" stopIfTrue="1" dxfId="2201">
      <formula>NOT(ISERROR(SEARCH("iw.kkZad",L1247)))</formula>
    </cfRule>
    <cfRule type="containsText" text="iw.kkZad" operator="containsText" priority="988" stopIfTrue="1" dxfId="2202">
      <formula>NOT(ISERROR(SEARCH("iw.kkZad",L1247)))</formula>
    </cfRule>
  </conditionalFormatting>
  <conditionalFormatting sqref="M777:M786 L767:L774 H794:I795 H787 C761:C765 H790:H793 I768:K773 D777:D787 E776:E787 C776:C788 C768:C774 F796:G799 A761:B799 H768:H774 D761:M763 M767:M775 E774:G774 K764:K767 G787:G788 E790:G795 C790:D799 F776:F788 G776:L784 I787:I793 J786:K786">
    <cfRule type="cellIs" operator="equal" priority="1985" dxfId="2203">
      <formula>0</formula>
    </cfRule>
  </conditionalFormatting>
  <conditionalFormatting sqref="F716:G717 D713:D719">
    <cfRule type="cellIs" operator="equal" priority="1998" stopIfTrue="1" dxfId="2204">
      <formula>200</formula>
    </cfRule>
    <cfRule type="cellIs" operator="equal" priority="1997" stopIfTrue="1" dxfId="2205">
      <formula>1800</formula>
    </cfRule>
  </conditionalFormatting>
  <conditionalFormatting sqref="I3968:K3973 L3967:M3973 K3964:K3967">
    <cfRule type="cellIs" operator="equal" priority="17" dxfId="2206">
      <formula>0</formula>
    </cfRule>
    <cfRule type="cellIs" operator="equal" priority="21" dxfId="2207">
      <formula>0</formula>
    </cfRule>
    <cfRule type="cellIs" operator="equal" priority="13" dxfId="2208">
      <formula>0</formula>
    </cfRule>
    <cfRule type="cellIs" operator="equal" priority="25" dxfId="2209">
      <formula>0</formula>
    </cfRule>
  </conditionalFormatting>
  <conditionalFormatting sqref="L2134 M2134:M2135 L2136 J2136:K2142 F2141:I2142 F2147:H2147 F2136:G2140 D2122:D2123 B2122 C2128:C2134 C2147:C2148 F2153:G2159 I2147:I2154 D2153:D2159 F2143:K2144 C2136:C2145 L2127 F2134:H2134 H2136:I2136 L2137:M2144 H2139:I2139 C2150:C2159">
    <cfRule type="containsText" text="iw.kkZad" operator="containsText" priority="1712" stopIfTrue="1" dxfId="2210">
      <formula>NOT(ISERROR(SEARCH("iw.kkZad",B2122)))</formula>
    </cfRule>
    <cfRule type="containsText" text="f'k{kk foHkkx jktLFkku" operator="containsText" priority="1711" stopIfTrue="1" dxfId="2211">
      <formula>NOT(ISERROR(SEARCH("f'k{kk foHkkx jktLFkku",B2122)))</formula>
    </cfRule>
    <cfRule type="containsText" text="dsoy jktdh; fo|ky;ksa esa iz;ksx gsrq fu%'kqYd" operator="containsText" priority="1708" stopIfTrue="1" dxfId="2212">
      <formula>NOT(ISERROR(SEARCH("dsoy jktdh; fo|ky;ksa esa iz;ksx gsrq fu%'kqYd",B2122)))</formula>
    </cfRule>
  </conditionalFormatting>
  <conditionalFormatting sqref="F3590:H3594">
    <cfRule type="cellIs" operator="equal" priority="1418" dxfId="2213">
      <formula>"0/200"</formula>
    </cfRule>
    <cfRule type="cellIs" operator="equal" priority="1419" dxfId="2214">
      <formula>"0/100"</formula>
    </cfRule>
  </conditionalFormatting>
  <conditionalFormatting sqref="M1657:M1666 L1647:L1654 H1674:I1675 H1667 C1641:C1645 H1670:H1673 I1648:K1653 D1657:D1667 E1656:E1667 C1656:C1668 C1648:C1654 F1676:G1679 A1641:B1679 H1648:H1654 D1641:M1643 M1647:M1655 E1654:G1654 K1644:K1647 G1667:G1668 E1670:G1675 C1670:D1679 F1656:F1668 G1656:L1664 I1667:I1673 J1666:K1666">
    <cfRule type="cellIs" operator="equal" priority="1809" dxfId="2215">
      <formula>0</formula>
    </cfRule>
  </conditionalFormatting>
  <conditionalFormatting sqref="L3854 M3854:M3855 L3856 J3856:K3862 F3861:I3862 F3867:H3867 F3856:G3860 D3842:D3843 B3842 C3848:C3854 C3867:C3868 F3873:G3879 I3867:I3874 D3873:D3879 F3863:K3864 C3856:C3865 L3847 F3854:H3854 H3856:I3856 L3857:M3864 H3859:I3859 C3870:C3879">
    <cfRule type="containsText" text="f'k{kk foHkkx jktLFkku" operator="containsText" priority="1367" stopIfTrue="1" dxfId="2216">
      <formula>NOT(ISERROR(SEARCH("f'k{kk foHkkx jktLFkku",B3842)))</formula>
    </cfRule>
    <cfRule type="containsText" text="iw.kkZad" operator="containsText" priority="1368" stopIfTrue="1" dxfId="2217">
      <formula>NOT(ISERROR(SEARCH("iw.kkZad",B3842)))</formula>
    </cfRule>
    <cfRule type="containsText" text="dsoy jktdh; fo|ky;ksa esa iz;ksx gsrq fu%'kqYd" operator="containsText" priority="1364" stopIfTrue="1" dxfId="2218">
      <formula>NOT(ISERROR(SEARCH("dsoy jktdh; fo|ky;ksa esa iz;ksx gsrq fu%'kqYd",B3842)))</formula>
    </cfRule>
  </conditionalFormatting>
  <conditionalFormatting sqref="L807">
    <cfRule type="containsText" text="dsoy jktdh; fo|ky;ksa esa iz;ksx gsrq fu%'kqYd" operator="containsText" priority="1126" stopIfTrue="1" dxfId="2219">
      <formula>NOT(ISERROR(SEARCH("dsoy jktdh; fo|ky;ksa esa iz;ksx gsrq fu%'kqYd",L807)))</formula>
    </cfRule>
    <cfRule type="containsText" text="f'k{kk foHkkx jktLFkku" operator="containsText" priority="1119" stopIfTrue="1" dxfId="2220">
      <formula>NOT(ISERROR(SEARCH("f'k{kk foHkkx jktLFkku",L807)))</formula>
    </cfRule>
    <cfRule type="containsText" text="f'k{kk foHkkx jktLFkku" operator="containsText" priority="1127" stopIfTrue="1" dxfId="2221">
      <formula>NOT(ISERROR(SEARCH("f'k{kk foHkkx jktLFkku",L807)))</formula>
    </cfRule>
    <cfRule type="containsText" text="dsoy jktdh; fo|ky;ksa esa iz;ksx gsrq fu%'kqYd" operator="containsText" priority="1118" stopIfTrue="1" dxfId="2222">
      <formula>NOT(ISERROR(SEARCH("dsoy jktdh; fo|ky;ksa esa iz;ksx gsrq fu%'kqYd",L807)))</formula>
    </cfRule>
    <cfRule type="containsText" text="iw.kkZad" operator="containsText" priority="1128" stopIfTrue="1" dxfId="2223">
      <formula>NOT(ISERROR(SEARCH("iw.kkZad",L807)))</formula>
    </cfRule>
    <cfRule type="containsText" text="iw.kkZad" operator="containsText" priority="1120" stopIfTrue="1" dxfId="2224">
      <formula>NOT(ISERROR(SEARCH("iw.kkZad",L807)))</formula>
    </cfRule>
    <cfRule type="containsText" text="iw.kkZad" operator="containsText" priority="1124" stopIfTrue="1" dxfId="2225">
      <formula>NOT(ISERROR(SEARCH("iw.kkZad",L807)))</formula>
    </cfRule>
    <cfRule type="containsText" text="f'k{kk foHkkx jktLFkku" operator="containsText" priority="1123" stopIfTrue="1" dxfId="2226">
      <formula>NOT(ISERROR(SEARCH("f'k{kk foHkkx jktLFkku",L807)))</formula>
    </cfRule>
    <cfRule type="containsText" text="dsoy jktdh; fo|ky;ksa esa iz;ksx gsrq fu%'kqYd" operator="containsText" priority="1122" stopIfTrue="1" dxfId="2227">
      <formula>NOT(ISERROR(SEARCH("dsoy jktdh; fo|ky;ksa esa iz;ksx gsrq fu%'kqYd",L807)))</formula>
    </cfRule>
  </conditionalFormatting>
  <conditionalFormatting sqref="F2430:H2434">
    <cfRule type="cellIs" operator="equal" priority="1650" dxfId="2228">
      <formula>"0/200"</formula>
    </cfRule>
    <cfRule type="cellIs" operator="equal" priority="1651" dxfId="2229">
      <formula>"0/100"</formula>
    </cfRule>
  </conditionalFormatting>
  <conditionalFormatting sqref="F3156:G3157 D3153:D3159">
    <cfRule type="cellIs" operator="equal" priority="1509" stopIfTrue="1" dxfId="2230">
      <formula>1800</formula>
    </cfRule>
    <cfRule type="cellIs" operator="equal" priority="1510" stopIfTrue="1" dxfId="2231">
      <formula>200</formula>
    </cfRule>
  </conditionalFormatting>
  <conditionalFormatting sqref="I448:K453 L447:M453 K444:K447">
    <cfRule type="cellIs" operator="equal" priority="1237" dxfId="2232">
      <formula>0</formula>
    </cfRule>
    <cfRule type="cellIs" operator="equal" priority="1229" dxfId="2233">
      <formula>0</formula>
    </cfRule>
    <cfRule type="cellIs" operator="equal" priority="1233" dxfId="2234">
      <formula>0</formula>
    </cfRule>
  </conditionalFormatting>
  <conditionalFormatting sqref="L3894 M3894:M3895 L3896 J3896:K3902 F3901:I3902 F3907:H3907 F3896:G3900 D3882:D3883 B3882 C3888:C3894 C3907:C3908 F3913:G3919 I3907:I3914 D3913:D3919 F3903:K3904 C3896:C3905 L3887 F3894:H3894 H3896:I3896 L3897:M3904 H3899:I3899 C3910:C3919">
    <cfRule type="containsText" text="f'k{kk foHkkx jktLFkku" operator="containsText" priority="1359" stopIfTrue="1" dxfId="2235">
      <formula>NOT(ISERROR(SEARCH("f'k{kk foHkkx jktLFkku",B3882)))</formula>
    </cfRule>
    <cfRule type="containsText" text="iw.kkZad" operator="containsText" priority="1360" stopIfTrue="1" dxfId="2236">
      <formula>NOT(ISERROR(SEARCH("iw.kkZad",B3882)))</formula>
    </cfRule>
    <cfRule type="containsText" text="dsoy jktdh; fo|ky;ksa esa iz;ksx gsrq fu%'kqYd" operator="containsText" priority="1356" stopIfTrue="1" dxfId="2237">
      <formula>NOT(ISERROR(SEARCH("dsoy jktdh; fo|ky;ksa esa iz;ksx gsrq fu%'kqYd",B3882)))</formula>
    </cfRule>
  </conditionalFormatting>
  <conditionalFormatting sqref="I2408:K2413 L2407:M2413 K2404:K2407">
    <cfRule type="cellIs" operator="equal" priority="637" dxfId="2238">
      <formula>0</formula>
    </cfRule>
    <cfRule type="cellIs" operator="equal" priority="649" dxfId="2239">
      <formula>0</formula>
    </cfRule>
    <cfRule type="cellIs" operator="equal" priority="645" dxfId="2240">
      <formula>0</formula>
    </cfRule>
    <cfRule type="cellIs" operator="equal" priority="641" dxfId="2241">
      <formula>0</formula>
    </cfRule>
  </conditionalFormatting>
  <conditionalFormatting sqref="F3710:H3714">
    <cfRule type="cellIs" operator="equal" priority="1395" dxfId="2242">
      <formula>"0/100"</formula>
    </cfRule>
    <cfRule type="cellIs" operator="equal" priority="1394" dxfId="2243">
      <formula>"0/200"</formula>
    </cfRule>
  </conditionalFormatting>
  <conditionalFormatting sqref="L1847">
    <cfRule type="containsText" text="f'k{kk foHkkx jktLFkku" operator="containsText" priority="815" stopIfTrue="1" dxfId="2244">
      <formula>NOT(ISERROR(SEARCH("f'k{kk foHkkx jktLFkku",L1847)))</formula>
    </cfRule>
    <cfRule type="containsText" text="dsoy jktdh; fo|ky;ksa esa iz;ksx gsrq fu%'kqYd" operator="containsText" priority="814" stopIfTrue="1" dxfId="2245">
      <formula>NOT(ISERROR(SEARCH("dsoy jktdh; fo|ky;ksa esa iz;ksx gsrq fu%'kqYd",L1847)))</formula>
    </cfRule>
    <cfRule type="containsText" text="dsoy jktdh; fo|ky;ksa esa iz;ksx gsrq fu%'kqYd" operator="containsText" priority="810" stopIfTrue="1" dxfId="2246">
      <formula>NOT(ISERROR(SEARCH("dsoy jktdh; fo|ky;ksa esa iz;ksx gsrq fu%'kqYd",L1847)))</formula>
    </cfRule>
    <cfRule type="containsText" text="f'k{kk foHkkx jktLFkku" operator="containsText" priority="811" stopIfTrue="1" dxfId="2247">
      <formula>NOT(ISERROR(SEARCH("f'k{kk foHkkx jktLFkku",L1847)))</formula>
    </cfRule>
    <cfRule type="containsText" text="iw.kkZad" operator="containsText" priority="812" stopIfTrue="1" dxfId="2248">
      <formula>NOT(ISERROR(SEARCH("iw.kkZad",L1847)))</formula>
    </cfRule>
    <cfRule type="containsText" text="iw.kkZad" operator="containsText" priority="808" stopIfTrue="1" dxfId="2249">
      <formula>NOT(ISERROR(SEARCH("iw.kkZad",L1847)))</formula>
    </cfRule>
    <cfRule type="containsText" text="iw.kkZad" operator="containsText" priority="816" stopIfTrue="1" dxfId="2250">
      <formula>NOT(ISERROR(SEARCH("iw.kkZad",L1847)))</formula>
    </cfRule>
    <cfRule type="containsText" text="dsoy jktdh; fo|ky;ksa esa iz;ksx gsrq fu%'kqYd" operator="containsText" priority="806" stopIfTrue="1" dxfId="2251">
      <formula>NOT(ISERROR(SEARCH("dsoy jktdh; fo|ky;ksa esa iz;ksx gsrq fu%'kqYd",L1847)))</formula>
    </cfRule>
    <cfRule type="containsText" text="f'k{kk foHkkx jktLFkku" operator="containsText" priority="807" stopIfTrue="1" dxfId="2252">
      <formula>NOT(ISERROR(SEARCH("f'k{kk foHkkx jktLFkku",L1847)))</formula>
    </cfRule>
  </conditionalFormatting>
  <conditionalFormatting sqref="F310:H314">
    <cfRule type="cellIs" operator="equal" priority="2074" dxfId="2253">
      <formula>"0/200"</formula>
    </cfRule>
    <cfRule type="cellIs" operator="equal" priority="2075" dxfId="2254">
      <formula>"0/100"</formula>
    </cfRule>
  </conditionalFormatting>
  <conditionalFormatting sqref="L3607">
    <cfRule type="containsText" text="dsoy jktdh; fo|ky;ksa esa iz;ksx gsrq fu%'kqYd" operator="containsText" priority="162" stopIfTrue="1" dxfId="2255">
      <formula>NOT(ISERROR(SEARCH("dsoy jktdh; fo|ky;ksa esa iz;ksx gsrq fu%'kqYd",L3607)))</formula>
    </cfRule>
    <cfRule type="containsText" text="f'k{kk foHkkx jktLFkku" operator="containsText" priority="167" stopIfTrue="1" dxfId="2256">
      <formula>NOT(ISERROR(SEARCH("f'k{kk foHkkx jktLFkku",L3607)))</formula>
    </cfRule>
    <cfRule type="containsText" text="iw.kkZad" operator="containsText" priority="160" stopIfTrue="1" dxfId="2257">
      <formula>NOT(ISERROR(SEARCH("iw.kkZad",L3607)))</formula>
    </cfRule>
    <cfRule type="containsText" text="iw.kkZad" operator="containsText" priority="164" stopIfTrue="1" dxfId="2258">
      <formula>NOT(ISERROR(SEARCH("iw.kkZad",L3607)))</formula>
    </cfRule>
    <cfRule type="containsText" text="dsoy jktdh; fo|ky;ksa esa iz;ksx gsrq fu%'kqYd" operator="containsText" priority="154" stopIfTrue="1" dxfId="2259">
      <formula>NOT(ISERROR(SEARCH("dsoy jktdh; fo|ky;ksa esa iz;ksx gsrq fu%'kqYd",L3607)))</formula>
    </cfRule>
    <cfRule type="containsText" text="iw.kkZad" operator="containsText" priority="168" stopIfTrue="1" dxfId="2260">
      <formula>NOT(ISERROR(SEARCH("iw.kkZad",L3607)))</formula>
    </cfRule>
    <cfRule type="containsText" text="f'k{kk foHkkx jktLFkku" operator="containsText" priority="163" stopIfTrue="1" dxfId="2261">
      <formula>NOT(ISERROR(SEARCH("f'k{kk foHkkx jktLFkku",L3607)))</formula>
    </cfRule>
    <cfRule type="containsText" text="f'k{kk foHkkx jktLFkku" operator="containsText" priority="159" stopIfTrue="1" dxfId="2262">
      <formula>NOT(ISERROR(SEARCH("f'k{kk foHkkx jktLFkku",L3607)))</formula>
    </cfRule>
    <cfRule type="containsText" text="f'k{kk foHkkx jktLFkku" operator="containsText" priority="155" stopIfTrue="1" dxfId="2263">
      <formula>NOT(ISERROR(SEARCH("f'k{kk foHkkx jktLFkku",L3607)))</formula>
    </cfRule>
    <cfRule type="containsText" text="dsoy jktdh; fo|ky;ksa esa iz;ksx gsrq fu%'kqYd" operator="containsText" priority="158" stopIfTrue="1" dxfId="2264">
      <formula>NOT(ISERROR(SEARCH("dsoy jktdh; fo|ky;ksa esa iz;ksx gsrq fu%'kqYd",L3607)))</formula>
    </cfRule>
    <cfRule type="containsText" text="dsoy jktdh; fo|ky;ksa esa iz;ksx gsrq fu%'kqYd" operator="containsText" priority="166" stopIfTrue="1" dxfId="2265">
      <formula>NOT(ISERROR(SEARCH("dsoy jktdh; fo|ky;ksa esa iz;ksx gsrq fu%'kqYd",L3607)))</formula>
    </cfRule>
    <cfRule type="containsText" text="iw.kkZad" operator="containsText" priority="156" stopIfTrue="1" dxfId="2266">
      <formula>NOT(ISERROR(SEARCH("iw.kkZad",L3607)))</formula>
    </cfRule>
  </conditionalFormatting>
  <conditionalFormatting sqref="L3614 M3614:M3615 L3616 J3616:K3622 F3621:I3622 F3627:H3627 F3616:G3620 D3602:D3603 B3602 C3608:C3614 C3627:C3628 F3633:G3639 I3627:I3634 D3633:D3639 F3623:K3624 C3616:C3625 L3607 F3614:H3614 H3616:I3616 L3617:M3624 H3619:I3619 C3630:C3639">
    <cfRule type="containsText" text="iw.kkZad" operator="containsText" priority="1416" stopIfTrue="1" dxfId="2267">
      <formula>NOT(ISERROR(SEARCH("iw.kkZad",B3602)))</formula>
    </cfRule>
    <cfRule type="containsText" text="f'k{kk foHkkx jktLFkku" operator="containsText" priority="1415" stopIfTrue="1" dxfId="2268">
      <formula>NOT(ISERROR(SEARCH("f'k{kk foHkkx jktLFkku",B3602)))</formula>
    </cfRule>
    <cfRule type="containsText" text="dsoy jktdh; fo|ky;ksa esa iz;ksx gsrq fu%'kqYd" operator="containsText" priority="1412" stopIfTrue="1" dxfId="2269">
      <formula>NOT(ISERROR(SEARCH("dsoy jktdh; fo|ky;ksa esa iz;ksx gsrq fu%'kqYd",B3602)))</formula>
    </cfRule>
  </conditionalFormatting>
  <conditionalFormatting sqref="L1454 M1454:M1455 L1456 J1456:K1462 F1461:I1462 F1467:H1467 F1456:G1460 D1442:D1443 B1442 C1448:C1454 C1467:C1468 F1473:G1479 I1467:I1474 D1473:D1479 F1463:K1464 C1456:C1465 L1447 F1454:H1454 H1456:I1456 L1457:M1464 H1459:I1459 C1470:C1479">
    <cfRule type="containsText" text="iw.kkZad" operator="containsText" priority="1848" stopIfTrue="1" dxfId="2270">
      <formula>NOT(ISERROR(SEARCH("iw.kkZad",B1442)))</formula>
    </cfRule>
    <cfRule type="containsText" text="dsoy jktdh; fo|ky;ksa esa iz;ksx gsrq fu%'kqYd" operator="containsText" priority="1844" stopIfTrue="1" dxfId="2271">
      <formula>NOT(ISERROR(SEARCH("dsoy jktdh; fo|ky;ksa esa iz;ksx gsrq fu%'kqYd",B1442)))</formula>
    </cfRule>
    <cfRule type="containsText" text="f'k{kk foHkkx jktLFkku" operator="containsText" priority="1847" stopIfTrue="1" dxfId="2272">
      <formula>NOT(ISERROR(SEARCH("f'k{kk foHkkx jktLFkku",B1442)))</formula>
    </cfRule>
  </conditionalFormatting>
  <conditionalFormatting sqref="L1487">
    <cfRule type="containsText" text="dsoy jktdh; fo|ky;ksa esa iz;ksx gsrq fu%'kqYd" operator="containsText" priority="918" stopIfTrue="1" dxfId="2273">
      <formula>NOT(ISERROR(SEARCH("dsoy jktdh; fo|ky;ksa esa iz;ksx gsrq fu%'kqYd",L1487)))</formula>
    </cfRule>
    <cfRule type="containsText" text="iw.kkZad" operator="containsText" priority="916" stopIfTrue="1" dxfId="2274">
      <formula>NOT(ISERROR(SEARCH("iw.kkZad",L1487)))</formula>
    </cfRule>
    <cfRule type="containsText" text="f'k{kk foHkkx jktLFkku" operator="containsText" priority="915" stopIfTrue="1" dxfId="2275">
      <formula>NOT(ISERROR(SEARCH("f'k{kk foHkkx jktLFkku",L1487)))</formula>
    </cfRule>
    <cfRule type="containsText" text="dsoy jktdh; fo|ky;ksa esa iz;ksx gsrq fu%'kqYd" operator="containsText" priority="914" stopIfTrue="1" dxfId="2276">
      <formula>NOT(ISERROR(SEARCH("dsoy jktdh; fo|ky;ksa esa iz;ksx gsrq fu%'kqYd",L1487)))</formula>
    </cfRule>
    <cfRule type="containsText" text="iw.kkZad" operator="containsText" priority="920" stopIfTrue="1" dxfId="2277">
      <formula>NOT(ISERROR(SEARCH("iw.kkZad",L1487)))</formula>
    </cfRule>
    <cfRule type="containsText" text="iw.kkZad" operator="containsText" priority="924" stopIfTrue="1" dxfId="2278">
      <formula>NOT(ISERROR(SEARCH("iw.kkZad",L1487)))</formula>
    </cfRule>
    <cfRule type="containsText" text="f'k{kk foHkkx jktLFkku" operator="containsText" priority="923" stopIfTrue="1" dxfId="2279">
      <formula>NOT(ISERROR(SEARCH("f'k{kk foHkkx jktLFkku",L1487)))</formula>
    </cfRule>
    <cfRule type="containsText" text="dsoy jktdh; fo|ky;ksa esa iz;ksx gsrq fu%'kqYd" operator="containsText" priority="922" stopIfTrue="1" dxfId="2280">
      <formula>NOT(ISERROR(SEARCH("dsoy jktdh; fo|ky;ksa esa iz;ksx gsrq fu%'kqYd",L1487)))</formula>
    </cfRule>
    <cfRule type="containsText" text="f'k{kk foHkkx jktLFkku" operator="containsText" priority="919" stopIfTrue="1" dxfId="2281">
      <formula>NOT(ISERROR(SEARCH("f'k{kk foHkkx jktLFkku",L1487)))</formula>
    </cfRule>
  </conditionalFormatting>
  <conditionalFormatting sqref="L1527">
    <cfRule type="containsText" text="dsoy jktdh; fo|ky;ksa esa iz;ksx gsrq fu%'kqYd" operator="containsText" priority="906" stopIfTrue="1" dxfId="2282">
      <formula>NOT(ISERROR(SEARCH("dsoy jktdh; fo|ky;ksa esa iz;ksx gsrq fu%'kqYd",L1527)))</formula>
    </cfRule>
    <cfRule type="containsText" text="iw.kkZad" operator="containsText" priority="908" stopIfTrue="1" dxfId="2283">
      <formula>NOT(ISERROR(SEARCH("iw.kkZad",L1527)))</formula>
    </cfRule>
    <cfRule type="containsText" text="iw.kkZad" operator="containsText" priority="904" stopIfTrue="1" dxfId="2284">
      <formula>NOT(ISERROR(SEARCH("iw.kkZad",L1527)))</formula>
    </cfRule>
    <cfRule type="containsText" text="dsoy jktdh; fo|ky;ksa esa iz;ksx gsrq fu%'kqYd" operator="containsText" priority="902" stopIfTrue="1" dxfId="2285">
      <formula>NOT(ISERROR(SEARCH("dsoy jktdh; fo|ky;ksa esa iz;ksx gsrq fu%'kqYd",L1527)))</formula>
    </cfRule>
    <cfRule type="containsText" text="f'k{kk foHkkx jktLFkku" operator="containsText" priority="911" stopIfTrue="1" dxfId="2286">
      <formula>NOT(ISERROR(SEARCH("f'k{kk foHkkx jktLFkku",L1527)))</formula>
    </cfRule>
    <cfRule type="containsText" text="f'k{kk foHkkx jktLFkku" operator="containsText" priority="907" stopIfTrue="1" dxfId="2287">
      <formula>NOT(ISERROR(SEARCH("f'k{kk foHkkx jktLFkku",L1527)))</formula>
    </cfRule>
    <cfRule type="containsText" text="iw.kkZad" operator="containsText" priority="912" stopIfTrue="1" dxfId="2288">
      <formula>NOT(ISERROR(SEARCH("iw.kkZad",L1527)))</formula>
    </cfRule>
    <cfRule type="containsText" text="f'k{kk foHkkx jktLFkku" operator="containsText" priority="903" stopIfTrue="1" dxfId="2289">
      <formula>NOT(ISERROR(SEARCH("f'k{kk foHkkx jktLFkku",L1527)))</formula>
    </cfRule>
    <cfRule type="containsText" text="dsoy jktdh; fo|ky;ksa esa iz;ksx gsrq fu%'kqYd" operator="containsText" priority="910" stopIfTrue="1" dxfId="2290">
      <formula>NOT(ISERROR(SEARCH("dsoy jktdh; fo|ky;ksa esa iz;ksx gsrq fu%'kqYd",L1527)))</formula>
    </cfRule>
  </conditionalFormatting>
  <conditionalFormatting sqref="L3047">
    <cfRule type="containsText" text="iw.kkZad" operator="containsText" priority="380" stopIfTrue="1" dxfId="2291">
      <formula>NOT(ISERROR(SEARCH("iw.kkZad",L3047)))</formula>
    </cfRule>
    <cfRule type="containsText" text="f'k{kk foHkkx jktLFkku" operator="containsText" priority="391" stopIfTrue="1" dxfId="2292">
      <formula>NOT(ISERROR(SEARCH("f'k{kk foHkkx jktLFkku",L3047)))</formula>
    </cfRule>
    <cfRule type="containsText" text="dsoy jktdh; fo|ky;ksa esa iz;ksx gsrq fu%'kqYd" operator="containsText" priority="382" stopIfTrue="1" dxfId="2293">
      <formula>NOT(ISERROR(SEARCH("dsoy jktdh; fo|ky;ksa esa iz;ksx gsrq fu%'kqYd",L3047)))</formula>
    </cfRule>
    <cfRule type="containsText" text="dsoy jktdh; fo|ky;ksa esa iz;ksx gsrq fu%'kqYd" operator="containsText" priority="386" stopIfTrue="1" dxfId="2294">
      <formula>NOT(ISERROR(SEARCH("dsoy jktdh; fo|ky;ksa esa iz;ksx gsrq fu%'kqYd",L3047)))</formula>
    </cfRule>
    <cfRule type="containsText" text="iw.kkZad" operator="containsText" priority="388" stopIfTrue="1" dxfId="2295">
      <formula>NOT(ISERROR(SEARCH("iw.kkZad",L3047)))</formula>
    </cfRule>
    <cfRule type="containsText" text="f'k{kk foHkkx jktLFkku" operator="containsText" priority="379" stopIfTrue="1" dxfId="2296">
      <formula>NOT(ISERROR(SEARCH("f'k{kk foHkkx jktLFkku",L3047)))</formula>
    </cfRule>
    <cfRule type="containsText" text="iw.kkZad" operator="containsText" priority="384" stopIfTrue="1" dxfId="2297">
      <formula>NOT(ISERROR(SEARCH("iw.kkZad",L3047)))</formula>
    </cfRule>
    <cfRule type="containsText" text="iw.kkZad" operator="containsText" priority="392" stopIfTrue="1" dxfId="2298">
      <formula>NOT(ISERROR(SEARCH("iw.kkZad",L3047)))</formula>
    </cfRule>
    <cfRule type="containsText" text="dsoy jktdh; fo|ky;ksa esa iz;ksx gsrq fu%'kqYd" operator="containsText" priority="390" stopIfTrue="1" dxfId="2299">
      <formula>NOT(ISERROR(SEARCH("dsoy jktdh; fo|ky;ksa esa iz;ksx gsrq fu%'kqYd",L3047)))</formula>
    </cfRule>
    <cfRule type="containsText" text="f'k{kk foHkkx jktLFkku" operator="containsText" priority="387" stopIfTrue="1" dxfId="2300">
      <formula>NOT(ISERROR(SEARCH("f'k{kk foHkkx jktLFkku",L3047)))</formula>
    </cfRule>
    <cfRule type="containsText" text="dsoy jktdh; fo|ky;ksa esa iz;ksx gsrq fu%'kqYd" operator="containsText" priority="378" stopIfTrue="1" dxfId="2301">
      <formula>NOT(ISERROR(SEARCH("dsoy jktdh; fo|ky;ksa esa iz;ksx gsrq fu%'kqYd",L3047)))</formula>
    </cfRule>
    <cfRule type="containsText" text="f'k{kk foHkkx jktLFkku" operator="containsText" priority="383" stopIfTrue="1" dxfId="2302">
      <formula>NOT(ISERROR(SEARCH("f'k{kk foHkkx jktLFkku",L3047)))</formula>
    </cfRule>
  </conditionalFormatting>
  <conditionalFormatting sqref="L887">
    <cfRule type="containsText" text="f'k{kk foHkkx jktLFkku" operator="containsText" priority="1099" stopIfTrue="1" dxfId="2303">
      <formula>NOT(ISERROR(SEARCH("f'k{kk foHkkx jktLFkku",L887)))</formula>
    </cfRule>
    <cfRule type="containsText" text="dsoy jktdh; fo|ky;ksa esa iz;ksx gsrq fu%'kqYd" operator="containsText" priority="1098" stopIfTrue="1" dxfId="2304">
      <formula>NOT(ISERROR(SEARCH("dsoy jktdh; fo|ky;ksa esa iz;ksx gsrq fu%'kqYd",L887)))</formula>
    </cfRule>
    <cfRule type="containsText" text="iw.kkZad" operator="containsText" priority="1100" stopIfTrue="1" dxfId="2305">
      <formula>NOT(ISERROR(SEARCH("iw.kkZad",L887)))</formula>
    </cfRule>
    <cfRule type="containsText" text="iw.kkZad" operator="containsText" priority="1096" stopIfTrue="1" dxfId="2306">
      <formula>NOT(ISERROR(SEARCH("iw.kkZad",L887)))</formula>
    </cfRule>
    <cfRule type="containsText" text="dsoy jktdh; fo|ky;ksa esa iz;ksx gsrq fu%'kqYd" operator="containsText" priority="1102" stopIfTrue="1" dxfId="2307">
      <formula>NOT(ISERROR(SEARCH("dsoy jktdh; fo|ky;ksa esa iz;ksx gsrq fu%'kqYd",L887)))</formula>
    </cfRule>
    <cfRule type="containsText" text="dsoy jktdh; fo|ky;ksa esa iz;ksx gsrq fu%'kqYd" operator="containsText" priority="1094" stopIfTrue="1" dxfId="2308">
      <formula>NOT(ISERROR(SEARCH("dsoy jktdh; fo|ky;ksa esa iz;ksx gsrq fu%'kqYd",L887)))</formula>
    </cfRule>
    <cfRule type="containsText" text="iw.kkZad" operator="containsText" priority="1104" stopIfTrue="1" dxfId="2309">
      <formula>NOT(ISERROR(SEARCH("iw.kkZad",L887)))</formula>
    </cfRule>
    <cfRule type="containsText" text="f'k{kk foHkkx jktLFkku" operator="containsText" priority="1095" stopIfTrue="1" dxfId="2310">
      <formula>NOT(ISERROR(SEARCH("f'k{kk foHkkx jktLFkku",L887)))</formula>
    </cfRule>
    <cfRule type="containsText" text="f'k{kk foHkkx jktLFkku" operator="containsText" priority="1103" stopIfTrue="1" dxfId="2311">
      <formula>NOT(ISERROR(SEARCH("f'k{kk foHkkx jktLFkku",L887)))</formula>
    </cfRule>
  </conditionalFormatting>
  <conditionalFormatting sqref="L3374 M3374:M3375 L3376 J3376:K3382 F3381:I3382 F3387:H3387 F3376:G3380 D3362:D3363 B3362 C3368:C3374 C3387:C3388 F3393:G3399 I3387:I3394 D3393:D3399 F3383:K3384 C3376:C3385 L3367 F3374:H3374 H3376:I3376 L3377:M3384 H3379:I3379 C3390:C3399">
    <cfRule type="containsText" text="f'k{kk foHkkx jktLFkku" operator="containsText" priority="1463" stopIfTrue="1" dxfId="2312">
      <formula>NOT(ISERROR(SEARCH("f'k{kk foHkkx jktLFkku",B3362)))</formula>
    </cfRule>
    <cfRule type="containsText" text="iw.kkZad" operator="containsText" priority="1464" stopIfTrue="1" dxfId="2313">
      <formula>NOT(ISERROR(SEARCH("iw.kkZad",B3362)))</formula>
    </cfRule>
    <cfRule type="containsText" text="dsoy jktdh; fo|ky;ksa esa iz;ksx gsrq fu%'kqYd" operator="containsText" priority="1460" stopIfTrue="1" dxfId="2314">
      <formula>NOT(ISERROR(SEARCH("dsoy jktdh; fo|ky;ksa esa iz;ksx gsrq fu%'kqYd",B3362)))</formula>
    </cfRule>
  </conditionalFormatting>
  <conditionalFormatting sqref="L894 M894:M895 L896 J896:K902 F901:I902 F907:H907 F896:G900 D882:D883 B882 C888:C894 C907:C908 F913:G919 I907:I914 D913:D919 F903:K904 C896:C905 L887 F894:H894 H896:I896 L897:M904 H899:I899 C910:C919">
    <cfRule type="containsText" text="f'k{kk foHkkx jktLFkku" operator="containsText" priority="1959" stopIfTrue="1" dxfId="2315">
      <formula>NOT(ISERROR(SEARCH("f'k{kk foHkkx jktLFkku",B882)))</formula>
    </cfRule>
    <cfRule type="containsText" text="iw.kkZad" operator="containsText" priority="1960" stopIfTrue="1" dxfId="2316">
      <formula>NOT(ISERROR(SEARCH("iw.kkZad",B882)))</formula>
    </cfRule>
    <cfRule type="containsText" text="dsoy jktdh; fo|ky;ksa esa iz;ksx gsrq fu%'kqYd" operator="containsText" priority="1956" stopIfTrue="1" dxfId="2317">
      <formula>NOT(ISERROR(SEARCH("dsoy jktdh; fo|ky;ksa esa iz;ksx gsrq fu%'kqYd",B882)))</formula>
    </cfRule>
  </conditionalFormatting>
  <conditionalFormatting sqref="L1654 M1654:M1655 L1656 J1656:K1662 F1661:I1662 F1667:H1667 F1656:G1660 D1642:D1643 B1642 C1648:C1654 C1667:C1668 F1673:G1679 I1667:I1674 D1673:D1679 F1663:K1664 C1656:C1665 L1647 F1654:H1654 H1656:I1656 L1657:M1664 H1659:I1659 C1670:C1679">
    <cfRule type="containsText" text="f'k{kk foHkkx jktLFkku" operator="containsText" priority="1807" stopIfTrue="1" dxfId="2318">
      <formula>NOT(ISERROR(SEARCH("f'k{kk foHkkx jktLFkku",B1642)))</formula>
    </cfRule>
    <cfRule type="containsText" text="iw.kkZad" operator="containsText" priority="1808" stopIfTrue="1" dxfId="2319">
      <formula>NOT(ISERROR(SEARCH("iw.kkZad",B1642)))</formula>
    </cfRule>
    <cfRule type="containsText" text="dsoy jktdh; fo|ky;ksa esa iz;ksx gsrq fu%'kqYd" operator="containsText" priority="1804" stopIfTrue="1" dxfId="2320">
      <formula>NOT(ISERROR(SEARCH("dsoy jktdh; fo|ky;ksa esa iz;ksx gsrq fu%'kqYd",B1642)))</formula>
    </cfRule>
  </conditionalFormatting>
  <conditionalFormatting sqref="L287">
    <cfRule type="containsText" text="dsoy jktdh; fo|ky;ksa esa iz;ksx gsrq fu%'kqYd" operator="containsText" priority="1278" stopIfTrue="1" dxfId="2321">
      <formula>NOT(ISERROR(SEARCH("dsoy jktdh; fo|ky;ksa esa iz;ksx gsrq fu%'kqYd",L287)))</formula>
    </cfRule>
    <cfRule type="containsText" text="dsoy jktdh; fo|ky;ksa esa iz;ksx gsrq fu%'kqYd" operator="containsText" priority="1282" stopIfTrue="1" dxfId="2322">
      <formula>NOT(ISERROR(SEARCH("dsoy jktdh; fo|ky;ksa esa iz;ksx gsrq fu%'kqYd",L287)))</formula>
    </cfRule>
    <cfRule type="containsText" text="f'k{kk foHkkx jktLFkku" operator="containsText" priority="1283" stopIfTrue="1" dxfId="2323">
      <formula>NOT(ISERROR(SEARCH("f'k{kk foHkkx jktLFkku",L287)))</formula>
    </cfRule>
    <cfRule type="containsText" text="f'k{kk foHkkx jktLFkku" operator="containsText" priority="1275" stopIfTrue="1" dxfId="2324">
      <formula>NOT(ISERROR(SEARCH("f'k{kk foHkkx jktLFkku",L287)))</formula>
    </cfRule>
    <cfRule type="containsText" text="f'k{kk foHkkx jktLFkku" operator="containsText" priority="1279" stopIfTrue="1" dxfId="2325">
      <formula>NOT(ISERROR(SEARCH("f'k{kk foHkkx jktLFkku",L287)))</formula>
    </cfRule>
    <cfRule type="containsText" text="dsoy jktdh; fo|ky;ksa esa iz;ksx gsrq fu%'kqYd" operator="containsText" priority="1274" stopIfTrue="1" dxfId="2326">
      <formula>NOT(ISERROR(SEARCH("dsoy jktdh; fo|ky;ksa esa iz;ksx gsrq fu%'kqYd",L287)))</formula>
    </cfRule>
    <cfRule type="containsText" text="iw.kkZad" operator="containsText" priority="1284" stopIfTrue="1" dxfId="2327">
      <formula>NOT(ISERROR(SEARCH("iw.kkZad",L287)))</formula>
    </cfRule>
    <cfRule type="containsText" text="iw.kkZad" operator="containsText" priority="1280" stopIfTrue="1" dxfId="2328">
      <formula>NOT(ISERROR(SEARCH("iw.kkZad",L287)))</formula>
    </cfRule>
    <cfRule type="containsText" text="iw.kkZad" operator="containsText" priority="1276" stopIfTrue="1" dxfId="2329">
      <formula>NOT(ISERROR(SEARCH("iw.kkZad",L287)))</formula>
    </cfRule>
  </conditionalFormatting>
  <conditionalFormatting sqref="M3217:M3226 L3207:L3214 H3234:I3235 H3227 C3201:C3205 H3230:H3233 I3208:K3213 D3217:D3227 E3216:E3227 C3216:C3228 C3208:C3214 F3236:G3239 A3201:B3239 H3208:H3214 D3201:M3203 M3207:M3215 E3214:G3214 K3204:K3207 G3227:G3228 E3230:G3235 C3230:D3239 F3216:F3228 G3216:L3224 I3227:I3233 J3226:K3226">
    <cfRule type="cellIs" operator="equal" priority="1497" dxfId="2330">
      <formula>0</formula>
    </cfRule>
  </conditionalFormatting>
  <conditionalFormatting sqref="F3550:H3554">
    <cfRule type="cellIs" operator="equal" priority="1426" dxfId="2331">
      <formula>"0/200"</formula>
    </cfRule>
    <cfRule type="cellIs" operator="equal" priority="1427" dxfId="2332">
      <formula>"0/100"</formula>
    </cfRule>
  </conditionalFormatting>
  <conditionalFormatting sqref="I3928:K3933 L3927:M3933 K3924:K3927">
    <cfRule type="cellIs" operator="equal" priority="41" dxfId="2333">
      <formula>0</formula>
    </cfRule>
    <cfRule type="cellIs" operator="equal" priority="37" dxfId="2334">
      <formula>0</formula>
    </cfRule>
    <cfRule type="cellIs" operator="equal" priority="33" dxfId="2335">
      <formula>0</formula>
    </cfRule>
    <cfRule type="cellIs" operator="equal" priority="29" dxfId="2336">
      <formula>0</formula>
    </cfRule>
  </conditionalFormatting>
  <conditionalFormatting sqref="L2254 M2254:M2255 L2256 J2256:K2262 F2261:I2262 F2267:H2267 F2256:G2260 D2242:D2243 B2242 C2248:C2254 C2267:C2268 F2273:G2279 I2267:I2274 D2273:D2279 F2263:K2264 C2256:C2265 L2247 F2254:H2254 H2256:I2256 L2257:M2264 H2259:I2259 C2270:C2279">
    <cfRule type="containsText" text="f'k{kk foHkkx jktLFkku" operator="containsText" priority="1687" stopIfTrue="1" dxfId="2337">
      <formula>NOT(ISERROR(SEARCH("f'k{kk foHkkx jktLFkku",B2242)))</formula>
    </cfRule>
    <cfRule type="containsText" text="iw.kkZad" operator="containsText" priority="1688" stopIfTrue="1" dxfId="2338">
      <formula>NOT(ISERROR(SEARCH("iw.kkZad",B2242)))</formula>
    </cfRule>
    <cfRule type="containsText" text="dsoy jktdh; fo|ky;ksa esa iz;ksx gsrq fu%'kqYd" operator="containsText" priority="1684" stopIfTrue="1" dxfId="2339">
      <formula>NOT(ISERROR(SEARCH("dsoy jktdh; fo|ky;ksa esa iz;ksx gsrq fu%'kqYd",B2242)))</formula>
    </cfRule>
  </conditionalFormatting>
  <conditionalFormatting sqref="L1927">
    <cfRule type="containsText" text="f'k{kk foHkkx jktLFkku" operator="containsText" priority="783" stopIfTrue="1" dxfId="2340">
      <formula>NOT(ISERROR(SEARCH("f'k{kk foHkkx jktLFkku",L1927)))</formula>
    </cfRule>
    <cfRule type="containsText" text="dsoy jktdh; fo|ky;ksa esa iz;ksx gsrq fu%'kqYd" operator="containsText" priority="782" stopIfTrue="1" dxfId="2341">
      <formula>NOT(ISERROR(SEARCH("dsoy jktdh; fo|ky;ksa esa iz;ksx gsrq fu%'kqYd",L1927)))</formula>
    </cfRule>
    <cfRule type="containsText" text="iw.kkZad" operator="containsText" priority="784" stopIfTrue="1" dxfId="2342">
      <formula>NOT(ISERROR(SEARCH("iw.kkZad",L1927)))</formula>
    </cfRule>
    <cfRule type="containsText" text="iw.kkZad" operator="containsText" priority="788" stopIfTrue="1" dxfId="2343">
      <formula>NOT(ISERROR(SEARCH("iw.kkZad",L1927)))</formula>
    </cfRule>
    <cfRule type="containsText" text="dsoy jktdh; fo|ky;ksa esa iz;ksx gsrq fu%'kqYd" operator="containsText" priority="790" stopIfTrue="1" dxfId="2344">
      <formula>NOT(ISERROR(SEARCH("dsoy jktdh; fo|ky;ksa esa iz;ksx gsrq fu%'kqYd",L1927)))</formula>
    </cfRule>
    <cfRule type="containsText" text="f'k{kk foHkkx jktLFkku" operator="containsText" priority="787" stopIfTrue="1" dxfId="2345">
      <formula>NOT(ISERROR(SEARCH("f'k{kk foHkkx jktLFkku",L1927)))</formula>
    </cfRule>
    <cfRule type="containsText" text="f'k{kk foHkkx jktLFkku" operator="containsText" priority="791" stopIfTrue="1" dxfId="2346">
      <formula>NOT(ISERROR(SEARCH("f'k{kk foHkkx jktLFkku",L1927)))</formula>
    </cfRule>
    <cfRule type="containsText" text="iw.kkZad" operator="containsText" priority="792" stopIfTrue="1" dxfId="2347">
      <formula>NOT(ISERROR(SEARCH("iw.kkZad",L1927)))</formula>
    </cfRule>
    <cfRule type="containsText" text="dsoy jktdh; fo|ky;ksa esa iz;ksx gsrq fu%'kqYd" operator="containsText" priority="786" stopIfTrue="1" dxfId="2348">
      <formula>NOT(ISERROR(SEARCH("dsoy jktdh; fo|ky;ksa esa iz;ksx gsrq fu%'kqYd",L1927)))</formula>
    </cfRule>
  </conditionalFormatting>
  <conditionalFormatting sqref="L3534 M3534:M3535 L3536 J3536:K3542 F3541:I3542 F3547:H3547 F3536:G3540 D3522:D3523 B3522 C3528:C3534 C3547:C3548 F3553:G3559 I3547:I3554 D3553:D3559 F3543:K3544 C3536:C3545 L3527 F3534:H3534 H3536:I3536 L3537:M3544 H3539:I3539 C3550:C3559">
    <cfRule type="containsText" text="iw.kkZad" operator="containsText" priority="1432" stopIfTrue="1" dxfId="2349">
      <formula>NOT(ISERROR(SEARCH("iw.kkZad",B3522)))</formula>
    </cfRule>
    <cfRule type="containsText" text="dsoy jktdh; fo|ky;ksa esa iz;ksx gsrq fu%'kqYd" operator="containsText" priority="1428" stopIfTrue="1" dxfId="2350">
      <formula>NOT(ISERROR(SEARCH("dsoy jktdh; fo|ky;ksa esa iz;ksx gsrq fu%'kqYd",B3522)))</formula>
    </cfRule>
    <cfRule type="containsText" text="f'k{kk foHkkx jktLFkku" operator="containsText" priority="1431" stopIfTrue="1" dxfId="2351">
      <formula>NOT(ISERROR(SEARCH("f'k{kk foHkkx jktLFkku",B3522)))</formula>
    </cfRule>
  </conditionalFormatting>
  <conditionalFormatting sqref="I968:K973 L967:M973 K964:K967">
    <cfRule type="cellIs" operator="equal" priority="1081" dxfId="2352">
      <formula>0</formula>
    </cfRule>
    <cfRule type="cellIs" operator="equal" priority="1077" dxfId="2353">
      <formula>0</formula>
    </cfRule>
    <cfRule type="cellIs" operator="equal" priority="1073" dxfId="2354">
      <formula>0</formula>
    </cfRule>
  </conditionalFormatting>
  <conditionalFormatting sqref="I2768:K2773 L2767:M2773 K2764:K2767">
    <cfRule type="cellIs" operator="equal" priority="501" dxfId="2355">
      <formula>0</formula>
    </cfRule>
    <cfRule type="cellIs" operator="equal" priority="505" dxfId="2356">
      <formula>0</formula>
    </cfRule>
    <cfRule type="cellIs" operator="equal" priority="493" dxfId="2357">
      <formula>0</formula>
    </cfRule>
    <cfRule type="cellIs" operator="equal" priority="497" dxfId="2358">
      <formula>0</formula>
    </cfRule>
  </conditionalFormatting>
  <conditionalFormatting sqref="F2150:H2154">
    <cfRule type="cellIs" operator="equal" priority="1707" dxfId="2359">
      <formula>"0/100"</formula>
    </cfRule>
    <cfRule type="cellIs" operator="equal" priority="1706" dxfId="2360">
      <formula>"0/200"</formula>
    </cfRule>
  </conditionalFormatting>
  <conditionalFormatting sqref="F3510:H3514">
    <cfRule type="cellIs" operator="equal" priority="1435" dxfId="2361">
      <formula>"0/100"</formula>
    </cfRule>
    <cfRule type="cellIs" operator="equal" priority="1434" dxfId="2362">
      <formula>"0/200"</formula>
    </cfRule>
  </conditionalFormatting>
  <conditionalFormatting sqref="F1230:H1234">
    <cfRule type="cellIs" operator="equal" priority="1891" dxfId="2363">
      <formula>"0/100"</formula>
    </cfRule>
    <cfRule type="cellIs" operator="equal" priority="1890" dxfId="2364">
      <formula>"0/200"</formula>
    </cfRule>
  </conditionalFormatting>
  <conditionalFormatting sqref="F3796:G3797 D3793:D3799">
    <cfRule type="cellIs" operator="equal" priority="1382" stopIfTrue="1" dxfId="2365">
      <formula>200</formula>
    </cfRule>
    <cfRule type="cellIs" operator="equal" priority="1381" stopIfTrue="1" dxfId="2366">
      <formula>1800</formula>
    </cfRule>
  </conditionalFormatting>
  <conditionalFormatting sqref="I1688:K1693 L1687:M1693 K1684:K1687">
    <cfRule type="cellIs" operator="equal" priority="861" dxfId="2367">
      <formula>0</formula>
    </cfRule>
    <cfRule type="cellIs" operator="equal" priority="857" dxfId="2368">
      <formula>0</formula>
    </cfRule>
    <cfRule type="cellIs" operator="equal" priority="865" dxfId="2369">
      <formula>0</formula>
    </cfRule>
  </conditionalFormatting>
  <conditionalFormatting sqref="I328:K333 L327:M333 K324:K327">
    <cfRule type="cellIs" operator="equal" priority="1265" dxfId="2370">
      <formula>0</formula>
    </cfRule>
    <cfRule type="cellIs" operator="equal" priority="1273" dxfId="2371">
      <formula>0</formula>
    </cfRule>
    <cfRule type="cellIs" operator="equal" priority="1269" dxfId="2372">
      <formula>0</formula>
    </cfRule>
  </conditionalFormatting>
  <conditionalFormatting sqref="I1968:K1973 L1967:M1973 K1964:K1967">
    <cfRule type="cellIs" operator="equal" priority="781" dxfId="2373">
      <formula>0</formula>
    </cfRule>
    <cfRule type="cellIs" operator="equal" priority="777" dxfId="2374">
      <formula>0</formula>
    </cfRule>
    <cfRule type="cellIs" operator="equal" priority="773" dxfId="2375">
      <formula>0</formula>
    </cfRule>
  </conditionalFormatting>
  <conditionalFormatting sqref="B361:M361">
    <cfRule type="cellIs" operator="equal" priority="2" dxfId="2376">
      <formula>0</formula>
    </cfRule>
  </conditionalFormatting>
  <conditionalFormatting sqref="I728:K733 L727:M733 K724:K727">
    <cfRule type="cellIs" operator="equal" priority="1153" dxfId="2377">
      <formula>0</formula>
    </cfRule>
    <cfRule type="cellIs" operator="equal" priority="1149" dxfId="2378">
      <formula>0</formula>
    </cfRule>
    <cfRule type="cellIs" operator="equal" priority="1145" dxfId="2379">
      <formula>0</formula>
    </cfRule>
  </conditionalFormatting>
  <conditionalFormatting sqref="F2630:H2634">
    <cfRule type="cellIs" operator="equal" priority="1610" dxfId="2380">
      <formula>"0/200"</formula>
    </cfRule>
    <cfRule type="cellIs" operator="equal" priority="1611" dxfId="2381">
      <formula>"0/100"</formula>
    </cfRule>
  </conditionalFormatting>
  <conditionalFormatting sqref="L1854 M1854:M1855 L1856 J1856:K1862 F1861:I1862 F1867:H1867 F1856:G1860 D1842:D1843 B1842 C1848:C1854 C1867:C1868 F1873:G1879 I1867:I1874 D1873:D1879 F1863:K1864 C1856:C1865 L1847 F1854:H1854 H1856:I1856 L1857:M1864 H1859:I1859 C1870:C1879">
    <cfRule type="containsText" text="f'k{kk foHkkx jktLFkku" operator="containsText" priority="1767" stopIfTrue="1" dxfId="2382">
      <formula>NOT(ISERROR(SEARCH("f'k{kk foHkkx jktLFkku",B1842)))</formula>
    </cfRule>
    <cfRule type="containsText" text="iw.kkZad" operator="containsText" priority="1768" stopIfTrue="1" dxfId="2383">
      <formula>NOT(ISERROR(SEARCH("iw.kkZad",B1842)))</formula>
    </cfRule>
    <cfRule type="containsText" text="dsoy jktdh; fo|ky;ksa esa iz;ksx gsrq fu%'kqYd" operator="containsText" priority="1764" stopIfTrue="1" dxfId="2384">
      <formula>NOT(ISERROR(SEARCH("dsoy jktdh; fo|ky;ksa esa iz;ksx gsrq fu%'kqYd",B1842)))</formula>
    </cfRule>
  </conditionalFormatting>
  <conditionalFormatting sqref="F436:G437 D433:D439">
    <cfRule type="cellIs" operator="equal" priority="2053" stopIfTrue="1" dxfId="2385">
      <formula>1800</formula>
    </cfRule>
    <cfRule type="cellIs" operator="equal" priority="2054" stopIfTrue="1" dxfId="2386">
      <formula>200</formula>
    </cfRule>
  </conditionalFormatting>
  <conditionalFormatting sqref="L1087">
    <cfRule type="containsText" text="iw.kkZad" operator="containsText" priority="1044" stopIfTrue="1" dxfId="2387">
      <formula>NOT(ISERROR(SEARCH("iw.kkZad",L1087)))</formula>
    </cfRule>
    <cfRule type="containsText" text="dsoy jktdh; fo|ky;ksa esa iz;ksx gsrq fu%'kqYd" operator="containsText" priority="1038" stopIfTrue="1" dxfId="2388">
      <formula>NOT(ISERROR(SEARCH("dsoy jktdh; fo|ky;ksa esa iz;ksx gsrq fu%'kqYd",L1087)))</formula>
    </cfRule>
    <cfRule type="containsText" text="f'k{kk foHkkx jktLFkku" operator="containsText" priority="1043" stopIfTrue="1" dxfId="2389">
      <formula>NOT(ISERROR(SEARCH("f'k{kk foHkkx jktLFkku",L1087)))</formula>
    </cfRule>
    <cfRule type="containsText" text="iw.kkZad" operator="containsText" priority="1036" stopIfTrue="1" dxfId="2390">
      <formula>NOT(ISERROR(SEARCH("iw.kkZad",L1087)))</formula>
    </cfRule>
    <cfRule type="containsText" text="dsoy jktdh; fo|ky;ksa esa iz;ksx gsrq fu%'kqYd" operator="containsText" priority="1042" stopIfTrue="1" dxfId="2391">
      <formula>NOT(ISERROR(SEARCH("dsoy jktdh; fo|ky;ksa esa iz;ksx gsrq fu%'kqYd",L1087)))</formula>
    </cfRule>
    <cfRule type="containsText" text="f'k{kk foHkkx jktLFkku" operator="containsText" priority="1039" stopIfTrue="1" dxfId="2392">
      <formula>NOT(ISERROR(SEARCH("f'k{kk foHkkx jktLFkku",L1087)))</formula>
    </cfRule>
    <cfRule type="containsText" text="f'k{kk foHkkx jktLFkku" operator="containsText" priority="1035" stopIfTrue="1" dxfId="2393">
      <formula>NOT(ISERROR(SEARCH("f'k{kk foHkkx jktLFkku",L1087)))</formula>
    </cfRule>
    <cfRule type="containsText" text="dsoy jktdh; fo|ky;ksa esa iz;ksx gsrq fu%'kqYd" operator="containsText" priority="1034" stopIfTrue="1" dxfId="2394">
      <formula>NOT(ISERROR(SEARCH("dsoy jktdh; fo|ky;ksa esa iz;ksx gsrq fu%'kqYd",L1087)))</formula>
    </cfRule>
    <cfRule type="containsText" text="iw.kkZad" operator="containsText" priority="1040" stopIfTrue="1" dxfId="2395">
      <formula>NOT(ISERROR(SEARCH("iw.kkZad",L1087)))</formula>
    </cfRule>
  </conditionalFormatting>
  <conditionalFormatting sqref="L2894 M2894:M2895 L2896 J2896:K2902 F2901:I2902 F2907:H2907 F2896:G2900 D2882:D2883 B2882 C2888:C2894 C2907:C2908 F2913:G2919 I2907:I2914 D2913:D2919 F2903:K2904 C2896:C2905 L2887 F2894:H2894 H2896:I2896 L2897:M2904 H2899:I2899 C2910:C2919">
    <cfRule type="containsText" text="dsoy jktdh; fo|ky;ksa esa iz;ksx gsrq fu%'kqYd" operator="containsText" priority="1556" stopIfTrue="1" dxfId="2396">
      <formula>NOT(ISERROR(SEARCH("dsoy jktdh; fo|ky;ksa esa iz;ksx gsrq fu%'kqYd",B2882)))</formula>
    </cfRule>
    <cfRule type="containsText" text="f'k{kk foHkkx jktLFkku" operator="containsText" priority="1559" stopIfTrue="1" dxfId="2397">
      <formula>NOT(ISERROR(SEARCH("f'k{kk foHkkx jktLFkku",B2882)))</formula>
    </cfRule>
    <cfRule type="containsText" text="iw.kkZad" operator="containsText" priority="1560" stopIfTrue="1" dxfId="2398">
      <formula>NOT(ISERROR(SEARCH("iw.kkZad",B2882)))</formula>
    </cfRule>
  </conditionalFormatting>
  <conditionalFormatting sqref="L454 M454:M455 L456 J456:K462 F461:I462 F467:H467 F456:G460 D442:D443 B442 C448:C454 C467:C468 F473:G479 I467:I474 D473:D479 F463:K464 C456:C465 L447 F454:H454 H456:I456 L457:M464 H459:I459 C470:C479">
    <cfRule type="containsText" text="f'k{kk foHkkx jktLFkku" operator="containsText" priority="2047" stopIfTrue="1" dxfId="2399">
      <formula>NOT(ISERROR(SEARCH("f'k{kk foHkkx jktLFkku",B442)))</formula>
    </cfRule>
    <cfRule type="containsText" text="iw.kkZad" operator="containsText" priority="2048" stopIfTrue="1" dxfId="2400">
      <formula>NOT(ISERROR(SEARCH("iw.kkZad",B442)))</formula>
    </cfRule>
    <cfRule type="containsText" text="dsoy jktdh; fo|ky;ksa esa iz;ksx gsrq fu%'kqYd" operator="containsText" priority="2044" stopIfTrue="1" dxfId="2401">
      <formula>NOT(ISERROR(SEARCH("dsoy jktdh; fo|ky;ksa esa iz;ksx gsrq fu%'kqYd",B442)))</formula>
    </cfRule>
  </conditionalFormatting>
  <conditionalFormatting sqref="I2848:K2853 L2847:M2853 K2844:K2847">
    <cfRule type="cellIs" operator="equal" priority="469" dxfId="2402">
      <formula>0</formula>
    </cfRule>
    <cfRule type="cellIs" operator="equal" priority="465" dxfId="2403">
      <formula>0</formula>
    </cfRule>
    <cfRule type="cellIs" operator="equal" priority="473" dxfId="2404">
      <formula>0</formula>
    </cfRule>
    <cfRule type="cellIs" operator="equal" priority="461" dxfId="2405">
      <formula>0</formula>
    </cfRule>
  </conditionalFormatting>
  <conditionalFormatting sqref="I1208:K1213 L1207:M1213 K1204:K1207">
    <cfRule type="cellIs" operator="equal" priority="1001" dxfId="2406">
      <formula>0</formula>
    </cfRule>
    <cfRule type="cellIs" operator="equal" priority="1009" dxfId="2407">
      <formula>0</formula>
    </cfRule>
    <cfRule type="cellIs" operator="equal" priority="1005" dxfId="2408">
      <formula>0</formula>
    </cfRule>
  </conditionalFormatting>
  <conditionalFormatting sqref="I168:K173 L167:M173 K164:K167">
    <cfRule type="cellIs" operator="equal" priority="1329" dxfId="2409">
      <formula>0</formula>
    </cfRule>
    <cfRule type="cellIs" operator="equal" priority="1333" dxfId="2410">
      <formula>0</formula>
    </cfRule>
  </conditionalFormatting>
  <conditionalFormatting sqref="F1670:H1674">
    <cfRule type="cellIs" operator="equal" priority="1802" dxfId="2411">
      <formula>"0/200"</formula>
    </cfRule>
    <cfRule type="cellIs" operator="equal" priority="1803" dxfId="2412">
      <formula>"0/100"</formula>
    </cfRule>
  </conditionalFormatting>
  <conditionalFormatting sqref="F2956:G2957 D2953:D2959">
    <cfRule type="cellIs" operator="equal" priority="1550" stopIfTrue="1" dxfId="2413">
      <formula>200</formula>
    </cfRule>
    <cfRule type="cellIs" operator="equal" priority="1549" stopIfTrue="1" dxfId="2414">
      <formula>1800</formula>
    </cfRule>
  </conditionalFormatting>
  <conditionalFormatting sqref="I688:K693 L687:M693 K684:K687">
    <cfRule type="cellIs" operator="equal" priority="1161" dxfId="2415">
      <formula>0</formula>
    </cfRule>
    <cfRule type="cellIs" operator="equal" priority="1165" dxfId="2416">
      <formula>0</formula>
    </cfRule>
    <cfRule type="cellIs" operator="equal" priority="1157" dxfId="2417">
      <formula>0</formula>
    </cfRule>
  </conditionalFormatting>
  <conditionalFormatting sqref="I3808:K3813 L3807:M3813 K3804:K3807">
    <cfRule type="cellIs" operator="equal" priority="85" dxfId="2418">
      <formula>0</formula>
    </cfRule>
    <cfRule type="cellIs" operator="equal" priority="89" dxfId="2419">
      <formula>0</formula>
    </cfRule>
    <cfRule type="cellIs" operator="equal" priority="77" dxfId="2420">
      <formula>0</formula>
    </cfRule>
    <cfRule type="cellIs" operator="equal" priority="81" dxfId="2421">
      <formula>0</formula>
    </cfRule>
  </conditionalFormatting>
  <conditionalFormatting sqref="L2647">
    <cfRule type="containsText" text="dsoy jktdh; fo|ky;ksa esa iz;ksx gsrq fu%'kqYd" operator="containsText" priority="546" stopIfTrue="1" dxfId="2422">
      <formula>NOT(ISERROR(SEARCH("dsoy jktdh; fo|ky;ksa esa iz;ksx gsrq fu%'kqYd",L2647)))</formula>
    </cfRule>
    <cfRule type="containsText" text="iw.kkZad" operator="containsText" priority="548" stopIfTrue="1" dxfId="2423">
      <formula>NOT(ISERROR(SEARCH("iw.kkZad",L2647)))</formula>
    </cfRule>
    <cfRule type="containsText" text="iw.kkZad" operator="containsText" priority="552" stopIfTrue="1" dxfId="2424">
      <formula>NOT(ISERROR(SEARCH("iw.kkZad",L2647)))</formula>
    </cfRule>
    <cfRule type="containsText" text="f'k{kk foHkkx jktLFkku" operator="containsText" priority="547" stopIfTrue="1" dxfId="2425">
      <formula>NOT(ISERROR(SEARCH("f'k{kk foHkkx jktLFkku",L2647)))</formula>
    </cfRule>
    <cfRule type="containsText" text="iw.kkZad" operator="containsText" priority="540" stopIfTrue="1" dxfId="2426">
      <formula>NOT(ISERROR(SEARCH("iw.kkZad",L2647)))</formula>
    </cfRule>
    <cfRule type="containsText" text="iw.kkZad" operator="containsText" priority="544" stopIfTrue="1" dxfId="2427">
      <formula>NOT(ISERROR(SEARCH("iw.kkZad",L2647)))</formula>
    </cfRule>
    <cfRule type="containsText" text="dsoy jktdh; fo|ky;ksa esa iz;ksx gsrq fu%'kqYd" operator="containsText" priority="550" stopIfTrue="1" dxfId="2428">
      <formula>NOT(ISERROR(SEARCH("dsoy jktdh; fo|ky;ksa esa iz;ksx gsrq fu%'kqYd",L2647)))</formula>
    </cfRule>
    <cfRule type="containsText" text="dsoy jktdh; fo|ky;ksa esa iz;ksx gsrq fu%'kqYd" operator="containsText" priority="542" stopIfTrue="1" dxfId="2429">
      <formula>NOT(ISERROR(SEARCH("dsoy jktdh; fo|ky;ksa esa iz;ksx gsrq fu%'kqYd",L2647)))</formula>
    </cfRule>
    <cfRule type="containsText" text="f'k{kk foHkkx jktLFkku" operator="containsText" priority="551" stopIfTrue="1" dxfId="2430">
      <formula>NOT(ISERROR(SEARCH("f'k{kk foHkkx jktLFkku",L2647)))</formula>
    </cfRule>
    <cfRule type="containsText" text="f'k{kk foHkkx jktLFkku" operator="containsText" priority="539" stopIfTrue="1" dxfId="2431">
      <formula>NOT(ISERROR(SEARCH("f'k{kk foHkkx jktLFkku",L2647)))</formula>
    </cfRule>
    <cfRule type="containsText" text="f'k{kk foHkkx jktLFkku" operator="containsText" priority="543" stopIfTrue="1" dxfId="2432">
      <formula>NOT(ISERROR(SEARCH("f'k{kk foHkkx jktLFkku",L2647)))</formula>
    </cfRule>
    <cfRule type="containsText" text="dsoy jktdh; fo|ky;ksa esa iz;ksx gsrq fu%'kqYd" operator="containsText" priority="538" stopIfTrue="1" dxfId="2433">
      <formula>NOT(ISERROR(SEARCH("dsoy jktdh; fo|ky;ksa esa iz;ksx gsrq fu%'kqYd",L2647)))</formula>
    </cfRule>
  </conditionalFormatting>
  <conditionalFormatting sqref="I3448:K3453 L3447:M3453 K3444:K3447">
    <cfRule type="cellIs" operator="equal" priority="221" dxfId="2434">
      <formula>0</formula>
    </cfRule>
    <cfRule type="cellIs" operator="equal" priority="225" dxfId="2435">
      <formula>0</formula>
    </cfRule>
    <cfRule type="cellIs" operator="equal" priority="229" dxfId="2436">
      <formula>0</formula>
    </cfRule>
    <cfRule type="cellIs" operator="equal" priority="233" dxfId="2437">
      <formula>0</formula>
    </cfRule>
  </conditionalFormatting>
  <conditionalFormatting sqref="I3048:K3053 L3047:M3053 K3044:K3047">
    <cfRule type="cellIs" operator="equal" priority="393" dxfId="2438">
      <formula>0</formula>
    </cfRule>
    <cfRule type="cellIs" operator="equal" priority="381" dxfId="2439">
      <formula>0</formula>
    </cfRule>
    <cfRule type="cellIs" operator="equal" priority="385" dxfId="2440">
      <formula>0</formula>
    </cfRule>
    <cfRule type="cellIs" operator="equal" priority="389" dxfId="2441">
      <formula>0</formula>
    </cfRule>
  </conditionalFormatting>
  <conditionalFormatting sqref="F2590:H2594">
    <cfRule type="cellIs" operator="equal" priority="1618" dxfId="2442">
      <formula>"0/200"</formula>
    </cfRule>
    <cfRule type="cellIs" operator="equal" priority="1619" dxfId="2443">
      <formula>"0/100"</formula>
    </cfRule>
  </conditionalFormatting>
  <conditionalFormatting sqref="I1408:K1413 L1407:M1413 K1404:K1407">
    <cfRule type="cellIs" operator="equal" priority="941" dxfId="2444">
      <formula>0</formula>
    </cfRule>
    <cfRule type="cellIs" operator="equal" priority="949" dxfId="2445">
      <formula>0</formula>
    </cfRule>
    <cfRule type="cellIs" operator="equal" priority="945" dxfId="2446">
      <formula>0</formula>
    </cfRule>
  </conditionalFormatting>
  <conditionalFormatting sqref="L2207">
    <cfRule type="containsText" text="dsoy jktdh; fo|ky;ksa esa iz;ksx gsrq fu%'kqYd" operator="containsText" priority="698" stopIfTrue="1" dxfId="2447">
      <formula>NOT(ISERROR(SEARCH("dsoy jktdh; fo|ky;ksa esa iz;ksx gsrq fu%'kqYd",L2207)))</formula>
    </cfRule>
    <cfRule type="containsText" text="iw.kkZad" operator="containsText" priority="700" stopIfTrue="1" dxfId="2448">
      <formula>NOT(ISERROR(SEARCH("iw.kkZad",L2207)))</formula>
    </cfRule>
    <cfRule type="containsText" text="f'k{kk foHkkx jktLFkku" operator="containsText" priority="703" stopIfTrue="1" dxfId="2449">
      <formula>NOT(ISERROR(SEARCH("f'k{kk foHkkx jktLFkku",L2207)))</formula>
    </cfRule>
    <cfRule type="containsText" text="f'k{kk foHkkx jktLFkku" operator="containsText" priority="707" stopIfTrue="1" dxfId="2450">
      <formula>NOT(ISERROR(SEARCH("f'k{kk foHkkx jktLFkku",L2207)))</formula>
    </cfRule>
    <cfRule type="containsText" text="dsoy jktdh; fo|ky;ksa esa iz;ksx gsrq fu%'kqYd" operator="containsText" priority="702" stopIfTrue="1" dxfId="2451">
      <formula>NOT(ISERROR(SEARCH("dsoy jktdh; fo|ky;ksa esa iz;ksx gsrq fu%'kqYd",L2207)))</formula>
    </cfRule>
    <cfRule type="containsText" text="iw.kkZad" operator="containsText" priority="704" stopIfTrue="1" dxfId="2452">
      <formula>NOT(ISERROR(SEARCH("iw.kkZad",L2207)))</formula>
    </cfRule>
    <cfRule type="containsText" text="dsoy jktdh; fo|ky;ksa esa iz;ksx gsrq fu%'kqYd" operator="containsText" priority="706" stopIfTrue="1" dxfId="2453">
      <formula>NOT(ISERROR(SEARCH("dsoy jktdh; fo|ky;ksa esa iz;ksx gsrq fu%'kqYd",L2207)))</formula>
    </cfRule>
    <cfRule type="containsText" text="f'k{kk foHkkx jktLFkku" operator="containsText" priority="699" stopIfTrue="1" dxfId="2454">
      <formula>NOT(ISERROR(SEARCH("f'k{kk foHkkx jktLFkku",L2207)))</formula>
    </cfRule>
    <cfRule type="containsText" text="iw.kkZad" operator="containsText" priority="708" stopIfTrue="1" dxfId="2455">
      <formula>NOT(ISERROR(SEARCH("iw.kkZad",L2207)))</formula>
    </cfRule>
  </conditionalFormatting>
  <conditionalFormatting sqref="F3990:H3994">
    <cfRule type="cellIs" operator="equal" priority="1338" dxfId="2456">
      <formula>"0/200"</formula>
    </cfRule>
    <cfRule type="cellIs" operator="equal" priority="1339" dxfId="2457">
      <formula>"0/100"</formula>
    </cfRule>
  </conditionalFormatting>
  <conditionalFormatting sqref="L1047">
    <cfRule type="containsText" text="f'k{kk foHkkx jktLFkku" operator="containsText" priority="1047" stopIfTrue="1" dxfId="2458">
      <formula>NOT(ISERROR(SEARCH("f'k{kk foHkkx jktLFkku",L1047)))</formula>
    </cfRule>
    <cfRule type="containsText" text="dsoy jktdh; fo|ky;ksa esa iz;ksx gsrq fu%'kqYd" operator="containsText" priority="1054" stopIfTrue="1" dxfId="2459">
      <formula>NOT(ISERROR(SEARCH("dsoy jktdh; fo|ky;ksa esa iz;ksx gsrq fu%'kqYd",L1047)))</formula>
    </cfRule>
    <cfRule type="containsText" text="f'k{kk foHkkx jktLFkku" operator="containsText" priority="1051" stopIfTrue="1" dxfId="2460">
      <formula>NOT(ISERROR(SEARCH("f'k{kk foHkkx jktLFkku",L1047)))</formula>
    </cfRule>
    <cfRule type="containsText" text="iw.kkZad" operator="containsText" priority="1048" stopIfTrue="1" dxfId="2461">
      <formula>NOT(ISERROR(SEARCH("iw.kkZad",L1047)))</formula>
    </cfRule>
    <cfRule type="containsText" text="f'k{kk foHkkx jktLFkku" operator="containsText" priority="1055" stopIfTrue="1" dxfId="2462">
      <formula>NOT(ISERROR(SEARCH("f'k{kk foHkkx jktLFkku",L1047)))</formula>
    </cfRule>
    <cfRule type="containsText" text="iw.kkZad" operator="containsText" priority="1056" stopIfTrue="1" dxfId="2463">
      <formula>NOT(ISERROR(SEARCH("iw.kkZad",L1047)))</formula>
    </cfRule>
    <cfRule type="containsText" text="iw.kkZad" operator="containsText" priority="1052" stopIfTrue="1" dxfId="2464">
      <formula>NOT(ISERROR(SEARCH("iw.kkZad",L1047)))</formula>
    </cfRule>
    <cfRule type="containsText" text="dsoy jktdh; fo|ky;ksa esa iz;ksx gsrq fu%'kqYd" operator="containsText" priority="1050" stopIfTrue="1" dxfId="2465">
      <formula>NOT(ISERROR(SEARCH("dsoy jktdh; fo|ky;ksa esa iz;ksx gsrq fu%'kqYd",L1047)))</formula>
    </cfRule>
    <cfRule type="containsText" text="dsoy jktdh; fo|ky;ksa esa iz;ksx gsrq fu%'kqYd" operator="containsText" priority="1046" stopIfTrue="1" dxfId="2466">
      <formula>NOT(ISERROR(SEARCH("dsoy jktdh; fo|ky;ksa esa iz;ksx gsrq fu%'kqYd",L1047)))</formula>
    </cfRule>
  </conditionalFormatting>
  <conditionalFormatting sqref="L1647">
    <cfRule type="containsText" text="iw.kkZad" operator="containsText" priority="868" stopIfTrue="1" dxfId="2467">
      <formula>NOT(ISERROR(SEARCH("iw.kkZad",L1647)))</formula>
    </cfRule>
    <cfRule type="containsText" text="f'k{kk foHkkx jktLFkku" operator="containsText" priority="875" stopIfTrue="1" dxfId="2468">
      <formula>NOT(ISERROR(SEARCH("f'k{kk foHkkx jktLFkku",L1647)))</formula>
    </cfRule>
    <cfRule type="containsText" text="dsoy jktdh; fo|ky;ksa esa iz;ksx gsrq fu%'kqYd" operator="containsText" priority="866" stopIfTrue="1" dxfId="2469">
      <formula>NOT(ISERROR(SEARCH("dsoy jktdh; fo|ky;ksa esa iz;ksx gsrq fu%'kqYd",L1647)))</formula>
    </cfRule>
    <cfRule type="containsText" text="iw.kkZad" operator="containsText" priority="872" stopIfTrue="1" dxfId="2470">
      <formula>NOT(ISERROR(SEARCH("iw.kkZad",L1647)))</formula>
    </cfRule>
    <cfRule type="containsText" text="f'k{kk foHkkx jktLFkku" operator="containsText" priority="871" stopIfTrue="1" dxfId="2471">
      <formula>NOT(ISERROR(SEARCH("f'k{kk foHkkx jktLFkku",L1647)))</formula>
    </cfRule>
    <cfRule type="containsText" text="f'k{kk foHkkx jktLFkku" operator="containsText" priority="867" stopIfTrue="1" dxfId="2472">
      <formula>NOT(ISERROR(SEARCH("f'k{kk foHkkx jktLFkku",L1647)))</formula>
    </cfRule>
    <cfRule type="containsText" text="dsoy jktdh; fo|ky;ksa esa iz;ksx gsrq fu%'kqYd" operator="containsText" priority="874" stopIfTrue="1" dxfId="2473">
      <formula>NOT(ISERROR(SEARCH("dsoy jktdh; fo|ky;ksa esa iz;ksx gsrq fu%'kqYd",L1647)))</formula>
    </cfRule>
    <cfRule type="containsText" text="dsoy jktdh; fo|ky;ksa esa iz;ksx gsrq fu%'kqYd" operator="containsText" priority="870" stopIfTrue="1" dxfId="2474">
      <formula>NOT(ISERROR(SEARCH("dsoy jktdh; fo|ky;ksa esa iz;ksx gsrq fu%'kqYd",L1647)))</formula>
    </cfRule>
    <cfRule type="containsText" text="iw.kkZad" operator="containsText" priority="876" stopIfTrue="1" dxfId="2475">
      <formula>NOT(ISERROR(SEARCH("iw.kkZad",L1647)))</formula>
    </cfRule>
  </conditionalFormatting>
  <conditionalFormatting sqref="F270:H274">
    <cfRule type="cellIs" operator="equal" priority="2083" dxfId="2476">
      <formula>"0/100"</formula>
    </cfRule>
    <cfRule type="cellIs" operator="equal" priority="2082" dxfId="2477">
      <formula>"0/200"</formula>
    </cfRule>
  </conditionalFormatting>
  <conditionalFormatting sqref="L767">
    <cfRule type="containsText" text="f'k{kk foHkkx jktLFkku" operator="containsText" priority="1139" stopIfTrue="1" dxfId="2478">
      <formula>NOT(ISERROR(SEARCH("f'k{kk foHkkx jktLFkku",L767)))</formula>
    </cfRule>
    <cfRule type="containsText" text="iw.kkZad" operator="containsText" priority="1136" stopIfTrue="1" dxfId="2479">
      <formula>NOT(ISERROR(SEARCH("iw.kkZad",L767)))</formula>
    </cfRule>
    <cfRule type="containsText" text="f'k{kk foHkkx jktLFkku" operator="containsText" priority="1131" stopIfTrue="1" dxfId="2480">
      <formula>NOT(ISERROR(SEARCH("f'k{kk foHkkx jktLFkku",L767)))</formula>
    </cfRule>
    <cfRule type="containsText" text="dsoy jktdh; fo|ky;ksa esa iz;ksx gsrq fu%'kqYd" operator="containsText" priority="1138" stopIfTrue="1" dxfId="2481">
      <formula>NOT(ISERROR(SEARCH("dsoy jktdh; fo|ky;ksa esa iz;ksx gsrq fu%'kqYd",L767)))</formula>
    </cfRule>
    <cfRule type="containsText" text="iw.kkZad" operator="containsText" priority="1140" stopIfTrue="1" dxfId="2482">
      <formula>NOT(ISERROR(SEARCH("iw.kkZad",L767)))</formula>
    </cfRule>
    <cfRule type="containsText" text="dsoy jktdh; fo|ky;ksa esa iz;ksx gsrq fu%'kqYd" operator="containsText" priority="1134" stopIfTrue="1" dxfId="2483">
      <formula>NOT(ISERROR(SEARCH("dsoy jktdh; fo|ky;ksa esa iz;ksx gsrq fu%'kqYd",L767)))</formula>
    </cfRule>
    <cfRule type="containsText" text="f'k{kk foHkkx jktLFkku" operator="containsText" priority="1135" stopIfTrue="1" dxfId="2484">
      <formula>NOT(ISERROR(SEARCH("f'k{kk foHkkx jktLFkku",L767)))</formula>
    </cfRule>
    <cfRule type="containsText" text="dsoy jktdh; fo|ky;ksa esa iz;ksx gsrq fu%'kqYd" operator="containsText" priority="1130" stopIfTrue="1" dxfId="2485">
      <formula>NOT(ISERROR(SEARCH("dsoy jktdh; fo|ky;ksa esa iz;ksx gsrq fu%'kqYd",L767)))</formula>
    </cfRule>
    <cfRule type="containsText" text="iw.kkZad" operator="containsText" priority="1132" stopIfTrue="1" dxfId="2486">
      <formula>NOT(ISERROR(SEARCH("iw.kkZad",L767)))</formula>
    </cfRule>
  </conditionalFormatting>
  <conditionalFormatting sqref="L2014 M2014:M2015 L2016 J2016:K2022 F2021:I2022 F2027:H2027 F2016:G2020 D2002:D2003 B2002 C2008:C2014 C2027:C2028 F2033:G2039 I2027:I2034 D2033:D2039 F2023:K2024 C2016:C2025 L2007 F2014:H2014 H2016:I2016 L2017:M2024 H2019:I2019 C2030:C2039">
    <cfRule type="containsText" text="f'k{kk foHkkx jktLFkku" operator="containsText" priority="1735" stopIfTrue="1" dxfId="2487">
      <formula>NOT(ISERROR(SEARCH("f'k{kk foHkkx jktLFkku",B2002)))</formula>
    </cfRule>
    <cfRule type="containsText" text="iw.kkZad" operator="containsText" priority="1736" stopIfTrue="1" dxfId="2488">
      <formula>NOT(ISERROR(SEARCH("iw.kkZad",B2002)))</formula>
    </cfRule>
    <cfRule type="containsText" text="dsoy jktdh; fo|ky;ksa esa iz;ksx gsrq fu%'kqYd" operator="containsText" priority="1732" stopIfTrue="1" dxfId="2489">
      <formula>NOT(ISERROR(SEARCH("dsoy jktdh; fo|ky;ksa esa iz;ksx gsrq fu%'kqYd",B2002)))</formula>
    </cfRule>
  </conditionalFormatting>
  <conditionalFormatting sqref="F1356:G1357 D1353:D1359">
    <cfRule type="cellIs" operator="equal" priority="1869" stopIfTrue="1" dxfId="2490">
      <formula>1800</formula>
    </cfRule>
    <cfRule type="cellIs" operator="equal" priority="1870" stopIfTrue="1" dxfId="2491">
      <formula>200</formula>
    </cfRule>
  </conditionalFormatting>
  <conditionalFormatting sqref="L3574 M3574:M3575 L3576 J3576:K3582 F3581:I3582 F3587:H3587 F3576:G3580 D3562:D3563 B3562 C3568:C3574 C3587:C3588 F3593:G3599 I3587:I3594 D3593:D3599 F3583:K3584 C3576:C3585 L3567 F3574:H3574 H3576:I3576 L3577:M3584 H3579:I3579 C3590:C3599">
    <cfRule type="containsText" text="f'k{kk foHkkx jktLFkku" operator="containsText" priority="1423" stopIfTrue="1" dxfId="2492">
      <formula>NOT(ISERROR(SEARCH("f'k{kk foHkkx jktLFkku",B3562)))</formula>
    </cfRule>
    <cfRule type="containsText" text="iw.kkZad" operator="containsText" priority="1424" stopIfTrue="1" dxfId="2493">
      <formula>NOT(ISERROR(SEARCH("iw.kkZad",B3562)))</formula>
    </cfRule>
    <cfRule type="containsText" text="dsoy jktdh; fo|ky;ksa esa iz;ksx gsrq fu%'kqYd" operator="containsText" priority="1420" stopIfTrue="1" dxfId="2494">
      <formula>NOT(ISERROR(SEARCH("dsoy jktdh; fo|ky;ksa esa iz;ksx gsrq fu%'kqYd",B3562)))</formula>
    </cfRule>
  </conditionalFormatting>
  <conditionalFormatting sqref="I1848:K1853 L1847:M1853 K1844:K1847">
    <cfRule type="cellIs" operator="equal" priority="809" dxfId="2495">
      <formula>0</formula>
    </cfRule>
    <cfRule type="cellIs" operator="equal" priority="817" dxfId="2496">
      <formula>0</formula>
    </cfRule>
    <cfRule type="cellIs" operator="equal" priority="813" dxfId="2497">
      <formula>0</formula>
    </cfRule>
  </conditionalFormatting>
  <conditionalFormatting sqref="L3414 M3414:M3415 L3416 J3416:K3422 F3421:I3422 F3427:H3427 F3416:G3420 D3402:D3403 B3402 C3408:C3414 C3427:C3428 F3433:G3439 I3427:I3434 D3433:D3439 F3423:K3424 C3416:C3425 L3407 F3414:H3414 H3416:I3416 L3417:M3424 H3419:I3419 C3430:C3439">
    <cfRule type="containsText" text="f'k{kk foHkkx jktLFkku" operator="containsText" priority="1455" stopIfTrue="1" dxfId="2498">
      <formula>NOT(ISERROR(SEARCH("f'k{kk foHkkx jktLFkku",B3402)))</formula>
    </cfRule>
    <cfRule type="containsText" text="dsoy jktdh; fo|ky;ksa esa iz;ksx gsrq fu%'kqYd" operator="containsText" priority="1452" stopIfTrue="1" dxfId="2499">
      <formula>NOT(ISERROR(SEARCH("dsoy jktdh; fo|ky;ksa esa iz;ksx gsrq fu%'kqYd",B3402)))</formula>
    </cfRule>
    <cfRule type="containsText" text="iw.kkZad" operator="containsText" priority="1456" stopIfTrue="1" dxfId="2500">
      <formula>NOT(ISERROR(SEARCH("iw.kkZad",B3402)))</formula>
    </cfRule>
  </conditionalFormatting>
  <conditionalFormatting sqref="M2697:M2706 L2687:L2694 H2714:I2715 H2707 C2681:C2685 H2710:H2713 I2688:K2693 D2697:D2707 E2696:E2707 C2696:C2708 C2688:C2694 F2716:G2719 A2681:B2719 H2688:H2694 D2681:M2683 M2687:M2695 E2694:G2694 K2684:K2687 G2707:G2708 E2710:G2715 C2710:D2719 F2696:F2708 G2696:L2704 I2707:I2713 J2706:K2706">
    <cfRule type="cellIs" operator="equal" priority="1601" dxfId="2501">
      <formula>0</formula>
    </cfRule>
  </conditionalFormatting>
  <conditionalFormatting sqref="F556:G557 D553:D559">
    <cfRule type="cellIs" operator="equal" priority="2029" stopIfTrue="1" dxfId="2502">
      <formula>1800</formula>
    </cfRule>
    <cfRule type="cellIs" operator="equal" priority="2030" stopIfTrue="1" dxfId="2503">
      <formula>200</formula>
    </cfRule>
  </conditionalFormatting>
  <conditionalFormatting sqref="I208:K213 L207:M213 K204:K207">
    <cfRule type="cellIs" operator="equal" priority="1305" dxfId="2504">
      <formula>0</formula>
    </cfRule>
    <cfRule type="cellIs" operator="equal" priority="1301" dxfId="2505">
      <formula>0</formula>
    </cfRule>
    <cfRule type="cellIs" operator="equal" priority="1309" dxfId="2506">
      <formula>0</formula>
    </cfRule>
  </conditionalFormatting>
  <conditionalFormatting sqref="F3076:G3077 D3073:D3079">
    <cfRule type="cellIs" operator="equal" priority="1525" stopIfTrue="1" dxfId="2507">
      <formula>1800</formula>
    </cfRule>
    <cfRule type="cellIs" operator="equal" priority="1526" stopIfTrue="1" dxfId="2508">
      <formula>200</formula>
    </cfRule>
  </conditionalFormatting>
  <conditionalFormatting sqref="F1190:H1194">
    <cfRule type="cellIs" operator="equal" priority="1899" dxfId="2509">
      <formula>"0/100"</formula>
    </cfRule>
    <cfRule type="cellIs" operator="equal" priority="1898" dxfId="2510">
      <formula>"0/200"</formula>
    </cfRule>
  </conditionalFormatting>
  <conditionalFormatting sqref="L327">
    <cfRule type="containsText" text="dsoy jktdh; fo|ky;ksa esa iz;ksx gsrq fu%'kqYd" operator="containsText" priority="1270" stopIfTrue="1" dxfId="2511">
      <formula>NOT(ISERROR(SEARCH("dsoy jktdh; fo|ky;ksa esa iz;ksx gsrq fu%'kqYd",L327)))</formula>
    </cfRule>
    <cfRule type="containsText" text="dsoy jktdh; fo|ky;ksa esa iz;ksx gsrq fu%'kqYd" operator="containsText" priority="1262" stopIfTrue="1" dxfId="2512">
      <formula>NOT(ISERROR(SEARCH("dsoy jktdh; fo|ky;ksa esa iz;ksx gsrq fu%'kqYd",L327)))</formula>
    </cfRule>
    <cfRule type="containsText" text="f'k{kk foHkkx jktLFkku" operator="containsText" priority="1263" stopIfTrue="1" dxfId="2513">
      <formula>NOT(ISERROR(SEARCH("f'k{kk foHkkx jktLFkku",L327)))</formula>
    </cfRule>
    <cfRule type="containsText" text="dsoy jktdh; fo|ky;ksa esa iz;ksx gsrq fu%'kqYd" operator="containsText" priority="1266" stopIfTrue="1" dxfId="2514">
      <formula>NOT(ISERROR(SEARCH("dsoy jktdh; fo|ky;ksa esa iz;ksx gsrq fu%'kqYd",L327)))</formula>
    </cfRule>
    <cfRule type="containsText" text="iw.kkZad" operator="containsText" priority="1272" stopIfTrue="1" dxfId="2515">
      <formula>NOT(ISERROR(SEARCH("iw.kkZad",L327)))</formula>
    </cfRule>
    <cfRule type="containsText" text="f'k{kk foHkkx jktLFkku" operator="containsText" priority="1271" stopIfTrue="1" dxfId="2516">
      <formula>NOT(ISERROR(SEARCH("f'k{kk foHkkx jktLFkku",L327)))</formula>
    </cfRule>
    <cfRule type="containsText" text="iw.kkZad" operator="containsText" priority="1268" stopIfTrue="1" dxfId="2517">
      <formula>NOT(ISERROR(SEARCH("iw.kkZad",L327)))</formula>
    </cfRule>
    <cfRule type="containsText" text="iw.kkZad" operator="containsText" priority="1264" stopIfTrue="1" dxfId="2518">
      <formula>NOT(ISERROR(SEARCH("iw.kkZad",L327)))</formula>
    </cfRule>
    <cfRule type="containsText" text="f'k{kk foHkkx jktLFkku" operator="containsText" priority="1267" stopIfTrue="1" dxfId="2519">
      <formula>NOT(ISERROR(SEARCH("f'k{kk foHkkx jktLFkku",L327)))</formula>
    </cfRule>
  </conditionalFormatting>
  <conditionalFormatting sqref="M457:M466 L447:L454 H474:I475 H467 C441:C445 H470:H473 I448:K453 D457:D467 E456:E467 C456:C468 C448:C454 F476:G479 A441:B479 H448:H454 D441:M443 M447:M455 E454:G454 K444:K447 G467:G468 E470:G475 C470:D479 F456:F468 G456:L464 I467:I473 J466:K466">
    <cfRule type="cellIs" operator="equal" priority="2049" dxfId="2520">
      <formula>0</formula>
    </cfRule>
  </conditionalFormatting>
  <conditionalFormatting sqref="L2054 M2054:M2055 L2056 J2056:K2062 F2061:I2062 F2067:H2067 F2056:G2060 D2042:D2043 B2042 C2048:C2054 C2067:C2068 F2073:G2079 I2067:I2074 D2073:D2079 F2063:K2064 C2056:C2065 L2047 F2054:H2054 H2056:I2056 L2057:M2064 H2059:I2059 C2070:C2079">
    <cfRule type="containsText" text="iw.kkZad" operator="containsText" priority="1728" stopIfTrue="1" dxfId="2521">
      <formula>NOT(ISERROR(SEARCH("iw.kkZad",B2042)))</formula>
    </cfRule>
    <cfRule type="containsText" text="f'k{kk foHkkx jktLFkku" operator="containsText" priority="1727" stopIfTrue="1" dxfId="2522">
      <formula>NOT(ISERROR(SEARCH("f'k{kk foHkkx jktLFkku",B2042)))</formula>
    </cfRule>
    <cfRule type="containsText" text="dsoy jktdh; fo|ky;ksa esa iz;ksx gsrq fu%'kqYd" operator="containsText" priority="1724" stopIfTrue="1" dxfId="2523">
      <formula>NOT(ISERROR(SEARCH("dsoy jktdh; fo|ky;ksa esa iz;ksx gsrq fu%'kqYd",B2042)))</formula>
    </cfRule>
  </conditionalFormatting>
  <conditionalFormatting sqref="F916:G917 D913:D919">
    <cfRule type="cellIs" operator="equal" priority="1957" stopIfTrue="1" dxfId="2524">
      <formula>1800</formula>
    </cfRule>
    <cfRule type="cellIs" operator="equal" priority="1958" stopIfTrue="1" dxfId="2525">
      <formula>200</formula>
    </cfRule>
  </conditionalFormatting>
  <conditionalFormatting sqref="L3127">
    <cfRule type="containsText" text="dsoy jktdh; fo|ky;ksa esa iz;ksx gsrq fu%'kqYd" operator="containsText" priority="358" stopIfTrue="1" dxfId="2526">
      <formula>NOT(ISERROR(SEARCH("dsoy jktdh; fo|ky;ksa esa iz;ksx gsrq fu%'kqYd",L3127)))</formula>
    </cfRule>
    <cfRule type="containsText" text="f'k{kk foHkkx jktLFkku" operator="containsText" priority="351" stopIfTrue="1" dxfId="2527">
      <formula>NOT(ISERROR(SEARCH("f'k{kk foHkkx jktLFkku",L3127)))</formula>
    </cfRule>
    <cfRule type="containsText" text="iw.kkZad" operator="containsText" priority="348" stopIfTrue="1" dxfId="2528">
      <formula>NOT(ISERROR(SEARCH("iw.kkZad",L3127)))</formula>
    </cfRule>
    <cfRule type="containsText" text="dsoy jktdh; fo|ky;ksa esa iz;ksx gsrq fu%'kqYd" operator="containsText" priority="350" stopIfTrue="1" dxfId="2529">
      <formula>NOT(ISERROR(SEARCH("dsoy jktdh; fo|ky;ksa esa iz;ksx gsrq fu%'kqYd",L3127)))</formula>
    </cfRule>
    <cfRule type="containsText" text="dsoy jktdh; fo|ky;ksa esa iz;ksx gsrq fu%'kqYd" operator="containsText" priority="354" stopIfTrue="1" dxfId="2530">
      <formula>NOT(ISERROR(SEARCH("dsoy jktdh; fo|ky;ksa esa iz;ksx gsrq fu%'kqYd",L3127)))</formula>
    </cfRule>
    <cfRule type="containsText" text="f'k{kk foHkkx jktLFkku" operator="containsText" priority="347" stopIfTrue="1" dxfId="2531">
      <formula>NOT(ISERROR(SEARCH("f'k{kk foHkkx jktLFkku",L3127)))</formula>
    </cfRule>
    <cfRule type="containsText" text="dsoy jktdh; fo|ky;ksa esa iz;ksx gsrq fu%'kqYd" operator="containsText" priority="346" stopIfTrue="1" dxfId="2532">
      <formula>NOT(ISERROR(SEARCH("dsoy jktdh; fo|ky;ksa esa iz;ksx gsrq fu%'kqYd",L3127)))</formula>
    </cfRule>
    <cfRule type="containsText" text="iw.kkZad" operator="containsText" priority="360" stopIfTrue="1" dxfId="2533">
      <formula>NOT(ISERROR(SEARCH("iw.kkZad",L3127)))</formula>
    </cfRule>
    <cfRule type="containsText" text="f'k{kk foHkkx jktLFkku" operator="containsText" priority="359" stopIfTrue="1" dxfId="2534">
      <formula>NOT(ISERROR(SEARCH("f'k{kk foHkkx jktLFkku",L3127)))</formula>
    </cfRule>
    <cfRule type="containsText" text="iw.kkZad" operator="containsText" priority="352" stopIfTrue="1" dxfId="2535">
      <formula>NOT(ISERROR(SEARCH("iw.kkZad",L3127)))</formula>
    </cfRule>
    <cfRule type="containsText" text="iw.kkZad" operator="containsText" priority="356" stopIfTrue="1" dxfId="2536">
      <formula>NOT(ISERROR(SEARCH("iw.kkZad",L3127)))</formula>
    </cfRule>
    <cfRule type="containsText" text="f'k{kk foHkkx jktLFkku" operator="containsText" priority="355" stopIfTrue="1" dxfId="2537">
      <formula>NOT(ISERROR(SEARCH("f'k{kk foHkkx jktLFkku",L3127)))</formula>
    </cfRule>
  </conditionalFormatting>
  <conditionalFormatting sqref="L3974 M3974:M3975 L3976 J3976:K3982 F3981:I3982 F3987:H3987 F3976:G3980 D3962:D3963 B3962 C3968:C3974 C3987:C3988 F3993:G3999 I3987:I3994 D3993:D3999 F3983:K3984 C3976:C3985 L3967 F3974:H3974 H3976:I3976 L3977:M3984 H3979:I3979 C3990:C3999">
    <cfRule type="containsText" text="iw.kkZad" operator="containsText" priority="1344" stopIfTrue="1" dxfId="2538">
      <formula>NOT(ISERROR(SEARCH("iw.kkZad",B3962)))</formula>
    </cfRule>
    <cfRule type="containsText" text="f'k{kk foHkkx jktLFkku" operator="containsText" priority="1343" stopIfTrue="1" dxfId="2539">
      <formula>NOT(ISERROR(SEARCH("f'k{kk foHkkx jktLFkku",B3962)))</formula>
    </cfRule>
    <cfRule type="containsText" text="dsoy jktdh; fo|ky;ksa esa iz;ksx gsrq fu%'kqYd" operator="containsText" priority="1340" stopIfTrue="1" dxfId="2540">
      <formula>NOT(ISERROR(SEARCH("dsoy jktdh; fo|ky;ksa esa iz;ksx gsrq fu%'kqYd",B3962)))</formula>
    </cfRule>
  </conditionalFormatting>
  <conditionalFormatting sqref="L3567">
    <cfRule type="containsText" text="dsoy jktdh; fo|ky;ksa esa iz;ksx gsrq fu%'kqYd" operator="containsText" priority="182" stopIfTrue="1" dxfId="2541">
      <formula>NOT(ISERROR(SEARCH("dsoy jktdh; fo|ky;ksa esa iz;ksx gsrq fu%'kqYd",L3567)))</formula>
    </cfRule>
    <cfRule type="containsText" text="dsoy jktdh; fo|ky;ksa esa iz;ksx gsrq fu%'kqYd" operator="containsText" priority="170" stopIfTrue="1" dxfId="2542">
      <formula>NOT(ISERROR(SEARCH("dsoy jktdh; fo|ky;ksa esa iz;ksx gsrq fu%'kqYd",L3567)))</formula>
    </cfRule>
    <cfRule type="containsText" text="dsoy jktdh; fo|ky;ksa esa iz;ksx gsrq fu%'kqYd" operator="containsText" priority="174" stopIfTrue="1" dxfId="2543">
      <formula>NOT(ISERROR(SEARCH("dsoy jktdh; fo|ky;ksa esa iz;ksx gsrq fu%'kqYd",L3567)))</formula>
    </cfRule>
    <cfRule type="containsText" text="f'k{kk foHkkx jktLFkku" operator="containsText" priority="183" stopIfTrue="1" dxfId="2544">
      <formula>NOT(ISERROR(SEARCH("f'k{kk foHkkx jktLFkku",L3567)))</formula>
    </cfRule>
    <cfRule type="containsText" text="iw.kkZad" operator="containsText" priority="176" stopIfTrue="1" dxfId="2545">
      <formula>NOT(ISERROR(SEARCH("iw.kkZad",L3567)))</formula>
    </cfRule>
    <cfRule type="containsText" text="iw.kkZad" operator="containsText" priority="184" stopIfTrue="1" dxfId="2546">
      <formula>NOT(ISERROR(SEARCH("iw.kkZad",L3567)))</formula>
    </cfRule>
    <cfRule type="containsText" text="iw.kkZad" operator="containsText" priority="180" stopIfTrue="1" dxfId="2547">
      <formula>NOT(ISERROR(SEARCH("iw.kkZad",L3567)))</formula>
    </cfRule>
    <cfRule type="containsText" text="f'k{kk foHkkx jktLFkku" operator="containsText" priority="179" stopIfTrue="1" dxfId="2548">
      <formula>NOT(ISERROR(SEARCH("f'k{kk foHkkx jktLFkku",L3567)))</formula>
    </cfRule>
    <cfRule type="containsText" text="iw.kkZad" operator="containsText" priority="172" stopIfTrue="1" dxfId="2549">
      <formula>NOT(ISERROR(SEARCH("iw.kkZad",L3567)))</formula>
    </cfRule>
    <cfRule type="containsText" text="f'k{kk foHkkx jktLFkku" operator="containsText" priority="175" stopIfTrue="1" dxfId="2550">
      <formula>NOT(ISERROR(SEARCH("f'k{kk foHkkx jktLFkku",L3567)))</formula>
    </cfRule>
    <cfRule type="containsText" text="f'k{kk foHkkx jktLFkku" operator="containsText" priority="171" stopIfTrue="1" dxfId="2551">
      <formula>NOT(ISERROR(SEARCH("f'k{kk foHkkx jktLFkku",L3567)))</formula>
    </cfRule>
    <cfRule type="containsText" text="dsoy jktdh; fo|ky;ksa esa iz;ksx gsrq fu%'kqYd" operator="containsText" priority="178" stopIfTrue="1" dxfId="2552">
      <formula>NOT(ISERROR(SEARCH("dsoy jktdh; fo|ky;ksa esa iz;ksx gsrq fu%'kqYd",L3567)))</formula>
    </cfRule>
  </conditionalFormatting>
  <conditionalFormatting sqref="I2448:K2453 L2447:M2453 K2444:K2447">
    <cfRule type="cellIs" operator="equal" priority="621" dxfId="2553">
      <formula>0</formula>
    </cfRule>
    <cfRule type="cellIs" operator="equal" priority="633" dxfId="2554">
      <formula>0</formula>
    </cfRule>
    <cfRule type="cellIs" operator="equal" priority="625" dxfId="2555">
      <formula>0</formula>
    </cfRule>
    <cfRule type="cellIs" operator="equal" priority="629" dxfId="2556">
      <formula>0</formula>
    </cfRule>
  </conditionalFormatting>
  <conditionalFormatting sqref="L1327">
    <cfRule type="containsText" text="f'k{kk foHkkx jktLFkku" operator="containsText" priority="963" stopIfTrue="1" dxfId="2557">
      <formula>NOT(ISERROR(SEARCH("f'k{kk foHkkx jktLFkku",L1327)))</formula>
    </cfRule>
    <cfRule type="containsText" text="iw.kkZad" operator="containsText" priority="968" stopIfTrue="1" dxfId="2558">
      <formula>NOT(ISERROR(SEARCH("iw.kkZad",L1327)))</formula>
    </cfRule>
    <cfRule type="containsText" text="iw.kkZad" operator="containsText" priority="964" stopIfTrue="1" dxfId="2559">
      <formula>NOT(ISERROR(SEARCH("iw.kkZad",L1327)))</formula>
    </cfRule>
    <cfRule type="containsText" text="dsoy jktdh; fo|ky;ksa esa iz;ksx gsrq fu%'kqYd" operator="containsText" priority="962" stopIfTrue="1" dxfId="2560">
      <formula>NOT(ISERROR(SEARCH("dsoy jktdh; fo|ky;ksa esa iz;ksx gsrq fu%'kqYd",L1327)))</formula>
    </cfRule>
    <cfRule type="containsText" text="dsoy jktdh; fo|ky;ksa esa iz;ksx gsrq fu%'kqYd" operator="containsText" priority="970" stopIfTrue="1" dxfId="2561">
      <formula>NOT(ISERROR(SEARCH("dsoy jktdh; fo|ky;ksa esa iz;ksx gsrq fu%'kqYd",L1327)))</formula>
    </cfRule>
    <cfRule type="containsText" text="f'k{kk foHkkx jktLFkku" operator="containsText" priority="971" stopIfTrue="1" dxfId="2562">
      <formula>NOT(ISERROR(SEARCH("f'k{kk foHkkx jktLFkku",L1327)))</formula>
    </cfRule>
    <cfRule type="containsText" text="dsoy jktdh; fo|ky;ksa esa iz;ksx gsrq fu%'kqYd" operator="containsText" priority="966" stopIfTrue="1" dxfId="2563">
      <formula>NOT(ISERROR(SEARCH("dsoy jktdh; fo|ky;ksa esa iz;ksx gsrq fu%'kqYd",L1327)))</formula>
    </cfRule>
    <cfRule type="containsText" text="f'k{kk foHkkx jktLFkku" operator="containsText" priority="967" stopIfTrue="1" dxfId="2564">
      <formula>NOT(ISERROR(SEARCH("f'k{kk foHkkx jktLFkku",L1327)))</formula>
    </cfRule>
    <cfRule type="containsText" text="iw.kkZad" operator="containsText" priority="972" stopIfTrue="1" dxfId="2565">
      <formula>NOT(ISERROR(SEARCH("iw.kkZad",L1327)))</formula>
    </cfRule>
  </conditionalFormatting>
  <conditionalFormatting sqref="F3030:H3034">
    <cfRule type="cellIs" operator="equal" priority="1530" dxfId="2566">
      <formula>"0/200"</formula>
    </cfRule>
    <cfRule type="cellIs" operator="equal" priority="1531" dxfId="2567">
      <formula>"0/100"</formula>
    </cfRule>
  </conditionalFormatting>
  <conditionalFormatting sqref="F710:H714">
    <cfRule type="cellIs" operator="equal" priority="1994" dxfId="2568">
      <formula>"0/200"</formula>
    </cfRule>
    <cfRule type="cellIs" operator="equal" priority="1995" dxfId="2569">
      <formula>"0/100"</formula>
    </cfRule>
  </conditionalFormatting>
  <conditionalFormatting sqref="L2574 M2574:M2575 L2576 J2576:K2582 F2581:I2582 F2587:H2587 F2576:G2580 D2562:D2563 B2562 C2568:C2574 C2587:C2588 F2593:G2599 I2587:I2594 D2593:D2599 F2583:K2584 C2576:C2585 L2567 F2574:H2574 H2576:I2576 L2577:M2584 H2579:I2579 C2590:C2599">
    <cfRule type="containsText" text="iw.kkZad" operator="containsText" priority="1624" stopIfTrue="1" dxfId="2570">
      <formula>NOT(ISERROR(SEARCH("iw.kkZad",B2562)))</formula>
    </cfRule>
    <cfRule type="containsText" text="f'k{kk foHkkx jktLFkku" operator="containsText" priority="1623" stopIfTrue="1" dxfId="2571">
      <formula>NOT(ISERROR(SEARCH("f'k{kk foHkkx jktLFkku",B2562)))</formula>
    </cfRule>
    <cfRule type="containsText" text="dsoy jktdh; fo|ky;ksa esa iz;ksx gsrq fu%'kqYd" operator="containsText" priority="1620" stopIfTrue="1" dxfId="2572">
      <formula>NOT(ISERROR(SEARCH("dsoy jktdh; fo|ky;ksa esa iz;ksx gsrq fu%'kqYd",B2562)))</formula>
    </cfRule>
  </conditionalFormatting>
  <conditionalFormatting sqref="L2087">
    <cfRule type="containsText" text="f'k{kk foHkkx jktLFkku" operator="containsText" priority="743" stopIfTrue="1" dxfId="2573">
      <formula>NOT(ISERROR(SEARCH("f'k{kk foHkkx jktLFkku",L2087)))</formula>
    </cfRule>
    <cfRule type="containsText" text="iw.kkZad" operator="containsText" priority="740" stopIfTrue="1" dxfId="2574">
      <formula>NOT(ISERROR(SEARCH("iw.kkZad",L2087)))</formula>
    </cfRule>
    <cfRule type="containsText" text="iw.kkZad" operator="containsText" priority="744" stopIfTrue="1" dxfId="2575">
      <formula>NOT(ISERROR(SEARCH("iw.kkZad",L2087)))</formula>
    </cfRule>
    <cfRule type="containsText" text="f'k{kk foHkkx jktLFkku" operator="containsText" priority="735" stopIfTrue="1" dxfId="2576">
      <formula>NOT(ISERROR(SEARCH("f'k{kk foHkkx jktLFkku",L2087)))</formula>
    </cfRule>
    <cfRule type="containsText" text="dsoy jktdh; fo|ky;ksa esa iz;ksx gsrq fu%'kqYd" operator="containsText" priority="742" stopIfTrue="1" dxfId="2577">
      <formula>NOT(ISERROR(SEARCH("dsoy jktdh; fo|ky;ksa esa iz;ksx gsrq fu%'kqYd",L2087)))</formula>
    </cfRule>
    <cfRule type="containsText" text="iw.kkZad" operator="containsText" priority="736" stopIfTrue="1" dxfId="2578">
      <formula>NOT(ISERROR(SEARCH("iw.kkZad",L2087)))</formula>
    </cfRule>
    <cfRule type="containsText" text="dsoy jktdh; fo|ky;ksa esa iz;ksx gsrq fu%'kqYd" operator="containsText" priority="734" stopIfTrue="1" dxfId="2579">
      <formula>NOT(ISERROR(SEARCH("dsoy jktdh; fo|ky;ksa esa iz;ksx gsrq fu%'kqYd",L2087)))</formula>
    </cfRule>
    <cfRule type="containsText" text="f'k{kk foHkkx jktLFkku" operator="containsText" priority="739" stopIfTrue="1" dxfId="2580">
      <formula>NOT(ISERROR(SEARCH("f'k{kk foHkkx jktLFkku",L2087)))</formula>
    </cfRule>
    <cfRule type="containsText" text="dsoy jktdh; fo|ky;ksa esa iz;ksx gsrq fu%'kqYd" operator="containsText" priority="738" stopIfTrue="1" dxfId="2581">
      <formula>NOT(ISERROR(SEARCH("dsoy jktdh; fo|ky;ksa esa iz;ksx gsrq fu%'kqYd",L2087)))</formula>
    </cfRule>
  </conditionalFormatting>
  <conditionalFormatting sqref="L2807">
    <cfRule type="containsText" text="f'k{kk foHkkx jktLFkku" operator="containsText" priority="487" stopIfTrue="1" dxfId="2582">
      <formula>NOT(ISERROR(SEARCH("f'k{kk foHkkx jktLFkku",L2807)))</formula>
    </cfRule>
    <cfRule type="containsText" text="f'k{kk foHkkx jktLFkku" operator="containsText" priority="483" stopIfTrue="1" dxfId="2583">
      <formula>NOT(ISERROR(SEARCH("f'k{kk foHkkx jktLFkku",L2807)))</formula>
    </cfRule>
    <cfRule type="containsText" text="iw.kkZad" operator="containsText" priority="488" stopIfTrue="1" dxfId="2584">
      <formula>NOT(ISERROR(SEARCH("iw.kkZad",L2807)))</formula>
    </cfRule>
    <cfRule type="containsText" text="iw.kkZad" operator="containsText" priority="480" stopIfTrue="1" dxfId="2585">
      <formula>NOT(ISERROR(SEARCH("iw.kkZad",L2807)))</formula>
    </cfRule>
    <cfRule type="containsText" text="f'k{kk foHkkx jktLFkku" operator="containsText" priority="479" stopIfTrue="1" dxfId="2586">
      <formula>NOT(ISERROR(SEARCH("f'k{kk foHkkx jktLFkku",L2807)))</formula>
    </cfRule>
    <cfRule type="containsText" text="iw.kkZad" operator="containsText" priority="476" stopIfTrue="1" dxfId="2587">
      <formula>NOT(ISERROR(SEARCH("iw.kkZad",L2807)))</formula>
    </cfRule>
    <cfRule type="containsText" text="dsoy jktdh; fo|ky;ksa esa iz;ksx gsrq fu%'kqYd" operator="containsText" priority="482" stopIfTrue="1" dxfId="2588">
      <formula>NOT(ISERROR(SEARCH("dsoy jktdh; fo|ky;ksa esa iz;ksx gsrq fu%'kqYd",L2807)))</formula>
    </cfRule>
    <cfRule type="containsText" text="dsoy jktdh; fo|ky;ksa esa iz;ksx gsrq fu%'kqYd" operator="containsText" priority="478" stopIfTrue="1" dxfId="2589">
      <formula>NOT(ISERROR(SEARCH("dsoy jktdh; fo|ky;ksa esa iz;ksx gsrq fu%'kqYd",L2807)))</formula>
    </cfRule>
    <cfRule type="containsText" text="f'k{kk foHkkx jktLFkku" operator="containsText" priority="475" stopIfTrue="1" dxfId="2590">
      <formula>NOT(ISERROR(SEARCH("f'k{kk foHkkx jktLFkku",L2807)))</formula>
    </cfRule>
    <cfRule type="containsText" text="dsoy jktdh; fo|ky;ksa esa iz;ksx gsrq fu%'kqYd" operator="containsText" priority="486" stopIfTrue="1" dxfId="2591">
      <formula>NOT(ISERROR(SEARCH("dsoy jktdh; fo|ky;ksa esa iz;ksx gsrq fu%'kqYd",L2807)))</formula>
    </cfRule>
    <cfRule type="containsText" text="iw.kkZad" operator="containsText" priority="484" stopIfTrue="1" dxfId="2592">
      <formula>NOT(ISERROR(SEARCH("iw.kkZad",L2807)))</formula>
    </cfRule>
    <cfRule type="containsText" text="dsoy jktdh; fo|ky;ksa esa iz;ksx gsrq fu%'kqYd" operator="containsText" priority="474" stopIfTrue="1" dxfId="2593">
      <formula>NOT(ISERROR(SEARCH("dsoy jktdh; fo|ky;ksa esa iz;ksx gsrq fu%'kqYd",L2807)))</formula>
    </cfRule>
  </conditionalFormatting>
  <conditionalFormatting sqref="L174 M174:M175 L176 J176:K182 F181:I182 F187:H187 F176:G180 D162:D163 B162 C168:C174 C187:C188 F193:G199 I187:I194 D193:D199 F183:K184 C176:C185 L167 F174:H174 H176:I176 L177:M184 H179:I179 C190:C199">
    <cfRule type="containsText" text="iw.kkZad" operator="containsText" priority="2104" stopIfTrue="1" dxfId="2594">
      <formula>NOT(ISERROR(SEARCH("iw.kkZad",B162)))</formula>
    </cfRule>
    <cfRule type="containsText" text="f'k{kk foHkkx jktLFkku" operator="containsText" priority="2103" stopIfTrue="1" dxfId="2595">
      <formula>NOT(ISERROR(SEARCH("f'k{kk foHkkx jktLFkku",B162)))</formula>
    </cfRule>
    <cfRule type="containsText" text="dsoy jktdh; fo|ky;ksa esa iz;ksx gsrq fu%'kqYd" operator="containsText" priority="2100" stopIfTrue="1" dxfId="2596">
      <formula>NOT(ISERROR(SEARCH("dsoy jktdh; fo|ky;ksa esa iz;ksx gsrq fu%'kqYd",B162)))</formula>
    </cfRule>
  </conditionalFormatting>
  <conditionalFormatting sqref="F3916:G3917 D3913:D3919">
    <cfRule type="cellIs" operator="equal" priority="1357" stopIfTrue="1" dxfId="2597">
      <formula>1800</formula>
    </cfRule>
    <cfRule type="cellIs" operator="equal" priority="1358" stopIfTrue="1" dxfId="2598">
      <formula>200</formula>
    </cfRule>
  </conditionalFormatting>
  <conditionalFormatting sqref="L367">
    <cfRule type="containsText" text="dsoy jktdh; fo|ky;ksa esa iz;ksx gsrq fu%'kqYd" operator="containsText" priority="1250" stopIfTrue="1" dxfId="2599">
      <formula>NOT(ISERROR(SEARCH("dsoy jktdh; fo|ky;ksa esa iz;ksx gsrq fu%'kqYd",L367)))</formula>
    </cfRule>
    <cfRule type="containsText" text="f'k{kk foHkkx jktLFkku" operator="containsText" priority="1255" stopIfTrue="1" dxfId="2600">
      <formula>NOT(ISERROR(SEARCH("f'k{kk foHkkx jktLFkku",L367)))</formula>
    </cfRule>
    <cfRule type="containsText" text="f'k{kk foHkkx jktLFkku" operator="containsText" priority="1259" stopIfTrue="1" dxfId="2601">
      <formula>NOT(ISERROR(SEARCH("f'k{kk foHkkx jktLFkku",L367)))</formula>
    </cfRule>
    <cfRule type="containsText" text="iw.kkZad" operator="containsText" priority="1260" stopIfTrue="1" dxfId="2602">
      <formula>NOT(ISERROR(SEARCH("iw.kkZad",L367)))</formula>
    </cfRule>
    <cfRule type="containsText" text="iw.kkZad" operator="containsText" priority="1252" stopIfTrue="1" dxfId="2603">
      <formula>NOT(ISERROR(SEARCH("iw.kkZad",L367)))</formula>
    </cfRule>
    <cfRule type="containsText" text="iw.kkZad" operator="containsText" priority="1256" stopIfTrue="1" dxfId="2604">
      <formula>NOT(ISERROR(SEARCH("iw.kkZad",L367)))</formula>
    </cfRule>
    <cfRule type="containsText" text="dsoy jktdh; fo|ky;ksa esa iz;ksx gsrq fu%'kqYd" operator="containsText" priority="1254" stopIfTrue="1" dxfId="2605">
      <formula>NOT(ISERROR(SEARCH("dsoy jktdh; fo|ky;ksa esa iz;ksx gsrq fu%'kqYd",L367)))</formula>
    </cfRule>
    <cfRule type="containsText" text="dsoy jktdh; fo|ky;ksa esa iz;ksx gsrq fu%'kqYd" operator="containsText" priority="1258" stopIfTrue="1" dxfId="2606">
      <formula>NOT(ISERROR(SEARCH("dsoy jktdh; fo|ky;ksa esa iz;ksx gsrq fu%'kqYd",L367)))</formula>
    </cfRule>
    <cfRule type="containsText" text="f'k{kk foHkkx jktLFkku" operator="containsText" priority="1251" stopIfTrue="1" dxfId="2607">
      <formula>NOT(ISERROR(SEARCH("f'k{kk foHkkx jktLFkku",L367)))</formula>
    </cfRule>
  </conditionalFormatting>
  <conditionalFormatting sqref="M2257:M2266 L2247:L2254 H2274:I2275 H2267 C2241:C2245 H2270:H2273 I2248:K2253 D2257:D2267 E2256:E2267 C2256:C2268 C2248:C2254 F2276:G2279 A2241:B2279 H2248:H2254 D2241:M2243 M2247:M2255 E2254:G2254 K2244:K2247 G2267:G2268 E2270:G2275 C2270:D2279 F2256:F2268 G2256:L2264 I2267:I2273 J2266:K2266">
    <cfRule type="cellIs" operator="equal" priority="1689" dxfId="2608">
      <formula>0</formula>
    </cfRule>
  </conditionalFormatting>
  <conditionalFormatting sqref="F636:G637 D633:D639">
    <cfRule type="cellIs" operator="equal" priority="2013" stopIfTrue="1" dxfId="2609">
      <formula>1800</formula>
    </cfRule>
    <cfRule type="cellIs" operator="equal" priority="2014" stopIfTrue="1" dxfId="2610">
      <formula>200</formula>
    </cfRule>
  </conditionalFormatting>
  <conditionalFormatting sqref="F3110:H3114">
    <cfRule type="cellIs" operator="equal" priority="1515" dxfId="2611">
      <formula>"0/100"</formula>
    </cfRule>
    <cfRule type="cellIs" operator="equal" priority="1514" dxfId="2612">
      <formula>"0/200"</formula>
    </cfRule>
  </conditionalFormatting>
  <conditionalFormatting sqref="I2328:K2333 L2327:M2333 K2324:K2327">
    <cfRule type="cellIs" operator="equal" priority="669" dxfId="2613">
      <formula>0</formula>
    </cfRule>
    <cfRule type="cellIs" operator="equal" priority="665" dxfId="2614">
      <formula>0</formula>
    </cfRule>
    <cfRule type="cellIs" operator="equal" priority="673" dxfId="2615">
      <formula>0</formula>
    </cfRule>
  </conditionalFormatting>
  <conditionalFormatting sqref="I3688:K3693 L3687:M3693 K3684:K3687">
    <cfRule type="cellIs" operator="equal" priority="125" dxfId="2616">
      <formula>0</formula>
    </cfRule>
    <cfRule type="cellIs" operator="equal" priority="137" dxfId="2617">
      <formula>0</formula>
    </cfRule>
    <cfRule type="cellIs" operator="equal" priority="133" dxfId="2618">
      <formula>0</formula>
    </cfRule>
    <cfRule type="cellIs" operator="equal" priority="129" dxfId="2619">
      <formula>0</formula>
    </cfRule>
  </conditionalFormatting>
  <conditionalFormatting sqref="I3608:K3613 L3607:M3613 K3604:K3607">
    <cfRule type="cellIs" operator="equal" priority="157" dxfId="2620">
      <formula>0</formula>
    </cfRule>
    <cfRule type="cellIs" operator="equal" priority="161" dxfId="2621">
      <formula>0</formula>
    </cfRule>
    <cfRule type="cellIs" operator="equal" priority="169" dxfId="2622">
      <formula>0</formula>
    </cfRule>
    <cfRule type="cellIs" operator="equal" priority="165" dxfId="2623">
      <formula>0</formula>
    </cfRule>
  </conditionalFormatting>
  <conditionalFormatting sqref="F1630:H1634">
    <cfRule type="cellIs" operator="equal" priority="1810" dxfId="2624">
      <formula>"0/200"</formula>
    </cfRule>
    <cfRule type="cellIs" operator="equal" priority="1811" dxfId="2625">
      <formula>"0/100"</formula>
    </cfRule>
  </conditionalFormatting>
  <conditionalFormatting sqref="I248:K253 L247:M253 K244:K247">
    <cfRule type="cellIs" operator="equal" priority="1293" dxfId="2626">
      <formula>0</formula>
    </cfRule>
    <cfRule type="cellIs" operator="equal" priority="1297" dxfId="2627">
      <formula>0</formula>
    </cfRule>
    <cfRule type="cellIs" operator="equal" priority="1289" dxfId="2628">
      <formula>0</formula>
    </cfRule>
  </conditionalFormatting>
  <conditionalFormatting sqref="F3956:G3957 D3953:D3959">
    <cfRule type="cellIs" operator="equal" priority="1350" stopIfTrue="1" dxfId="2629">
      <formula>200</formula>
    </cfRule>
    <cfRule type="cellIs" operator="equal" priority="1349" stopIfTrue="1" dxfId="2630">
      <formula>1800</formula>
    </cfRule>
  </conditionalFormatting>
  <conditionalFormatting sqref="F1750:H1754">
    <cfRule type="cellIs" operator="equal" priority="1787" dxfId="2631">
      <formula>"0/100"</formula>
    </cfRule>
    <cfRule type="cellIs" operator="equal" priority="1786" dxfId="2632">
      <formula>"0/200"</formula>
    </cfRule>
  </conditionalFormatting>
  <conditionalFormatting sqref="L2734 M2734:M2735 L2736 J2736:K2742 F2741:I2742 F2747:H2747 F2736:G2740 D2722:D2723 B2722 C2728:C2734 C2747:C2748 F2753:G2759 I2747:I2754 D2753:D2759 F2743:K2744 C2736:C2745 L2727 F2734:H2734 H2736:I2736 L2737:M2744 H2739:I2739 C2750:C2759">
    <cfRule type="containsText" text="iw.kkZad" operator="containsText" priority="1592" stopIfTrue="1" dxfId="2633">
      <formula>NOT(ISERROR(SEARCH("iw.kkZad",B2722)))</formula>
    </cfRule>
    <cfRule type="containsText" text="dsoy jktdh; fo|ky;ksa esa iz;ksx gsrq fu%'kqYd" operator="containsText" priority="1588" stopIfTrue="1" dxfId="2634">
      <formula>NOT(ISERROR(SEARCH("dsoy jktdh; fo|ky;ksa esa iz;ksx gsrq fu%'kqYd",B2722)))</formula>
    </cfRule>
    <cfRule type="containsText" text="f'k{kk foHkkx jktLFkku" operator="containsText" priority="1591" stopIfTrue="1" dxfId="2635">
      <formula>NOT(ISERROR(SEARCH("f'k{kk foHkkx jktLFkku",B2722)))</formula>
    </cfRule>
  </conditionalFormatting>
  <conditionalFormatting sqref="F1396:G1397 D1393:D1399">
    <cfRule type="cellIs" operator="equal" priority="1862" stopIfTrue="1" dxfId="2636">
      <formula>200</formula>
    </cfRule>
    <cfRule type="cellIs" operator="equal" priority="1861" stopIfTrue="1" dxfId="2637">
      <formula>1800</formula>
    </cfRule>
  </conditionalFormatting>
  <conditionalFormatting sqref="L1934 M1934:M1935 L1936 J1936:K1942 F1941:I1942 F1947:H1947 F1936:G1940 D1922:D1923 B1922 C1928:C1934 C1947:C1948 F1953:G1959 I1947:I1954 D1953:D1959 F1943:K1944 C1936:C1945 L1927 F1934:H1934 H1936:I1936 L1937:M1944 H1939:I1939 C1950:C1959">
    <cfRule type="containsText" text="f'k{kk foHkkx jktLFkku" operator="containsText" priority="1751" stopIfTrue="1" dxfId="2638">
      <formula>NOT(ISERROR(SEARCH("f'k{kk foHkkx jktLFkku",B1922)))</formula>
    </cfRule>
    <cfRule type="containsText" text="iw.kkZad" operator="containsText" priority="1752" stopIfTrue="1" dxfId="2639">
      <formula>NOT(ISERROR(SEARCH("iw.kkZad",B1922)))</formula>
    </cfRule>
    <cfRule type="containsText" text="dsoy jktdh; fo|ky;ksa esa iz;ksx gsrq fu%'kqYd" operator="containsText" priority="1748" stopIfTrue="1" dxfId="2640">
      <formula>NOT(ISERROR(SEARCH("dsoy jktdh; fo|ky;ksa esa iz;ksx gsrq fu%'kqYd",B1922)))</formula>
    </cfRule>
  </conditionalFormatting>
  <conditionalFormatting sqref="L47">
    <cfRule type="containsText" text="f'k{kk foHkkx jktLFkku" operator="containsText" priority="1335" stopIfTrue="1" dxfId="2641">
      <formula>NOT(ISERROR(SEARCH("f'k{kk foHkkx jktLFkku",L47)))</formula>
    </cfRule>
    <cfRule type="containsText" text="iw.kkZad" operator="containsText" priority="1336" stopIfTrue="1" dxfId="2642">
      <formula>NOT(ISERROR(SEARCH("iw.kkZad",L47)))</formula>
    </cfRule>
    <cfRule type="containsText" text="dsoy jktdh; fo|ky;ksa esa iz;ksx gsrq fu%'kqYd" operator="containsText" priority="1334" stopIfTrue="1" dxfId="2643">
      <formula>NOT(ISERROR(SEARCH("dsoy jktdh; fo|ky;ksa esa iz;ksx gsrq fu%'kqYd",L47)))</formula>
    </cfRule>
  </conditionalFormatting>
  <conditionalFormatting sqref="L2007">
    <cfRule type="containsText" text="iw.kkZad" operator="containsText" priority="760" stopIfTrue="1" dxfId="2644">
      <formula>NOT(ISERROR(SEARCH("iw.kkZad",L2007)))</formula>
    </cfRule>
    <cfRule type="containsText" text="f'k{kk foHkkx jktLFkku" operator="containsText" priority="763" stopIfTrue="1" dxfId="2645">
      <formula>NOT(ISERROR(SEARCH("f'k{kk foHkkx jktLFkku",L2007)))</formula>
    </cfRule>
    <cfRule type="containsText" text="dsoy jktdh; fo|ky;ksa esa iz;ksx gsrq fu%'kqYd" operator="containsText" priority="758" stopIfTrue="1" dxfId="2646">
      <formula>NOT(ISERROR(SEARCH("dsoy jktdh; fo|ky;ksa esa iz;ksx gsrq fu%'kqYd",L2007)))</formula>
    </cfRule>
    <cfRule type="containsText" text="f'k{kk foHkkx jktLFkku" operator="containsText" priority="767" stopIfTrue="1" dxfId="2647">
      <formula>NOT(ISERROR(SEARCH("f'k{kk foHkkx jktLFkku",L2007)))</formula>
    </cfRule>
    <cfRule type="containsText" text="dsoy jktdh; fo|ky;ksa esa iz;ksx gsrq fu%'kqYd" operator="containsText" priority="762" stopIfTrue="1" dxfId="2648">
      <formula>NOT(ISERROR(SEARCH("dsoy jktdh; fo|ky;ksa esa iz;ksx gsrq fu%'kqYd",L2007)))</formula>
    </cfRule>
    <cfRule type="containsText" text="f'k{kk foHkkx jktLFkku" operator="containsText" priority="759" stopIfTrue="1" dxfId="2649">
      <formula>NOT(ISERROR(SEARCH("f'k{kk foHkkx jktLFkku",L2007)))</formula>
    </cfRule>
    <cfRule type="containsText" text="dsoy jktdh; fo|ky;ksa esa iz;ksx gsrq fu%'kqYd" operator="containsText" priority="766" stopIfTrue="1" dxfId="2650">
      <formula>NOT(ISERROR(SEARCH("dsoy jktdh; fo|ky;ksa esa iz;ksx gsrq fu%'kqYd",L2007)))</formula>
    </cfRule>
    <cfRule type="containsText" text="iw.kkZad" operator="containsText" priority="764" stopIfTrue="1" dxfId="2651">
      <formula>NOT(ISERROR(SEARCH("iw.kkZad",L2007)))</formula>
    </cfRule>
    <cfRule type="containsText" text="iw.kkZad" operator="containsText" priority="768" stopIfTrue="1" dxfId="2652">
      <formula>NOT(ISERROR(SEARCH("iw.kkZad",L2007)))</formula>
    </cfRule>
  </conditionalFormatting>
  <conditionalFormatting sqref="F3150:H3154">
    <cfRule type="cellIs" operator="equal" priority="1507" dxfId="2653">
      <formula>"0/100"</formula>
    </cfRule>
    <cfRule type="cellIs" operator="equal" priority="1506" dxfId="2654">
      <formula>"0/200"</formula>
    </cfRule>
  </conditionalFormatting>
  <conditionalFormatting sqref="I3848:K3853 L3847:M3853 K3844:K3847">
    <cfRule type="cellIs" operator="equal" priority="61" dxfId="2655">
      <formula>0</formula>
    </cfRule>
    <cfRule type="cellIs" operator="equal" priority="73" dxfId="2656">
      <formula>0</formula>
    </cfRule>
    <cfRule type="cellIs" operator="equal" priority="65" dxfId="2657">
      <formula>0</formula>
    </cfRule>
    <cfRule type="cellIs" operator="equal" priority="69" dxfId="2658">
      <formula>0</formula>
    </cfRule>
  </conditionalFormatting>
  <conditionalFormatting sqref="F756:G757 D753:D759">
    <cfRule type="cellIs" operator="equal" priority="1990" stopIfTrue="1" dxfId="2659">
      <formula>200</formula>
    </cfRule>
    <cfRule type="cellIs" operator="equal" priority="1989" stopIfTrue="1" dxfId="2660">
      <formula>1800</formula>
    </cfRule>
  </conditionalFormatting>
  <conditionalFormatting sqref="M1417:M1426 L1407:L1414 H1434:I1435 H1427 C1401:C1405 H1430:H1433 I1408:K1413 D1417:D1427 E1416:E1427 C1416:C1428 C1408:C1414 F1436:G1439 A1401:B1439 H1408:H1414 D1401:M1403 M1407:M1415 E1414:G1414 K1404:K1407 G1427:G1428 E1430:G1435 C1430:D1439 F1416:F1428 G1416:L1424 I1427:I1433 J1426:K1426">
    <cfRule type="cellIs" operator="equal" priority="1857" dxfId="2661">
      <formula>0</formula>
    </cfRule>
  </conditionalFormatting>
  <conditionalFormatting sqref="F1716:G1717 D1713:D1719">
    <cfRule type="cellIs" operator="equal" priority="1797" stopIfTrue="1" dxfId="2662">
      <formula>1800</formula>
    </cfRule>
    <cfRule type="cellIs" operator="equal" priority="1798" stopIfTrue="1" dxfId="2663">
      <formula>200</formula>
    </cfRule>
  </conditionalFormatting>
  <conditionalFormatting sqref="I2008:K2013 L2007:M2013 K2004:K2007">
    <cfRule type="cellIs" operator="equal" priority="769" dxfId="2664">
      <formula>0</formula>
    </cfRule>
    <cfRule type="cellIs" operator="equal" priority="765" dxfId="2665">
      <formula>0</formula>
    </cfRule>
    <cfRule type="cellIs" operator="equal" priority="761" dxfId="2666">
      <formula>0</formula>
    </cfRule>
  </conditionalFormatting>
  <conditionalFormatting sqref="M2497:M2506 L2487:L2494 H2514:I2515 H2507 C2481:C2485 H2510:H2513 I2488:K2493 D2497:D2507 E2496:E2507 C2496:C2508 C2488:C2494 F2516:G2519 A2481:B2519 H2488:H2494 D2481:M2483 M2487:M2495 E2494:G2494 K2484:K2487 G2507:G2508 E2510:G2515 C2510:D2519 F2496:F2508 G2496:L2504 I2507:I2513 J2506:K2506">
    <cfRule type="cellIs" operator="equal" priority="1641" dxfId="2667">
      <formula>0</formula>
    </cfRule>
  </conditionalFormatting>
  <conditionalFormatting sqref="F790:H794">
    <cfRule type="cellIs" operator="equal" priority="1979" dxfId="2668">
      <formula>"0/100"</formula>
    </cfRule>
    <cfRule type="cellIs" operator="equal" priority="1978" dxfId="2669">
      <formula>"0/200"</formula>
    </cfRule>
  </conditionalFormatting>
  <conditionalFormatting sqref="F670:H674">
    <cfRule type="cellIs" operator="equal" priority="2002" dxfId="2670">
      <formula>"0/200"</formula>
    </cfRule>
    <cfRule type="cellIs" operator="equal" priority="2003" dxfId="2671">
      <formula>"0/100"</formula>
    </cfRule>
  </conditionalFormatting>
  <conditionalFormatting sqref="L3447">
    <cfRule type="containsText" text="iw.kkZad" operator="containsText" priority="228" stopIfTrue="1" dxfId="2672">
      <formula>NOT(ISERROR(SEARCH("iw.kkZad",L3447)))</formula>
    </cfRule>
    <cfRule type="containsText" text="dsoy jktdh; fo|ky;ksa esa iz;ksx gsrq fu%'kqYd" operator="containsText" priority="226" stopIfTrue="1" dxfId="2673">
      <formula>NOT(ISERROR(SEARCH("dsoy jktdh; fo|ky;ksa esa iz;ksx gsrq fu%'kqYd",L3447)))</formula>
    </cfRule>
    <cfRule type="containsText" text="dsoy jktdh; fo|ky;ksa esa iz;ksx gsrq fu%'kqYd" operator="containsText" priority="230" stopIfTrue="1" dxfId="2674">
      <formula>NOT(ISERROR(SEARCH("dsoy jktdh; fo|ky;ksa esa iz;ksx gsrq fu%'kqYd",L3447)))</formula>
    </cfRule>
    <cfRule type="containsText" text="iw.kkZad" operator="containsText" priority="224" stopIfTrue="1" dxfId="2675">
      <formula>NOT(ISERROR(SEARCH("iw.kkZad",L3447)))</formula>
    </cfRule>
    <cfRule type="containsText" text="f'k{kk foHkkx jktLFkku" operator="containsText" priority="231" stopIfTrue="1" dxfId="2676">
      <formula>NOT(ISERROR(SEARCH("f'k{kk foHkkx jktLFkku",L3447)))</formula>
    </cfRule>
    <cfRule type="containsText" text="f'k{kk foHkkx jktLFkku" operator="containsText" priority="227" stopIfTrue="1" dxfId="2677">
      <formula>NOT(ISERROR(SEARCH("f'k{kk foHkkx jktLFkku",L3447)))</formula>
    </cfRule>
    <cfRule type="containsText" text="f'k{kk foHkkx jktLFkku" operator="containsText" priority="219" stopIfTrue="1" dxfId="2678">
      <formula>NOT(ISERROR(SEARCH("f'k{kk foHkkx jktLFkku",L3447)))</formula>
    </cfRule>
    <cfRule type="containsText" text="dsoy jktdh; fo|ky;ksa esa iz;ksx gsrq fu%'kqYd" operator="containsText" priority="218" stopIfTrue="1" dxfId="2679">
      <formula>NOT(ISERROR(SEARCH("dsoy jktdh; fo|ky;ksa esa iz;ksx gsrq fu%'kqYd",L3447)))</formula>
    </cfRule>
    <cfRule type="containsText" text="iw.kkZad" operator="containsText" priority="232" stopIfTrue="1" dxfId="2680">
      <formula>NOT(ISERROR(SEARCH("iw.kkZad",L3447)))</formula>
    </cfRule>
    <cfRule type="containsText" text="f'k{kk foHkkx jktLFkku" operator="containsText" priority="223" stopIfTrue="1" dxfId="2681">
      <formula>NOT(ISERROR(SEARCH("f'k{kk foHkkx jktLFkku",L3447)))</formula>
    </cfRule>
    <cfRule type="containsText" text="dsoy jktdh; fo|ky;ksa esa iz;ksx gsrq fu%'kqYd" operator="containsText" priority="222" stopIfTrue="1" dxfId="2682">
      <formula>NOT(ISERROR(SEARCH("dsoy jktdh; fo|ky;ksa esa iz;ksx gsrq fu%'kqYd",L3447)))</formula>
    </cfRule>
    <cfRule type="containsText" text="iw.kkZad" operator="containsText" priority="220" stopIfTrue="1" dxfId="2683">
      <formula>NOT(ISERROR(SEARCH("iw.kkZad",L3447)))</formula>
    </cfRule>
  </conditionalFormatting>
  <conditionalFormatting sqref="I128:K133 L127:M133 K124:K127">
    <cfRule type="cellIs" operator="equal" priority="1325" dxfId="2684">
      <formula>0</formula>
    </cfRule>
    <cfRule type="cellIs" operator="equal" priority="1321" dxfId="2685">
      <formula>0</formula>
    </cfRule>
  </conditionalFormatting>
  <conditionalFormatting sqref="I2288:K2293 L2287:M2293 K2284:K2287">
    <cfRule type="cellIs" operator="equal" priority="681" dxfId="2686">
      <formula>0</formula>
    </cfRule>
    <cfRule type="cellIs" operator="equal" priority="677" dxfId="2687">
      <formula>0</formula>
    </cfRule>
    <cfRule type="cellIs" operator="equal" priority="685" dxfId="2688">
      <formula>0</formula>
    </cfRule>
  </conditionalFormatting>
  <conditionalFormatting sqref="F2070:H2074">
    <cfRule type="cellIs" operator="equal" priority="1722" dxfId="2689">
      <formula>"0/200"</formula>
    </cfRule>
    <cfRule type="cellIs" operator="equal" priority="1723" dxfId="2690">
      <formula>"0/100"</formula>
    </cfRule>
  </conditionalFormatting>
  <conditionalFormatting sqref="I3008:K3013 L3007:M3013 K3004:K3007">
    <cfRule type="cellIs" operator="equal" priority="397" dxfId="2691">
      <formula>0</formula>
    </cfRule>
    <cfRule type="cellIs" operator="equal" priority="401" dxfId="2692">
      <formula>0</formula>
    </cfRule>
    <cfRule type="cellIs" operator="equal" priority="405" dxfId="2693">
      <formula>0</formula>
    </cfRule>
    <cfRule type="cellIs" operator="equal" priority="409" dxfId="2694">
      <formula>0</formula>
    </cfRule>
  </conditionalFormatting>
  <conditionalFormatting sqref="F3950:H3954">
    <cfRule type="cellIs" operator="equal" priority="1346" dxfId="2695">
      <formula>"0/200"</formula>
    </cfRule>
    <cfRule type="cellIs" operator="equal" priority="1347" dxfId="2696">
      <formula>"0/100"</formula>
    </cfRule>
  </conditionalFormatting>
  <conditionalFormatting sqref="F2716:G2717 D2713:D2719">
    <cfRule type="cellIs" operator="equal" priority="1597" stopIfTrue="1" dxfId="2697">
      <formula>1800</formula>
    </cfRule>
    <cfRule type="cellIs" operator="equal" priority="1598" stopIfTrue="1" dxfId="2698">
      <formula>200</formula>
    </cfRule>
  </conditionalFormatting>
  <conditionalFormatting sqref="L3174 M3174:M3175 L3176 J3176:K3182 F3181:I3182 F3187:H3187 F3176:G3180 D3162:D3163 B3162 C3168:C3174 C3187:C3188 F3193:G3199 I3187:I3194 D3193:D3199 F3183:K3184 C3176:C3185 L3167 F3174:H3174 H3176:I3176 L3177:M3184 H3179:I3179 C3190:C3199">
    <cfRule type="containsText" text="f'k{kk foHkkx jktLFkku" operator="containsText" priority="1503" stopIfTrue="1" dxfId="2699">
      <formula>NOT(ISERROR(SEARCH("f'k{kk foHkkx jktLFkku",B3162)))</formula>
    </cfRule>
    <cfRule type="containsText" text="dsoy jktdh; fo|ky;ksa esa iz;ksx gsrq fu%'kqYd" operator="containsText" priority="1500" stopIfTrue="1" dxfId="2700">
      <formula>NOT(ISERROR(SEARCH("dsoy jktdh; fo|ky;ksa esa iz;ksx gsrq fu%'kqYd",B3162)))</formula>
    </cfRule>
    <cfRule type="containsText" text="iw.kkZad" operator="containsText" priority="1504" stopIfTrue="1" dxfId="2701">
      <formula>NOT(ISERROR(SEARCH("iw.kkZad",B3162)))</formula>
    </cfRule>
  </conditionalFormatting>
  <conditionalFormatting sqref="I3488:K3493 L3487:M3493 K3484:K3487">
    <cfRule type="cellIs" operator="equal" priority="217" dxfId="2702">
      <formula>0</formula>
    </cfRule>
    <cfRule type="cellIs" operator="equal" priority="209" dxfId="2703">
      <formula>0</formula>
    </cfRule>
    <cfRule type="cellIs" operator="equal" priority="213" dxfId="2704">
      <formula>0</formula>
    </cfRule>
    <cfRule type="cellIs" operator="equal" priority="205" dxfId="2705">
      <formula>0</formula>
    </cfRule>
  </conditionalFormatting>
  <conditionalFormatting sqref="F3356:G3357 D3353:D3359">
    <cfRule type="cellIs" operator="equal" priority="1469" stopIfTrue="1" dxfId="2706">
      <formula>1800</formula>
    </cfRule>
    <cfRule type="cellIs" operator="equal" priority="1470" stopIfTrue="1" dxfId="2707">
      <formula>200</formula>
    </cfRule>
  </conditionalFormatting>
  <conditionalFormatting sqref="F1236:G1237 D1233:D1239">
    <cfRule type="cellIs" operator="equal" priority="1893" stopIfTrue="1" dxfId="2708">
      <formula>1800</formula>
    </cfRule>
    <cfRule type="cellIs" operator="equal" priority="1894" stopIfTrue="1" dxfId="2709">
      <formula>200</formula>
    </cfRule>
  </conditionalFormatting>
  <conditionalFormatting sqref="F236:G237 D233:D239">
    <cfRule type="cellIs" operator="equal" priority="2093" stopIfTrue="1" dxfId="2710">
      <formula>1800</formula>
    </cfRule>
    <cfRule type="cellIs" operator="equal" priority="2094" stopIfTrue="1" dxfId="2711">
      <formula>200</formula>
    </cfRule>
  </conditionalFormatting>
  <conditionalFormatting sqref="F2190:H2194">
    <cfRule type="cellIs" operator="equal" priority="1699" dxfId="2712">
      <formula>"0/100"</formula>
    </cfRule>
    <cfRule type="cellIs" operator="equal" priority="1698" dxfId="2713">
      <formula>"0/200"</formula>
    </cfRule>
  </conditionalFormatting>
  <conditionalFormatting sqref="L2814 M2814:M2815 L2816 J2816:K2822 F2821:I2822 F2827:H2827 F2816:G2820 D2802:D2803 B2802 C2808:C2814 C2827:C2828 F2833:G2839 I2827:I2834 D2833:D2839 F2823:K2824 C2816:C2825 L2807 F2814:H2814 H2816:I2816 L2817:M2824 H2819:I2819 C2830:C2839">
    <cfRule type="containsText" text="dsoy jktdh; fo|ky;ksa esa iz;ksx gsrq fu%'kqYd" operator="containsText" priority="1572" stopIfTrue="1" dxfId="2714">
      <formula>NOT(ISERROR(SEARCH("dsoy jktdh; fo|ky;ksa esa iz;ksx gsrq fu%'kqYd",B2802)))</formula>
    </cfRule>
    <cfRule type="containsText" text="f'k{kk foHkkx jktLFkku" operator="containsText" priority="1575" stopIfTrue="1" dxfId="2715">
      <formula>NOT(ISERROR(SEARCH("f'k{kk foHkkx jktLFkku",B2802)))</formula>
    </cfRule>
    <cfRule type="containsText" text="iw.kkZad" operator="containsText" priority="1576" stopIfTrue="1" dxfId="2716">
      <formula>NOT(ISERROR(SEARCH("iw.kkZad",B2802)))</formula>
    </cfRule>
  </conditionalFormatting>
  <conditionalFormatting sqref="L334 M334:M335 L336 J336:K342 F341:I342 F347:H347 F336:G340 D322:D323 B322 C328:C334 C347:C348 F353:G359 I347:I354 D353:D359 F343:K344 C336:C345 L327 F334:H334 H336:I336 L337:M344 H339:I339 C350:C359">
    <cfRule type="containsText" text="iw.kkZad" operator="containsText" priority="2072" stopIfTrue="1" dxfId="2717">
      <formula>NOT(ISERROR(SEARCH("iw.kkZad",B322)))</formula>
    </cfRule>
    <cfRule type="containsText" text="dsoy jktdh; fo|ky;ksa esa iz;ksx gsrq fu%'kqYd" operator="containsText" priority="2068" stopIfTrue="1" dxfId="2718">
      <formula>NOT(ISERROR(SEARCH("dsoy jktdh; fo|ky;ksa esa iz;ksx gsrq fu%'kqYd",B322)))</formula>
    </cfRule>
    <cfRule type="containsText" text="f'k{kk foHkkx jktLFkku" operator="containsText" priority="2071" stopIfTrue="1" dxfId="2719">
      <formula>NOT(ISERROR(SEARCH("f'k{kk foHkkx jktLFkku",B322)))</formula>
    </cfRule>
  </conditionalFormatting>
  <conditionalFormatting sqref="I3208:K3213 L3207:M3213 K3204:K3207">
    <cfRule type="cellIs" operator="equal" priority="317" dxfId="2720">
      <formula>0</formula>
    </cfRule>
    <cfRule type="cellIs" operator="equal" priority="329" dxfId="2721">
      <formula>0</formula>
    </cfRule>
    <cfRule type="cellIs" operator="equal" priority="321" dxfId="2722">
      <formula>0</formula>
    </cfRule>
    <cfRule type="cellIs" operator="equal" priority="325" dxfId="2723">
      <formula>0</formula>
    </cfRule>
  </conditionalFormatting>
  <conditionalFormatting sqref="I3768:K3773 L3767:M3773 K3764:K3767">
    <cfRule type="cellIs" operator="equal" priority="93" dxfId="2724">
      <formula>0</formula>
    </cfRule>
    <cfRule type="cellIs" operator="equal" priority="101" dxfId="2725">
      <formula>0</formula>
    </cfRule>
    <cfRule type="cellIs" operator="equal" priority="97" dxfId="2726">
      <formula>0</formula>
    </cfRule>
    <cfRule type="cellIs" operator="equal" priority="105" dxfId="2727">
      <formula>0</formula>
    </cfRule>
  </conditionalFormatting>
  <conditionalFormatting sqref="F3836:G3837 D3833:D3839">
    <cfRule type="cellIs" operator="equal" priority="1373" stopIfTrue="1" dxfId="2728">
      <formula>1800</formula>
    </cfRule>
    <cfRule type="cellIs" operator="equal" priority="1374" stopIfTrue="1" dxfId="2729">
      <formula>200</formula>
    </cfRule>
  </conditionalFormatting>
  <conditionalFormatting sqref="I1888:K1893 L1887:M1893 K1884:K1887">
    <cfRule type="cellIs" operator="equal" priority="797" dxfId="2730">
      <formula>0</formula>
    </cfRule>
    <cfRule type="cellIs" operator="equal" priority="801" dxfId="2731">
      <formula>0</formula>
    </cfRule>
    <cfRule type="cellIs" operator="equal" priority="805" dxfId="2732">
      <formula>0</formula>
    </cfRule>
  </conditionalFormatting>
  <conditionalFormatting sqref="L1374 M1374:M1375 L1376 J1376:K1382 F1381:I1382 F1387:H1387 F1376:G1380 D1362:D1363 B1362 C1368:C1374 C1387:C1388 F1393:G1399 I1387:I1394 D1393:D1399 F1383:K1384 C1376:C1385 L1367 F1374:H1374 H1376:I1376 L1377:M1384 H1379:I1379 C1390:C1399">
    <cfRule type="containsText" text="f'k{kk foHkkx jktLFkku" operator="containsText" priority="1863" stopIfTrue="1" dxfId="2733">
      <formula>NOT(ISERROR(SEARCH("f'k{kk foHkkx jktLFkku",B1362)))</formula>
    </cfRule>
    <cfRule type="containsText" text="dsoy jktdh; fo|ky;ksa esa iz;ksx gsrq fu%'kqYd" operator="containsText" priority="1860" stopIfTrue="1" dxfId="2734">
      <formula>NOT(ISERROR(SEARCH("dsoy jktdh; fo|ky;ksa esa iz;ksx gsrq fu%'kqYd",B1362)))</formula>
    </cfRule>
    <cfRule type="containsText" text="iw.kkZad" operator="containsText" priority="1864" stopIfTrue="1" dxfId="2735">
      <formula>NOT(ISERROR(SEARCH("iw.kkZad",B1362)))</formula>
    </cfRule>
  </conditionalFormatting>
  <conditionalFormatting sqref="L1494 M1494:M1495 L1496 J1496:K1502 F1501:I1502 F1507:H1507 F1496:G1500 D1482:D1483 B1482 C1488:C1494 C1507:C1508 F1513:G1519 I1507:I1514 D1513:D1519 F1503:K1504 C1496:C1505 L1487 F1494:H1494 H1496:I1496 L1497:M1504 H1499:I1499 C1510:C1519">
    <cfRule type="containsText" text="f'k{kk foHkkx jktLFkku" operator="containsText" priority="1839" stopIfTrue="1" dxfId="2736">
      <formula>NOT(ISERROR(SEARCH("f'k{kk foHkkx jktLFkku",B1482)))</formula>
    </cfRule>
    <cfRule type="containsText" text="iw.kkZad" operator="containsText" priority="1840" stopIfTrue="1" dxfId="2737">
      <formula>NOT(ISERROR(SEARCH("iw.kkZad",B1482)))</formula>
    </cfRule>
    <cfRule type="containsText" text="dsoy jktdh; fo|ky;ksa esa iz;ksx gsrq fu%'kqYd" operator="containsText" priority="1836" stopIfTrue="1" dxfId="2738">
      <formula>NOT(ISERROR(SEARCH("dsoy jktdh; fo|ky;ksa esa iz;ksx gsrq fu%'kqYd",B1482)))</formula>
    </cfRule>
  </conditionalFormatting>
  <conditionalFormatting sqref="F390:H394">
    <cfRule type="cellIs" operator="equal" priority="2059" dxfId="2739">
      <formula>"0/100"</formula>
    </cfRule>
    <cfRule type="cellIs" operator="equal" priority="2058" dxfId="2740">
      <formula>"0/200"</formula>
    </cfRule>
  </conditionalFormatting>
  <conditionalFormatting sqref="M1697:M1706 L1687:L1694 H1714:I1715 H1707 C1681:C1685 H1710:H1713 I1688:K1693 D1697:D1707 E1696:E1707 C1696:C1708 C1688:C1694 F1716:G1719 A1681:B1719 H1688:H1694 D1681:M1683 M1687:M1695 E1694:G1694 K1684:K1687 G1707:G1708 E1710:G1715 C1710:D1719 F1696:F1708 G1696:L1704 I1707:I1713 J1706:K1706">
    <cfRule type="cellIs" operator="equal" priority="1801" dxfId="2741">
      <formula>0</formula>
    </cfRule>
  </conditionalFormatting>
  <conditionalFormatting sqref="M17:M26 L7:L14 H34:I35 H27 C1:C5 H30:H33 I8:K13 D17:D27 E16:E27 C16:C28 C8:C14 F36:G39 A1:B39 H8:H14 D1:M3 M7:M15 E14:G14 K4:K7 G27:G28 E30:G35 C30:D39 C34:E34 F16:F28 G16:L24 I27:I33 J26:K26">
    <cfRule type="cellIs" operator="equal" priority="2140" dxfId="2742">
      <formula>0</formula>
    </cfRule>
  </conditionalFormatting>
  <conditionalFormatting sqref="F1796:G1797 D1793:D1799">
    <cfRule type="cellIs" operator="equal" priority="1782" stopIfTrue="1" dxfId="2743">
      <formula>200</formula>
    </cfRule>
    <cfRule type="cellIs" operator="equal" priority="1781" stopIfTrue="1" dxfId="2744">
      <formula>1800</formula>
    </cfRule>
  </conditionalFormatting>
  <conditionalFormatting sqref="M817:M826 L807:L814 H834:I835 H827 C801:C805 H830:H833 I808:K813 D817:D827 E816:E827 C816:C828 C808:C814 F836:G839 A801:B839 H808:H814 D801:M803 M807:M815 E814:G814 K804:K807 G827:G828 E830:G835 C830:D839 F816:F828 G816:L824 I827:I833 J826:K826">
    <cfRule type="cellIs" operator="equal" priority="1977" dxfId="2745">
      <formula>0</formula>
    </cfRule>
  </conditionalFormatting>
  <conditionalFormatting sqref="I2128:K2133 L2127:M2133 K2124:K2127">
    <cfRule type="cellIs" operator="equal" priority="729" dxfId="2746">
      <formula>0</formula>
    </cfRule>
    <cfRule type="cellIs" operator="equal" priority="733" dxfId="2747">
      <formula>0</formula>
    </cfRule>
    <cfRule type="cellIs" operator="equal" priority="725" dxfId="2748">
      <formula>0</formula>
    </cfRule>
  </conditionalFormatting>
  <conditionalFormatting sqref="M1937:M1946 L1927:L1934 H1954:I1955 H1947 C1921:C1925 H1950:H1953 I1928:K1933 D1937:D1947 E1936:E1947 C1936:C1948 C1928:C1934 F1956:G1959 A1921:B1959 H1928:H1934 D1921:M1923 M1927:M1935 E1934:G1934 K1924:K1927 G1947:G1948 E1950:G1955 C1950:D1959 F1936:F1948 G1936:L1944 I1947:I1953 J1946:K1946">
    <cfRule type="cellIs" operator="equal" priority="1753" dxfId="2749">
      <formula>0</formula>
    </cfRule>
  </conditionalFormatting>
  <conditionalFormatting sqref="M3137:M3146 L3127:L3134 H3154:I3155 H3147 C3121:C3125 H3150:H3153 I3128:K3133 D3137:D3147 E3136:E3147 C3136:C3148 C3128:C3134 F3156:G3159 A3121:B3159 H3128:H3134 D3121:M3123 M3127:M3135 E3134:G3134 K3124:K3127 G3147:G3148 E3150:G3155 C3150:D3159 F3136:F3148 G3136:L3144 I3147:I3153 J3146:K3146">
    <cfRule type="cellIs" operator="equal" priority="1513" dxfId="2750">
      <formula>0</formula>
    </cfRule>
  </conditionalFormatting>
  <conditionalFormatting sqref="F1036:G1037 D1033:D1039">
    <cfRule type="cellIs" operator="equal" priority="1934" stopIfTrue="1" dxfId="2751">
      <formula>200</formula>
    </cfRule>
    <cfRule type="cellIs" operator="equal" priority="1933" stopIfTrue="1" dxfId="2752">
      <formula>1800</formula>
    </cfRule>
  </conditionalFormatting>
  <conditionalFormatting sqref="I288:K293 L287:M293 K284:K287">
    <cfRule type="cellIs" operator="equal" priority="1281" dxfId="2753">
      <formula>0</formula>
    </cfRule>
    <cfRule type="cellIs" operator="equal" priority="1285" dxfId="2754">
      <formula>0</formula>
    </cfRule>
    <cfRule type="cellIs" operator="equal" priority="1277" dxfId="2755">
      <formula>0</formula>
    </cfRule>
  </conditionalFormatting>
  <conditionalFormatting sqref="L494 M494:M495 L496 J496:K502 F501:I502 F507:H507 F496:G500 D482:D483 B482 C488:C494 C507:C508 F513:G519 I507:I514 D513:D519 F503:K504 C496:C505 L487 F494:H494 H496:I496 L497:M504 H499:I499 C510:C519">
    <cfRule type="containsText" text="f'k{kk foHkkx jktLFkku" operator="containsText" priority="2039" stopIfTrue="1" dxfId="2756">
      <formula>NOT(ISERROR(SEARCH("f'k{kk foHkkx jktLFkku",B482)))</formula>
    </cfRule>
    <cfRule type="containsText" text="iw.kkZad" operator="containsText" priority="2040" stopIfTrue="1" dxfId="2757">
      <formula>NOT(ISERROR(SEARCH("iw.kkZad",B482)))</formula>
    </cfRule>
    <cfRule type="containsText" text="dsoy jktdh; fo|ky;ksa esa iz;ksx gsrq fu%'kqYd" operator="containsText" priority="2036" stopIfTrue="1" dxfId="2758">
      <formula>NOT(ISERROR(SEARCH("dsoy jktdh; fo|ky;ksa esa iz;ksx gsrq fu%'kqYd",B482)))</formula>
    </cfRule>
  </conditionalFormatting>
  <conditionalFormatting sqref="L1734 M1734:M1735 L1736 J1736:K1742 F1741:I1742 F1747:H1747 F1736:G1740 D1722:D1723 B1722 C1728:C1734 C1747:C1748 F1753:G1759 I1747:I1754 D1753:D1759 F1743:K1744 C1736:C1745 L1727 F1734:H1734 H1736:I1736 L1737:M1744 H1739:I1739 C1750:C1759">
    <cfRule type="containsText" text="f'k{kk foHkkx jktLFkku" operator="containsText" priority="1791" stopIfTrue="1" dxfId="2759">
      <formula>NOT(ISERROR(SEARCH("f'k{kk foHkkx jktLFkku",B1722)))</formula>
    </cfRule>
    <cfRule type="containsText" text="dsoy jktdh; fo|ky;ksa esa iz;ksx gsrq fu%'kqYd" operator="containsText" priority="1788" stopIfTrue="1" dxfId="2760">
      <formula>NOT(ISERROR(SEARCH("dsoy jktdh; fo|ky;ksa esa iz;ksx gsrq fu%'kqYd",B1722)))</formula>
    </cfRule>
    <cfRule type="containsText" text="iw.kkZad" operator="containsText" priority="1792" stopIfTrue="1" dxfId="2761">
      <formula>NOT(ISERROR(SEARCH("iw.kkZad",B1722)))</formula>
    </cfRule>
  </conditionalFormatting>
  <conditionalFormatting sqref="M1217:M1226 L1207:L1214 H1234:I1235 H1227 C1201:C1205 H1230:H1233 I1208:K1213 D1217:D1227 E1216:E1227 C1216:C1228 C1208:C1214 F1236:G1239 A1201:B1239 H1208:H1214 D1201:M1203 M1207:M1215 E1214:G1214 K1204:K1207 G1227:G1228 E1230:G1235 C1230:D1239 F1216:F1228 G1216:L1224 I1227:I1233 J1226:K1226">
    <cfRule type="cellIs" operator="equal" priority="1897" dxfId="2762">
      <formula>0</formula>
    </cfRule>
  </conditionalFormatting>
  <conditionalFormatting sqref="F1110:H1114">
    <cfRule type="cellIs" operator="equal" priority="1914" dxfId="2763">
      <formula>"0/200"</formula>
    </cfRule>
    <cfRule type="cellIs" operator="equal" priority="1915" dxfId="2764">
      <formula>"0/100"</formula>
    </cfRule>
  </conditionalFormatting>
  <conditionalFormatting sqref="F2510:H2514">
    <cfRule type="cellIs" operator="equal" priority="1635" dxfId="2765">
      <formula>"0/100"</formula>
    </cfRule>
    <cfRule type="cellIs" operator="equal" priority="1634" dxfId="2766">
      <formula>"0/200"</formula>
    </cfRule>
  </conditionalFormatting>
  <conditionalFormatting sqref="I3168:K3173 L3167:M3173 K3164:K3167">
    <cfRule type="cellIs" operator="equal" priority="345" dxfId="2767">
      <formula>0</formula>
    </cfRule>
    <cfRule type="cellIs" operator="equal" priority="337" dxfId="2768">
      <formula>0</formula>
    </cfRule>
    <cfRule type="cellIs" operator="equal" priority="333" dxfId="2769">
      <formula>0</formula>
    </cfRule>
    <cfRule type="cellIs" operator="equal" priority="341" dxfId="2770">
      <formula>0</formula>
    </cfRule>
  </conditionalFormatting>
  <conditionalFormatting sqref="I1728:K1733 L1727:M1733 K1724:K1727">
    <cfRule type="cellIs" operator="equal" priority="849" dxfId="2771">
      <formula>0</formula>
    </cfRule>
    <cfRule type="cellIs" operator="equal" priority="845" dxfId="2772">
      <formula>0</formula>
    </cfRule>
    <cfRule type="cellIs" operator="equal" priority="853" dxfId="2773">
      <formula>0</formula>
    </cfRule>
  </conditionalFormatting>
  <conditionalFormatting sqref="L614 M614:M615 L616 J616:K622 F621:I622 F627:H627 F616:G620 D602:D603 B602 C608:C614 C627:C628 F633:G639 I627:I634 D633:D639 F623:K624 C616:C625 L607 F614:H614 H616:I616 L617:M624 H619:I619 C630:C639">
    <cfRule type="containsText" text="dsoy jktdh; fo|ky;ksa esa iz;ksx gsrq fu%'kqYd" operator="containsText" priority="2012" stopIfTrue="1" dxfId="2774">
      <formula>NOT(ISERROR(SEARCH("dsoy jktdh; fo|ky;ksa esa iz;ksx gsrq fu%'kqYd",B602)))</formula>
    </cfRule>
    <cfRule type="containsText" text="iw.kkZad" operator="containsText" priority="2016" stopIfTrue="1" dxfId="2775">
      <formula>NOT(ISERROR(SEARCH("iw.kkZad",B602)))</formula>
    </cfRule>
    <cfRule type="containsText" text="f'k{kk foHkkx jktLFkku" operator="containsText" priority="2015" stopIfTrue="1" dxfId="2776">
      <formula>NOT(ISERROR(SEARCH("f'k{kk foHkkx jktLFkku",B602)))</formula>
    </cfRule>
  </conditionalFormatting>
  <conditionalFormatting sqref="L567">
    <cfRule type="containsText" text="iw.kkZad" operator="containsText" priority="1200" stopIfTrue="1" dxfId="2777">
      <formula>NOT(ISERROR(SEARCH("iw.kkZad",L567)))</formula>
    </cfRule>
    <cfRule type="containsText" text="f'k{kk foHkkx jktLFkku" operator="containsText" priority="1195" stopIfTrue="1" dxfId="2778">
      <formula>NOT(ISERROR(SEARCH("f'k{kk foHkkx jktLFkku",L567)))</formula>
    </cfRule>
    <cfRule type="containsText" text="dsoy jktdh; fo|ky;ksa esa iz;ksx gsrq fu%'kqYd" operator="containsText" priority="1194" stopIfTrue="1" dxfId="2779">
      <formula>NOT(ISERROR(SEARCH("dsoy jktdh; fo|ky;ksa esa iz;ksx gsrq fu%'kqYd",L567)))</formula>
    </cfRule>
    <cfRule type="containsText" text="iw.kkZad" operator="containsText" priority="1192" stopIfTrue="1" dxfId="2780">
      <formula>NOT(ISERROR(SEARCH("iw.kkZad",L567)))</formula>
    </cfRule>
    <cfRule type="containsText" text="dsoy jktdh; fo|ky;ksa esa iz;ksx gsrq fu%'kqYd" operator="containsText" priority="1190" stopIfTrue="1" dxfId="2781">
      <formula>NOT(ISERROR(SEARCH("dsoy jktdh; fo|ky;ksa esa iz;ksx gsrq fu%'kqYd",L567)))</formula>
    </cfRule>
    <cfRule type="containsText" text="dsoy jktdh; fo|ky;ksa esa iz;ksx gsrq fu%'kqYd" operator="containsText" priority="1198" stopIfTrue="1" dxfId="2782">
      <formula>NOT(ISERROR(SEARCH("dsoy jktdh; fo|ky;ksa esa iz;ksx gsrq fu%'kqYd",L567)))</formula>
    </cfRule>
    <cfRule type="containsText" text="f'k{kk foHkkx jktLFkku" operator="containsText" priority="1199" stopIfTrue="1" dxfId="2783">
      <formula>NOT(ISERROR(SEARCH("f'k{kk foHkkx jktLFkku",L567)))</formula>
    </cfRule>
    <cfRule type="containsText" text="f'k{kk foHkkx jktLFkku" operator="containsText" priority="1191" stopIfTrue="1" dxfId="2784">
      <formula>NOT(ISERROR(SEARCH("f'k{kk foHkkx jktLFkku",L567)))</formula>
    </cfRule>
    <cfRule type="containsText" text="iw.kkZad" operator="containsText" priority="1196" stopIfTrue="1" dxfId="2785">
      <formula>NOT(ISERROR(SEARCH("iw.kkZad",L567)))</formula>
    </cfRule>
  </conditionalFormatting>
  <conditionalFormatting sqref="L3454 M3454:M3455 L3456 J3456:K3462 F3461:I3462 F3467:H3467 F3456:G3460 D3442:D3443 B3442 C3448:C3454 C3467:C3468 F3473:G3479 I3467:I3474 D3473:D3479 F3463:K3464 C3456:C3465 L3447 F3454:H3454 H3456:I3456 L3457:M3464 H3459:I3459 C3470:C3479">
    <cfRule type="containsText" text="iw.kkZad" operator="containsText" priority="1448" stopIfTrue="1" dxfId="2786">
      <formula>NOT(ISERROR(SEARCH("iw.kkZad",B3442)))</formula>
    </cfRule>
    <cfRule type="containsText" text="dsoy jktdh; fo|ky;ksa esa iz;ksx gsrq fu%'kqYd" operator="containsText" priority="1444" stopIfTrue="1" dxfId="2787">
      <formula>NOT(ISERROR(SEARCH("dsoy jktdh; fo|ky;ksa esa iz;ksx gsrq fu%'kqYd",B3442)))</formula>
    </cfRule>
    <cfRule type="containsText" text="f'k{kk foHkkx jktLFkku" operator="containsText" priority="1447" stopIfTrue="1" dxfId="2788">
      <formula>NOT(ISERROR(SEARCH("f'k{kk foHkkx jktLFkku",B3442)))</formula>
    </cfRule>
  </conditionalFormatting>
  <conditionalFormatting sqref="F76:G77 D73:D79">
    <cfRule type="cellIs" operator="equal" priority="2125" stopIfTrue="1" dxfId="2789">
      <formula>1800</formula>
    </cfRule>
    <cfRule type="cellIs" operator="equal" priority="2126" stopIfTrue="1" dxfId="2790">
      <formula>200</formula>
    </cfRule>
  </conditionalFormatting>
  <conditionalFormatting sqref="F2396:G2397 D2393:D2399">
    <cfRule type="cellIs" operator="equal" priority="1662" stopIfTrue="1" dxfId="2791">
      <formula>200</formula>
    </cfRule>
    <cfRule type="cellIs" operator="equal" priority="1661" stopIfTrue="1" dxfId="2792">
      <formula>1800</formula>
    </cfRule>
  </conditionalFormatting>
  <conditionalFormatting sqref="M497:M506 L487:L494 H514:I515 H507 C481:C485 H510:H513 I488:K493 D497:D507 E496:E507 C496:C508 C488:C494 F516:G519 A481:B519 H488:H494 D481:M483 M487:M495 E494:G494 K484:K487 G507:G508 E510:G515 C510:D519 F496:F508 G496:L504 I507:I513 J506:K506">
    <cfRule type="cellIs" operator="equal" priority="2041" dxfId="2793">
      <formula>0</formula>
    </cfRule>
  </conditionalFormatting>
  <conditionalFormatting sqref="M1817:M1826 L1807:L1814 H1834:I1835 H1827 C1801:C1805 H1830:H1833 I1808:K1813 D1817:D1827 E1816:E1827 C1816:C1828 C1808:C1814 F1836:G1839 A1801:B1839 H1808:H1814 D1801:M1803 M1807:M1815 E1814:G1814 K1804:K1807 G1827:G1828 E1830:G1835 C1830:D1839 F1816:F1828 G1816:L1824 I1827:I1833 J1826:K1826">
    <cfRule type="cellIs" operator="equal" priority="1777" dxfId="2794">
      <formula>0</formula>
    </cfRule>
  </conditionalFormatting>
  <conditionalFormatting sqref="F996:G997 D993:D999">
    <cfRule type="cellIs" operator="equal" priority="1941" stopIfTrue="1" dxfId="2795">
      <formula>1800</formula>
    </cfRule>
    <cfRule type="cellIs" operator="equal" priority="1942" stopIfTrue="1" dxfId="2796">
      <formula>200</formula>
    </cfRule>
  </conditionalFormatting>
  <conditionalFormatting sqref="F150:H154">
    <cfRule type="cellIs" operator="equal" priority="2106" dxfId="2797">
      <formula>"0/200"</formula>
    </cfRule>
    <cfRule type="cellIs" operator="equal" priority="2107" dxfId="2798">
      <formula>"0/100"</formula>
    </cfRule>
  </conditionalFormatting>
  <conditionalFormatting sqref="F3036:G3037 D3033:D3039">
    <cfRule type="cellIs" operator="equal" priority="1534" stopIfTrue="1" dxfId="2799">
      <formula>200</formula>
    </cfRule>
    <cfRule type="cellIs" operator="equal" priority="1533" stopIfTrue="1" dxfId="2800">
      <formula>1800</formula>
    </cfRule>
  </conditionalFormatting>
  <conditionalFormatting sqref="I3408:K3413 L3407:M3413 K3404:K3407">
    <cfRule type="cellIs" operator="equal" priority="245" dxfId="2801">
      <formula>0</formula>
    </cfRule>
    <cfRule type="cellIs" operator="equal" priority="237" dxfId="2802">
      <formula>0</formula>
    </cfRule>
    <cfRule type="cellIs" operator="equal" priority="241" dxfId="2803">
      <formula>0</formula>
    </cfRule>
    <cfRule type="cellIs" operator="equal" priority="249" dxfId="2804">
      <formula>0</formula>
    </cfRule>
  </conditionalFormatting>
  <conditionalFormatting sqref="M2777:M2786 L2767:L2774 H2794:I2795 H2787 C2761:C2765 H2790:H2793 I2768:K2773 D2777:D2787 E2776:E2787 C2776:C2788 C2768:C2774 F2796:G2799 A2761:B2799 H2768:H2774 D2761:M2763 M2767:M2775 E2774:G2774 K2764:K2767 G2787:G2788 E2790:G2795 C2790:D2799 F2776:F2788 G2776:L2784 I2787:I2793 J2786:K2786">
    <cfRule type="cellIs" operator="equal" priority="1585" dxfId="2805">
      <formula>0</formula>
    </cfRule>
  </conditionalFormatting>
  <conditionalFormatting sqref="L2534 M2534:M2535 L2536 J2536:K2542 F2541:I2542 F2547:H2547 F2536:G2540 D2522:D2523 B2522 C2528:C2534 C2547:C2548 F2553:G2559 I2547:I2554 D2553:D2559 F2543:K2544 C2536:C2545 L2527 F2534:H2534 H2536:I2536 L2537:M2544 H2539:I2539 C2550:C2559">
    <cfRule type="containsText" text="f'k{kk foHkkx jktLFkku" operator="containsText" priority="1631" stopIfTrue="1" dxfId="2806">
      <formula>NOT(ISERROR(SEARCH("f'k{kk foHkkx jktLFkku",B2522)))</formula>
    </cfRule>
    <cfRule type="containsText" text="iw.kkZad" operator="containsText" priority="1632" stopIfTrue="1" dxfId="2807">
      <formula>NOT(ISERROR(SEARCH("iw.kkZad",B2522)))</formula>
    </cfRule>
    <cfRule type="containsText" text="dsoy jktdh; fo|ky;ksa esa iz;ksx gsrq fu%'kqYd" operator="containsText" priority="1628" stopIfTrue="1" dxfId="2808">
      <formula>NOT(ISERROR(SEARCH("dsoy jktdh; fo|ky;ksa esa iz;ksx gsrq fu%'kqYd",B2522)))</formula>
    </cfRule>
  </conditionalFormatting>
  <conditionalFormatting sqref="I3648:K3653 L3647:M3653 K3644:K3647">
    <cfRule type="cellIs" operator="equal" priority="149" dxfId="2809">
      <formula>0</formula>
    </cfRule>
    <cfRule type="cellIs" operator="equal" priority="141" dxfId="2810">
      <formula>0</formula>
    </cfRule>
    <cfRule type="cellIs" operator="equal" priority="153" dxfId="2811">
      <formula>0</formula>
    </cfRule>
    <cfRule type="cellIs" operator="equal" priority="145" dxfId="2812">
      <formula>0</formula>
    </cfRule>
  </conditionalFormatting>
  <conditionalFormatting sqref="L687">
    <cfRule type="containsText" text="f'k{kk foHkkx jktLFkku" operator="containsText" priority="1159" stopIfTrue="1" dxfId="2813">
      <formula>NOT(ISERROR(SEARCH("f'k{kk foHkkx jktLFkku",L687)))</formula>
    </cfRule>
    <cfRule type="containsText" text="dsoy jktdh; fo|ky;ksa esa iz;ksx gsrq fu%'kqYd" operator="containsText" priority="1158" stopIfTrue="1" dxfId="2814">
      <formula>NOT(ISERROR(SEARCH("dsoy jktdh; fo|ky;ksa esa iz;ksx gsrq fu%'kqYd",L687)))</formula>
    </cfRule>
    <cfRule type="containsText" text="iw.kkZad" operator="containsText" priority="1164" stopIfTrue="1" dxfId="2815">
      <formula>NOT(ISERROR(SEARCH("iw.kkZad",L687)))</formula>
    </cfRule>
    <cfRule type="containsText" text="iw.kkZad" operator="containsText" priority="1156" stopIfTrue="1" dxfId="2816">
      <formula>NOT(ISERROR(SEARCH("iw.kkZad",L687)))</formula>
    </cfRule>
    <cfRule type="containsText" text="f'k{kk foHkkx jktLFkku" operator="containsText" priority="1163" stopIfTrue="1" dxfId="2817">
      <formula>NOT(ISERROR(SEARCH("f'k{kk foHkkx jktLFkku",L687)))</formula>
    </cfRule>
    <cfRule type="containsText" text="dsoy jktdh; fo|ky;ksa esa iz;ksx gsrq fu%'kqYd" operator="containsText" priority="1162" stopIfTrue="1" dxfId="2818">
      <formula>NOT(ISERROR(SEARCH("dsoy jktdh; fo|ky;ksa esa iz;ksx gsrq fu%'kqYd",L687)))</formula>
    </cfRule>
    <cfRule type="containsText" text="dsoy jktdh; fo|ky;ksa esa iz;ksx gsrq fu%'kqYd" operator="containsText" priority="1154" stopIfTrue="1" dxfId="2819">
      <formula>NOT(ISERROR(SEARCH("dsoy jktdh; fo|ky;ksa esa iz;ksx gsrq fu%'kqYd",L687)))</formula>
    </cfRule>
    <cfRule type="containsText" text="iw.kkZad" operator="containsText" priority="1160" stopIfTrue="1" dxfId="2820">
      <formula>NOT(ISERROR(SEARCH("iw.kkZad",L687)))</formula>
    </cfRule>
    <cfRule type="containsText" text="f'k{kk foHkkx jktLFkku" operator="containsText" priority="1155" stopIfTrue="1" dxfId="2821">
      <formula>NOT(ISERROR(SEARCH("f'k{kk foHkkx jktLFkku",L687)))</formula>
    </cfRule>
  </conditionalFormatting>
  <conditionalFormatting sqref="F1550:H1554">
    <cfRule type="cellIs" operator="equal" priority="1827" dxfId="2822">
      <formula>"0/100"</formula>
    </cfRule>
    <cfRule type="cellIs" operator="equal" priority="1826" dxfId="2823">
      <formula>"0/200"</formula>
    </cfRule>
  </conditionalFormatting>
  <conditionalFormatting sqref="L3887">
    <cfRule type="containsText" text="dsoy jktdh; fo|ky;ksa esa iz;ksx gsrq fu%'kqYd" operator="containsText" priority="54" stopIfTrue="1" dxfId="2824">
      <formula>NOT(ISERROR(SEARCH("dsoy jktdh; fo|ky;ksa esa iz;ksx gsrq fu%'kqYd",L3887)))</formula>
    </cfRule>
    <cfRule type="containsText" text="iw.kkZad" operator="containsText" priority="52" stopIfTrue="1" dxfId="2825">
      <formula>NOT(ISERROR(SEARCH("iw.kkZad",L3887)))</formula>
    </cfRule>
    <cfRule type="containsText" text="iw.kkZad" operator="containsText" priority="56" stopIfTrue="1" dxfId="2826">
      <formula>NOT(ISERROR(SEARCH("iw.kkZad",L3887)))</formula>
    </cfRule>
    <cfRule type="containsText" text="f'k{kk foHkkx jktLFkku" operator="containsText" priority="47" stopIfTrue="1" dxfId="2827">
      <formula>NOT(ISERROR(SEARCH("f'k{kk foHkkx jktLFkku",L3887)))</formula>
    </cfRule>
    <cfRule type="containsText" text="iw.kkZad" operator="containsText" priority="48" stopIfTrue="1" dxfId="2828">
      <formula>NOT(ISERROR(SEARCH("iw.kkZad",L3887)))</formula>
    </cfRule>
    <cfRule type="containsText" text="f'k{kk foHkkx jktLFkku" operator="containsText" priority="51" stopIfTrue="1" dxfId="2829">
      <formula>NOT(ISERROR(SEARCH("f'k{kk foHkkx jktLFkku",L3887)))</formula>
    </cfRule>
    <cfRule type="containsText" text="f'k{kk foHkkx jktLFkku" operator="containsText" priority="43" stopIfTrue="1" dxfId="2830">
      <formula>NOT(ISERROR(SEARCH("f'k{kk foHkkx jktLFkku",L3887)))</formula>
    </cfRule>
    <cfRule type="containsText" text="iw.kkZad" operator="containsText" priority="44" stopIfTrue="1" dxfId="2831">
      <formula>NOT(ISERROR(SEARCH("iw.kkZad",L3887)))</formula>
    </cfRule>
    <cfRule type="containsText" text="f'k{kk foHkkx jktLFkku" operator="containsText" priority="55" stopIfTrue="1" dxfId="2832">
      <formula>NOT(ISERROR(SEARCH("f'k{kk foHkkx jktLFkku",L3887)))</formula>
    </cfRule>
    <cfRule type="containsText" text="dsoy jktdh; fo|ky;ksa esa iz;ksx gsrq fu%'kqYd" operator="containsText" priority="50" stopIfTrue="1" dxfId="2833">
      <formula>NOT(ISERROR(SEARCH("dsoy jktdh; fo|ky;ksa esa iz;ksx gsrq fu%'kqYd",L3887)))</formula>
    </cfRule>
    <cfRule type="containsText" text="dsoy jktdh; fo|ky;ksa esa iz;ksx gsrq fu%'kqYd" operator="containsText" priority="46" stopIfTrue="1" dxfId="2834">
      <formula>NOT(ISERROR(SEARCH("dsoy jktdh; fo|ky;ksa esa iz;ksx gsrq fu%'kqYd",L3887)))</formula>
    </cfRule>
    <cfRule type="containsText" text="dsoy jktdh; fo|ky;ksa esa iz;ksx gsrq fu%'kqYd" operator="containsText" priority="42" stopIfTrue="1" dxfId="2835">
      <formula>NOT(ISERROR(SEARCH("dsoy jktdh; fo|ky;ksa esa iz;ksx gsrq fu%'kqYd",L3887)))</formula>
    </cfRule>
  </conditionalFormatting>
  <conditionalFormatting sqref="F3516:G3517 D3513:D3519">
    <cfRule type="cellIs" operator="equal" priority="1437" stopIfTrue="1" dxfId="2836">
      <formula>1800</formula>
    </cfRule>
    <cfRule type="cellIs" operator="equal" priority="1438" stopIfTrue="1" dxfId="2837">
      <formula>200</formula>
    </cfRule>
  </conditionalFormatting>
  <conditionalFormatting sqref="M97:M106 L87:L94 H114:I115 H107 C81:C85 H110:H113 I88:K93 D97:D107 E96:E107 C96:C108 C88:C94 F116:G119 A81:B119 H88:H94 D81:M83 M87:M95 E94:G94 K84:K87 G107:G108 E110:G115 C110:D119 F96:F108 G96:L104 I107:I113 J106:K106">
    <cfRule type="cellIs" operator="equal" priority="2121" dxfId="2838">
      <formula>0</formula>
    </cfRule>
  </conditionalFormatting>
  <conditionalFormatting sqref="L134 M134:M135 L136 J136:K142 F141:I142 F147:H147 F136:G140 D122:D123 B122 C128:C134 C147:C148 F153:G159 I147:I154 D153:D159 F143:K144 C136:C145 L127 F134:H134 H136:I136 L137:M144 H139:I139 C150:C159">
    <cfRule type="containsText" text="dsoy jktdh; fo|ky;ksa esa iz;ksx gsrq fu%'kqYd" operator="containsText" priority="2108" stopIfTrue="1" dxfId="2839">
      <formula>NOT(ISERROR(SEARCH("dsoy jktdh; fo|ky;ksa esa iz;ksx gsrq fu%'kqYd",B122)))</formula>
    </cfRule>
    <cfRule type="containsText" text="f'k{kk foHkkx jktLFkku" operator="containsText" priority="2111" stopIfTrue="1" dxfId="2840">
      <formula>NOT(ISERROR(SEARCH("f'k{kk foHkkx jktLFkku",B122)))</formula>
    </cfRule>
    <cfRule type="containsText" text="iw.kkZad" operator="containsText" priority="2112" stopIfTrue="1" dxfId="2841">
      <formula>NOT(ISERROR(SEARCH("iw.kkZad",B122)))</formula>
    </cfRule>
  </conditionalFormatting>
  <conditionalFormatting sqref="L87">
    <cfRule type="containsText" text="iw.kkZad" operator="containsText" priority="1316" stopIfTrue="1" dxfId="2842">
      <formula>NOT(ISERROR(SEARCH("iw.kkZad",L87)))</formula>
    </cfRule>
    <cfRule type="containsText" text="dsoy jktdh; fo|ky;ksa esa iz;ksx gsrq fu%'kqYd" operator="containsText" priority="1314" stopIfTrue="1" dxfId="2843">
      <formula>NOT(ISERROR(SEARCH("dsoy jktdh; fo|ky;ksa esa iz;ksx gsrq fu%'kqYd",L87)))</formula>
    </cfRule>
    <cfRule type="containsText" text="f'k{kk foHkkx jktLFkku" operator="containsText" priority="1311" stopIfTrue="1" dxfId="2844">
      <formula>NOT(ISERROR(SEARCH("f'k{kk foHkkx jktLFkku",L87)))</formula>
    </cfRule>
    <cfRule type="containsText" text="dsoy jktdh; fo|ky;ksa esa iz;ksx gsrq fu%'kqYd" operator="containsText" priority="1310" stopIfTrue="1" dxfId="2845">
      <formula>NOT(ISERROR(SEARCH("dsoy jktdh; fo|ky;ksa esa iz;ksx gsrq fu%'kqYd",L87)))</formula>
    </cfRule>
    <cfRule type="containsText" text="f'k{kk foHkkx jktLFkku" operator="containsText" priority="1315" stopIfTrue="1" dxfId="2846">
      <formula>NOT(ISERROR(SEARCH("f'k{kk foHkkx jktLFkku",L87)))</formula>
    </cfRule>
    <cfRule type="containsText" text="iw.kkZad" operator="containsText" priority="1312" stopIfTrue="1" dxfId="2847">
      <formula>NOT(ISERROR(SEARCH("iw.kkZad",L87)))</formula>
    </cfRule>
  </conditionalFormatting>
  <conditionalFormatting sqref="F3470:H3474">
    <cfRule type="cellIs" operator="equal" priority="1443" dxfId="2848">
      <formula>"0/100"</formula>
    </cfRule>
    <cfRule type="cellIs" operator="equal" priority="1442" dxfId="2849">
      <formula>"0/200"</formula>
    </cfRule>
  </conditionalFormatting>
  <conditionalFormatting sqref="I3888:K3893 L3887:M3893 K3884:K3887">
    <cfRule type="cellIs" operator="equal" priority="53" dxfId="2850">
      <formula>0</formula>
    </cfRule>
    <cfRule type="cellIs" operator="equal" priority="57" dxfId="2851">
      <formula>0</formula>
    </cfRule>
    <cfRule type="cellIs" operator="equal" priority="49" dxfId="2852">
      <formula>0</formula>
    </cfRule>
    <cfRule type="cellIs" operator="equal" priority="45" dxfId="2853">
      <formula>0</formula>
    </cfRule>
  </conditionalFormatting>
  <conditionalFormatting sqref="M1057:M1066 L1047:L1054 H1074:I1075 H1067 C1041:C1045 H1070:H1073 I1048:K1053 D1057:D1067 E1056:E1067 C1056:C1068 C1048:C1054 F1076:G1079 A1041:B1079 H1048:H1054 D1041:M1043 M1047:M1055 E1054:G1054 K1044:K1047 G1067:G1068 E1070:G1075 C1070:D1079 F1056:F1068 G1056:L1064 I1067:I1073 J1066:K1066">
    <cfRule type="cellIs" operator="equal" priority="1929" dxfId="2854">
      <formula>0</formula>
    </cfRule>
  </conditionalFormatting>
  <conditionalFormatting sqref="F2310:H2314">
    <cfRule type="cellIs" operator="equal" priority="1675" dxfId="2855">
      <formula>"0/100"</formula>
    </cfRule>
    <cfRule type="cellIs" operator="equal" priority="1674" dxfId="2856">
      <formula>"0/200"</formula>
    </cfRule>
  </conditionalFormatting>
  <conditionalFormatting sqref="F2156:G2157 D2153:D2159">
    <cfRule type="cellIs" operator="equal" priority="1709" stopIfTrue="1" dxfId="2857">
      <formula>1800</formula>
    </cfRule>
    <cfRule type="cellIs" operator="equal" priority="1710" stopIfTrue="1" dxfId="2858">
      <formula>200</formula>
    </cfRule>
  </conditionalFormatting>
  <conditionalFormatting sqref="I648:K653 L647:M653 K644:K647">
    <cfRule type="cellIs" operator="equal" priority="1189" dxfId="2859">
      <formula>0</formula>
    </cfRule>
    <cfRule type="cellIs" operator="equal" priority="1181" dxfId="2860">
      <formula>0</formula>
    </cfRule>
    <cfRule type="cellIs" operator="equal" priority="1185" dxfId="2861">
      <formula>0</formula>
    </cfRule>
  </conditionalFormatting>
  <conditionalFormatting sqref="F3556:G3557 D3553:D3559">
    <cfRule type="cellIs" operator="equal" priority="1429" stopIfTrue="1" dxfId="2862">
      <formula>1800</formula>
    </cfRule>
    <cfRule type="cellIs" operator="equal" priority="1430" stopIfTrue="1" dxfId="2863">
      <formula>200</formula>
    </cfRule>
  </conditionalFormatting>
  <conditionalFormatting sqref="M1497:M1506 L1487:L1494 H1514:I1515 H1507 C1481:C1485 H1510:H1513 I1488:K1493 D1497:D1507 E1496:E1507 C1496:C1508 C1488:C1494 F1516:G1519 A1481:B1519 H1488:H1494 D1481:M1483 M1487:M1495 E1494:G1494 K1484:K1487 G1507:G1508 E1510:G1515 C1510:D1519 F1496:F1508 G1496:L1504 I1507:I1513 J1506:K1506">
    <cfRule type="cellIs" operator="equal" priority="1841" dxfId="2864">
      <formula>0</formula>
    </cfRule>
  </conditionalFormatting>
  <conditionalFormatting sqref="L2774 M2774:M2775 L2776 J2776:K2782 F2781:I2782 F2787:H2787 F2776:G2780 D2762:D2763 B2762 C2768:C2774 C2787:C2788 F2793:G2799 I2787:I2794 D2793:D2799 F2783:K2784 C2776:C2785 L2767 F2774:H2774 H2776:I2776 L2777:M2784 H2779:I2779 C2790:C2799">
    <cfRule type="containsText" text="f'k{kk foHkkx jktLFkku" operator="containsText" priority="1583" stopIfTrue="1" dxfId="2865">
      <formula>NOT(ISERROR(SEARCH("f'k{kk foHkkx jktLFkku",B2762)))</formula>
    </cfRule>
    <cfRule type="containsText" text="iw.kkZad" operator="containsText" priority="1584" stopIfTrue="1" dxfId="2866">
      <formula>NOT(ISERROR(SEARCH("iw.kkZad",B2762)))</formula>
    </cfRule>
    <cfRule type="containsText" text="dsoy jktdh; fo|ky;ksa esa iz;ksx gsrq fu%'kqYd" operator="containsText" priority="1580" stopIfTrue="1" dxfId="2867">
      <formula>NOT(ISERROR(SEARCH("dsoy jktdh; fo|ky;ksa esa iz;ksx gsrq fu%'kqYd",B2762)))</formula>
    </cfRule>
  </conditionalFormatting>
  <conditionalFormatting sqref="L2934 M2934:M2935 L2936 J2936:K2942 F2941:I2942 F2947:H2947 F2936:G2940 D2922:D2923 B2922 C2928:C2934 C2947:C2948 F2953:G2959 I2947:I2954 D2953:D2959 F2943:K2944 C2936:C2945 L2927 F2934:H2934 H2936:I2936 L2937:M2944 H2939:I2939 C2950:C2959">
    <cfRule type="containsText" text="iw.kkZad" operator="containsText" priority="1552" stopIfTrue="1" dxfId="2868">
      <formula>NOT(ISERROR(SEARCH("iw.kkZad",B2922)))</formula>
    </cfRule>
    <cfRule type="containsText" text="dsoy jktdh; fo|ky;ksa esa iz;ksx gsrq fu%'kqYd" operator="containsText" priority="1548" stopIfTrue="1" dxfId="2869">
      <formula>NOT(ISERROR(SEARCH("dsoy jktdh; fo|ky;ksa esa iz;ksx gsrq fu%'kqYd",B2922)))</formula>
    </cfRule>
    <cfRule type="containsText" text="f'k{kk foHkkx jktLFkku" operator="containsText" priority="1551" stopIfTrue="1" dxfId="2870">
      <formula>NOT(ISERROR(SEARCH("f'k{kk foHkkx jktLFkku",B2922)))</formula>
    </cfRule>
  </conditionalFormatting>
  <conditionalFormatting sqref="F470:H474">
    <cfRule type="cellIs" operator="equal" priority="2043" dxfId="2871">
      <formula>"0/100"</formula>
    </cfRule>
    <cfRule type="cellIs" operator="equal" priority="2042" dxfId="2872">
      <formula>"0/200"</formula>
    </cfRule>
  </conditionalFormatting>
  <conditionalFormatting sqref="I528:K533 L527:M533 K524:K527">
    <cfRule type="cellIs" operator="equal" priority="1209" dxfId="2873">
      <formula>0</formula>
    </cfRule>
    <cfRule type="cellIs" operator="equal" priority="1205" dxfId="2874">
      <formula>0</formula>
    </cfRule>
    <cfRule type="cellIs" operator="equal" priority="1213" dxfId="2875">
      <formula>0</formula>
    </cfRule>
  </conditionalFormatting>
  <conditionalFormatting sqref="L1054 M1054:M1055 L1056 J1056:K1062 F1061:I1062 F1067:H1067 F1056:G1060 D1042:D1043 B1042 C1048:C1054 C1067:C1068 F1073:G1079 I1067:I1074 D1073:D1079 F1063:K1064 C1056:C1065 L1047 F1054:H1054 H1056:I1056 L1057:M1064 H1059:I1059 C1070:C1079">
    <cfRule type="containsText" text="dsoy jktdh; fo|ky;ksa esa iz;ksx gsrq fu%'kqYd" operator="containsText" priority="1924" stopIfTrue="1" dxfId="2876">
      <formula>NOT(ISERROR(SEARCH("dsoy jktdh; fo|ky;ksa esa iz;ksx gsrq fu%'kqYd",B1042)))</formula>
    </cfRule>
    <cfRule type="containsText" text="f'k{kk foHkkx jktLFkku" operator="containsText" priority="1927" stopIfTrue="1" dxfId="2877">
      <formula>NOT(ISERROR(SEARCH("f'k{kk foHkkx jktLFkku",B1042)))</formula>
    </cfRule>
    <cfRule type="containsText" text="iw.kkZad" operator="containsText" priority="1928" stopIfTrue="1" dxfId="2878">
      <formula>NOT(ISERROR(SEARCH("iw.kkZad",B1042)))</formula>
    </cfRule>
  </conditionalFormatting>
  <conditionalFormatting sqref="F3630:H3634">
    <cfRule type="cellIs" operator="equal" priority="1410" dxfId="2879">
      <formula>"0/200"</formula>
    </cfRule>
    <cfRule type="cellIs" operator="equal" priority="1411" dxfId="2880">
      <formula>"0/100"</formula>
    </cfRule>
  </conditionalFormatting>
  <conditionalFormatting sqref="I1928:K1933 L1927:M1933 K1924:K1927">
    <cfRule type="cellIs" operator="equal" priority="789" dxfId="2881">
      <formula>0</formula>
    </cfRule>
    <cfRule type="cellIs" operator="equal" priority="785" dxfId="2882">
      <formula>0</formula>
    </cfRule>
    <cfRule type="cellIs" operator="equal" priority="793" dxfId="2883">
      <formula>0</formula>
    </cfRule>
  </conditionalFormatting>
  <conditionalFormatting sqref="M3017:M3026 L3007:L3014 H3034:I3035 H3027 C3001:C3005 H3030:H3033 I3008:K3013 D3017:D3027 E3016:E3027 C3016:C3028 C3008:C3014 F3036:G3039 A3001:B3039 H3008:H3014 D3001:M3003 M3007:M3015 E3014:G3014 K3004:K3007 G3027:G3028 E3030:G3035 C3030:D3039 F3016:F3028 G3016:L3024 I3027:I3033 J3026:K3026">
    <cfRule type="cellIs" operator="equal" priority="1537" dxfId="2884">
      <formula>0</formula>
    </cfRule>
  </conditionalFormatting>
  <conditionalFormatting sqref="L14 M14:M15 L16 J16:K22 F21:I22 F27:H27 F16:G20 D2:D3 B2 C8:C14 C27:C28 F33:G39 I27:I34 D33:D39 F23:K24 C16:C25 L7 F14:H14 G16:I16 L17:M24 G19:J19 C30:C39 C34:D34">
    <cfRule type="containsText" text="dsoy jktdh; fo|ky;ksa esa iz;ksx gsrq fu%'kqYd" operator="containsText" priority="2135" stopIfTrue="1" dxfId="2885">
      <formula>NOT(ISERROR(SEARCH("dsoy jktdh; fo|ky;ksa esa iz;ksx gsrq fu%'kqYd",B2)))</formula>
    </cfRule>
    <cfRule type="containsText" text="f'k{kk foHkkx jktLFkku" operator="containsText" priority="2138" stopIfTrue="1" dxfId="2886">
      <formula>NOT(ISERROR(SEARCH("f'k{kk foHkkx jktLFkku",B2)))</formula>
    </cfRule>
    <cfRule type="containsText" text="iw.kkZad" operator="containsText" priority="2139" stopIfTrue="1" dxfId="2887">
      <formula>NOT(ISERROR(SEARCH("iw.kkZad",B2)))</formula>
    </cfRule>
  </conditionalFormatting>
  <conditionalFormatting sqref="I88:K93 L87:M93 K84:K87">
    <cfRule type="cellIs" operator="equal" priority="1317" dxfId="2888">
      <formula>0</formula>
    </cfRule>
    <cfRule type="cellIs" operator="equal" priority="1313" dxfId="2889">
      <formula>0</formula>
    </cfRule>
  </conditionalFormatting>
  <conditionalFormatting sqref="L294 M294:M295 L296 J296:K302 F301:I302 F307:H307 F296:G300 D282:D283 B282 C288:C294 C307:C308 F313:G319 I307:I314 D313:D319 F303:K304 C296:C305 L287 F294:H294 H296:I296 L297:M304 H299:I299 C310:C319">
    <cfRule type="containsText" text="f'k{kk foHkkx jktLFkku" operator="containsText" priority="2079" stopIfTrue="1" dxfId="2890">
      <formula>NOT(ISERROR(SEARCH("f'k{kk foHkkx jktLFkku",B282)))</formula>
    </cfRule>
    <cfRule type="containsText" text="iw.kkZad" operator="containsText" priority="2080" stopIfTrue="1" dxfId="2891">
      <formula>NOT(ISERROR(SEARCH("iw.kkZad",B282)))</formula>
    </cfRule>
    <cfRule type="containsText" text="dsoy jktdh; fo|ky;ksa esa iz;ksx gsrq fu%'kqYd" operator="containsText" priority="2076" stopIfTrue="1" dxfId="2892">
      <formula>NOT(ISERROR(SEARCH("dsoy jktdh; fo|ky;ksa esa iz;ksx gsrq fu%'kqYd",B282)))</formula>
    </cfRule>
  </conditionalFormatting>
  <conditionalFormatting sqref="F1156:G1157 D1153:D1159">
    <cfRule type="cellIs" operator="equal" priority="1909" stopIfTrue="1" dxfId="2893">
      <formula>1800</formula>
    </cfRule>
    <cfRule type="cellIs" operator="equal" priority="1910" stopIfTrue="1" dxfId="2894">
      <formula>200</formula>
    </cfRule>
  </conditionalFormatting>
  <conditionalFormatting sqref="I3328:K3333 L3327:M3333 K3324:K3327">
    <cfRule type="cellIs" operator="equal" priority="269" dxfId="2895">
      <formula>0</formula>
    </cfRule>
    <cfRule type="cellIs" operator="equal" priority="277" dxfId="2896">
      <formula>0</formula>
    </cfRule>
    <cfRule type="cellIs" operator="equal" priority="281" dxfId="2897">
      <formula>0</formula>
    </cfRule>
    <cfRule type="cellIs" operator="equal" priority="273" dxfId="2898">
      <formula>0</formula>
    </cfRule>
  </conditionalFormatting>
  <conditionalFormatting sqref="F1076:G1077 D1073:D1079">
    <cfRule type="cellIs" operator="equal" priority="1926" stopIfTrue="1" dxfId="2899">
      <formula>200</formula>
    </cfRule>
    <cfRule type="cellIs" operator="equal" priority="1925" stopIfTrue="1" dxfId="2900">
      <formula>1800</formula>
    </cfRule>
  </conditionalFormatting>
  <conditionalFormatting sqref="F1030:H1034">
    <cfRule type="cellIs" operator="equal" priority="1930" dxfId="2901">
      <formula>"0/200"</formula>
    </cfRule>
    <cfRule type="cellIs" operator="equal" priority="1931" dxfId="2902">
      <formula>"0/100"</formula>
    </cfRule>
  </conditionalFormatting>
  <conditionalFormatting sqref="I2168:K2173 L2167:M2173 K2164:K2167">
    <cfRule type="cellIs" operator="equal" priority="717" dxfId="2903">
      <formula>0</formula>
    </cfRule>
    <cfRule type="cellIs" operator="equal" priority="721" dxfId="2904">
      <formula>0</formula>
    </cfRule>
    <cfRule type="cellIs" operator="equal" priority="713" dxfId="2905">
      <formula>0</formula>
    </cfRule>
  </conditionalFormatting>
  <conditionalFormatting sqref="M3057:M3066 L3047:L3054 H3074:I3075 H3067 C3041:C3045 H3070:H3073 I3048:K3053 D3057:D3067 E3056:E3067 C3056:C3068 C3048:C3054 F3076:G3079 A3041:B3079 H3048:H3054 D3041:M3043 M3047:M3055 E3054:G3054 K3044:K3047 G3067:G3068 E3070:G3075 C3070:D3079 F3056:F3068 G3056:L3064 I3067:I3073 J3066:K3066">
    <cfRule type="cellIs" operator="equal" priority="1529" dxfId="2906">
      <formula>0</formula>
    </cfRule>
  </conditionalFormatting>
  <conditionalFormatting sqref="I1328:K1333 L1327:M1333 K1324:K1327">
    <cfRule type="cellIs" operator="equal" priority="969" dxfId="2907">
      <formula>0</formula>
    </cfRule>
    <cfRule type="cellIs" operator="equal" priority="965" dxfId="2908">
      <formula>0</formula>
    </cfRule>
    <cfRule type="cellIs" operator="equal" priority="973" dxfId="2909">
      <formula>0</formula>
    </cfRule>
  </conditionalFormatting>
  <conditionalFormatting sqref="F1350:H1354">
    <cfRule type="cellIs" operator="equal" priority="1867" dxfId="2910">
      <formula>"0/100"</formula>
    </cfRule>
    <cfRule type="cellIs" operator="equal" priority="1866" dxfId="2911">
      <formula>"0/200"</formula>
    </cfRule>
  </conditionalFormatting>
  <conditionalFormatting sqref="F516:G517 D513:D519">
    <cfRule type="cellIs" operator="equal" priority="2037" stopIfTrue="1" dxfId="2912">
      <formula>1800</formula>
    </cfRule>
    <cfRule type="cellIs" operator="equal" priority="2038" stopIfTrue="1" dxfId="2913">
      <formula>200</formula>
    </cfRule>
  </conditionalFormatting>
  <conditionalFormatting sqref="F1476:G1477 D1473:D1479">
    <cfRule type="cellIs" operator="equal" priority="1846" stopIfTrue="1" dxfId="2914">
      <formula>200</formula>
    </cfRule>
    <cfRule type="cellIs" operator="equal" priority="1845" stopIfTrue="1" dxfId="2915">
      <formula>1800</formula>
    </cfRule>
  </conditionalFormatting>
  <conditionalFormatting sqref="I1608:K1613 L1607:M1613 K1604:K1607">
    <cfRule type="cellIs" operator="equal" priority="885" dxfId="2916">
      <formula>0</formula>
    </cfRule>
    <cfRule type="cellIs" operator="equal" priority="881" dxfId="2917">
      <formula>0</formula>
    </cfRule>
    <cfRule type="cellIs" operator="equal" priority="889" dxfId="2918">
      <formula>0</formula>
    </cfRule>
  </conditionalFormatting>
  <conditionalFormatting sqref="L3054 M3054:M3055 L3056 J3056:K3062 F3061:I3062 F3067:H3067 F3056:G3060 D3042:D3043 B3042 C3048:C3054 C3067:C3068 F3073:G3079 I3067:I3074 D3073:D3079 F3063:K3064 C3056:C3065 L3047 F3054:H3054 H3056:I3056 L3057:M3064 H3059:I3059 C3070:C3079">
    <cfRule type="containsText" text="iw.kkZad" operator="containsText" priority="1528" stopIfTrue="1" dxfId="2919">
      <formula>NOT(ISERROR(SEARCH("iw.kkZad",B3042)))</formula>
    </cfRule>
    <cfRule type="containsText" text="dsoy jktdh; fo|ky;ksa esa iz;ksx gsrq fu%'kqYd" operator="containsText" priority="1524" stopIfTrue="1" dxfId="2920">
      <formula>NOT(ISERROR(SEARCH("dsoy jktdh; fo|ky;ksa esa iz;ksx gsrq fu%'kqYd",B3042)))</formula>
    </cfRule>
    <cfRule type="containsText" text="f'k{kk foHkkx jktLFkku" operator="containsText" priority="1527" stopIfTrue="1" dxfId="2921">
      <formula>NOT(ISERROR(SEARCH("f'k{kk foHkkx jktLFkku",B3042)))</formula>
    </cfRule>
  </conditionalFormatting>
  <conditionalFormatting sqref="L2694 M2694:M2695 L2696 J2696:K2702 F2701:I2702 F2707:H2707 F2696:G2700 D2682:D2683 B2682 C2688:C2694 C2707:C2708 F2713:G2719 I2707:I2714 D2713:D2719 F2703:K2704 C2696:C2705 L2687 F2694:H2694 H2696:I2696 L2697:M2704 H2699:I2699 C2710:C2719">
    <cfRule type="containsText" text="iw.kkZad" operator="containsText" priority="1600" stopIfTrue="1" dxfId="2922">
      <formula>NOT(ISERROR(SEARCH("iw.kkZad",B2682)))</formula>
    </cfRule>
    <cfRule type="containsText" text="f'k{kk foHkkx jktLFkku" operator="containsText" priority="1599" stopIfTrue="1" dxfId="2923">
      <formula>NOT(ISERROR(SEARCH("f'k{kk foHkkx jktLFkku",B2682)))</formula>
    </cfRule>
    <cfRule type="containsText" text="dsoy jktdh; fo|ky;ksa esa iz;ksx gsrq fu%'kqYd" operator="containsText" priority="1596" stopIfTrue="1" dxfId="2924">
      <formula>NOT(ISERROR(SEARCH("dsoy jktdh; fo|ky;ksa esa iz;ksx gsrq fu%'kqYd",B2682)))</formula>
    </cfRule>
  </conditionalFormatting>
  <conditionalFormatting sqref="F2670:H2674">
    <cfRule type="cellIs" operator="equal" priority="1602" dxfId="2925">
      <formula>"0/200"</formula>
    </cfRule>
    <cfRule type="cellIs" operator="equal" priority="1603" dxfId="2926">
      <formula>"0/100"</formula>
    </cfRule>
  </conditionalFormatting>
  <conditionalFormatting sqref="M1457:M1466 L1447:L1454 H1474:I1475 H1467 C1441:C1445 H1470:H1473 I1448:K1453 D1457:D1467 E1456:E1467 C1456:C1468 C1448:C1454 F1476:G1479 A1441:B1479 H1448:H1454 D1441:M1443 M1447:M1455 E1454:G1454 K1444:K1447 G1467:G1468 E1470:G1475 C1470:D1479 F1456:F1468 G1456:L1464 I1467:I1473 J1466:K1466">
    <cfRule type="cellIs" operator="equal" priority="1849" dxfId="2927">
      <formula>0</formula>
    </cfRule>
  </conditionalFormatting>
  <conditionalFormatting sqref="L374 M374:M375 L376 J376:K382 F381:I382 F387:H387 F376:G380 D362:D363 B362 C368:C374 C387:C388 F393:G399 I387:I394 D393:D399 F383:K384 C376:C385 L367 F374:H374 H376:I376 L377:M384 H379:I379 C390:C399">
    <cfRule type="containsText" text="dsoy jktdh; fo|ky;ksa esa iz;ksx gsrq fu%'kqYd" operator="containsText" priority="2060" stopIfTrue="1" dxfId="2928">
      <formula>NOT(ISERROR(SEARCH("dsoy jktdh; fo|ky;ksa esa iz;ksx gsrq fu%'kqYd",B362)))</formula>
    </cfRule>
    <cfRule type="containsText" text="iw.kkZad" operator="containsText" priority="2064" stopIfTrue="1" dxfId="2929">
      <formula>NOT(ISERROR(SEARCH("iw.kkZad",B362)))</formula>
    </cfRule>
    <cfRule type="containsText" text="f'k{kk foHkkx jktLFkku" operator="containsText" priority="2063" stopIfTrue="1" dxfId="2930">
      <formula>NOT(ISERROR(SEARCH("f'k{kk foHkkx jktLFkku",B362)))</formula>
    </cfRule>
  </conditionalFormatting>
  <conditionalFormatting sqref="I2568:K2573 L2567:M2573 K2564:K2567">
    <cfRule type="cellIs" operator="equal" priority="577" dxfId="2931">
      <formula>0</formula>
    </cfRule>
    <cfRule type="cellIs" operator="equal" priority="573" dxfId="2932">
      <formula>0</formula>
    </cfRule>
    <cfRule type="cellIs" operator="equal" priority="581" dxfId="2933">
      <formula>0</formula>
    </cfRule>
    <cfRule type="cellIs" operator="equal" priority="585" dxfId="2934">
      <formula>0</formula>
    </cfRule>
  </conditionalFormatting>
  <conditionalFormatting sqref="I2248:K2253 L2247:M2253 K2244:K2247">
    <cfRule type="cellIs" operator="equal" priority="693" dxfId="2935">
      <formula>0</formula>
    </cfRule>
    <cfRule type="cellIs" operator="equal" priority="697" dxfId="2936">
      <formula>0</formula>
    </cfRule>
    <cfRule type="cellIs" operator="equal" priority="689" dxfId="2937">
      <formula>0</formula>
    </cfRule>
  </conditionalFormatting>
  <conditionalFormatting sqref="L3094 M3094:M3095 L3096 J3096:K3102 F3101:I3102 F3107:H3107 F3096:G3100 D3082:D3083 B3082 C3088:C3094 C3107:C3108 F3113:G3119 I3107:I3114 D3113:D3119 F3103:K3104 C3096:C3105 L3087 F3094:H3094 H3096:I3096 L3097:M3104 H3099:I3099 C3110:C3119">
    <cfRule type="containsText" text="dsoy jktdh; fo|ky;ksa esa iz;ksx gsrq fu%'kqYd" operator="containsText" priority="1516" stopIfTrue="1" dxfId="2938">
      <formula>NOT(ISERROR(SEARCH("dsoy jktdh; fo|ky;ksa esa iz;ksx gsrq fu%'kqYd",B3082)))</formula>
    </cfRule>
    <cfRule type="containsText" text="f'k{kk foHkkx jktLFkku" operator="containsText" priority="1519" stopIfTrue="1" dxfId="2939">
      <formula>NOT(ISERROR(SEARCH("f'k{kk foHkkx jktLFkku",B3082)))</formula>
    </cfRule>
    <cfRule type="containsText" text="iw.kkZad" operator="containsText" priority="1520" stopIfTrue="1" dxfId="2940">
      <formula>NOT(ISERROR(SEARCH("iw.kkZad",B3082)))</formula>
    </cfRule>
  </conditionalFormatting>
  <conditionalFormatting sqref="M1257:M1266 L1247:L1254 H1274:I1275 H1267 C1241:C1245 H1270:H1273 I1248:K1253 D1257:D1267 E1256:E1267 C1256:C1268 C1248:C1254 F1276:G1279 A1241:B1279 H1248:H1254 D1241:M1243 M1247:M1255 E1254:G1254 K1244:K1247 G1267:G1268 E1270:G1275 C1270:D1279 F1256:F1268 G1256:L1264 I1267:I1273 J1266:K1266">
    <cfRule type="cellIs" operator="equal" priority="1889" dxfId="2941">
      <formula>0</formula>
    </cfRule>
  </conditionalFormatting>
  <conditionalFormatting sqref="F156:G157 D153:D159">
    <cfRule type="cellIs" operator="equal" priority="2109" stopIfTrue="1" dxfId="2942">
      <formula>1800</formula>
    </cfRule>
    <cfRule type="cellIs" operator="equal" priority="2110" stopIfTrue="1" dxfId="2943">
      <formula>200</formula>
    </cfRule>
  </conditionalFormatting>
  <conditionalFormatting sqref="M1977:M1986 L1967:L1974 H1994:I1995 H1987 C1961:C1965 H1990:H1993 I1968:K1973 D1977:D1987 E1976:E1987 C1976:C1988 C1968:C1974 F1996:G1999 A1961:B1999 H1968:H1974 D1961:M1963 M1967:M1975 E1974:G1974 K1964:K1967 G1987:G1988 E1990:G1995 C1990:D1999 F1976:F1988 G1976:L1984 I1987:I1993 J1986:K1986">
    <cfRule type="cellIs" operator="equal" priority="1745" dxfId="2944">
      <formula>0</formula>
    </cfRule>
  </conditionalFormatting>
  <conditionalFormatting sqref="F3830:H3834">
    <cfRule type="cellIs" operator="equal" priority="1370" dxfId="2945">
      <formula>"0/200"</formula>
    </cfRule>
    <cfRule type="cellIs" operator="equal" priority="1371" dxfId="2946">
      <formula>"0/100"</formula>
    </cfRule>
  </conditionalFormatting>
  <conditionalFormatting sqref="L3294 M3294:M3295 L3296 J3296:K3302 F3301:I3302 F3307:H3307 F3296:G3300 D3282:D3283 B3282 C3288:C3294 C3307:C3308 F3313:G3319 I3307:I3314 D3313:D3319 F3303:K3304 C3296:C3305 L3287 F3294:H3294 H3296:I3296 L3297:M3304 H3299:I3299 C3310:C3319">
    <cfRule type="containsText" text="dsoy jktdh; fo|ky;ksa esa iz;ksx gsrq fu%'kqYd" operator="containsText" priority="1476" stopIfTrue="1" dxfId="2947">
      <formula>NOT(ISERROR(SEARCH("dsoy jktdh; fo|ky;ksa esa iz;ksx gsrq fu%'kqYd",B3282)))</formula>
    </cfRule>
    <cfRule type="containsText" text="iw.kkZad" operator="containsText" priority="1480" stopIfTrue="1" dxfId="2948">
      <formula>NOT(ISERROR(SEARCH("iw.kkZad",B3282)))</formula>
    </cfRule>
    <cfRule type="containsText" text="f'k{kk foHkkx jktLFkku" operator="containsText" priority="1479" stopIfTrue="1" dxfId="2949">
      <formula>NOT(ISERROR(SEARCH("f'k{kk foHkkx jktLFkku",B3282)))</formula>
    </cfRule>
  </conditionalFormatting>
  <conditionalFormatting sqref="I1808:K1813 L1807:M1813 K1804:K1807">
    <cfRule type="cellIs" operator="equal" priority="829" dxfId="2950">
      <formula>0</formula>
    </cfRule>
    <cfRule type="cellIs" operator="equal" priority="821" dxfId="2951">
      <formula>0</formula>
    </cfRule>
    <cfRule type="cellIs" operator="equal" priority="825" dxfId="2952">
      <formula>0</formula>
    </cfRule>
  </conditionalFormatting>
  <conditionalFormatting sqref="M3297:M3306 L3287:L3294 H3314:I3315 H3307 C3281:C3285 H3310:H3313 I3288:K3293 D3297:D3307 E3296:E3307 C3296:C3308 C3288:C3294 F3316:G3319 A3281:B3319 H3288:H3294 D3281:M3283 M3287:M3295 E3294:G3294 K3284:K3287 G3307:G3308 E3310:G3315 C3310:D3319 F3296:F3308 G3296:L3304 I3307:I3313 J3306:K3306">
    <cfRule type="cellIs" operator="equal" priority="1481" dxfId="2953">
      <formula>0</formula>
    </cfRule>
  </conditionalFormatting>
  <conditionalFormatting sqref="I2608:K2613 L2607:M2613 K2604:K2607">
    <cfRule type="cellIs" operator="equal" priority="569" dxfId="2954">
      <formula>0</formula>
    </cfRule>
    <cfRule type="cellIs" operator="equal" priority="561" dxfId="2955">
      <formula>0</formula>
    </cfRule>
    <cfRule type="cellIs" operator="equal" priority="557" dxfId="2956">
      <formula>0</formula>
    </cfRule>
    <cfRule type="cellIs" operator="equal" priority="565" dxfId="2957">
      <formula>0</formula>
    </cfRule>
  </conditionalFormatting>
  <conditionalFormatting sqref="F116:G117 D113:D119">
    <cfRule type="cellIs" operator="equal" priority="2118" stopIfTrue="1" dxfId="2958">
      <formula>200</formula>
    </cfRule>
    <cfRule type="cellIs" operator="equal" priority="2117" stopIfTrue="1" dxfId="2959">
      <formula>1800</formula>
    </cfRule>
  </conditionalFormatting>
  <conditionalFormatting sqref="F2676:G2677 D2673:D2679">
    <cfRule type="cellIs" operator="equal" priority="1606" stopIfTrue="1" dxfId="2960">
      <formula>200</formula>
    </cfRule>
    <cfRule type="cellIs" operator="equal" priority="1605" stopIfTrue="1" dxfId="2961">
      <formula>1800</formula>
    </cfRule>
  </conditionalFormatting>
  <conditionalFormatting sqref="I608:K613 L607:M613 K604:K607">
    <cfRule type="cellIs" operator="equal" priority="1169" dxfId="2962">
      <formula>0</formula>
    </cfRule>
    <cfRule type="cellIs" operator="equal" priority="1173" dxfId="2963">
      <formula>0</formula>
    </cfRule>
    <cfRule type="cellIs" operator="equal" priority="1177" dxfId="2964">
      <formula>0</formula>
    </cfRule>
  </conditionalFormatting>
  <conditionalFormatting sqref="L1574 M1574:M1575 L1576 J1576:K1582 F1581:I1582 F1587:H1587 F1576:G1580 D1562:D1563 B1562 C1568:C1574 C1587:C1588 F1593:G1599 I1587:I1594 D1593:D1599 F1583:K1584 C1576:C1585 L1567 F1574:H1574 H1576:I1576 L1577:M1584 H1579:I1579 C1590:C1599">
    <cfRule type="containsText" text="dsoy jktdh; fo|ky;ksa esa iz;ksx gsrq fu%'kqYd" operator="containsText" priority="1820" stopIfTrue="1" dxfId="2965">
      <formula>NOT(ISERROR(SEARCH("dsoy jktdh; fo|ky;ksa esa iz;ksx gsrq fu%'kqYd",B1562)))</formula>
    </cfRule>
    <cfRule type="containsText" text="f'k{kk foHkkx jktLFkku" operator="containsText" priority="1823" stopIfTrue="1" dxfId="2966">
      <formula>NOT(ISERROR(SEARCH("f'k{kk foHkkx jktLFkku",B1562)))</formula>
    </cfRule>
    <cfRule type="containsText" text="iw.kkZad" operator="containsText" priority="1824" stopIfTrue="1" dxfId="2967">
      <formula>NOT(ISERROR(SEARCH("iw.kkZad",B1562)))</formula>
    </cfRule>
  </conditionalFormatting>
  <conditionalFormatting sqref="F70:H74">
    <cfRule type="cellIs" operator="equal" priority="2122" dxfId="2968">
      <formula>"0/200"</formula>
    </cfRule>
    <cfRule type="cellIs" operator="equal" priority="2123" dxfId="2969">
      <formula>"0/100"</formula>
    </cfRule>
  </conditionalFormatting>
  <conditionalFormatting sqref="F3790:H3794">
    <cfRule type="cellIs" operator="equal" priority="1378" dxfId="2970">
      <formula>"0/200"</formula>
    </cfRule>
    <cfRule type="cellIs" operator="equal" priority="1379" dxfId="2971">
      <formula>"0/100"</formula>
    </cfRule>
  </conditionalFormatting>
  <conditionalFormatting sqref="F3276:G3277 D3273:D3279">
    <cfRule type="cellIs" operator="equal" priority="1485" stopIfTrue="1" dxfId="2972">
      <formula>1800</formula>
    </cfRule>
    <cfRule type="cellIs" operator="equal" priority="1486" stopIfTrue="1" dxfId="2973">
      <formula>200</formula>
    </cfRule>
  </conditionalFormatting>
  <conditionalFormatting sqref="I2888:K2893 L2887:M2893 K2884:K2887">
    <cfRule type="cellIs" operator="equal" priority="445" dxfId="2974">
      <formula>0</formula>
    </cfRule>
    <cfRule type="cellIs" operator="equal" priority="449" dxfId="2975">
      <formula>0</formula>
    </cfRule>
    <cfRule type="cellIs" operator="equal" priority="457" dxfId="2976">
      <formula>0</formula>
    </cfRule>
    <cfRule type="cellIs" operator="equal" priority="453" dxfId="2977">
      <formula>0</formula>
    </cfRule>
  </conditionalFormatting>
  <conditionalFormatting sqref="F510:H514">
    <cfRule type="cellIs" operator="equal" priority="2035" dxfId="2978">
      <formula>"0/100"</formula>
    </cfRule>
    <cfRule type="cellIs" operator="equal" priority="2034" dxfId="2979">
      <formula>"0/200"</formula>
    </cfRule>
  </conditionalFormatting>
  <conditionalFormatting sqref="M2297:M2306 L2287:L2294 H2314:I2315 H2307 C2281:C2285 H2310:H2313 I2288:K2293 D2297:D2307 E2296:E2307 C2296:C2308 C2288:C2294 F2316:G2319 A2281:B2319 H2288:H2294 D2281:M2283 M2287:M2295 E2294:G2294 K2284:K2287 G2307:G2308 E2310:G2315 C2310:D2319 F2296:F2308 G2296:L2304 I2307:I2313 J2306:K2306">
    <cfRule type="cellIs" operator="equal" priority="1681" dxfId="2980">
      <formula>0</formula>
    </cfRule>
  </conditionalFormatting>
  <conditionalFormatting sqref="F676:G677 D673:D679">
    <cfRule type="cellIs" operator="equal" priority="2005" stopIfTrue="1" dxfId="2981">
      <formula>1800</formula>
    </cfRule>
    <cfRule type="cellIs" operator="equal" priority="2006" stopIfTrue="1" dxfId="2982">
      <formula>200</formula>
    </cfRule>
  </conditionalFormatting>
  <conditionalFormatting sqref="F990:H994">
    <cfRule type="cellIs" operator="equal" priority="1938" dxfId="2983">
      <formula>"0/200"</formula>
    </cfRule>
    <cfRule type="cellIs" operator="equal" priority="1939" dxfId="2984">
      <formula>"0/100"</formula>
    </cfRule>
  </conditionalFormatting>
  <conditionalFormatting sqref="I2928:K2933 L2927:M2933 K2924:K2927">
    <cfRule type="cellIs" operator="equal" priority="433" dxfId="2985">
      <formula>0</formula>
    </cfRule>
    <cfRule type="cellIs" operator="equal" priority="429" dxfId="2986">
      <formula>0</formula>
    </cfRule>
    <cfRule type="cellIs" operator="equal" priority="437" dxfId="2987">
      <formula>0</formula>
    </cfRule>
    <cfRule type="cellIs" operator="equal" priority="441" dxfId="2988">
      <formula>0</formula>
    </cfRule>
  </conditionalFormatting>
  <conditionalFormatting sqref="F2870:H2874">
    <cfRule type="cellIs" operator="equal" priority="1562" dxfId="2989">
      <formula>"0/200"</formula>
    </cfRule>
    <cfRule type="cellIs" operator="equal" priority="1563" dxfId="2990">
      <formula>"0/100"</formula>
    </cfRule>
  </conditionalFormatting>
  <conditionalFormatting sqref="L2414 M2414:M2415 L2416 J2416:K2422 F2421:I2422 F2427:H2427 F2416:G2420 D2402:D2403 B2402 C2408:C2414 C2427:C2428 F2433:G2439 I2427:I2434 D2433:D2439 F2423:K2424 C2416:C2425 L2407 F2414:H2414 H2416:I2416 L2417:M2424 H2419:I2419 C2430:C2439">
    <cfRule type="containsText" text="iw.kkZad" operator="containsText" priority="1656" stopIfTrue="1" dxfId="2991">
      <formula>NOT(ISERROR(SEARCH("iw.kkZad",B2402)))</formula>
    </cfRule>
    <cfRule type="containsText" text="f'k{kk foHkkx jktLFkku" operator="containsText" priority="1655" stopIfTrue="1" dxfId="2992">
      <formula>NOT(ISERROR(SEARCH("f'k{kk foHkkx jktLFkku",B2402)))</formula>
    </cfRule>
    <cfRule type="containsText" text="dsoy jktdh; fo|ky;ksa esa iz;ksx gsrq fu%'kqYd" operator="containsText" priority="1652" stopIfTrue="1" dxfId="2993">
      <formula>NOT(ISERROR(SEARCH("dsoy jktdh; fo|ky;ksa esa iz;ksx gsrq fu%'kqYd",B2402)))</formula>
    </cfRule>
  </conditionalFormatting>
  <conditionalFormatting sqref="F2390:H2394">
    <cfRule type="cellIs" operator="equal" priority="1659" dxfId="2994">
      <formula>"0/100"</formula>
    </cfRule>
    <cfRule type="cellIs" operator="equal" priority="1658" dxfId="2995">
      <formula>"0/200"</formula>
    </cfRule>
  </conditionalFormatting>
  <conditionalFormatting sqref="L3774 M3774:M3775 L3776 J3776:K3782 F3781:I3782 F3787:H3787 F3776:G3780 D3762:D3763 B3762 C3768:C3774 C3787:C3788 F3793:G3799 I3787:I3794 D3793:D3799 F3783:K3784 C3776:C3785 L3767 F3774:H3774 H3776:I3776 L3777:M3784 H3779:I3779 C3790:C3799">
    <cfRule type="containsText" text="dsoy jktdh; fo|ky;ksa esa iz;ksx gsrq fu%'kqYd" operator="containsText" priority="1380" stopIfTrue="1" dxfId="2996">
      <formula>NOT(ISERROR(SEARCH("dsoy jktdh; fo|ky;ksa esa iz;ksx gsrq fu%'kqYd",B3762)))</formula>
    </cfRule>
    <cfRule type="containsText" text="f'k{kk foHkkx jktLFkku" operator="containsText" priority="1383" stopIfTrue="1" dxfId="2997">
      <formula>NOT(ISERROR(SEARCH("f'k{kk foHkkx jktLFkku",B3762)))</formula>
    </cfRule>
    <cfRule type="containsText" text="iw.kkZad" operator="containsText" priority="1384" stopIfTrue="1" dxfId="2998">
      <formula>NOT(ISERROR(SEARCH("iw.kkZad",B3762)))</formula>
    </cfRule>
  </conditionalFormatting>
  <conditionalFormatting sqref="L974 M974:M975 L976 J976:K982 F981:I982 F987:H987 F976:G980 D962:D963 B962 C968:C974 C987:C988 F993:G999 I987:I994 D993:D999 F983:K984 C976:C985 L967 F974:H974 H976:I976 L977:M984 H979:I979 C990:C999">
    <cfRule type="containsText" text="f'k{kk foHkkx jktLFkku" operator="containsText" priority="1943" stopIfTrue="1" dxfId="2999">
      <formula>NOT(ISERROR(SEARCH("f'k{kk foHkkx jktLFkku",B962)))</formula>
    </cfRule>
    <cfRule type="containsText" text="iw.kkZad" operator="containsText" priority="1944" stopIfTrue="1" dxfId="3000">
      <formula>NOT(ISERROR(SEARCH("iw.kkZad",B962)))</formula>
    </cfRule>
    <cfRule type="containsText" text="dsoy jktdh; fo|ky;ksa esa iz;ksx gsrq fu%'kqYd" operator="containsText" priority="1940" stopIfTrue="1" dxfId="3001">
      <formula>NOT(ISERROR(SEARCH("dsoy jktdh; fo|ky;ksa esa iz;ksx gsrq fu%'kqYd",B962)))</formula>
    </cfRule>
  </conditionalFormatting>
  <conditionalFormatting sqref="I3728:K3733 L3727:M3733 K3724:K3727">
    <cfRule type="cellIs" operator="equal" priority="113" dxfId="3002">
      <formula>0</formula>
    </cfRule>
    <cfRule type="cellIs" operator="equal" priority="121" dxfId="3003">
      <formula>0</formula>
    </cfRule>
    <cfRule type="cellIs" operator="equal" priority="117" dxfId="3004">
      <formula>0</formula>
    </cfRule>
    <cfRule type="cellIs" operator="equal" priority="109" dxfId="3005">
      <formula>0</formula>
    </cfRule>
  </conditionalFormatting>
  <conditionalFormatting sqref="M657:M666 L647:L654 H674:I675 H667 C641:C645 H670:H673 I648:K653 D657:D667 E656:E667 C656:C668 C648:C654 F676:G679 A641:B679 H648:H654 D641:M643 M647:M655 E654:G654 K644:K647 G667:G668 E670:G675 C670:D679 F656:F668 G656:L664 I667:I673 J666:K666">
    <cfRule type="cellIs" operator="equal" priority="2009" dxfId="3006">
      <formula>0</formula>
    </cfRule>
  </conditionalFormatting>
  <conditionalFormatting sqref="F3270:H3274">
    <cfRule type="cellIs" operator="equal" priority="1483" dxfId="3007">
      <formula>"0/100"</formula>
    </cfRule>
    <cfRule type="cellIs" operator="equal" priority="1482" dxfId="3008">
      <formula>"0/200"</formula>
    </cfRule>
  </conditionalFormatting>
  <conditionalFormatting sqref="F3116:G3117 D3113:D3119">
    <cfRule type="cellIs" operator="equal" priority="1518" stopIfTrue="1" dxfId="3009">
      <formula>200</formula>
    </cfRule>
    <cfRule type="cellIs" operator="equal" priority="1517" stopIfTrue="1" dxfId="3010">
      <formula>1800</formula>
    </cfRule>
  </conditionalFormatting>
  <conditionalFormatting sqref="F2830:H2834">
    <cfRule type="cellIs" operator="equal" priority="1570" dxfId="3011">
      <formula>"0/200"</formula>
    </cfRule>
    <cfRule type="cellIs" operator="equal" priority="1571" dxfId="3012">
      <formula>"0/100"</formula>
    </cfRule>
  </conditionalFormatting>
  <conditionalFormatting sqref="I768:K773 L767:M773 K764:K767">
    <cfRule type="cellIs" operator="equal" priority="1133" dxfId="3013">
      <formula>0</formula>
    </cfRule>
    <cfRule type="cellIs" operator="equal" priority="1137" dxfId="3014">
      <formula>0</formula>
    </cfRule>
    <cfRule type="cellIs" operator="equal" priority="1141" dxfId="3015">
      <formula>0</formula>
    </cfRule>
  </conditionalFormatting>
  <conditionalFormatting sqref="M2617:M2626 L2607:L2614 H2634:I2635 H2627 C2601:C2605 H2630:H2633 I2608:K2613 D2617:D2627 E2616:E2627 C2616:C2628 C2608:C2614 F2636:G2639 A2601:B2639 H2608:H2614 D2601:M2603 M2607:M2615 E2614:G2614 K2604:K2607 G2627:G2628 E2630:G2635 C2630:D2639 F2616:F2628 G2616:L2624 I2627:I2633 J2626:K2626">
    <cfRule type="cellIs" operator="equal" priority="1617" dxfId="3016">
      <formula>0</formula>
    </cfRule>
  </conditionalFormatting>
  <conditionalFormatting sqref="F3750:H3754">
    <cfRule type="cellIs" operator="equal" priority="1386" dxfId="3017">
      <formula>"0/200"</formula>
    </cfRule>
    <cfRule type="cellIs" operator="equal" priority="1387" dxfId="3018">
      <formula>"0/100"</formula>
    </cfRule>
  </conditionalFormatting>
  <conditionalFormatting sqref="F1836:G1837 D1833:D1839">
    <cfRule type="cellIs" operator="equal" priority="1774" stopIfTrue="1" dxfId="3019">
      <formula>200</formula>
    </cfRule>
    <cfRule type="cellIs" operator="equal" priority="1773" stopIfTrue="1" dxfId="3020">
      <formula>1800</formula>
    </cfRule>
  </conditionalFormatting>
  <conditionalFormatting sqref="F1910:H1914">
    <cfRule type="cellIs" operator="equal" priority="1754" dxfId="3021">
      <formula>"0/200"</formula>
    </cfRule>
    <cfRule type="cellIs" operator="equal" priority="1755" dxfId="3022">
      <formula>"0/100"</formula>
    </cfRule>
  </conditionalFormatting>
  <conditionalFormatting sqref="I1248:K1253 L1247:M1253 K1244:K1247">
    <cfRule type="cellIs" operator="equal" priority="989" dxfId="3023">
      <formula>0</formula>
    </cfRule>
    <cfRule type="cellIs" operator="equal" priority="997" dxfId="3024">
      <formula>0</formula>
    </cfRule>
    <cfRule type="cellIs" operator="equal" priority="993" dxfId="3025">
      <formula>0</formula>
    </cfRule>
  </conditionalFormatting>
  <conditionalFormatting sqref="F2350:H2354">
    <cfRule type="cellIs" operator="equal" priority="1667" dxfId="3026">
      <formula>"0/100"</formula>
    </cfRule>
    <cfRule type="cellIs" operator="equal" priority="1666" dxfId="3027">
      <formula>"0/200"</formula>
    </cfRule>
  </conditionalFormatting>
  <conditionalFormatting sqref="F3310:H3314">
    <cfRule type="cellIs" operator="equal" priority="1475" dxfId="3028">
      <formula>"0/100"</formula>
    </cfRule>
    <cfRule type="cellIs" operator="equal" priority="1474" dxfId="3029">
      <formula>"0/200"</formula>
    </cfRule>
  </conditionalFormatting>
  <conditionalFormatting sqref="L3734 M3734:M3735 L3736 J3736:K3742 F3741:I3742 F3747:H3747 F3736:G3740 D3722:D3723 B3722 C3728:C3734 C3747:C3748 F3753:G3759 I3747:I3754 D3753:D3759 F3743:K3744 C3736:C3745 L3727 F3734:H3734 H3736:I3736 L3737:M3744 H3739:I3739 C3750:C3759">
    <cfRule type="containsText" text="iw.kkZad" operator="containsText" priority="1392" stopIfTrue="1" dxfId="3030">
      <formula>NOT(ISERROR(SEARCH("iw.kkZad",B3722)))</formula>
    </cfRule>
    <cfRule type="containsText" text="f'k{kk foHkkx jktLFkku" operator="containsText" priority="1391" stopIfTrue="1" dxfId="3031">
      <formula>NOT(ISERROR(SEARCH("f'k{kk foHkkx jktLFkku",B3722)))</formula>
    </cfRule>
    <cfRule type="containsText" text="dsoy jktdh; fo|ky;ksa esa iz;ksx gsrq fu%'kqYd" operator="containsText" priority="1388" stopIfTrue="1" dxfId="3032">
      <formula>NOT(ISERROR(SEARCH("dsoy jktdh; fo|ky;ksa esa iz;ksx gsrq fu%'kqYd",B3722)))</formula>
    </cfRule>
  </conditionalFormatting>
  <conditionalFormatting sqref="M537:M546 L527:L534 H554:I555 H547 C521:C525 H550:H553 I528:K533 D537:D547 E536:E547 C536:C548 C528:C534 F556:G559 A521:B559 H528:H534 D521:M523 M527:M535 E534:G534 K524:K527 G547:G548 E550:G555 C550:D559 F536:F548 G536:L544 I547:I553 J546:K546">
    <cfRule type="cellIs" operator="equal" priority="2033" dxfId="3033">
      <formula>0</formula>
    </cfRule>
  </conditionalFormatting>
  <conditionalFormatting sqref="M3537:M3546 L3527:L3534 H3554:I3555 H3547 C3521:C3525 H3550:H3553 I3528:K3533 D3537:D3547 E3536:E3547 C3536:C3548 C3528:C3534 F3556:G3559 A3521:B3559 H3528:H3534 D3521:M3523 M3527:M3535 E3534:G3534 K3524:K3527 G3547:G3548 E3550:G3555 C3550:D3559 F3536:F3548 G3536:L3544 I3547:I3553 J3546:K3546">
    <cfRule type="cellIs" operator="equal" priority="1433" dxfId="3034">
      <formula>0</formula>
    </cfRule>
  </conditionalFormatting>
  <conditionalFormatting sqref="F3596:G3597 D3593:D3599">
    <cfRule type="cellIs" operator="equal" priority="1421" stopIfTrue="1" dxfId="3035">
      <formula>1800</formula>
    </cfRule>
    <cfRule type="cellIs" operator="equal" priority="1422" stopIfTrue="1" dxfId="3036">
      <formula>200</formula>
    </cfRule>
  </conditionalFormatting>
  <conditionalFormatting sqref="I1448:K1453 L1447:M1453 K1444:K1447">
    <cfRule type="cellIs" operator="equal" priority="933" dxfId="3037">
      <formula>0</formula>
    </cfRule>
    <cfRule type="cellIs" operator="equal" priority="929" dxfId="3038">
      <formula>0</formula>
    </cfRule>
    <cfRule type="cellIs" operator="equal" priority="937" dxfId="3039">
      <formula>0</formula>
    </cfRule>
  </conditionalFormatting>
  <conditionalFormatting sqref="I1648:K1653 L1647:M1653 K1644:K1647">
    <cfRule type="cellIs" operator="equal" priority="869" dxfId="3040">
      <formula>0</formula>
    </cfRule>
    <cfRule type="cellIs" operator="equal" priority="877" dxfId="3041">
      <formula>0</formula>
    </cfRule>
    <cfRule type="cellIs" operator="equal" priority="873" dxfId="3042">
      <formula>0</formula>
    </cfRule>
  </conditionalFormatting>
  <conditionalFormatting sqref="F2916:G2917 D2913:D2919">
    <cfRule type="cellIs" operator="equal" priority="1557" stopIfTrue="1" dxfId="3043">
      <formula>1800</formula>
    </cfRule>
    <cfRule type="cellIs" operator="equal" priority="1558" stopIfTrue="1" dxfId="3044">
      <formula>200</formula>
    </cfRule>
  </conditionalFormatting>
  <conditionalFormatting sqref="I888:K893 L887:M893 K884:K887">
    <cfRule type="cellIs" operator="equal" priority="1097" dxfId="3045">
      <formula>0</formula>
    </cfRule>
    <cfRule type="cellIs" operator="equal" priority="1101" dxfId="3046">
      <formula>0</formula>
    </cfRule>
    <cfRule type="cellIs" operator="equal" priority="1105" dxfId="3047">
      <formula>0</formula>
    </cfRule>
  </conditionalFormatting>
  <conditionalFormatting sqref="F2836:G2837 D2833:D2839">
    <cfRule type="cellIs" operator="equal" priority="1573" stopIfTrue="1" dxfId="3048">
      <formula>1800</formula>
    </cfRule>
    <cfRule type="cellIs" operator="equal" priority="1574" stopIfTrue="1" dxfId="3049">
      <formula>200</formula>
    </cfRule>
  </conditionalFormatting>
  <conditionalFormatting sqref="L2094 M2094:M2095 L2096 J2096:K2102 F2101:I2102 F2107:H2107 F2096:G2100 D2082:D2083 B2082 C2088:C2094 C2107:C2108 F2113:G2119 I2107:I2114 D2113:D2119 F2103:K2104 C2096:C2105 L2087 F2094:H2094 H2096:I2096 L2097:M2104 H2099:I2099 C2110:C2119">
    <cfRule type="containsText" text="iw.kkZad" operator="containsText" priority="1720" stopIfTrue="1" dxfId="3050">
      <formula>NOT(ISERROR(SEARCH("iw.kkZad",B2082)))</formula>
    </cfRule>
    <cfRule type="containsText" text="f'k{kk foHkkx jktLFkku" operator="containsText" priority="1719" stopIfTrue="1" dxfId="3051">
      <formula>NOT(ISERROR(SEARCH("f'k{kk foHkkx jktLFkku",B2082)))</formula>
    </cfRule>
    <cfRule type="containsText" text="dsoy jktdh; fo|ky;ksa esa iz;ksx gsrq fu%'kqYd" operator="containsText" priority="1716" stopIfTrue="1" dxfId="3052">
      <formula>NOT(ISERROR(SEARCH("dsoy jktdh; fo|ky;ksa esa iz;ksx gsrq fu%'kqYd",B2082)))</formula>
    </cfRule>
  </conditionalFormatting>
  <conditionalFormatting sqref="F836:G837 D833:D839">
    <cfRule type="cellIs" operator="equal" priority="1974" stopIfTrue="1" dxfId="3053">
      <formula>200</formula>
    </cfRule>
    <cfRule type="cellIs" operator="equal" priority="1973" stopIfTrue="1" dxfId="3054">
      <formula>1800</formula>
    </cfRule>
  </conditionalFormatting>
  <conditionalFormatting sqref="F1430:H1434">
    <cfRule type="cellIs" operator="equal" priority="1851" dxfId="3055">
      <formula>"0/100"</formula>
    </cfRule>
    <cfRule type="cellIs" operator="equal" priority="1850" dxfId="3056">
      <formula>"0/200"</formula>
    </cfRule>
  </conditionalFormatting>
  <conditionalFormatting sqref="F1756:G1757 D1753:D1759">
    <cfRule type="cellIs" operator="equal" priority="1790" stopIfTrue="1" dxfId="3057">
      <formula>200</formula>
    </cfRule>
    <cfRule type="cellIs" operator="equal" priority="1789" stopIfTrue="1" dxfId="3058">
      <formula>1800</formula>
    </cfRule>
  </conditionalFormatting>
  <conditionalFormatting sqref="F1556:G1557 D1553:D1559">
    <cfRule type="cellIs" operator="equal" priority="1829" stopIfTrue="1" dxfId="3059">
      <formula>1800</formula>
    </cfRule>
    <cfRule type="cellIs" operator="equal" priority="1830" stopIfTrue="1" dxfId="3060">
      <formula>200</formula>
    </cfRule>
  </conditionalFormatting>
  <conditionalFormatting sqref="M1777:M1786 L1767:L1774 H1794:I1795 H1787 C1761:C1765 H1790:H1793 I1768:K1773 D1777:D1787 E1776:E1787 C1776:C1788 C1768:C1774 F1796:G1799 A1761:B1799 H1768:H1774 D1761:M1763 M1767:M1775 E1774:G1774 K1764:K1767 G1787:G1788 E1790:G1795 C1790:D1799 F1776:F1788 G1776:L1784 I1787:I1793 J1786:K1786">
    <cfRule type="cellIs" operator="equal" priority="1785" dxfId="3061">
      <formula>0</formula>
    </cfRule>
  </conditionalFormatting>
  <conditionalFormatting sqref="I368:K373 L367:M373 K364:K367">
    <cfRule type="cellIs" operator="equal" priority="1261" dxfId="3062">
      <formula>0</formula>
    </cfRule>
    <cfRule type="cellIs" operator="equal" priority="1253" dxfId="3063">
      <formula>0</formula>
    </cfRule>
    <cfRule type="cellIs" operator="equal" priority="1257" dxfId="3064">
      <formula>0</formula>
    </cfRule>
  </conditionalFormatting>
  <conditionalFormatting sqref="F2876:G2877 D2873:D2879">
    <cfRule type="cellIs" operator="equal" priority="1565" stopIfTrue="1" dxfId="3065">
      <formula>1800</formula>
    </cfRule>
    <cfRule type="cellIs" operator="equal" priority="1566" stopIfTrue="1" dxfId="3066">
      <formula>200</formula>
    </cfRule>
  </conditionalFormatting>
  <conditionalFormatting sqref="B401:M401">
    <cfRule type="cellIs" operator="equal" priority="1" dxfId="3067">
      <formula>0</formula>
    </cfRule>
  </conditionalFormatting>
  <conditionalFormatting sqref="F3350:H3354">
    <cfRule type="cellIs" operator="equal" priority="1467" dxfId="3068">
      <formula>"0/100"</formula>
    </cfRule>
    <cfRule type="cellIs" operator="equal" priority="1466" dxfId="3069">
      <formula>"0/200"</formula>
    </cfRule>
  </conditionalFormatting>
  <conditionalFormatting sqref="M3817:M3826 L3807:L3814 H3834:I3835 H3827 C3801:C3805 H3830:H3833 I3808:K3813 D3817:D3827 E3816:E3827 C3816:C3828 C3808:C3814 F3836:G3839 A3801:B3839 H3808:H3814 D3801:M3803 M3807:M3815 E3814:G3814 K3804:K3807 G3827:G3828 E3830:G3835 C3830:D3839 F3816:F3828 G3816:L3824 I3827:I3833 J3826:K3826">
    <cfRule type="cellIs" operator="equal" priority="1377" dxfId="3070">
      <formula>0</formula>
    </cfRule>
  </conditionalFormatting>
  <conditionalFormatting sqref="M3777:M3786 L3767:L3774 H3794:I3795 H3787 C3761:C3765 H3790:H3793 I3768:K3773 D3777:D3787 E3776:E3787 C3776:C3788 C3768:C3774 F3796:G3799 A3761:B3799 H3768:H3774 D3761:M3763 M3767:M3775 E3774:G3774 K3764:K3767 G3787:G3788 E3790:G3795 C3790:D3799 F3776:F3788 G3776:L3784 I3787:I3793 J3786:K3786">
    <cfRule type="cellIs" operator="equal" priority="1385" dxfId="3071">
      <formula>0</formula>
    </cfRule>
  </conditionalFormatting>
  <conditionalFormatting sqref="F2790:H2794">
    <cfRule type="cellIs" operator="equal" priority="1578" dxfId="3072">
      <formula>"0/200"</formula>
    </cfRule>
    <cfRule type="cellIs" operator="equal" priority="1579" dxfId="3073">
      <formula>"0/100"</formula>
    </cfRule>
  </conditionalFormatting>
  <conditionalFormatting sqref="L1814 M1814:M1815 L1816 J1816:K1822 F1821:I1822 F1827:H1827 F1816:G1820 D1802:D1803 B1802 C1808:C1814 C1827:C1828 F1833:G1839 I1827:I1834 D1833:D1839 F1823:K1824 C1816:C1825 L1807 F1814:H1814 H1816:I1816 L1817:M1824 H1819:I1819 C1830:C1839">
    <cfRule type="containsText" text="f'k{kk foHkkx jktLFkku" operator="containsText" priority="1775" stopIfTrue="1" dxfId="3074">
      <formula>NOT(ISERROR(SEARCH("f'k{kk foHkkx jktLFkku",B1802)))</formula>
    </cfRule>
    <cfRule type="containsText" text="iw.kkZad" operator="containsText" priority="1776" stopIfTrue="1" dxfId="3075">
      <formula>NOT(ISERROR(SEARCH("iw.kkZad",B1802)))</formula>
    </cfRule>
    <cfRule type="containsText" text="dsoy jktdh; fo|ky;ksa esa iz;ksx gsrq fu%'kqYd" operator="containsText" priority="1772" stopIfTrue="1" dxfId="3076">
      <formula>NOT(ISERROR(SEARCH("dsoy jktdh; fo|ky;ksa esa iz;ksx gsrq fu%'kqYd",B1802)))</formula>
    </cfRule>
  </conditionalFormatting>
  <conditionalFormatting sqref="F950:H954">
    <cfRule type="cellIs" operator="equal" priority="1946" dxfId="3077">
      <formula>"0/200"</formula>
    </cfRule>
    <cfRule type="cellIs" operator="equal" priority="1947" dxfId="3078">
      <formula>"0/100"</formula>
    </cfRule>
  </conditionalFormatting>
  <conditionalFormatting sqref="F1956:G1957 D1953:D1959">
    <cfRule type="cellIs" operator="equal" priority="1750" stopIfTrue="1" dxfId="3079">
      <formula>200</formula>
    </cfRule>
    <cfRule type="cellIs" operator="equal" priority="1749" stopIfTrue="1" dxfId="3080">
      <formula>1800</formula>
    </cfRule>
  </conditionalFormatting>
  <conditionalFormatting sqref="F2116:G2117 D2113:D2119">
    <cfRule type="cellIs" operator="equal" priority="1717" stopIfTrue="1" dxfId="3081">
      <formula>1800</formula>
    </cfRule>
    <cfRule type="cellIs" operator="equal" priority="1718" stopIfTrue="1" dxfId="3082">
      <formula>200</formula>
    </cfRule>
  </conditionalFormatting>
  <conditionalFormatting sqref="F1510:H1514">
    <cfRule type="cellIs" operator="equal" priority="1835" dxfId="3083">
      <formula>"0/100"</formula>
    </cfRule>
    <cfRule type="cellIs" operator="equal" priority="1834" dxfId="3084">
      <formula>"0/200"</formula>
    </cfRule>
  </conditionalFormatting>
  <conditionalFormatting sqref="F590:H594">
    <cfRule type="cellIs" operator="equal" priority="2019" dxfId="3085">
      <formula>"0/100"</formula>
    </cfRule>
    <cfRule type="cellIs" operator="equal" priority="2018" dxfId="3086">
      <formula>"0/200"</formula>
    </cfRule>
  </conditionalFormatting>
  <conditionalFormatting sqref="F196:G197 D193:D199">
    <cfRule type="cellIs" operator="equal" priority="2102" stopIfTrue="1" dxfId="3087">
      <formula>200</formula>
    </cfRule>
    <cfRule type="cellIs" operator="equal" priority="2101" stopIfTrue="1" dxfId="3088">
      <formula>1800</formula>
    </cfRule>
  </conditionalFormatting>
  <conditionalFormatting sqref="I2648:K2653 L2647:M2653 K2644:K2647">
    <cfRule type="cellIs" operator="equal" priority="553" dxfId="3089">
      <formula>0</formula>
    </cfRule>
    <cfRule type="cellIs" operator="equal" priority="549" dxfId="3090">
      <formula>0</formula>
    </cfRule>
    <cfRule type="cellIs" operator="equal" priority="545" dxfId="3091">
      <formula>0</formula>
    </cfRule>
    <cfRule type="cellIs" operator="equal" priority="541" dxfId="3092">
      <formula>0</formula>
    </cfRule>
  </conditionalFormatting>
  <conditionalFormatting sqref="F1870:H1874">
    <cfRule type="cellIs" operator="equal" priority="1762" dxfId="3093">
      <formula>"0/200"</formula>
    </cfRule>
    <cfRule type="cellIs" operator="equal" priority="1763" dxfId="3094">
      <formula>"0/100"</formula>
    </cfRule>
  </conditionalFormatting>
  <conditionalFormatting sqref="I2208:K2213 L2207:M2213 K2204:K2207">
    <cfRule type="cellIs" operator="equal" priority="709" dxfId="3095">
      <formula>0</formula>
    </cfRule>
    <cfRule type="cellIs" operator="equal" priority="705" dxfId="3096">
      <formula>0</formula>
    </cfRule>
    <cfRule type="cellIs" operator="equal" priority="701" dxfId="3097">
      <formula>0</formula>
    </cfRule>
  </conditionalFormatting>
  <conditionalFormatting sqref="F1470:H1474">
    <cfRule type="cellIs" operator="equal" priority="1843" dxfId="3098">
      <formula>"0/100"</formula>
    </cfRule>
    <cfRule type="cellIs" operator="equal" priority="1842" dxfId="3099">
      <formula>"0/200"</formula>
    </cfRule>
  </conditionalFormatting>
  <conditionalFormatting sqref="L2214 M2214:M2215 L2216 J2216:K2222 F2221:I2222 F2227:H2227 F2216:G2220 D2202:D2203 B2202 C2208:C2214 C2227:C2228 F2233:G2239 I2227:I2234 D2233:D2239 F2223:K2224 C2216:C2225 L2207 F2214:H2214 H2216:I2216 L2217:M2224 H2219:I2219 C2230:C2239">
    <cfRule type="containsText" text="iw.kkZad" operator="containsText" priority="1696" stopIfTrue="1" dxfId="3100">
      <formula>NOT(ISERROR(SEARCH("iw.kkZad",B2202)))</formula>
    </cfRule>
    <cfRule type="containsText" text="dsoy jktdh; fo|ky;ksa esa iz;ksx gsrq fu%'kqYd" operator="containsText" priority="1692" stopIfTrue="1" dxfId="3101">
      <formula>NOT(ISERROR(SEARCH("dsoy jktdh; fo|ky;ksa esa iz;ksx gsrq fu%'kqYd",B2202)))</formula>
    </cfRule>
    <cfRule type="containsText" text="f'k{kk foHkkx jktLFkku" operator="containsText" priority="1695" stopIfTrue="1" dxfId="3102">
      <formula>NOT(ISERROR(SEARCH("f'k{kk foHkkx jktLFkku",B2202)))</formula>
    </cfRule>
  </conditionalFormatting>
  <conditionalFormatting sqref="L3814 M3814:M3815 L3816 J3816:K3822 F3821:I3822 F3827:H3827 F3816:G3820 D3802:D3803 B3802 C3808:C3814 C3827:C3828 F3833:G3839 I3827:I3834 D3833:D3839 F3823:K3824 C3816:C3825 L3807 F3814:H3814 H3816:I3816 L3817:M3824 H3819:I3819 C3830:C3839">
    <cfRule type="containsText" text="f'k{kk foHkkx jktLFkku" operator="containsText" priority="1375" stopIfTrue="1" dxfId="3103">
      <formula>NOT(ISERROR(SEARCH("f'k{kk foHkkx jktLFkku",B3802)))</formula>
    </cfRule>
    <cfRule type="containsText" text="iw.kkZad" operator="containsText" priority="1376" stopIfTrue="1" dxfId="3104">
      <formula>NOT(ISERROR(SEARCH("iw.kkZad",B3802)))</formula>
    </cfRule>
    <cfRule type="containsText" text="dsoy jktdh; fo|ky;ksa esa iz;ksx gsrq fu%'kqYd" operator="containsText" priority="1372" stopIfTrue="1" dxfId="3105">
      <formula>NOT(ISERROR(SEARCH("dsoy jktdh; fo|ky;ksa esa iz;ksx gsrq fu%'kqYd",B3802)))</formula>
    </cfRule>
  </conditionalFormatting>
  <conditionalFormatting sqref="L3214 M3214:M3215 L3216 J3216:K3222 F3221:I3222 F3227:H3227 F3216:G3220 D3202:D3203 B3202 C3208:C3214 C3227:C3228 F3233:G3239 I3227:I3234 D3233:D3239 F3223:K3224 C3216:C3225 L3207 F3214:H3214 H3216:I3216 L3217:M3224 H3219:I3219 C3230:C3239">
    <cfRule type="containsText" text="iw.kkZad" operator="containsText" priority="1496" stopIfTrue="1" dxfId="3106">
      <formula>NOT(ISERROR(SEARCH("iw.kkZad",B3202)))</formula>
    </cfRule>
    <cfRule type="containsText" text="dsoy jktdh; fo|ky;ksa esa iz;ksx gsrq fu%'kqYd" operator="containsText" priority="1492" stopIfTrue="1" dxfId="3107">
      <formula>NOT(ISERROR(SEARCH("dsoy jktdh; fo|ky;ksa esa iz;ksx gsrq fu%'kqYd",B3202)))</formula>
    </cfRule>
    <cfRule type="containsText" text="f'k{kk foHkkx jktLFkku" operator="containsText" priority="1495" stopIfTrue="1" dxfId="3108">
      <formula>NOT(ISERROR(SEARCH("f'k{kk foHkkx jktLFkku",B3202)))</formula>
    </cfRule>
  </conditionalFormatting>
  <conditionalFormatting sqref="L94 M94:M95 L96 J96:K102 F101:I102 F107:H107 F96:G100 D82:D83 B82 C88:C94 C107:C108 F113:G119 I107:I114 D113:D119 F103:K104 C96:C105 L87 F94:H94 H96:I96 L97:M104 H99:I99 C110:C119">
    <cfRule type="containsText" text="dsoy jktdh; fo|ky;ksa esa iz;ksx gsrq fu%'kqYd" operator="containsText" priority="2116" stopIfTrue="1" dxfId="3109">
      <formula>NOT(ISERROR(SEARCH("dsoy jktdh; fo|ky;ksa esa iz;ksx gsrq fu%'kqYd",B82)))</formula>
    </cfRule>
    <cfRule type="containsText" text="f'k{kk foHkkx jktLFkku" operator="containsText" priority="2119" stopIfTrue="1" dxfId="3110">
      <formula>NOT(ISERROR(SEARCH("f'k{kk foHkkx jktLFkku",B82)))</formula>
    </cfRule>
    <cfRule type="containsText" text="iw.kkZad" operator="containsText" priority="2120" stopIfTrue="1" dxfId="3111">
      <formula>NOT(ISERROR(SEARCH("iw.kkZad",B82)))</formula>
    </cfRule>
  </conditionalFormatting>
  <conditionalFormatting sqref="F2476:G2477 D2473:D2479">
    <cfRule type="cellIs" operator="equal" priority="1645" stopIfTrue="1" dxfId="3112">
      <formula>1800</formula>
    </cfRule>
    <cfRule type="cellIs" operator="equal" priority="1646" stopIfTrue="1" dxfId="3113">
      <formula>200</formula>
    </cfRule>
  </conditionalFormatting>
  <conditionalFormatting sqref="M3737:M3746 L3727:L3734 H3754:I3755 H3747 C3721:C3725 H3750:H3753 I3728:K3733 D3737:D3747 E3736:E3747 C3736:C3748 C3728:C3734 F3756:G3759 A3721:B3759 H3728:H3734 D3721:M3723 M3727:M3735 E3734:G3734 K3724:K3727 G3747:G3748 E3750:G3755 C3750:D3759 F3736:F3748 G3736:L3744 I3747:I3753 J3746:K3746">
    <cfRule type="cellIs" operator="equal" priority="1393" dxfId="3114">
      <formula>0</formula>
    </cfRule>
  </conditionalFormatting>
  <conditionalFormatting sqref="L734 M734:M735 L736 J736:K742 F741:I742 F747:H747 F736:G740 D722:D723 B722 C728:C734 C747:C748 F753:G759 I747:I754 D753:D759 F743:K744 C736:C745 L727 F734:H734 H736:I736 L737:M744 H739:I739 C750:C759">
    <cfRule type="containsText" text="iw.kkZad" operator="containsText" priority="1992" stopIfTrue="1" dxfId="3115">
      <formula>NOT(ISERROR(SEARCH("iw.kkZad",B722)))</formula>
    </cfRule>
    <cfRule type="containsText" text="dsoy jktdh; fo|ky;ksa esa iz;ksx gsrq fu%'kqYd" operator="containsText" priority="1988" stopIfTrue="1" dxfId="3116">
      <formula>NOT(ISERROR(SEARCH("dsoy jktdh; fo|ky;ksa esa iz;ksx gsrq fu%'kqYd",B722)))</formula>
    </cfRule>
    <cfRule type="containsText" text="f'k{kk foHkkx jktLFkku" operator="containsText" priority="1991" stopIfTrue="1" dxfId="3117">
      <formula>NOT(ISERROR(SEARCH("f'k{kk foHkkx jktLFkku",B722)))</formula>
    </cfRule>
  </conditionalFormatting>
  <conditionalFormatting sqref="F1516:G1517 D1513:D1519">
    <cfRule type="cellIs" operator="equal" priority="1838" stopIfTrue="1" dxfId="3118">
      <formula>200</formula>
    </cfRule>
    <cfRule type="cellIs" operator="equal" priority="1837" stopIfTrue="1" dxfId="3119">
      <formula>1800</formula>
    </cfRule>
  </conditionalFormatting>
  <conditionalFormatting sqref="M697:M706 L687:L694 H714:I715 H707 C681:C685 H710:H713 I688:K693 D697:D707 E696:E707 C696:C708 C688:C694 F716:G719 A681:B719 H688:H694 D681:M683 M687:M695 E694:G694 K684:K687 G707:G708 E710:G715 C710:D719 F696:F708 G696:L704 I707:I713 J706:K706">
    <cfRule type="cellIs" operator="equal" priority="2001" dxfId="3120">
      <formula>0</formula>
    </cfRule>
  </conditionalFormatting>
  <conditionalFormatting sqref="F1830:H1834">
    <cfRule type="cellIs" operator="equal" priority="1770" dxfId="3121">
      <formula>"0/200"</formula>
    </cfRule>
    <cfRule type="cellIs" operator="equal" priority="1771" dxfId="3122">
      <formula>"0/100"</formula>
    </cfRule>
  </conditionalFormatting>
  <conditionalFormatting sqref="F3996:G3997 D3993:D3999">
    <cfRule type="cellIs" operator="equal" priority="1341" stopIfTrue="1" dxfId="3123">
      <formula>1800</formula>
    </cfRule>
    <cfRule type="cellIs" operator="equal" priority="1342" stopIfTrue="1" dxfId="3124">
      <formula>200</formula>
    </cfRule>
  </conditionalFormatting>
  <conditionalFormatting sqref="F1116:G1117 D1113:D1119">
    <cfRule type="cellIs" operator="equal" priority="1917" stopIfTrue="1" dxfId="3125">
      <formula>1800</formula>
    </cfRule>
    <cfRule type="cellIs" operator="equal" priority="1918" stopIfTrue="1" dxfId="3126">
      <formula>200</formula>
    </cfRule>
  </conditionalFormatting>
  <conditionalFormatting sqref="F910:H914">
    <cfRule type="cellIs" operator="equal" priority="1954" dxfId="3127">
      <formula>"0/200"</formula>
    </cfRule>
    <cfRule type="cellIs" operator="equal" priority="1955" dxfId="3128">
      <formula>"0/100"</formula>
    </cfRule>
  </conditionalFormatting>
  <conditionalFormatting sqref="M1017:M1026 L1007:L1014 H1034:I1035 H1027 C1001:C1005 H1030:H1033 I1008:K1013 D1017:D1027 E1016:E1027 C1016:C1028 C1008:C1014 F1036:G1039 A1001:B1039 H1008:H1014 D1001:M1003 M1007:M1015 E1014:G1014 K1004:K1007 G1027:G1028 E1030:G1035 C1030:D1039 F1016:F1028 G1016:L1024 I1027:I1033 J1026:K1026">
    <cfRule type="cellIs" operator="equal" priority="1937" dxfId="3129">
      <formula>0</formula>
    </cfRule>
  </conditionalFormatting>
  <conditionalFormatting sqref="F550:H554">
    <cfRule type="cellIs" operator="equal" priority="2027" dxfId="3130">
      <formula>"0/100"</formula>
    </cfRule>
    <cfRule type="cellIs" operator="equal" priority="2026" dxfId="3131">
      <formula>"0/200"</formula>
    </cfRule>
  </conditionalFormatting>
  <conditionalFormatting sqref="I2968:K2973 L2967:M2973 K2964:K2967">
    <cfRule type="cellIs" operator="equal" priority="421" dxfId="3132">
      <formula>0</formula>
    </cfRule>
    <cfRule type="cellIs" operator="equal" priority="425" dxfId="3133">
      <formula>0</formula>
    </cfRule>
    <cfRule type="cellIs" operator="equal" priority="417" dxfId="3134">
      <formula>0</formula>
    </cfRule>
    <cfRule type="cellIs" operator="equal" priority="413" dxfId="3135">
      <formula>0</formula>
    </cfRule>
  </conditionalFormatting>
  <conditionalFormatting sqref="F3670:H3674">
    <cfRule type="cellIs" operator="equal" priority="1402" dxfId="3136">
      <formula>"0/200"</formula>
    </cfRule>
    <cfRule type="cellIs" operator="equal" priority="1403" dxfId="3137">
      <formula>"0/100"</formula>
    </cfRule>
  </conditionalFormatting>
  <conditionalFormatting sqref="F190:H194">
    <cfRule type="cellIs" operator="equal" priority="2098" dxfId="3138">
      <formula>"0/200"</formula>
    </cfRule>
    <cfRule type="cellIs" operator="equal" priority="2099" dxfId="3139">
      <formula>"0/100"</formula>
    </cfRule>
  </conditionalFormatting>
  <conditionalFormatting sqref="B81:M81">
    <cfRule type="cellIs" operator="equal" priority="9" dxfId="3140">
      <formula>0</formula>
    </cfRule>
  </conditionalFormatting>
  <conditionalFormatting sqref="F2270:H2274">
    <cfRule type="cellIs" operator="equal" priority="1683" dxfId="3141">
      <formula>"0/100"</formula>
    </cfRule>
    <cfRule type="cellIs" operator="equal" priority="1682" dxfId="3142">
      <formula>"0/200"</formula>
    </cfRule>
  </conditionalFormatting>
  <conditionalFormatting sqref="F1916:G1917 D1913:D1919">
    <cfRule type="cellIs" operator="equal" priority="1758" stopIfTrue="1" dxfId="3143">
      <formula>200</formula>
    </cfRule>
    <cfRule type="cellIs" operator="equal" priority="1757" stopIfTrue="1" dxfId="3144">
      <formula>1800</formula>
    </cfRule>
  </conditionalFormatting>
  <conditionalFormatting sqref="L2494 M2494:M2495 L2496 J2496:K2502 F2501:I2502 F2507:H2507 F2496:G2500 D2482:D2483 B2482 C2488:C2494 C2507:C2508 F2513:G2519 I2507:I2514 D2513:D2519 F2503:K2504 C2496:C2505 L2487 F2494:H2494 H2496:I2496 L2497:M2504 H2499:I2499 C2510:C2519">
    <cfRule type="containsText" text="dsoy jktdh; fo|ky;ksa esa iz;ksx gsrq fu%'kqYd" operator="containsText" priority="1636" stopIfTrue="1" dxfId="3145">
      <formula>NOT(ISERROR(SEARCH("dsoy jktdh; fo|ky;ksa esa iz;ksx gsrq fu%'kqYd",B2482)))</formula>
    </cfRule>
    <cfRule type="containsText" text="f'k{kk foHkkx jktLFkku" operator="containsText" priority="1639" stopIfTrue="1" dxfId="3146">
      <formula>NOT(ISERROR(SEARCH("f'k{kk foHkkx jktLFkku",B2482)))</formula>
    </cfRule>
    <cfRule type="containsText" text="iw.kkZad" operator="containsText" priority="1640" stopIfTrue="1" dxfId="3147">
      <formula>NOT(ISERROR(SEARCH("iw.kkZad",B2482)))</formula>
    </cfRule>
  </conditionalFormatting>
  <conditionalFormatting sqref="B321:M321">
    <cfRule type="cellIs" operator="equal" priority="3" dxfId="3148">
      <formula>0</formula>
    </cfRule>
  </conditionalFormatting>
  <conditionalFormatting sqref="I2088:K2093 L2087:M2093 K2084:K2087">
    <cfRule type="cellIs" operator="equal" priority="741" dxfId="3149">
      <formula>0</formula>
    </cfRule>
    <cfRule type="cellIs" operator="equal" priority="745" dxfId="3150">
      <formula>0</formula>
    </cfRule>
    <cfRule type="cellIs" operator="equal" priority="737" dxfId="3151">
      <formula>0</formula>
    </cfRule>
  </conditionalFormatting>
  <conditionalFormatting sqref="L3334 M3334:M3335 L3336 J3336:K3342 F3341:I3342 F3347:H3347 F3336:G3340 D3322:D3323 B3322 C3328:C3334 C3347:C3348 F3353:G3359 I3347:I3354 D3353:D3359 F3343:K3344 C3336:C3345 L3327 F3334:H3334 H3336:I3336 L3337:M3344 H3339:I3339 C3350:C3359">
    <cfRule type="containsText" text="iw.kkZad" operator="containsText" priority="1472" stopIfTrue="1" dxfId="3152">
      <formula>NOT(ISERROR(SEARCH("iw.kkZad",B3322)))</formula>
    </cfRule>
    <cfRule type="containsText" text="f'k{kk foHkkx jktLFkku" operator="containsText" priority="1471" stopIfTrue="1" dxfId="3153">
      <formula>NOT(ISERROR(SEARCH("f'k{kk foHkkx jktLFkku",B3322)))</formula>
    </cfRule>
    <cfRule type="containsText" text="dsoy jktdh; fo|ky;ksa esa iz;ksx gsrq fu%'kqYd" operator="containsText" priority="1468" stopIfTrue="1" dxfId="3154">
      <formula>NOT(ISERROR(SEARCH("dsoy jktdh; fo|ky;ksa esa iz;ksx gsrq fu%'kqYd",B3322)))</formula>
    </cfRule>
  </conditionalFormatting>
  <conditionalFormatting sqref="L3494 M3494:M3495 L3496 J3496:K3502 F3501:I3502 F3507:H3507 F3496:G3500 D3482:D3483 B3482 C3488:C3494 C3507:C3508 F3513:G3519 I3507:I3514 D3513:D3519 F3503:K3504 C3496:C3505 L3487 F3494:H3494 H3496:I3496 L3497:M3504 H3499:I3499 C3510:C3519">
    <cfRule type="containsText" text="iw.kkZad" operator="containsText" priority="1440" stopIfTrue="1" dxfId="3155">
      <formula>NOT(ISERROR(SEARCH("iw.kkZad",B3482)))</formula>
    </cfRule>
    <cfRule type="containsText" text="f'k{kk foHkkx jktLFkku" operator="containsText" priority="1439" stopIfTrue="1" dxfId="3156">
      <formula>NOT(ISERROR(SEARCH("f'k{kk foHkkx jktLFkku",B3482)))</formula>
    </cfRule>
    <cfRule type="containsText" text="dsoy jktdh; fo|ky;ksa esa iz;ksx gsrq fu%'kqYd" operator="containsText" priority="1436" stopIfTrue="1" dxfId="3157">
      <formula>NOT(ISERROR(SEARCH("dsoy jktdh; fo|ky;ksa esa iz;ksx gsrq fu%'kqYd",B3482)))</formula>
    </cfRule>
  </conditionalFormatting>
  <conditionalFormatting sqref="F2036:G2037 D2033:D2039">
    <cfRule type="cellIs" operator="equal" priority="1733" stopIfTrue="1" dxfId="3158">
      <formula>1800</formula>
    </cfRule>
    <cfRule type="cellIs" operator="equal" priority="1734" stopIfTrue="1" dxfId="3159">
      <formula>200</formula>
    </cfRule>
  </conditionalFormatting>
  <conditionalFormatting sqref="F3870:H3874">
    <cfRule type="cellIs" operator="equal" priority="1362" dxfId="3160">
      <formula>"0/200"</formula>
    </cfRule>
    <cfRule type="cellIs" operator="equal" priority="1363" dxfId="3161">
      <formula>"0/100"</formula>
    </cfRule>
  </conditionalFormatting>
  <conditionalFormatting sqref="M2577:M2586 L2567:L2574 H2594:I2595 H2587 C2561:C2565 H2590:H2593 I2568:K2573 D2577:D2587 E2576:E2587 C2576:C2588 C2568:C2574 F2596:G2599 A2561:B2599 H2568:H2574 D2561:M2563 M2567:M2575 E2574:G2574 K2564:K2567 G2587:G2588 E2590:G2595 C2590:D2599 F2576:F2588 G2576:L2584 I2587:I2593 J2586:K2586">
    <cfRule type="cellIs" operator="equal" priority="1625" dxfId="3162">
      <formula>0</formula>
    </cfRule>
  </conditionalFormatting>
  <conditionalFormatting sqref="F2710:H2714">
    <cfRule type="cellIs" operator="equal" priority="1594" dxfId="3163">
      <formula>"0/200"</formula>
    </cfRule>
    <cfRule type="cellIs" operator="equal" priority="1595" dxfId="3164">
      <formula>"0/100"</formula>
    </cfRule>
  </conditionalFormatting>
  <conditionalFormatting sqref="I1528:K1533 L1527:M1533 K1524:K1527">
    <cfRule type="cellIs" operator="equal" priority="913" dxfId="3165">
      <formula>0</formula>
    </cfRule>
    <cfRule type="cellIs" operator="equal" priority="909" dxfId="3166">
      <formula>0</formula>
    </cfRule>
    <cfRule type="cellIs" operator="equal" priority="905" dxfId="3167">
      <formula>0</formula>
    </cfRule>
  </conditionalFormatting>
  <conditionalFormatting sqref="M377:M386 L367:L374 H394:I395 H387 C361:C365 H390:H393 I368:K373 D377:D387 E376:E387 C376:C388 C368:C374 F396:G399 A361:B399 H368:H374 D361:M363 M367:M375 E374:G374 K364:K367 G387:G388 E390:G395 C390:D399 F376:F388 G376:L384 I387:I393 J386:K386">
    <cfRule type="cellIs" operator="equal" priority="2065" dxfId="3168">
      <formula>0</formula>
    </cfRule>
  </conditionalFormatting>
  <conditionalFormatting sqref="B201:M201">
    <cfRule type="cellIs" operator="equal" priority="6" dxfId="3169">
      <formula>0</formula>
    </cfRule>
  </conditionalFormatting>
  <conditionalFormatting sqref="F3430:H3434">
    <cfRule type="cellIs" operator="equal" priority="1451" dxfId="3170">
      <formula>"0/100"</formula>
    </cfRule>
    <cfRule type="cellIs" operator="equal" priority="1450" dxfId="3171">
      <formula>"0/200"</formula>
    </cfRule>
  </conditionalFormatting>
  <conditionalFormatting sqref="F2470:H2474">
    <cfRule type="cellIs" operator="equal" priority="1643" dxfId="3172">
      <formula>"0/100"</formula>
    </cfRule>
    <cfRule type="cellIs" operator="equal" priority="1642" dxfId="3173">
      <formula>"0/200"</formula>
    </cfRule>
  </conditionalFormatting>
  <conditionalFormatting sqref="F1310:H1314">
    <cfRule type="cellIs" operator="equal" priority="1875" dxfId="3174">
      <formula>"0/100"</formula>
    </cfRule>
    <cfRule type="cellIs" operator="equal" priority="1874" dxfId="3175">
      <formula>"0/200"</formula>
    </cfRule>
  </conditionalFormatting>
  <conditionalFormatting sqref="F1196:G1197 D1193:D1199">
    <cfRule type="cellIs" operator="equal" priority="1901" stopIfTrue="1" dxfId="3176">
      <formula>1800</formula>
    </cfRule>
    <cfRule type="cellIs" operator="equal" priority="1902" stopIfTrue="1" dxfId="3177">
      <formula>200</formula>
    </cfRule>
  </conditionalFormatting>
  <conditionalFormatting sqref="F276:G277 D273:D279">
    <cfRule type="cellIs" operator="equal" priority="2086" stopIfTrue="1" dxfId="3178">
      <formula>200</formula>
    </cfRule>
    <cfRule type="cellIs" operator="equal" priority="2085" stopIfTrue="1" dxfId="3179">
      <formula>1800</formula>
    </cfRule>
  </conditionalFormatting>
  <conditionalFormatting sqref="M617:M626 L607:L614 H634:I635 H627 C601:C605 H630:H633 I608:K613 D617:D627 E616:E627 C616:C628 C608:C614 F636:G639 A601:B639 H608:H614 D601:M603 M607:M615 E614:G614 K604:K607 G627:G628 E630:G635 C630:D639 F616:F628 G616:L624 I627:I633 J626:K626">
    <cfRule type="cellIs" operator="equal" priority="2017" dxfId="3180">
      <formula>0</formula>
    </cfRule>
  </conditionalFormatting>
  <conditionalFormatting sqref="F596:G597 D593:D599">
    <cfRule type="cellIs" operator="equal" priority="2022" stopIfTrue="1" dxfId="3181">
      <formula>200</formula>
    </cfRule>
    <cfRule type="cellIs" operator="equal" priority="2021" stopIfTrue="1" dxfId="3182">
      <formula>1800</formula>
    </cfRule>
  </conditionalFormatting>
  <conditionalFormatting sqref="F2796:G2797 D2793:D2799">
    <cfRule type="cellIs" operator="equal" priority="1582" stopIfTrue="1" dxfId="3183">
      <formula>200</formula>
    </cfRule>
    <cfRule type="cellIs" operator="equal" priority="1581" stopIfTrue="1" dxfId="3184">
      <formula>1800</formula>
    </cfRule>
  </conditionalFormatting>
  <conditionalFormatting sqref="F2436:G2437 D2433:D2439">
    <cfRule type="cellIs" operator="equal" priority="1653" stopIfTrue="1" dxfId="3185">
      <formula>1800</formula>
    </cfRule>
    <cfRule type="cellIs" operator="equal" priority="1654" stopIfTrue="1" dxfId="3186">
      <formula>200</formula>
    </cfRule>
  </conditionalFormatting>
  <conditionalFormatting sqref="L3934 M3934:M3935 L3936 J3936:K3942 F3941:I3942 F3947:H3947 F3936:G3940 D3922:D3923 B3922 C3928:C3934 C3947:C3948 F3953:G3959 I3947:I3954 D3953:D3959 F3943:K3944 C3936:C3945 L3927 F3934:H3934 H3936:I3936 L3937:M3944 H3939:I3939 C3950:C3959">
    <cfRule type="containsText" text="iw.kkZad" operator="containsText" priority="1352" stopIfTrue="1" dxfId="3187">
      <formula>NOT(ISERROR(SEARCH("iw.kkZad",B3922)))</formula>
    </cfRule>
    <cfRule type="containsText" text="dsoy jktdh; fo|ky;ksa esa iz;ksx gsrq fu%'kqYd" operator="containsText" priority="1348" stopIfTrue="1" dxfId="3188">
      <formula>NOT(ISERROR(SEARCH("dsoy jktdh; fo|ky;ksa esa iz;ksx gsrq fu%'kqYd",B3922)))</formula>
    </cfRule>
    <cfRule type="containsText" text="f'k{kk foHkkx jktLFkku" operator="containsText" priority="1351" stopIfTrue="1" dxfId="3189">
      <formula>NOT(ISERROR(SEARCH("f'k{kk foHkkx jktLFkku",B3922)))</formula>
    </cfRule>
  </conditionalFormatting>
  <conditionalFormatting sqref="F2910:H2914">
    <cfRule type="cellIs" operator="equal" priority="1554" dxfId="3190">
      <formula>"0/200"</formula>
    </cfRule>
    <cfRule type="cellIs" operator="equal" priority="1555" dxfId="3191">
      <formula>"0/100"</formula>
    </cfRule>
  </conditionalFormatting>
  <conditionalFormatting sqref="F3230:H3234">
    <cfRule type="cellIs" operator="equal" priority="1491" dxfId="3192">
      <formula>"0/100"</formula>
    </cfRule>
    <cfRule type="cellIs" operator="equal" priority="1490" dxfId="3193">
      <formula>"0/200"</formula>
    </cfRule>
  </conditionalFormatting>
  <conditionalFormatting sqref="F2196:G2197 D2193:D2199">
    <cfRule type="cellIs" operator="equal" priority="1702" stopIfTrue="1" dxfId="3194">
      <formula>200</formula>
    </cfRule>
    <cfRule type="cellIs" operator="equal" priority="1701" stopIfTrue="1" dxfId="3195">
      <formula>1800</formula>
    </cfRule>
  </conditionalFormatting>
  <conditionalFormatting sqref="F1276:G1277 D1273:D1279">
    <cfRule type="cellIs" operator="equal" priority="1885" stopIfTrue="1" dxfId="3196">
      <formula>1800</formula>
    </cfRule>
    <cfRule type="cellIs" operator="equal" priority="1886" stopIfTrue="1" dxfId="3197">
      <formula>200</formula>
    </cfRule>
  </conditionalFormatting>
  <conditionalFormatting sqref="M3617:M3626 L3607:L3614 H3634:I3635 H3627 C3601:C3605 H3630:H3633 I3608:K3613 D3617:D3627 E3616:E3627 C3616:C3628 C3608:C3614 F3636:G3639 A3601:B3639 H3608:H3614 D3601:M3603 M3607:M3615 E3614:G3614 K3604:K3607 G3627:G3628 E3630:G3635 C3630:D3639 F3616:F3628 G3616:L3624 I3627:I3633 J3626:K3626">
    <cfRule type="cellIs" operator="equal" priority="1417" dxfId="3198">
      <formula>0</formula>
    </cfRule>
  </conditionalFormatting>
  <conditionalFormatting sqref="B281:M281">
    <cfRule type="cellIs" operator="equal" priority="4" dxfId="3199">
      <formula>0</formula>
    </cfRule>
  </conditionalFormatting>
  <conditionalFormatting sqref="M737:M746 L727:L734 H754:I755 H747 C721:C725 H750:H753 I728:K733 D737:D747 E736:E747 C736:C748 C728:C734 F756:G759 A721:B759 H728:H734 D721:M723 M727:M735 E734:G734 K724:K727 G747:G748 E750:G755 C750:D759 F736:F748 G736:L744 I747:I753 J746:K746">
    <cfRule type="cellIs" operator="equal" priority="1993" dxfId="3200">
      <formula>0</formula>
    </cfRule>
  </conditionalFormatting>
  <conditionalFormatting sqref="M1137:M1146 L1127:L1134 H1154:I1155 H1147 C1121:C1125 H1150:H1153 I1128:K1133 D1137:D1147 E1136:E1147 C1136:C1148 C1128:C1134 F1156:G1159 A1121:B1159 H1128:H1134 D1121:M1123 M1127:M1135 E1134:G1134 K1124:K1127 G1147:G1148 E1150:G1155 C1150:D1159 F1136:F1148 G1136:L1144 I1147:I1153 J1146:K1146">
    <cfRule type="cellIs" operator="equal" priority="1913" dxfId="3201">
      <formula>0</formula>
    </cfRule>
  </conditionalFormatting>
  <conditionalFormatting sqref="L2374 M2374:M2375 L2376 J2376:K2382 F2381:I2382 F2387:H2387 F2376:G2380 D2362:D2363 B2362 C2368:C2374 C2387:C2388 F2393:G2399 I2387:I2394 D2393:D2399 F2383:K2384 C2376:C2385 L2367 F2374:H2374 H2376:I2376 L2377:M2384 H2379:I2379 C2390:C2399">
    <cfRule type="containsText" text="f'k{kk foHkkx jktLFkku" operator="containsText" priority="1663" stopIfTrue="1" dxfId="3202">
      <formula>NOT(ISERROR(SEARCH("f'k{kk foHkkx jktLFkku",B2362)))</formula>
    </cfRule>
    <cfRule type="containsText" text="iw.kkZad" operator="containsText" priority="1664" stopIfTrue="1" dxfId="3203">
      <formula>NOT(ISERROR(SEARCH("iw.kkZad",B2362)))</formula>
    </cfRule>
    <cfRule type="containsText" text="dsoy jktdh; fo|ky;ksa esa iz;ksx gsrq fu%'kqYd" operator="containsText" priority="1660" stopIfTrue="1" dxfId="3204">
      <formula>NOT(ISERROR(SEARCH("dsoy jktdh; fo|ky;ksa esa iz;ksx gsrq fu%'kqYd",B2362)))</formula>
    </cfRule>
  </conditionalFormatting>
  <conditionalFormatting sqref="B241:M241">
    <cfRule type="cellIs" operator="equal" priority="5" dxfId="3205">
      <formula>0</formula>
    </cfRule>
  </conditionalFormatting>
  <conditionalFormatting sqref="M1297:M1306 L1287:L1294 H1314:I1315 H1307 C1281:C1285 H1310:H1313 I1288:K1293 D1297:D1307 E1296:E1307 C1296:C1308 C1288:C1294 F1316:G1319 A1281:B1319 H1288:H1294 D1281:M1283 M1287:M1295 E1294:G1294 K1284:K1287 G1307:G1308 E1310:G1315 C1310:D1319 F1296:F1308 G1296:L1304 I1307:I1313 J1306:K1306">
    <cfRule type="cellIs" operator="equal" priority="1881" dxfId="3206">
      <formula>0</formula>
    </cfRule>
  </conditionalFormatting>
  <conditionalFormatting sqref="M1737:M1746 L1727:L1734 H1754:I1755 H1747 C1721:C1725 H1750:H1753 I1728:K1733 D1737:D1747 E1736:E1747 C1736:C1748 C1728:C1734 F1756:G1759 A1721:B1759 H1728:H1734 D1721:M1723 M1727:M1735 E1734:G1734 K1724:K1727 G1747:G1748 E1750:G1755 C1750:D1759 F1736:F1748 G1736:L1744 I1747:I1753 J1746:K1746">
    <cfRule type="cellIs" operator="equal" priority="1793" dxfId="3207">
      <formula>0</formula>
    </cfRule>
  </conditionalFormatting>
  <conditionalFormatting sqref="F476:G477 D473:D479">
    <cfRule type="cellIs" operator="equal" priority="2045" stopIfTrue="1" dxfId="3208">
      <formula>1800</formula>
    </cfRule>
    <cfRule type="cellIs" operator="equal" priority="2046" stopIfTrue="1" dxfId="3209">
      <formula>200</formula>
    </cfRule>
  </conditionalFormatting>
  <conditionalFormatting sqref="L694 M694:M695 L696 J696:K702 F701:I702 F707:H707 F696:G700 D682:D683 B682 C688:C694 C707:C708 F713:G719 I707:I714 D713:D719 F703:K704 C696:C705 L687 F694:H694 H696:I696 L697:M704 H699:I699 C710:C719">
    <cfRule type="containsText" text="f'k{kk foHkkx jktLFkku" operator="containsText" priority="1999" stopIfTrue="1" dxfId="3210">
      <formula>NOT(ISERROR(SEARCH("f'k{kk foHkkx jktLFkku",B682)))</formula>
    </cfRule>
    <cfRule type="containsText" text="dsoy jktdh; fo|ky;ksa esa iz;ksx gsrq fu%'kqYd" operator="containsText" priority="1996" stopIfTrue="1" dxfId="3211">
      <formula>NOT(ISERROR(SEARCH("dsoy jktdh; fo|ky;ksa esa iz;ksx gsrq fu%'kqYd",B682)))</formula>
    </cfRule>
    <cfRule type="containsText" text="iw.kkZad" operator="containsText" priority="2000" stopIfTrue="1" dxfId="3212">
      <formula>NOT(ISERROR(SEARCH("iw.kkZad",B682)))</formula>
    </cfRule>
  </conditionalFormatting>
  <conditionalFormatting sqref="F2356:G2357 D2353:D2359">
    <cfRule type="cellIs" operator="equal" priority="1669" stopIfTrue="1" dxfId="3213">
      <formula>1800</formula>
    </cfRule>
    <cfRule type="cellIs" operator="equal" priority="1670" stopIfTrue="1" dxfId="3214">
      <formula>200</formula>
    </cfRule>
  </conditionalFormatting>
  <conditionalFormatting sqref="M2737:M2746 L2727:L2734 H2754:I2755 H2747 C2721:C2725 H2750:H2753 I2728:K2733 D2737:D2747 E2736:E2747 C2736:C2748 C2728:C2734 F2756:G2759 A2721:B2759 H2728:H2734 D2721:M2723 M2727:M2735 E2734:G2734 K2724:K2727 G2747:G2748 E2750:G2755 C2750:D2759 F2736:F2748 G2736:L2744 I2747:I2753 J2746:K2746">
    <cfRule type="cellIs" operator="equal" priority="1593" dxfId="3215">
      <formula>0</formula>
    </cfRule>
  </conditionalFormatting>
  <conditionalFormatting sqref="F1950:H1954">
    <cfRule type="cellIs" operator="equal" priority="1746" dxfId="3216">
      <formula>"0/200"</formula>
    </cfRule>
    <cfRule type="cellIs" operator="equal" priority="1747" dxfId="3217">
      <formula>"0/100"</formula>
    </cfRule>
  </conditionalFormatting>
  <conditionalFormatting sqref="L414 M414:M415 L416 J416:K422 F421:I422 F427:H427 F416:G420 D402:D403 B402 C408:C414 C427:C428 F433:G439 I427:I434 D433:D439 F423:K424 C416:C425 L407 F414:H414 H416:I416 L417:M424 H419:I419 C430:C439">
    <cfRule type="containsText" text="iw.kkZad" operator="containsText" priority="2056" stopIfTrue="1" dxfId="3218">
      <formula>NOT(ISERROR(SEARCH("iw.kkZad",B402)))</formula>
    </cfRule>
    <cfRule type="containsText" text="f'k{kk foHkkx jktLFkku" operator="containsText" priority="2055" stopIfTrue="1" dxfId="3219">
      <formula>NOT(ISERROR(SEARCH("f'k{kk foHkkx jktLFkku",B402)))</formula>
    </cfRule>
    <cfRule type="containsText" text="dsoy jktdh; fo|ky;ksa esa iz;ksx gsrq fu%'kqYd" operator="containsText" priority="2052" stopIfTrue="1" dxfId="3220">
      <formula>NOT(ISERROR(SEARCH("dsoy jktdh; fo|ky;ksa esa iz;ksx gsrq fu%'kqYd",B402)))</formula>
    </cfRule>
  </conditionalFormatting>
  <conditionalFormatting sqref="M3937:M3946 L3927:L3934 H3954:I3955 H3947 C3921:C3925 H3950:H3953 I3928:K3933 D3937:D3947 E3936:E3947 C3936:C3948 C3928:C3934 F3956:G3959 A3921:B3959 H3928:H3934 D3921:M3923 M3927:M3935 E3934:G3934 K3924:K3927 G3947:G3948 E3950:G3955 C3950:D3959 F3936:F3948 G3936:L3944 I3947:I3953 J3946:K3946">
    <cfRule type="cellIs" operator="equal" priority="1353" dxfId="3221">
      <formula>0</formula>
    </cfRule>
  </conditionalFormatting>
  <conditionalFormatting sqref="M3457:M3466 L3447:L3454 H3474:I3475 H3467 C3441:C3445 H3470:H3473 I3448:K3453 D3457:D3467 E3456:E3467 C3456:C3468 C3448:C3454 F3476:G3479 A3441:B3479 H3448:H3454 D3441:M3443 M3447:M3455 E3454:G3454 K3444:K3447 G3467:G3468 E3470:G3475 C3470:D3479 F3456:F3468 G3456:L3464 I3467:I3473 J3466:K3466">
    <cfRule type="cellIs" operator="equal" priority="1449" dxfId="3222">
      <formula>0</formula>
    </cfRule>
  </conditionalFormatting>
  <conditionalFormatting sqref="M3577:M3586 L3567:L3574 H3594:I3595 H3587 C3561:C3565 H3590:H3593 I3568:K3573 D3577:D3587 E3576:E3587 C3576:C3588 C3568:C3574 F3596:G3599 A3561:B3599 H3568:H3574 D3561:M3563 M3567:M3575 E3574:G3574 K3564:K3567 G3587:G3588 E3590:G3595 C3590:D3599 F3576:F3588 G3576:L3584 I3587:I3593 J3586:K3586">
    <cfRule type="cellIs" operator="equal" priority="1425" dxfId="3223">
      <formula>0</formula>
    </cfRule>
  </conditionalFormatting>
  <conditionalFormatting sqref="L3014 M3014:M3015 L3016 J3016:K3022 F3021:I3022 F3027:H3027 F3016:G3020 D3002:D3003 B3002 C3008:C3014 C3027:C3028 F3033:G3039 I3027:I3034 D3033:D3039 F3023:K3024 C3016:C3025 L3007 F3014:H3014 H3016:I3016 L3017:M3024 H3019:I3019 C3030:C3039">
    <cfRule type="containsText" text="dsoy jktdh; fo|ky;ksa esa iz;ksx gsrq fu%'kqYd" operator="containsText" priority="1532" stopIfTrue="1" dxfId="3224">
      <formula>NOT(ISERROR(SEARCH("dsoy jktdh; fo|ky;ksa esa iz;ksx gsrq fu%'kqYd",B3002)))</formula>
    </cfRule>
    <cfRule type="containsText" text="f'k{kk foHkkx jktLFkku" operator="containsText" priority="1535" stopIfTrue="1" dxfId="3225">
      <formula>NOT(ISERROR(SEARCH("f'k{kk foHkkx jktLFkku",B3002)))</formula>
    </cfRule>
    <cfRule type="containsText" text="iw.kkZad" operator="containsText" priority="1536" stopIfTrue="1" dxfId="3226">
      <formula>NOT(ISERROR(SEARCH("iw.kkZad",B3002)))</formula>
    </cfRule>
  </conditionalFormatting>
  <conditionalFormatting sqref="F3236:G3237 D3233:D3239">
    <cfRule type="cellIs" operator="equal" priority="1494" stopIfTrue="1" dxfId="3227">
      <formula>200</formula>
    </cfRule>
    <cfRule type="cellIs" operator="equal" priority="1493" stopIfTrue="1" dxfId="3228">
      <formula>1800</formula>
    </cfRule>
  </conditionalFormatting>
  <conditionalFormatting sqref="L534 M534:M535 L536 J536:K542 F541:I542 F547:H547 F536:G540 D522:D523 B522 C528:C534 C547:C548 F553:G559 I547:I554 D553:D559 F543:K544 C536:C545 L527 F534:H534 H536:I536 L537:M544 H539:I539 C550:C559">
    <cfRule type="containsText" text="iw.kkZad" operator="containsText" priority="2032" stopIfTrue="1" dxfId="3229">
      <formula>NOT(ISERROR(SEARCH("iw.kkZad",B522)))</formula>
    </cfRule>
    <cfRule type="containsText" text="f'k{kk foHkkx jktLFkku" operator="containsText" priority="2031" stopIfTrue="1" dxfId="3230">
      <formula>NOT(ISERROR(SEARCH("f'k{kk foHkkx jktLFkku",B522)))</formula>
    </cfRule>
    <cfRule type="containsText" text="dsoy jktdh; fo|ky;ksa esa iz;ksx gsrq fu%'kqYd" operator="containsText" priority="2028" stopIfTrue="1" dxfId="3231">
      <formula>NOT(ISERROR(SEARCH("dsoy jktdh; fo|ky;ksa esa iz;ksx gsrq fu%'kqYd",B522)))</formula>
    </cfRule>
  </conditionalFormatting>
  <conditionalFormatting sqref="M1617:M1626 L1607:L1614 H1634:I1635 H1627 C1601:C1605 H1630:H1633 I1608:K1613 D1617:D1627 E1616:E1627 C1616:C1628 C1608:C1614 F1636:G1639 A1601:B1639 H1608:H1614 D1601:M1603 M1607:M1615 E1614:G1614 K1604:K1607 G1627:G1628 E1630:G1635 C1630:D1639 F1616:F1628 G1616:L1624 I1627:I1633 J1626:K1626">
    <cfRule type="cellIs" operator="equal" priority="1817" dxfId="3232">
      <formula>0</formula>
    </cfRule>
  </conditionalFormatting>
  <conditionalFormatting sqref="F750:H754">
    <cfRule type="cellIs" operator="equal" priority="1987" dxfId="3233">
      <formula>"0/100"</formula>
    </cfRule>
    <cfRule type="cellIs" operator="equal" priority="1986" dxfId="3234">
      <formula>"0/200"</formula>
    </cfRule>
  </conditionalFormatting>
  <conditionalFormatting sqref="F30:H34">
    <cfRule type="cellIs" operator="equal" priority="2133" dxfId="3235">
      <formula>"0/200"</formula>
    </cfRule>
    <cfRule type="cellIs" operator="equal" priority="2134" dxfId="3236">
      <formula>"0/100"</formula>
    </cfRule>
  </conditionalFormatting>
  <conditionalFormatting sqref="I2368:K2373 L2367:M2373 K2364:K2367">
    <cfRule type="cellIs" operator="equal" priority="653" dxfId="3237">
      <formula>0</formula>
    </cfRule>
    <cfRule type="cellIs" operator="equal" priority="661" dxfId="3238">
      <formula>0</formula>
    </cfRule>
    <cfRule type="cellIs" operator="equal" priority="657" dxfId="3239">
      <formula>0</formula>
    </cfRule>
  </conditionalFormatting>
  <conditionalFormatting sqref="F1710:H1714">
    <cfRule type="cellIs" operator="equal" priority="1794" dxfId="3240">
      <formula>"0/200"</formula>
    </cfRule>
    <cfRule type="cellIs" operator="equal" priority="1795" dxfId="3241">
      <formula>"0/100"</formula>
    </cfRule>
  </conditionalFormatting>
  <conditionalFormatting sqref="L1174 M1174:M1175 L1176 J1176:K1182 F1181:I1182 F1187:H1187 F1176:G1180 D1162:D1163 B1162 C1168:C1174 C1187:C1188 F1193:G1199 I1187:I1194 D1193:D1199 F1183:K1184 C1176:C1185 L1167 F1174:H1174 H1176:I1176 L1177:M1184 H1179:I1179 C1190:C1199">
    <cfRule type="containsText" text="f'k{kk foHkkx jktLFkku" operator="containsText" priority="1903" stopIfTrue="1" dxfId="3242">
      <formula>NOT(ISERROR(SEARCH("f'k{kk foHkkx jktLFkku",B1162)))</formula>
    </cfRule>
    <cfRule type="containsText" text="iw.kkZad" operator="containsText" priority="1904" stopIfTrue="1" dxfId="3243">
      <formula>NOT(ISERROR(SEARCH("iw.kkZad",B1162)))</formula>
    </cfRule>
    <cfRule type="containsText" text="dsoy jktdh; fo|ky;ksa esa iz;ksx gsrq fu%'kqYd" operator="containsText" priority="1900" stopIfTrue="1" dxfId="3244">
      <formula>NOT(ISERROR(SEARCH("dsoy jktdh; fo|ky;ksa esa iz;ksx gsrq fu%'kqYd",B1162)))</formula>
    </cfRule>
  </conditionalFormatting>
  <conditionalFormatting sqref="F876:G877 D873:D879">
    <cfRule type="cellIs" operator="equal" priority="1965" stopIfTrue="1" dxfId="3245">
      <formula>1800</formula>
    </cfRule>
    <cfRule type="cellIs" operator="equal" priority="1966" stopIfTrue="1" dxfId="3246">
      <formula>200</formula>
    </cfRule>
  </conditionalFormatting>
  <conditionalFormatting sqref="F1436:G1437 D1433:D1439">
    <cfRule type="cellIs" operator="equal" priority="1854" stopIfTrue="1" dxfId="3247">
      <formula>200</formula>
    </cfRule>
    <cfRule type="cellIs" operator="equal" priority="1853" stopIfTrue="1" dxfId="3248">
      <formula>1800</formula>
    </cfRule>
  </conditionalFormatting>
  <conditionalFormatting sqref="M977:M986 L967:L974 H994:I995 H987 C961:C965 H990:H993 I968:K973 D977:D987 E976:E987 C976:C988 C968:C974 F996:G999 A961:B999 H968:H974 D961:M963 M967:M975 E974:G974 K964:K967 G987:G988 E990:G995 C990:D999 F976:F988 G976:L984 I987:I993 J986:K986">
    <cfRule type="cellIs" operator="equal" priority="1945" dxfId="3249">
      <formula>0</formula>
    </cfRule>
  </conditionalFormatting>
  <conditionalFormatting sqref="L1974 M1974:M1975 L1976 J1976:K1982 F1981:I1982 F1987:H1987 F1976:G1980 D1962:D1963 B1962 C1968:C1974 C1987:C1988 F1993:G1999 I1987:I1994 D1993:D1999 F1983:K1984 C1976:C1985 L1967 F1974:H1974 H1976:I1976 L1977:M1984 H1979:I1979 C1990:C1999">
    <cfRule type="containsText" text="iw.kkZad" operator="containsText" priority="1744" stopIfTrue="1" dxfId="3250">
      <formula>NOT(ISERROR(SEARCH("iw.kkZad",B1962)))</formula>
    </cfRule>
    <cfRule type="containsText" text="dsoy jktdh; fo|ky;ksa esa iz;ksx gsrq fu%'kqYd" operator="containsText" priority="1740" stopIfTrue="1" dxfId="3251">
      <formula>NOT(ISERROR(SEARCH("dsoy jktdh; fo|ky;ksa esa iz;ksx gsrq fu%'kqYd",B1962)))</formula>
    </cfRule>
    <cfRule type="containsText" text="f'k{kk foHkkx jktLFkku" operator="containsText" priority="1743" stopIfTrue="1" dxfId="3252">
      <formula>NOT(ISERROR(SEARCH("f'k{kk foHkkx jktLFkku",B1962)))</formula>
    </cfRule>
  </conditionalFormatting>
  <conditionalFormatting sqref="L2654 M2654:M2655 L2656 J2656:K2662 F2661:I2662 F2667:H2667 F2656:G2660 D2642:D2643 B2642 C2648:C2654 C2667:C2668 F2673:G2679 I2667:I2674 D2673:D2679 F2663:K2664 C2656:C2665 L2647 F2654:H2654 H2656:I2656 L2657:M2664 H2659:I2659 C2670:C2679">
    <cfRule type="containsText" text="f'k{kk foHkkx jktLFkku" operator="containsText" priority="1607" stopIfTrue="1" dxfId="3253">
      <formula>NOT(ISERROR(SEARCH("f'k{kk foHkkx jktLFkku",B2642)))</formula>
    </cfRule>
    <cfRule type="containsText" text="iw.kkZad" operator="containsText" priority="1608" stopIfTrue="1" dxfId="3254">
      <formula>NOT(ISERROR(SEARCH("iw.kkZad",B2642)))</formula>
    </cfRule>
    <cfRule type="containsText" text="dsoy jktdh; fo|ky;ksa esa iz;ksx gsrq fu%'kqYd" operator="containsText" priority="1604" stopIfTrue="1" dxfId="3255">
      <formula>NOT(ISERROR(SEARCH("dsoy jktdh; fo|ky;ksa esa iz;ksx gsrq fu%'kqYd",B2642)))</formula>
    </cfRule>
  </conditionalFormatting>
  <conditionalFormatting sqref="M3177:M3186 L3167:L3174 H3194:I3195 H3187 C3161:C3165 H3190:H3193 I3168:K3173 D3177:D3187 E3176:E3187 C3176:C3188 C3168:C3174 F3196:G3199 A3161:B3199 H3168:H3174 D3161:M3163 M3167:M3175 E3174:G3174 K3164:K3167 G3187:G3188 E3190:G3195 C3190:D3199 F3176:F3188 G3176:L3184 I3187:I3193 J3186:K3186">
    <cfRule type="cellIs" operator="equal" priority="1505" dxfId="3256">
      <formula>0</formula>
    </cfRule>
  </conditionalFormatting>
  <conditionalFormatting sqref="F3476:G3477 D3473:D3479">
    <cfRule type="cellIs" operator="equal" priority="1445" stopIfTrue="1" dxfId="3257">
      <formula>1800</formula>
    </cfRule>
    <cfRule type="cellIs" operator="equal" priority="1446" stopIfTrue="1" dxfId="3258">
      <formula>200</formula>
    </cfRule>
  </conditionalFormatting>
  <conditionalFormatting sqref="M3657:M3666 L3647:L3654 H3674:I3675 H3667 C3641:C3645 H3670:H3673 I3648:K3653 D3657:D3667 E3656:E3667 C3656:C3668 C3648:C3654 F3676:G3679 A3641:B3679 H3648:H3654 D3641:M3643 M3647:M3655 E3654:G3654 K3644:K3647 G3667:G3668 E3670:G3675 C3670:D3679 F3656:F3668 G3656:L3664 I3667:I3673 J3666:K3666">
    <cfRule type="cellIs" operator="equal" priority="1409" dxfId="3259">
      <formula>0</formula>
    </cfRule>
  </conditionalFormatting>
  <conditionalFormatting sqref="F2110:H2114">
    <cfRule type="cellIs" operator="equal" priority="1715" dxfId="3260">
      <formula>"0/100"</formula>
    </cfRule>
    <cfRule type="cellIs" operator="equal" priority="1714" dxfId="3261">
      <formula>"0/200"</formula>
    </cfRule>
  </conditionalFormatting>
  <conditionalFormatting sqref="M3257:M3266 L3247:L3254 H3274:I3275 H3267 C3241:C3245 H3270:H3273 I3248:K3253 D3257:D3267 E3256:E3267 C3256:C3268 C3248:C3254 F3276:G3279 A3241:B3279 H3248:H3254 D3241:M3243 M3247:M3255 E3254:G3254 K3244:K3247 G3267:G3268 E3270:G3275 C3270:D3279 F3256:F3268 G3256:L3264 I3267:I3273 J3266:K3266">
    <cfRule type="cellIs" operator="equal" priority="1489" dxfId="3262">
      <formula>0</formula>
    </cfRule>
  </conditionalFormatting>
  <conditionalFormatting sqref="F3070:H3074">
    <cfRule type="cellIs" operator="equal" priority="1523" dxfId="3263">
      <formula>"0/100"</formula>
    </cfRule>
    <cfRule type="cellIs" operator="equal" priority="1522" dxfId="3264">
      <formula>"0/200"</formula>
    </cfRule>
  </conditionalFormatting>
  <conditionalFormatting sqref="M2857:M2866 L2847:L2854 H2874:I2875 H2867 C2841:C2845 H2870:H2873 I2848:K2853 D2857:D2867 E2856:E2867 C2856:C2868 C2848:C2854 F2876:G2879 A2841:B2879 H2848:H2854 D2841:M2843 M2847:M2855 E2854:G2854 K2844:K2847 G2867:G2868 E2870:G2875 C2870:D2879 F2856:F2868 G2856:L2864 I2867:I2873 J2866:K2866">
    <cfRule type="cellIs" operator="equal" priority="1569" dxfId="3265">
      <formula>0</formula>
    </cfRule>
  </conditionalFormatting>
  <conditionalFormatting sqref="L1614 M1614:M1615 L1616 J1616:K1622 F1621:I1622 F1627:H1627 F1616:G1620 D1602:D1603 B1602 C1608:C1614 C1627:C1628 F1633:G1639 I1627:I1634 D1633:D1639 F1623:K1624 C1616:C1625 L1607 F1614:H1614 H1616:I1616 L1617:M1624 H1619:I1619 C1630:C1639">
    <cfRule type="containsText" text="f'k{kk foHkkx jktLFkku" operator="containsText" priority="1815" stopIfTrue="1" dxfId="3266">
      <formula>NOT(ISERROR(SEARCH("f'k{kk foHkkx jktLFkku",B1602)))</formula>
    </cfRule>
    <cfRule type="containsText" text="dsoy jktdh; fo|ky;ksa esa iz;ksx gsrq fu%'kqYd" operator="containsText" priority="1812" stopIfTrue="1" dxfId="3267">
      <formula>NOT(ISERROR(SEARCH("dsoy jktdh; fo|ky;ksa esa iz;ksx gsrq fu%'kqYd",B1602)))</formula>
    </cfRule>
    <cfRule type="containsText" text="iw.kkZad" operator="containsText" priority="1816" stopIfTrue="1" dxfId="3268">
      <formula>NOT(ISERROR(SEARCH("iw.kkZad",B1602)))</formula>
    </cfRule>
  </conditionalFormatting>
  <conditionalFormatting sqref="I848:K853 L847:M853 K844:K847">
    <cfRule type="cellIs" operator="equal" priority="1109" dxfId="3269">
      <formula>0</formula>
    </cfRule>
    <cfRule type="cellIs" operator="equal" priority="1113" dxfId="3270">
      <formula>0</formula>
    </cfRule>
    <cfRule type="cellIs" operator="equal" priority="1117" dxfId="3271">
      <formula>0</formula>
    </cfRule>
  </conditionalFormatting>
  <conditionalFormatting sqref="B161:M161">
    <cfRule type="cellIs" operator="equal" priority="7" dxfId="3272">
      <formula>0</formula>
    </cfRule>
  </conditionalFormatting>
  <conditionalFormatting sqref="M3857:M3866 L3847:L3854 H3874:I3875 H3867 C3841:C3845 H3870:H3873 I3848:K3853 D3857:D3867 E3856:E3867 C3856:C3868 C3848:C3854 F3876:G3879 A3841:B3879 H3848:H3854 D3841:M3843 M3847:M3855 E3854:G3854 K3844:K3847 G3867:G3868 E3870:G3875 C3870:D3879 F3856:F3868 G3856:L3864 I3867:I3873 J3866:K3866">
    <cfRule type="cellIs" operator="equal" priority="1369" dxfId="3273">
      <formula>0</formula>
    </cfRule>
  </conditionalFormatting>
  <conditionalFormatting sqref="F350:H354">
    <cfRule type="cellIs" operator="equal" priority="2067" dxfId="3274">
      <formula>"0/100"</formula>
    </cfRule>
    <cfRule type="cellIs" operator="equal" priority="2066" dxfId="3275">
      <formula>"0/200"</formula>
    </cfRule>
  </conditionalFormatting>
  <conditionalFormatting sqref="L814 M814:M815 L816 J816:K822 F821:I822 F827:H827 F816:G820 D802:D803 B802 C808:C814 C827:C828 F833:G839 I827:I834 D833:D839 F823:K824 C816:C825 L807 F814:H814 H816:I816 L817:M824 H819:I819 C830:C839">
    <cfRule type="containsText" text="f'k{kk foHkkx jktLFkku" operator="containsText" priority="1975" stopIfTrue="1" dxfId="3276">
      <formula>NOT(ISERROR(SEARCH("f'k{kk foHkkx jktLFkku",B802)))</formula>
    </cfRule>
    <cfRule type="containsText" text="iw.kkZad" operator="containsText" priority="1976" stopIfTrue="1" dxfId="3277">
      <formula>NOT(ISERROR(SEARCH("iw.kkZad",B802)))</formula>
    </cfRule>
    <cfRule type="containsText" text="dsoy jktdh; fo|ky;ksa esa iz;ksx gsrq fu%'kqYd" operator="containsText" priority="1972" stopIfTrue="1" dxfId="3278">
      <formula>NOT(ISERROR(SEARCH("dsoy jktdh; fo|ky;ksa esa iz;ksx gsrq fu%'kqYd",B802)))</formula>
    </cfRule>
  </conditionalFormatting>
  <conditionalFormatting sqref="F3316:G3317 D3313:D3319">
    <cfRule type="cellIs" operator="equal" priority="1478" stopIfTrue="1" dxfId="3279">
      <formula>200</formula>
    </cfRule>
    <cfRule type="cellIs" operator="equal" priority="1477" stopIfTrue="1" dxfId="3280">
      <formula>1800</formula>
    </cfRule>
  </conditionalFormatting>
  <conditionalFormatting sqref="F1150:H1154">
    <cfRule type="cellIs" operator="equal" priority="1906" dxfId="3281">
      <formula>"0/200"</formula>
    </cfRule>
    <cfRule type="cellIs" operator="equal" priority="1907" dxfId="3282">
      <formula>"0/100"</formula>
    </cfRule>
  </conditionalFormatting>
  <conditionalFormatting sqref="F2316:G2317 D2313:D2319">
    <cfRule type="cellIs" operator="equal" priority="1677" stopIfTrue="1" dxfId="3283">
      <formula>1800</formula>
    </cfRule>
    <cfRule type="cellIs" operator="equal" priority="1678" stopIfTrue="1" dxfId="3284">
      <formula>200</formula>
    </cfRule>
  </conditionalFormatting>
  <conditionalFormatting sqref="M177:M186 L167:L174 H194:I195 H187 C161:C165 H190:H193 I168:K173 D177:D187 E176:E187 C176:C188 C168:C174 F196:G199 A161:B199 H168:H174 D161:M163 M167:M175 E174:G174 K164:K167 G187:G188 E190:G195 C190:D199 F176:F188 G176:L184 I187:I193 J186:K186">
    <cfRule type="cellIs" operator="equal" priority="2105" dxfId="3285">
      <formula>0</formula>
    </cfRule>
  </conditionalFormatting>
  <conditionalFormatting sqref="F2556:G2557 D2553:D2559">
    <cfRule type="cellIs" operator="equal" priority="1629" stopIfTrue="1" dxfId="3286">
      <formula>1800</formula>
    </cfRule>
    <cfRule type="cellIs" operator="equal" priority="1630" stopIfTrue="1" dxfId="3287">
      <formula>200</formula>
    </cfRule>
  </conditionalFormatting>
  <conditionalFormatting sqref="M3097:M3106 L3087:L3094 H3114:I3115 H3107 C3081:C3085 H3110:H3113 I3088:K3093 D3097:D3107 E3096:E3107 C3096:C3108 C3088:C3094 F3116:G3119 A3081:B3119 H3088:H3094 D3081:M3083 M3087:M3095 E3094:G3094 K3084:K3087 G3107:G3108 E3110:G3115 C3110:D3119 F3096:F3108 G3096:L3104 I3107:I3113 J3106:K3106">
    <cfRule type="cellIs" operator="equal" priority="1521" dxfId="3288">
      <formula>0</formula>
    </cfRule>
  </conditionalFormatting>
  <conditionalFormatting sqref="F316:G317 D313:D319">
    <cfRule type="cellIs" operator="equal" priority="2078" stopIfTrue="1" dxfId="3289">
      <formula>200</formula>
    </cfRule>
    <cfRule type="cellIs" operator="equal" priority="2077" stopIfTrue="1" dxfId="3290">
      <formula>1800</formula>
    </cfRule>
  </conditionalFormatting>
  <conditionalFormatting sqref="L1694 M1694:M1695 L1696 J1696:K1702 F1701:I1702 F1707:H1707 F1696:G1700 D1682:D1683 B1682 C1688:C1694 C1707:C1708 F1713:G1719 I1707:I1714 D1713:D1719 F1703:K1704 C1696:C1705 L1687 F1694:H1694 H1696:I1696 L1697:M1704 H1699:I1699 C1710:C1719">
    <cfRule type="containsText" text="f'k{kk foHkkx jktLFkku" operator="containsText" priority="1799" stopIfTrue="1" dxfId="3291">
      <formula>NOT(ISERROR(SEARCH("f'k{kk foHkkx jktLFkku",B1682)))</formula>
    </cfRule>
    <cfRule type="containsText" text="iw.kkZad" operator="containsText" priority="1800" stopIfTrue="1" dxfId="3292">
      <formula>NOT(ISERROR(SEARCH("iw.kkZad",B1682)))</formula>
    </cfRule>
    <cfRule type="containsText" text="dsoy jktdh; fo|ky;ksa esa iz;ksx gsrq fu%'kqYd" operator="containsText" priority="1796" stopIfTrue="1" dxfId="3293">
      <formula>NOT(ISERROR(SEARCH("dsoy jktdh; fo|ky;ksa esa iz;ksx gsrq fu%'kqYd",B1682)))</formula>
    </cfRule>
  </conditionalFormatting>
  <conditionalFormatting sqref="M2177:M2186 L2167:L2174 H2194:I2195 H2187 C2161:C2165 H2190:H2193 I2168:K2173 D2177:D2187 E2176:E2187 C2176:C2188 C2168:C2174 F2196:G2199 A2161:B2199 H2168:H2174 D2161:M2163 M2167:M2175 E2174:G2174 K2164:K2167 G2187:G2188 E2190:G2195 C2190:D2199 F2176:F2188 G2176:L2184 I2187:I2193 J2186:K2186">
    <cfRule type="cellIs" operator="equal" priority="1705" dxfId="3294">
      <formula>0</formula>
    </cfRule>
  </conditionalFormatting>
  <conditionalFormatting sqref="M2657:M2666 L2647:L2654 H2674:I2675 H2667 C2641:C2645 H2670:H2673 I2648:K2653 D2657:D2667 E2656:E2667 C2656:C2668 C2648:C2654 F2676:G2679 A2641:B2679 H2648:H2654 D2641:M2643 M2647:M2655 E2654:G2654 K2644:K2647 G2667:G2668 E2670:G2675 C2670:D2679 F2656:F2668 G2656:L2664 I2667:I2673 J2666:K2666">
    <cfRule type="cellIs" operator="equal" priority="1609" dxfId="3295">
      <formula>0</formula>
    </cfRule>
  </conditionalFormatting>
  <conditionalFormatting sqref="F2756:G2757 D2753:D2759">
    <cfRule type="cellIs" operator="equal" priority="1590" stopIfTrue="1" dxfId="3296">
      <formula>200</formula>
    </cfRule>
    <cfRule type="cellIs" operator="equal" priority="1589" stopIfTrue="1" dxfId="3297">
      <formula>1800</formula>
    </cfRule>
  </conditionalFormatting>
  <conditionalFormatting sqref="M3697:M3706 L3687:L3694 H3714:I3715 H3707 C3681:C3685 H3710:H3713 I3688:K3693 D3697:D3707 E3696:E3707 C3696:C3708 C3688:C3694 F3716:G3719 A3681:B3719 H3688:H3694 D3681:M3683 M3687:M3695 E3694:G3694 K3684:K3687 G3707:G3708 E3710:G3715 C3710:D3719 F3696:F3708 G3696:L3704 I3707:I3713 J3706:K3706">
    <cfRule type="cellIs" operator="equal" priority="1401" dxfId="3298">
      <formula>0</formula>
    </cfRule>
  </conditionalFormatting>
  <conditionalFormatting sqref="M3897:M3906 L3887:L3894 H3914:I3915 H3907 C3881:C3885 H3910:H3913 I3888:K3893 D3897:D3907 E3896:E3907 C3896:C3908 C3888:C3894 F3916:G3919 A3881:B3919 H3888:H3894 D3881:M3883 M3887:M3895 E3894:G3894 K3884:K3887 G3907:G3908 E3910:G3915 C3910:D3919 F3896:F3908 G3896:L3904 I3907:I3913 J3906:K3906">
    <cfRule type="cellIs" operator="equal" priority="1361" dxfId="3299">
      <formula>0</formula>
    </cfRule>
  </conditionalFormatting>
  <conditionalFormatting sqref="M2017:M2026 L2007:L2014 H2034:I2035 H2027 C2001:C2005 H2030:H2033 I2008:K2013 D2017:D2027 E2016:E2027 C2016:C2028 C2008:C2014 F2036:G2039 A2001:B2039 H2008:H2014 D2001:M2003 M2007:M2015 E2014:G2014 K2004:K2007 G2027:G2028 E2030:G2035 C2030:D2039 F2016:F2028 G2016:L2024 I2027:I2033 J2026:K2026">
    <cfRule type="cellIs" operator="equal" priority="1737" dxfId="3300">
      <formula>0</formula>
    </cfRule>
  </conditionalFormatting>
  <conditionalFormatting sqref="M137:M146 L127:L134 H154:I155 H147 C121:C125 H150:H153 I128:K133 D137:D147 E136:E147 C136:C148 C128:C134 F156:G159 A121:B159 H128:H134 D121:M123 M127:M135 E134:G134 K124:K127 G147:G148 E150:G155 C150:D159 F136:F148 G136:L144 I147:I153 J146:K146">
    <cfRule type="cellIs" operator="equal" priority="2113" dxfId="3301">
      <formula>0</formula>
    </cfRule>
  </conditionalFormatting>
  <conditionalFormatting sqref="M3977:M3986 L3967:L3974 H3994:I3995 H3987 C3961:C3965 H3990:H3993 I3968:K3973 D3977:D3987 E3976:E3987 C3976:C3988 C3968:C3974 F3996:G3999 A3961:B3999 H3968:H3974 D3961:M3963 M3967:M3975 E3974:G3974 K3964:K3967 G3987:G3988 E3990:G3995 C3990:D3999 F3976:F3988 G3976:L3984 I3987:I3993 J3986:K3986">
    <cfRule type="cellIs" operator="equal" priority="1345" dxfId="3302">
      <formula>0</formula>
    </cfRule>
  </conditionalFormatting>
  <conditionalFormatting sqref="M1857:M1866 L1847:L1854 H1874:I1875 H1867 C1841:C1845 H1870:H1873 I1848:K1853 D1857:D1867 E1856:E1867 C1856:C1868 C1848:C1854 F1876:G1879 A1841:B1879 H1848:H1854 D1841:M1843 M1847:M1855 E1854:G1854 K1844:K1847 G1867:G1868 E1870:G1875 C1870:D1879 F1856:F1868 G1856:L1864 I1867:I1873 J1866:K1866">
    <cfRule type="cellIs" operator="equal" priority="1769" dxfId="3303">
      <formula>0</formula>
    </cfRule>
  </conditionalFormatting>
  <conditionalFormatting sqref="M897:M906 L887:L894 H914:I915 H907 C881:C885 H910:H913 I888:K893 D897:D907 E896:E907 C896:C908 C888:C894 F916:G919 A881:B919 H888:H894 D881:M883 M887:M895 E894:G894 K884:K887 G907:G908 E910:G915 C910:D919 F896:F908 G896:L904 I907:I913 J906:K906">
    <cfRule type="cellIs" operator="equal" priority="1961" dxfId="3304">
      <formula>0</formula>
    </cfRule>
  </conditionalFormatting>
  <conditionalFormatting sqref="F3676:G3677 D3673:D3679">
    <cfRule type="cellIs" operator="equal" priority="1406" stopIfTrue="1" dxfId="3305">
      <formula>200</formula>
    </cfRule>
    <cfRule type="cellIs" operator="equal" priority="1405" stopIfTrue="1" dxfId="3306">
      <formula>1800</formula>
    </cfRule>
  </conditionalFormatting>
  <conditionalFormatting sqref="M1097:M1106 L1087:L1094 H1114:I1115 H1107 C1081:C1085 H1110:H1113 I1088:K1093 D1097:D1107 E1096:E1107 C1096:C1108 C1088:C1094 F1116:G1119 A1081:B1119 H1088:H1094 D1081:M1083 M1087:M1095 E1094:G1094 K1084:K1087 G1107:G1108 E1110:G1115 C1110:D1119 F1096:F1108 G1096:L1104 I1107:I1113 J1106:K1106">
    <cfRule type="cellIs" operator="equal" priority="1921" dxfId="3307">
      <formula>0</formula>
    </cfRule>
  </conditionalFormatting>
  <conditionalFormatting sqref="M57:M66 L47:L54 H74:I75 H67 C41:C45 H70:H73 I48:K53 D57:D67 E56:E67 C56:C68 C48:C54 F76:G79 A41:B79 H48:H54 D41:M43 M47:M55 E54:G54 K44:K47 G67:G68 E70:G75 C70:D79 F56:F68 G56:L64 I67:I73 J66:K66">
    <cfRule type="cellIs" operator="equal" priority="2129" dxfId="3308">
      <formula>0</formula>
    </cfRule>
  </conditionalFormatting>
  <conditionalFormatting sqref="M2417:M2426 L2407:L2414 H2434:I2435 H2427 C2401:C2405 H2430:H2433 I2408:K2413 D2417:D2427 E2416:E2427 C2416:C2428 C2408:C2414 F2436:G2439 A2401:B2439 H2408:H2414 D2401:M2403 M2407:M2415 E2414:G2414 K2404:K2407 G2427:G2428 E2430:G2435 C2430:D2439 F2416:F2428 G2416:L2424 I2427:I2433 J2426:K2426">
    <cfRule type="cellIs" operator="equal" priority="1657" dxfId="3309">
      <formula>0</formula>
    </cfRule>
  </conditionalFormatting>
  <conditionalFormatting sqref="M417:M426 L407:L414 H434:I435 H427 C401:C405 H430:H433 I408:K413 D417:D427 E416:E427 C416:C428 C408:C414 F436:G439 A401:B439 H408:H414 D401:M403 M407:M415 E414:G414 K404:K407 G427:G428 E430:G435 C430:D439 F416:F428 G416:L424 I427:I433 J426:K426">
    <cfRule type="cellIs" operator="equal" priority="2057" dxfId="3310">
      <formula>0</formula>
    </cfRule>
  </conditionalFormatting>
  <conditionalFormatting sqref="M297:M306 L287:L294 H314:I315 H307 C281:C285 H310:H313 I288:K293 D297:D307 E296:E307 C296:C308 C288:C294 F316:G319 A281:B319 H288:H294 D281:M283 M287:M295 E294:G294 K284:K287 G307:G308 E310:G315 C310:D319 F296:F308 G296:L304 I307:I313 J306:K306">
    <cfRule type="cellIs" operator="equal" priority="2081" dxfId="3311">
      <formula>0</formula>
    </cfRule>
  </conditionalFormatting>
  <conditionalFormatting sqref="M2377:M2386 L2367:L2374 H2394:I2395 H2387 C2361:C2365 H2390:H2393 I2368:K2373 D2377:D2387 E2376:E2387 C2376:C2388 C2368:C2374 F2396:G2399 A2361:B2399 H2368:H2374 D2361:M2363 M2367:M2375 E2374:G2374 K2364:K2367 G2387:G2388 E2390:G2395 C2390:D2399 F2376:F2388 G2376:L2384 I2387:I2393 J2386:K2386">
    <cfRule type="cellIs" operator="equal" priority="1665" dxfId="3312">
      <formula>0</formula>
    </cfRule>
  </conditionalFormatting>
  <conditionalFormatting sqref="M217:M226 L207:L214 H234:I235 H227 C201:C205 H230:H233 I208:K213 D217:D227 E216:E227 C216:C228 C208:C214 F236:G239 A201:B239 H208:H214 D201:M203 M207:M215 E214:G214 K204:K207 G227:G228 E230:G235 C230:D239 F216:F228 G216:L224 I227:I233 J226:K226">
    <cfRule type="cellIs" operator="equal" priority="2097" dxfId="3313">
      <formula>0</formula>
    </cfRule>
  </conditionalFormatting>
  <conditionalFormatting sqref="M2217:M2226 L2207:L2214 H2234:I2235 H2227 C2201:C2205 H2230:H2233 I2208:K2213 D2217:D2227 E2216:E2227 C2216:C2228 C2208:C2214 F2236:G2239 A2201:B2239 H2208:H2214 D2201:M2203 M2207:M2215 E2214:G2214 K2204:K2207 G2227:G2228 E2230:G2235 C2230:D2239 F2216:F2228 G2216:L2224 I2227:I2233 J2226:K2226">
    <cfRule type="cellIs" operator="equal" priority="1697" dxfId="3314">
      <formula>0</formula>
    </cfRule>
  </conditionalFormatting>
  <conditionalFormatting sqref="M937:M946 L927:L934 H954:I955 H947 C921:C925 H950:H953 I928:K933 D937:D947 E936:E947 C936:C948 C928:C934 F956:G959 A921:B959 H928:H934 D921:M923 M927:M935 E934:G934 K924:K927 G947:G948 E950:G955 C950:D959 F936:F948 G936:L944 I947:I953 J946:K946">
    <cfRule type="cellIs" operator="equal" priority="1953" dxfId="3315">
      <formula>0</formula>
    </cfRule>
  </conditionalFormatting>
  <conditionalFormatting sqref="B121:M121">
    <cfRule type="cellIs" operator="equal" priority="8" dxfId="3316">
      <formula>0</formula>
    </cfRule>
  </conditionalFormatting>
  <conditionalFormatting sqref="M3497:M3506 L3487:L3494 H3514:I3515 H3507 C3481:C3485 H3510:H3513 I3488:K3493 D3497:D3507 E3496:E3507 C3496:C3508 C3488:C3494 F3516:G3519 A3481:B3519 H3488:H3494 D3481:M3483 M3487:M3495 E3494:G3494 K3484:K3487 G3507:G3508 E3510:G3515 C3510:D3519 F3496:F3508 G3496:L3504 I3507:I3513 J3506:K3506">
    <cfRule type="cellIs" operator="equal" priority="1441" dxfId="3317">
      <formula>0</formula>
    </cfRule>
  </conditionalFormatting>
  <conditionalFormatting sqref="M577:M586 L567:L574 H594:I595 H587 C561:C565 H590:H593 I568:K573 D577:D587 E576:E587 C576:C588 C568:C574 F596:G599 A561:B599 H568:H574 D561:M563 M567:M575 E574:G574 K564:K567 G587:G588 E590:G595 C590:D599 F576:F588 G576:L584 I587:I593 J586:K586">
    <cfRule type="cellIs" operator="equal" priority="2025" dxfId="3318">
      <formula>0</formula>
    </cfRule>
  </conditionalFormatting>
  <conditionalFormatting sqref="M1377:M1386 L1367:L1374 H1394:I1395 H1387 C1361:C1365 H1390:H1393 I1368:K1373 D1377:D1387 E1376:E1387 C1376:C1388 C1368:C1374 F1396:G1399 A1361:B1399 H1368:H1374 D1361:M1363 M1367:M1375 E1374:G1374 K1364:K1367 G1387:G1388 E1390:G1395 C1390:D1399 F1376:F1388 G1376:L1384 I1387:I1393 J1386:K1386">
    <cfRule type="cellIs" operator="equal" priority="1865" dxfId="3319">
      <formula>0</formula>
    </cfRule>
  </conditionalFormatting>
  <conditionalFormatting sqref="M1177:M1186 L1167:L1174 H1194:I1195 H1187 C1161:C1165 H1190:H1193 I1168:K1173 D1177:D1187 E1176:E1187 C1176:C1188 C1168:C1174 F1196:G1199 A1161:B1199 H1168:H1174 D1161:M1163 M1167:M1175 E1174:G1174 K1164:K1167 G1187:G1188 E1190:G1195 C1190:D1199 F1176:F1188 G1176:L1184 I1187:I1193 J1186:K1186">
    <cfRule type="cellIs" operator="equal" priority="1905" dxfId="3320">
      <formula>0</formula>
    </cfRule>
  </conditionalFormatting>
  <conditionalFormatting sqref="M2537:M2546 L2527:L2534 H2554:I2555 H2547 C2521:C2525 H2550:H2553 I2528:K2533 D2537:D2547 E2536:E2547 C2536:C2548 C2528:C2534 F2556:G2559 A2521:B2559 H2528:H2534 D2521:M2523 M2527:M2535 E2534:G2534 K2524:K2527 G2547:G2548 E2550:G2555 C2550:D2559 F2536:F2548 G2536:L2544 I2547:I2553 J2546:K2546">
    <cfRule type="cellIs" operator="equal" priority="1633" dxfId="3321">
      <formula>0</formula>
    </cfRule>
  </conditionalFormatting>
  <conditionalFormatting sqref="M2097:M2106 L2087:L2094 H2114:I2115 H2107 C2081:C2085 H2110:H2113 I2088:K2093 D2097:D2107 E2096:E2107 C2096:C2108 C2088:C2094 F2116:G2119 A2081:B2119 H2088:H2094 D2081:M2083 M2087:M2095 E2094:G2094 K2084:K2087 G2107:G2108 E2110:G2115 C2110:D2119 F2096:F2108 G2096:L2104 I2107:I2113 J2106:K2106">
    <cfRule type="cellIs" operator="equal" priority="1721" dxfId="3322">
      <formula>0</formula>
    </cfRule>
  </conditionalFormatting>
  <conditionalFormatting sqref="M337:M346 L327:L334 H354:I355 H347 C321:C325 H350:H353 I328:K333 D337:D347 E336:E347 C336:C348 C328:C334 F356:G359 A321:B359 H328:H334 D321:M323 M327:M335 E334:G334 K324:K327 G347:G348 E350:G355 C350:D359 F336:F348 G336:L344 I347:I353 J346:K346">
    <cfRule type="cellIs" operator="equal" priority="2073" dxfId="3323">
      <formula>0</formula>
    </cfRule>
  </conditionalFormatting>
  <conditionalFormatting sqref="M2817:M2826 L2807:L2814 H2834:I2835 H2827 C2801:C2805 H2830:H2833 I2808:K2813 D2817:D2827 E2816:E2827 C2816:C2828 C2808:C2814 F2836:G2839 A2801:B2839 H2808:H2814 D2801:M2803 M2807:M2815 E2814:G2814 K2804:K2807 G2827:G2828 E2830:G2835 C2830:D2839 F2816:F2828 G2816:L2824 I2827:I2833 J2826:K2826">
    <cfRule type="cellIs" operator="equal" priority="1577" dxfId="3324">
      <formula>0</formula>
    </cfRule>
  </conditionalFormatting>
  <conditionalFormatting sqref="M1897:M1906 L1887:L1894 H1914:I1915 H1907 C1881:C1885 H1910:H1913 I1888:K1893 D1897:D1907 E1896:E1907 C1896:C1908 C1888:C1894 F1916:G1919 A1881:B1919 H1888:H1894 D1881:M1883 M1887:M1895 E1894:G1894 K1884:K1887 G1907:G1908 E1910:G1915 C1910:D1919 F1896:F1908 G1896:L1904 I1907:I1913 J1906:K1906">
    <cfRule type="cellIs" operator="equal" priority="1761" dxfId="3325">
      <formula>0</formula>
    </cfRule>
  </conditionalFormatting>
  <conditionalFormatting sqref="M2137:M2146 L2127:L2134 H2154:I2155 H2147 C2121:C2125 H2150:H2153 I2128:K2133 D2137:D2147 E2136:E2147 C2136:C2148 C2128:C2134 F2156:G2159 A2121:B2159 H2128:H2134 D2121:M2123 M2127:M2135 E2134:G2134 K2124:K2127 G2147:G2148 E2150:G2155 C2150:D2159 F2136:F2148 G2136:L2144 I2147:I2153 J2146:K2146">
    <cfRule type="cellIs" operator="equal" priority="1713" dxfId="3326">
      <formula>0</formula>
    </cfRule>
  </conditionalFormatting>
  <conditionalFormatting sqref="M1577:M1586 L1567:L1574 H1594:I1595 H1587 C1561:C1565 H1590:H1593 I1568:K1573 D1577:D1587 E1576:E1587 C1576:C1588 C1568:C1574 F1596:G1599 A1561:B1599 H1568:H1574 D1561:M1563 M1567:M1575 E1574:G1574 K1564:K1567 G1587:G1588 E1590:G1595 C1590:D1599 F1576:F1588 G1576:L1584 I1587:I1593 J1586:K1586">
    <cfRule type="cellIs" operator="equal" priority="1825" dxfId="3327">
      <formula>0</formula>
    </cfRule>
  </conditionalFormatting>
  <conditionalFormatting sqref="M2897:M2906 L2887:L2894 H2914:I2915 H2907 C2881:C2885 H2910:H2913 I2888:K2893 D2897:D2907 E2896:E2907 C2896:C2908 C2888:C2894 F2916:G2919 A2881:B2919 H2888:H2894 D2881:M2883 M2887:M2895 E2894:G2894 K2884:K2887 G2907:G2908 E2910:G2915 C2910:D2919 F2896:F2908 G2896:L2904 I2907:I2913 J2906:K2906">
    <cfRule type="cellIs" operator="equal" priority="1561" dxfId="3328">
      <formula>0</formula>
    </cfRule>
  </conditionalFormatting>
  <conditionalFormatting sqref="M3377:M3386 L3367:L3374 H3394:I3395 H3387 C3361:C3365 H3390:H3393 I3368:K3373 D3377:D3387 E3376:E3387 C3376:C3388 C3368:C3374 F3396:G3399 A3361:B3399 H3368:H3374 D3361:M3363 M3367:M3375 E3374:G3374 K3364:K3367 G3387:G3388 E3390:G3395 C3390:D3399 F3376:F3388 G3376:L3384 I3387:I3393 J3386:K3386">
    <cfRule type="cellIs" operator="equal" priority="1465" dxfId="3329">
      <formula>0</formula>
    </cfRule>
  </conditionalFormatting>
  <conditionalFormatting sqref="M2977:M2986 L2967:L2974 H2994:I2995 H2987 C2961:C2965 H2990:H2993 I2968:K2973 D2977:D2987 E2976:E2987 C2976:C2988 C2968:C2974 F2996:G2999 A2961:B2999 H2968:H2974 D2961:M2963 M2967:M2975 E2974:G2974 K2964:K2967 G2987:G2988 E2990:G2995 C2990:D2999 F2976:F2988 G2976:L2984 I2987:I2993 J2986:K2986">
    <cfRule type="cellIs" operator="equal" priority="1545" dxfId="3330">
      <formula>0</formula>
    </cfRule>
  </conditionalFormatting>
  <conditionalFormatting sqref="M857:M866 L847:L854 H874:I875 H867 C841:C845 H870:H873 I848:K853 D857:D867 E856:E867 C856:C868 C848:C854 F876:G879 A841:B879 H848:H854 D841:M843 M847:M855 E854:G854 K844:K847 G867:G868 E870:G875 C870:D879 F856:F868 G856:L864 I867:I873 J866:K866">
    <cfRule type="cellIs" operator="equal" priority="1969" dxfId="3331">
      <formula>0</formula>
    </cfRule>
  </conditionalFormatting>
  <conditionalFormatting sqref="M3417:M3426 L3407:L3414 H3434:I3435 H3427 C3401:C3405 H3430:H3433 I3408:K3413 D3417:D3427 E3416:E3427 C3416:C3428 C3408:C3414 F3436:G3439 A3401:B3439 H3408:H3414 D3401:M3403 M3407:M3415 E3414:G3414 K3404:K3407 G3427:G3428 E3430:G3435 C3430:D3439 F3416:F3428 G3416:L3424 I3427:I3433 J3426:K3426">
    <cfRule type="cellIs" operator="equal" priority="1457" dxfId="3332">
      <formula>0</formula>
    </cfRule>
  </conditionalFormatting>
  <pageMargins left="0.3" right="0.2" top="0.22" bottom="0.22" header="0.19" footer="0.19"/>
  <pageSetup paperSize="9" scale="80" orientation="landscape"/>
  <drawing r:id="rId1"/>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DELL</dc:creator>
  <cp:lastModifiedBy>DELL</cp:lastModifiedBy>
  <dcterms:created xsi:type="dcterms:W3CDTF">2020-04-10T10:21:31Z</dcterms:created>
  <dcterms:modified xsi:type="dcterms:W3CDTF">2023-04-21T08:29:52Z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b1b18639b6b84c8186e75dbde3469e20</vt:lpwstr>
  </property>
</Properties>
</file>