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Arrear Diff. Sheet" sheetId="1" r:id="rId1"/>
  </sheets>
  <definedNames>
    <definedName name="_xlnm.Print_Area" localSheetId="0">'Arrear Diff. Sheet'!$A$1:$AG$85</definedName>
    <definedName name="_xlnm.Print_Titles" localSheetId="0">'Arrear Diff. Sheet'!$6:$7</definedName>
  </definedNames>
  <calcPr calcId="124519" concurrentCalc="0"/>
</workbook>
</file>

<file path=xl/calcChain.xml><?xml version="1.0" encoding="utf-8"?>
<calcChain xmlns="http://schemas.openxmlformats.org/spreadsheetml/2006/main">
  <c r="AC9" i="1" a="1"/>
  <c r="AC9"/>
  <c r="AC10" a="1"/>
  <c r="AC10"/>
  <c r="AC11" a="1"/>
  <c r="AC11"/>
  <c r="AC12" a="1"/>
  <c r="AC12"/>
  <c r="AC13" a="1"/>
  <c r="AC13"/>
  <c r="AC14" a="1"/>
  <c r="AC14"/>
  <c r="AC15" a="1"/>
  <c r="AC15"/>
  <c r="AC16" a="1"/>
  <c r="AC16"/>
  <c r="AC17" a="1"/>
  <c r="AC17"/>
  <c r="AC18" a="1"/>
  <c r="AC18"/>
  <c r="AC19" a="1"/>
  <c r="AC19"/>
  <c r="AC20" a="1"/>
  <c r="AC20"/>
  <c r="AC21" a="1"/>
  <c r="AC21"/>
  <c r="AC22" a="1"/>
  <c r="AC22"/>
  <c r="AC23" a="1"/>
  <c r="AC23"/>
  <c r="AC24" a="1"/>
  <c r="AC24"/>
  <c r="AC25" a="1"/>
  <c r="AC25"/>
  <c r="AC26" a="1"/>
  <c r="AC26"/>
  <c r="AC27" a="1"/>
  <c r="AC27"/>
  <c r="AC28" a="1"/>
  <c r="AC28"/>
  <c r="AC29" a="1"/>
  <c r="AC29"/>
  <c r="AC30" a="1"/>
  <c r="AC30"/>
  <c r="AC31" a="1"/>
  <c r="AC31"/>
  <c r="AC32" a="1"/>
  <c r="AC32"/>
  <c r="AC33" a="1"/>
  <c r="AC33"/>
  <c r="AC34" a="1"/>
  <c r="AC34"/>
  <c r="AC35" a="1"/>
  <c r="AC35"/>
  <c r="AC36" a="1"/>
  <c r="AC36"/>
  <c r="AC37" a="1"/>
  <c r="AC37"/>
  <c r="AC38" a="1"/>
  <c r="AC38"/>
  <c r="AC39" a="1"/>
  <c r="AC39"/>
  <c r="AC40" a="1"/>
  <c r="AC40"/>
  <c r="AC41" a="1"/>
  <c r="AC41"/>
  <c r="AC42" a="1"/>
  <c r="AC42"/>
  <c r="AC43" a="1"/>
  <c r="AC43"/>
  <c r="AC44" a="1"/>
  <c r="AC44"/>
  <c r="AC45" a="1"/>
  <c r="AC45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AC60"/>
  <c r="AC61" a="1"/>
  <c r="AC61"/>
  <c r="AC62" a="1"/>
  <c r="AC62"/>
  <c r="AC63" a="1"/>
  <c r="AC63"/>
  <c r="AC64" a="1"/>
  <c r="AC64"/>
  <c r="AC65" a="1"/>
  <c r="AC65"/>
  <c r="AC66" a="1"/>
  <c r="AC66"/>
  <c r="AC67" a="1"/>
  <c r="AC67"/>
  <c r="AC68" a="1"/>
  <c r="AC68"/>
  <c r="AC69" a="1"/>
  <c r="AC69"/>
  <c r="AC70" a="1"/>
  <c r="AC70"/>
  <c r="AC71" a="1"/>
  <c r="AC71"/>
  <c r="AC72" a="1"/>
  <c r="AC72"/>
  <c r="AC8" a="1"/>
  <c r="AC8"/>
  <c r="AC73"/>
  <c r="H81"/>
  <c r="H82"/>
  <c r="AB73" a="1"/>
  <c r="AB73"/>
  <c r="H84"/>
  <c r="AD9"/>
  <c r="AE9"/>
  <c r="AD10"/>
  <c r="AE10"/>
  <c r="AD11"/>
  <c r="AE11"/>
  <c r="AD12"/>
  <c r="AE12"/>
  <c r="AD13"/>
  <c r="AE13"/>
  <c r="AD14"/>
  <c r="AE14"/>
  <c r="AD15"/>
  <c r="AE15"/>
  <c r="AD16"/>
  <c r="AE16"/>
  <c r="AD17"/>
  <c r="AE17"/>
  <c r="AD18"/>
  <c r="AE18"/>
  <c r="AD19"/>
  <c r="AE19"/>
  <c r="AD20"/>
  <c r="AE20"/>
  <c r="AD21"/>
  <c r="AE21"/>
  <c r="AD22"/>
  <c r="AE22"/>
  <c r="AD23"/>
  <c r="AE23"/>
  <c r="AD24"/>
  <c r="AE24"/>
  <c r="AD25"/>
  <c r="AE25"/>
  <c r="AD26"/>
  <c r="AE26"/>
  <c r="AD27"/>
  <c r="AE27"/>
  <c r="AD28"/>
  <c r="AE28"/>
  <c r="AD29"/>
  <c r="AE29"/>
  <c r="AD30"/>
  <c r="AE30"/>
  <c r="AD31"/>
  <c r="AE31"/>
  <c r="AD32"/>
  <c r="AE32"/>
  <c r="AD33"/>
  <c r="AE33"/>
  <c r="AD34"/>
  <c r="AE34"/>
  <c r="AD35"/>
  <c r="AE35"/>
  <c r="AD36"/>
  <c r="AE36"/>
  <c r="AD37"/>
  <c r="AE37"/>
  <c r="AD38"/>
  <c r="AE38"/>
  <c r="AD39"/>
  <c r="AE39"/>
  <c r="AD40"/>
  <c r="AE40"/>
  <c r="AD41"/>
  <c r="AE41"/>
  <c r="AD42"/>
  <c r="AE42"/>
  <c r="AD43"/>
  <c r="AE43"/>
  <c r="AD44"/>
  <c r="AE44"/>
  <c r="AD45"/>
  <c r="AE45"/>
  <c r="AD46"/>
  <c r="AE46"/>
  <c r="AD47"/>
  <c r="AE47"/>
  <c r="AD48"/>
  <c r="AE48"/>
  <c r="AD49"/>
  <c r="AE49"/>
  <c r="AD50"/>
  <c r="AE50"/>
  <c r="AD51"/>
  <c r="AE51"/>
  <c r="AD52"/>
  <c r="AE52"/>
  <c r="AD53"/>
  <c r="AE53"/>
  <c r="AD54"/>
  <c r="AE54"/>
  <c r="AD55"/>
  <c r="AE55"/>
  <c r="AD56"/>
  <c r="AE56"/>
  <c r="AD57"/>
  <c r="AE57"/>
  <c r="AD58"/>
  <c r="AE58"/>
  <c r="AD59"/>
  <c r="AE59"/>
  <c r="AD60"/>
  <c r="AE60"/>
  <c r="AD61"/>
  <c r="AE61"/>
  <c r="AD62"/>
  <c r="AE62"/>
  <c r="AD63"/>
  <c r="AE63"/>
  <c r="AD64"/>
  <c r="AE64"/>
  <c r="AD65"/>
  <c r="AE65"/>
  <c r="AD66"/>
  <c r="AE66"/>
  <c r="AD67"/>
  <c r="AE67"/>
  <c r="AD68"/>
  <c r="AE68"/>
  <c r="AD69"/>
  <c r="AE69"/>
  <c r="AD70"/>
  <c r="AE70"/>
  <c r="AD71"/>
  <c r="AE71"/>
  <c r="AD72"/>
  <c r="AE72"/>
  <c r="AD8"/>
  <c r="AE8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Z9"/>
  <c r="Y9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7"/>
  <c r="AA68"/>
  <c r="AA69"/>
  <c r="AA70"/>
  <c r="AA71"/>
  <c r="AA72"/>
  <c r="H78"/>
  <c r="AA66"/>
  <c r="AA73"/>
  <c r="H83"/>
  <c r="H58"/>
  <c r="L58"/>
  <c r="H59"/>
  <c r="L59"/>
  <c r="H60"/>
  <c r="L60" l="1"/>
  <c r="H61"/>
  <c r="L61"/>
  <c r="H62"/>
  <c r="L62"/>
  <c r="H63"/>
  <c r="L63"/>
  <c r="H64"/>
  <c r="L64"/>
  <c r="H65"/>
  <c r="L65"/>
  <c r="H66"/>
  <c r="L66"/>
  <c r="H67"/>
  <c r="L67"/>
  <c r="H68"/>
  <c r="L68"/>
  <c r="H69"/>
  <c r="L69"/>
  <c r="H70"/>
  <c r="L70"/>
  <c r="H71"/>
  <c r="L71"/>
  <c r="H72"/>
  <c r="L72"/>
  <c r="L73"/>
  <c r="H75"/>
  <c r="E58"/>
  <c r="I58"/>
  <c r="M58" s="1"/>
  <c r="Q58" s="1"/>
  <c r="R58" s="1"/>
  <c r="N58" s="1"/>
  <c r="J59" s="1"/>
  <c r="N59" s="1"/>
  <c r="J60" s="1"/>
  <c r="N60" s="1"/>
  <c r="J61" s="1"/>
  <c r="N61" s="1"/>
  <c r="J62" s="1"/>
  <c r="N62" s="1"/>
  <c r="J63" s="1"/>
  <c r="N63" s="1"/>
  <c r="J64" s="1"/>
  <c r="N64" s="1"/>
  <c r="J65" s="1"/>
  <c r="N65" s="1"/>
  <c r="J66" s="1"/>
  <c r="N66"/>
  <c r="H77" s="1"/>
  <c r="H85"/>
  <c r="D82"/>
  <c r="H80"/>
  <c r="H79"/>
  <c r="H76"/>
  <c r="AE73" a="1"/>
  <c r="AE73"/>
  <c r="AD73" a="1"/>
  <c r="AD73"/>
  <c r="AC73" a="1"/>
  <c r="AA73" a="1"/>
  <c r="Z73" a="1"/>
  <c r="Z73"/>
  <c r="Y73" a="1"/>
  <c r="Y73"/>
  <c r="X73" a="1"/>
  <c r="X73"/>
  <c r="W73" a="1"/>
  <c r="W73"/>
  <c r="V73" a="1"/>
  <c r="V73"/>
  <c r="U73" a="1"/>
  <c r="U73"/>
  <c r="T73" a="1"/>
  <c r="T73"/>
  <c r="S73" a="1"/>
  <c r="S73"/>
  <c r="R73" a="1"/>
  <c r="R73"/>
  <c r="Q73" a="1"/>
  <c r="Q73"/>
  <c r="P73" a="1"/>
  <c r="P73"/>
  <c r="O73" a="1"/>
  <c r="O73"/>
  <c r="N73" a="1"/>
  <c r="N73"/>
  <c r="M73" a="1"/>
  <c r="M73"/>
  <c r="L73" a="1"/>
  <c r="K73" a="1"/>
  <c r="K73"/>
  <c r="J73" a="1"/>
  <c r="J73"/>
  <c r="I73" a="1"/>
  <c r="I73"/>
  <c r="H73" a="1"/>
  <c r="H73"/>
  <c r="G73" a="1"/>
  <c r="G73"/>
  <c r="F73" a="1"/>
  <c r="F73"/>
  <c r="E73" a="1"/>
  <c r="E73"/>
  <c r="D73" a="1"/>
  <c r="D73"/>
  <c r="X72"/>
  <c r="V72"/>
  <c r="U72"/>
  <c r="T72"/>
  <c r="S72"/>
  <c r="R72"/>
  <c r="O72"/>
  <c r="N72"/>
  <c r="M72"/>
  <c r="K72"/>
  <c r="J72" a="1"/>
  <c r="J72"/>
  <c r="I72"/>
  <c r="G72"/>
  <c r="F72" a="1"/>
  <c r="F72"/>
  <c r="E72"/>
  <c r="D72"/>
  <c r="X71"/>
  <c r="V71"/>
  <c r="U71"/>
  <c r="T71"/>
  <c r="S71"/>
  <c r="R71"/>
  <c r="Q71"/>
  <c r="O71"/>
  <c r="N71"/>
  <c r="M71"/>
  <c r="K71"/>
  <c r="J71" a="1"/>
  <c r="J71"/>
  <c r="I71"/>
  <c r="G71"/>
  <c r="F71" a="1"/>
  <c r="F71"/>
  <c r="E71"/>
  <c r="D71"/>
  <c r="X70"/>
  <c r="V70"/>
  <c r="U70"/>
  <c r="T70"/>
  <c r="S70"/>
  <c r="R70"/>
  <c r="Q70"/>
  <c r="O70"/>
  <c r="N70"/>
  <c r="M70"/>
  <c r="K70"/>
  <c r="J70" a="1"/>
  <c r="J70"/>
  <c r="I70"/>
  <c r="G70"/>
  <c r="F70" a="1"/>
  <c r="F70"/>
  <c r="E70"/>
  <c r="D70"/>
  <c r="X69"/>
  <c r="V69"/>
  <c r="U69"/>
  <c r="T69"/>
  <c r="S69"/>
  <c r="R69"/>
  <c r="Q69"/>
  <c r="O69"/>
  <c r="N69"/>
  <c r="M69"/>
  <c r="K69"/>
  <c r="J69" a="1"/>
  <c r="J69"/>
  <c r="I69"/>
  <c r="G69"/>
  <c r="F69" a="1"/>
  <c r="F69"/>
  <c r="E69"/>
  <c r="D69"/>
  <c r="X68"/>
  <c r="V68"/>
  <c r="U68"/>
  <c r="T68"/>
  <c r="S68"/>
  <c r="R68"/>
  <c r="Q68"/>
  <c r="O68"/>
  <c r="N68"/>
  <c r="M68"/>
  <c r="K68"/>
  <c r="J68" a="1"/>
  <c r="J68"/>
  <c r="I68"/>
  <c r="G68"/>
  <c r="F68" a="1"/>
  <c r="F68"/>
  <c r="E68"/>
  <c r="D68"/>
  <c r="X67"/>
  <c r="V67"/>
  <c r="U67"/>
  <c r="T67"/>
  <c r="S67"/>
  <c r="R67"/>
  <c r="O67"/>
  <c r="N67"/>
  <c r="M67"/>
  <c r="K67"/>
  <c r="J67" a="1"/>
  <c r="J67"/>
  <c r="I67"/>
  <c r="G67"/>
  <c r="F67" a="1"/>
  <c r="F67"/>
  <c r="E67"/>
  <c r="D67"/>
  <c r="X66"/>
  <c r="V66"/>
  <c r="U66"/>
  <c r="T66"/>
  <c r="S66"/>
  <c r="R66"/>
  <c r="O66"/>
  <c r="M66"/>
  <c r="K66"/>
  <c r="J66" a="1"/>
  <c r="I66"/>
  <c r="G66"/>
  <c r="F66" a="1"/>
  <c r="F66"/>
  <c r="E66"/>
  <c r="D66"/>
  <c r="X65"/>
  <c r="V65"/>
  <c r="U65"/>
  <c r="T65"/>
  <c r="S65"/>
  <c r="R65"/>
  <c r="O65"/>
  <c r="M65"/>
  <c r="K65"/>
  <c r="J65" a="1"/>
  <c r="I65"/>
  <c r="G65"/>
  <c r="F65" a="1"/>
  <c r="F65"/>
  <c r="E65"/>
  <c r="D65"/>
  <c r="X64"/>
  <c r="V64"/>
  <c r="U64"/>
  <c r="T64"/>
  <c r="S64"/>
  <c r="R64"/>
  <c r="Q64"/>
  <c r="O64"/>
  <c r="M64"/>
  <c r="K64"/>
  <c r="J64" a="1"/>
  <c r="I64"/>
  <c r="G64"/>
  <c r="F64" a="1"/>
  <c r="F64"/>
  <c r="E64"/>
  <c r="D64"/>
  <c r="X63"/>
  <c r="V63"/>
  <c r="U63"/>
  <c r="T63"/>
  <c r="S63"/>
  <c r="R63"/>
  <c r="Q63"/>
  <c r="O63"/>
  <c r="M63"/>
  <c r="K63"/>
  <c r="J63" a="1"/>
  <c r="I63"/>
  <c r="G63"/>
  <c r="F63" a="1"/>
  <c r="F63"/>
  <c r="E63"/>
  <c r="D63"/>
  <c r="X62"/>
  <c r="V62"/>
  <c r="U62"/>
  <c r="T62"/>
  <c r="S62"/>
  <c r="R62"/>
  <c r="Q62"/>
  <c r="O62"/>
  <c r="M62"/>
  <c r="K62"/>
  <c r="J62" a="1"/>
  <c r="I62"/>
  <c r="G62"/>
  <c r="F62" a="1"/>
  <c r="F62"/>
  <c r="E62"/>
  <c r="D62"/>
  <c r="X61"/>
  <c r="V61"/>
  <c r="U61"/>
  <c r="T61"/>
  <c r="S61"/>
  <c r="R61"/>
  <c r="O61"/>
  <c r="M61"/>
  <c r="K61"/>
  <c r="J61" a="1"/>
  <c r="I61"/>
  <c r="G61"/>
  <c r="F61" a="1"/>
  <c r="F61"/>
  <c r="E61"/>
  <c r="D61"/>
  <c r="X60"/>
  <c r="V60"/>
  <c r="U60"/>
  <c r="T60"/>
  <c r="S60"/>
  <c r="R60"/>
  <c r="O60"/>
  <c r="M60"/>
  <c r="K60"/>
  <c r="J60" a="1"/>
  <c r="I60"/>
  <c r="G60"/>
  <c r="F60" a="1"/>
  <c r="F60"/>
  <c r="E60"/>
  <c r="D60"/>
  <c r="X59"/>
  <c r="V59"/>
  <c r="U59"/>
  <c r="T59"/>
  <c r="S59"/>
  <c r="R59"/>
  <c r="O59"/>
  <c r="M59"/>
  <c r="K59"/>
  <c r="J59" a="1"/>
  <c r="I59"/>
  <c r="G59"/>
  <c r="F59" a="1"/>
  <c r="F59"/>
  <c r="E59"/>
  <c r="D59"/>
  <c r="X58"/>
  <c r="V58"/>
  <c r="U58"/>
  <c r="T58"/>
  <c r="S58"/>
  <c r="O58"/>
  <c r="K58"/>
  <c r="J58" a="1"/>
  <c r="J58"/>
  <c r="G58"/>
  <c r="F58" a="1"/>
  <c r="F58"/>
  <c r="D58"/>
  <c r="X57"/>
  <c r="V57"/>
  <c r="U57"/>
  <c r="T57"/>
  <c r="S57"/>
  <c r="R57"/>
  <c r="Q57"/>
  <c r="O57"/>
  <c r="N57"/>
  <c r="M57"/>
  <c r="L57"/>
  <c r="K57"/>
  <c r="J57" a="1"/>
  <c r="J57"/>
  <c r="I57"/>
  <c r="H57"/>
  <c r="G57"/>
  <c r="F57" a="1"/>
  <c r="F57"/>
  <c r="E57"/>
  <c r="D57"/>
  <c r="X56"/>
  <c r="V56"/>
  <c r="U56"/>
  <c r="T56"/>
  <c r="S56"/>
  <c r="R56"/>
  <c r="Q56"/>
  <c r="O56"/>
  <c r="N56"/>
  <c r="M56"/>
  <c r="L56"/>
  <c r="K56"/>
  <c r="J56" a="1"/>
  <c r="J56"/>
  <c r="I56"/>
  <c r="H56"/>
  <c r="G56"/>
  <c r="F56" a="1"/>
  <c r="F56"/>
  <c r="E56"/>
  <c r="D56"/>
  <c r="X55"/>
  <c r="V55"/>
  <c r="U55"/>
  <c r="T55"/>
  <c r="S55"/>
  <c r="R55"/>
  <c r="O55"/>
  <c r="N55"/>
  <c r="M55"/>
  <c r="L55"/>
  <c r="K55"/>
  <c r="J55" a="1"/>
  <c r="J55"/>
  <c r="I55" a="1"/>
  <c r="I55"/>
  <c r="H55"/>
  <c r="G55"/>
  <c r="F55" a="1"/>
  <c r="F55"/>
  <c r="E55" a="1"/>
  <c r="E55"/>
  <c r="D55"/>
  <c r="X54"/>
  <c r="V54"/>
  <c r="U54"/>
  <c r="T54"/>
  <c r="S54"/>
  <c r="R54"/>
  <c r="O54"/>
  <c r="N54"/>
  <c r="M54"/>
  <c r="L54"/>
  <c r="K54"/>
  <c r="J54" a="1"/>
  <c r="J54"/>
  <c r="I54" a="1"/>
  <c r="I54"/>
  <c r="H54"/>
  <c r="G54"/>
  <c r="F54" a="1"/>
  <c r="F54"/>
  <c r="E54" a="1"/>
  <c r="E54"/>
  <c r="D54"/>
  <c r="X53"/>
  <c r="V53"/>
  <c r="U53"/>
  <c r="T53"/>
  <c r="S53"/>
  <c r="R53"/>
  <c r="O53"/>
  <c r="N53"/>
  <c r="M53"/>
  <c r="L53"/>
  <c r="K53"/>
  <c r="J53" a="1"/>
  <c r="J53"/>
  <c r="I53" a="1"/>
  <c r="I53"/>
  <c r="H53"/>
  <c r="G53"/>
  <c r="F53" a="1"/>
  <c r="F53"/>
  <c r="E53" a="1"/>
  <c r="E53"/>
  <c r="D53"/>
  <c r="X52"/>
  <c r="V52"/>
  <c r="U52"/>
  <c r="T52"/>
  <c r="S52"/>
  <c r="R52"/>
  <c r="O52"/>
  <c r="N52"/>
  <c r="M52"/>
  <c r="L52"/>
  <c r="K52"/>
  <c r="J52" a="1"/>
  <c r="J52"/>
  <c r="I52" a="1"/>
  <c r="I52"/>
  <c r="H52"/>
  <c r="G52"/>
  <c r="F52" a="1"/>
  <c r="F52"/>
  <c r="E52" a="1"/>
  <c r="E52"/>
  <c r="D52"/>
  <c r="X51"/>
  <c r="V51"/>
  <c r="U51"/>
  <c r="T51"/>
  <c r="S51"/>
  <c r="R51"/>
  <c r="O51"/>
  <c r="N51"/>
  <c r="M51"/>
  <c r="L51"/>
  <c r="K51"/>
  <c r="J51" a="1"/>
  <c r="J51"/>
  <c r="I51" a="1"/>
  <c r="I51"/>
  <c r="H51"/>
  <c r="G51"/>
  <c r="F51" a="1"/>
  <c r="F51"/>
  <c r="E51" a="1"/>
  <c r="E51"/>
  <c r="D51"/>
  <c r="X50"/>
  <c r="V50"/>
  <c r="U50"/>
  <c r="T50"/>
  <c r="S50"/>
  <c r="R50"/>
  <c r="O50"/>
  <c r="N50"/>
  <c r="M50"/>
  <c r="L50"/>
  <c r="K50"/>
  <c r="J50" a="1"/>
  <c r="J50"/>
  <c r="I50" a="1"/>
  <c r="I50"/>
  <c r="H50"/>
  <c r="G50"/>
  <c r="F50" a="1"/>
  <c r="F50"/>
  <c r="E50" a="1"/>
  <c r="E50"/>
  <c r="D50"/>
  <c r="X49"/>
  <c r="V49"/>
  <c r="U49"/>
  <c r="T49"/>
  <c r="S49"/>
  <c r="R49"/>
  <c r="O49"/>
  <c r="N49"/>
  <c r="M49"/>
  <c r="L49"/>
  <c r="K49"/>
  <c r="J49" a="1"/>
  <c r="J49"/>
  <c r="I49" a="1"/>
  <c r="I49"/>
  <c r="H49"/>
  <c r="G49"/>
  <c r="F49" a="1"/>
  <c r="F49"/>
  <c r="E49" a="1"/>
  <c r="E49"/>
  <c r="D49"/>
  <c r="X48"/>
  <c r="V48"/>
  <c r="U48"/>
  <c r="T48"/>
  <c r="S48"/>
  <c r="R48"/>
  <c r="O48"/>
  <c r="N48"/>
  <c r="M48"/>
  <c r="L48"/>
  <c r="K48"/>
  <c r="J48" a="1"/>
  <c r="J48"/>
  <c r="I48" a="1"/>
  <c r="I48"/>
  <c r="H48"/>
  <c r="G48"/>
  <c r="F48" a="1"/>
  <c r="F48"/>
  <c r="E48" a="1"/>
  <c r="E48"/>
  <c r="D48"/>
  <c r="X47"/>
  <c r="W47"/>
  <c r="V47"/>
  <c r="U47"/>
  <c r="T47"/>
  <c r="S47"/>
  <c r="R47"/>
  <c r="O47"/>
  <c r="N47"/>
  <c r="M47"/>
  <c r="L47"/>
  <c r="K47"/>
  <c r="J47" a="1"/>
  <c r="J47"/>
  <c r="I47" a="1"/>
  <c r="I47"/>
  <c r="H47"/>
  <c r="G47"/>
  <c r="F47" a="1"/>
  <c r="F47"/>
  <c r="E47" a="1"/>
  <c r="E47"/>
  <c r="D47"/>
  <c r="X46"/>
  <c r="W46"/>
  <c r="V46"/>
  <c r="U46"/>
  <c r="T46"/>
  <c r="S46"/>
  <c r="R46"/>
  <c r="O46"/>
  <c r="N46"/>
  <c r="M46"/>
  <c r="L46"/>
  <c r="K46"/>
  <c r="J46" a="1"/>
  <c r="J46"/>
  <c r="I46" a="1"/>
  <c r="I46"/>
  <c r="H46"/>
  <c r="G46"/>
  <c r="F46" a="1"/>
  <c r="F46"/>
  <c r="E46" a="1"/>
  <c r="E46"/>
  <c r="D46"/>
  <c r="X45"/>
  <c r="V45"/>
  <c r="U45"/>
  <c r="T45"/>
  <c r="S45"/>
  <c r="R45"/>
  <c r="O45"/>
  <c r="N45"/>
  <c r="M45"/>
  <c r="L45"/>
  <c r="K45"/>
  <c r="J45" a="1"/>
  <c r="J45"/>
  <c r="I45" a="1"/>
  <c r="I45"/>
  <c r="H45"/>
  <c r="G45"/>
  <c r="F45" a="1"/>
  <c r="F45"/>
  <c r="E45" a="1"/>
  <c r="E45"/>
  <c r="D45"/>
  <c r="X44"/>
  <c r="V44"/>
  <c r="U44"/>
  <c r="T44"/>
  <c r="S44"/>
  <c r="R44"/>
  <c r="O44"/>
  <c r="N44"/>
  <c r="M44"/>
  <c r="L44"/>
  <c r="K44"/>
  <c r="J44" a="1"/>
  <c r="J44"/>
  <c r="I44" a="1"/>
  <c r="I44"/>
  <c r="H44"/>
  <c r="G44"/>
  <c r="F44" a="1"/>
  <c r="F44"/>
  <c r="E44" a="1"/>
  <c r="E44"/>
  <c r="D44"/>
  <c r="X43"/>
  <c r="V43"/>
  <c r="U43"/>
  <c r="T43"/>
  <c r="S43"/>
  <c r="R43"/>
  <c r="O43"/>
  <c r="N43"/>
  <c r="M43"/>
  <c r="L43"/>
  <c r="K43"/>
  <c r="J43" a="1"/>
  <c r="J43"/>
  <c r="I43" a="1"/>
  <c r="I43"/>
  <c r="H43"/>
  <c r="G43"/>
  <c r="F43" a="1"/>
  <c r="F43"/>
  <c r="E43" a="1"/>
  <c r="E43"/>
  <c r="D43"/>
  <c r="X42"/>
  <c r="V42"/>
  <c r="U42"/>
  <c r="T42"/>
  <c r="S42"/>
  <c r="R42"/>
  <c r="O42"/>
  <c r="N42"/>
  <c r="M42"/>
  <c r="L42"/>
  <c r="K42"/>
  <c r="J42" a="1"/>
  <c r="J42"/>
  <c r="I42" a="1"/>
  <c r="I42"/>
  <c r="H42"/>
  <c r="G42"/>
  <c r="F42" a="1"/>
  <c r="F42"/>
  <c r="E42" a="1"/>
  <c r="E42"/>
  <c r="D42"/>
  <c r="X41"/>
  <c r="V41"/>
  <c r="U41"/>
  <c r="T41"/>
  <c r="S41"/>
  <c r="R41"/>
  <c r="O41"/>
  <c r="N41"/>
  <c r="M41"/>
  <c r="L41"/>
  <c r="K41"/>
  <c r="J41" a="1"/>
  <c r="J41"/>
  <c r="I41" a="1"/>
  <c r="I41"/>
  <c r="H41"/>
  <c r="G41"/>
  <c r="F41" a="1"/>
  <c r="F41"/>
  <c r="E41" a="1"/>
  <c r="E41"/>
  <c r="D41"/>
  <c r="AA40" a="1"/>
  <c r="X40" a="1"/>
  <c r="X40"/>
  <c r="W40"/>
  <c r="V40"/>
  <c r="U40"/>
  <c r="T40"/>
  <c r="S40"/>
  <c r="R40"/>
  <c r="O40"/>
  <c r="N40"/>
  <c r="M40"/>
  <c r="L40"/>
  <c r="K40"/>
  <c r="J40" a="1"/>
  <c r="J40"/>
  <c r="I40" a="1"/>
  <c r="I40"/>
  <c r="H40"/>
  <c r="G40"/>
  <c r="F40" a="1"/>
  <c r="F40"/>
  <c r="E40" a="1"/>
  <c r="E40"/>
  <c r="D40"/>
  <c r="X39"/>
  <c r="V39"/>
  <c r="U39"/>
  <c r="T39"/>
  <c r="S39"/>
  <c r="R39"/>
  <c r="Q39"/>
  <c r="O39"/>
  <c r="N39"/>
  <c r="M39"/>
  <c r="L39"/>
  <c r="K39"/>
  <c r="J39" a="1"/>
  <c r="J39"/>
  <c r="I39" a="1"/>
  <c r="I39"/>
  <c r="H39"/>
  <c r="G39"/>
  <c r="F39" a="1"/>
  <c r="F39"/>
  <c r="E39" a="1"/>
  <c r="E39"/>
  <c r="D39"/>
  <c r="X38"/>
  <c r="V38"/>
  <c r="U38"/>
  <c r="T38"/>
  <c r="S38"/>
  <c r="R38"/>
  <c r="Q38"/>
  <c r="O38"/>
  <c r="N38"/>
  <c r="M38"/>
  <c r="L38"/>
  <c r="K38"/>
  <c r="J38" a="1"/>
  <c r="J38"/>
  <c r="I38" a="1"/>
  <c r="I38"/>
  <c r="H38"/>
  <c r="G38"/>
  <c r="F38" a="1"/>
  <c r="F38"/>
  <c r="E38" a="1"/>
  <c r="E38"/>
  <c r="D38"/>
  <c r="X37"/>
  <c r="V37"/>
  <c r="U37"/>
  <c r="T37"/>
  <c r="S37"/>
  <c r="R37"/>
  <c r="Q37"/>
  <c r="O37"/>
  <c r="N37"/>
  <c r="M37"/>
  <c r="L37"/>
  <c r="K37"/>
  <c r="J37" a="1"/>
  <c r="J37"/>
  <c r="I37" a="1"/>
  <c r="I37"/>
  <c r="H37"/>
  <c r="G37"/>
  <c r="F37" a="1"/>
  <c r="F37"/>
  <c r="E37" a="1"/>
  <c r="E37"/>
  <c r="D37"/>
  <c r="X36"/>
  <c r="V36"/>
  <c r="U36"/>
  <c r="T36"/>
  <c r="S36"/>
  <c r="R36"/>
  <c r="Q36"/>
  <c r="O36"/>
  <c r="N36"/>
  <c r="M36"/>
  <c r="L36"/>
  <c r="K36"/>
  <c r="J36" a="1"/>
  <c r="J36"/>
  <c r="I36" a="1"/>
  <c r="I36"/>
  <c r="H36"/>
  <c r="G36"/>
  <c r="F36" a="1"/>
  <c r="F36"/>
  <c r="E36" a="1"/>
  <c r="E36"/>
  <c r="D36"/>
  <c r="X35"/>
  <c r="V35"/>
  <c r="U35"/>
  <c r="T35"/>
  <c r="S35"/>
  <c r="R35"/>
  <c r="Q35"/>
  <c r="O35"/>
  <c r="N35"/>
  <c r="M35"/>
  <c r="L35"/>
  <c r="K35"/>
  <c r="J35" a="1"/>
  <c r="J35"/>
  <c r="I35" a="1"/>
  <c r="I35"/>
  <c r="H35"/>
  <c r="G35"/>
  <c r="F35" a="1"/>
  <c r="F35"/>
  <c r="E35" a="1"/>
  <c r="E35"/>
  <c r="D35"/>
  <c r="X34"/>
  <c r="V34"/>
  <c r="U34"/>
  <c r="T34"/>
  <c r="S34"/>
  <c r="R34"/>
  <c r="Q34"/>
  <c r="O34"/>
  <c r="N34"/>
  <c r="M34"/>
  <c r="L34"/>
  <c r="K34"/>
  <c r="J34" a="1"/>
  <c r="J34"/>
  <c r="I34" a="1"/>
  <c r="I34"/>
  <c r="H34"/>
  <c r="G34"/>
  <c r="F34" a="1"/>
  <c r="F34"/>
  <c r="E34" a="1"/>
  <c r="E34"/>
  <c r="D34"/>
  <c r="X33"/>
  <c r="V33"/>
  <c r="U33"/>
  <c r="T33"/>
  <c r="S33"/>
  <c r="R33"/>
  <c r="Q33"/>
  <c r="O33"/>
  <c r="N33"/>
  <c r="M33"/>
  <c r="L33"/>
  <c r="K33"/>
  <c r="J33" a="1"/>
  <c r="J33"/>
  <c r="I33" a="1"/>
  <c r="I33"/>
  <c r="H33"/>
  <c r="G33"/>
  <c r="F33" a="1"/>
  <c r="F33"/>
  <c r="E33" a="1"/>
  <c r="E33"/>
  <c r="D33"/>
  <c r="X32"/>
  <c r="V32"/>
  <c r="U32"/>
  <c r="T32"/>
  <c r="S32"/>
  <c r="R32"/>
  <c r="Q32"/>
  <c r="O32"/>
  <c r="N32"/>
  <c r="M32"/>
  <c r="L32"/>
  <c r="K32"/>
  <c r="J32" a="1"/>
  <c r="J32"/>
  <c r="I32" a="1"/>
  <c r="I32"/>
  <c r="H32"/>
  <c r="G32"/>
  <c r="F32" a="1"/>
  <c r="F32"/>
  <c r="E32" a="1"/>
  <c r="E32"/>
  <c r="D32"/>
  <c r="X31"/>
  <c r="V31"/>
  <c r="U31"/>
  <c r="T31"/>
  <c r="S31"/>
  <c r="R31"/>
  <c r="O31"/>
  <c r="N31"/>
  <c r="M31"/>
  <c r="L31"/>
  <c r="K31"/>
  <c r="J31" a="1"/>
  <c r="J31"/>
  <c r="I31" a="1"/>
  <c r="I31"/>
  <c r="H31"/>
  <c r="G31"/>
  <c r="F31" a="1"/>
  <c r="F31"/>
  <c r="E31" a="1"/>
  <c r="E31"/>
  <c r="D31"/>
  <c r="X30"/>
  <c r="V30"/>
  <c r="U30"/>
  <c r="T30"/>
  <c r="S30"/>
  <c r="R30"/>
  <c r="O30"/>
  <c r="N30"/>
  <c r="M30"/>
  <c r="L30"/>
  <c r="K30"/>
  <c r="J30" a="1"/>
  <c r="J30"/>
  <c r="I30" a="1"/>
  <c r="I30"/>
  <c r="H30"/>
  <c r="G30"/>
  <c r="F30" a="1"/>
  <c r="F30"/>
  <c r="E30" a="1"/>
  <c r="E30"/>
  <c r="D30"/>
  <c r="X29"/>
  <c r="V29"/>
  <c r="U29"/>
  <c r="T29"/>
  <c r="S29"/>
  <c r="R29"/>
  <c r="O29"/>
  <c r="N29"/>
  <c r="M29"/>
  <c r="L29"/>
  <c r="K29"/>
  <c r="J29" a="1"/>
  <c r="J29"/>
  <c r="I29" a="1"/>
  <c r="I29"/>
  <c r="H29"/>
  <c r="G29"/>
  <c r="F29" a="1"/>
  <c r="F29"/>
  <c r="E29" a="1"/>
  <c r="E29"/>
  <c r="D29"/>
  <c r="X28"/>
  <c r="V28"/>
  <c r="U28"/>
  <c r="T28"/>
  <c r="S28"/>
  <c r="R28"/>
  <c r="O28"/>
  <c r="N28"/>
  <c r="M28"/>
  <c r="L28"/>
  <c r="K28"/>
  <c r="J28" a="1"/>
  <c r="J28"/>
  <c r="I28" a="1"/>
  <c r="I28"/>
  <c r="H28"/>
  <c r="G28"/>
  <c r="F28" a="1"/>
  <c r="F28"/>
  <c r="E28" a="1"/>
  <c r="E28"/>
  <c r="D28"/>
  <c r="X27"/>
  <c r="V27"/>
  <c r="U27"/>
  <c r="T27"/>
  <c r="S27"/>
  <c r="R27"/>
  <c r="Q27"/>
  <c r="O27"/>
  <c r="N27"/>
  <c r="M27"/>
  <c r="L27"/>
  <c r="K27"/>
  <c r="J27" a="1"/>
  <c r="J27"/>
  <c r="I27" a="1"/>
  <c r="I27"/>
  <c r="H27"/>
  <c r="G27"/>
  <c r="F27" a="1"/>
  <c r="F27"/>
  <c r="E27" a="1"/>
  <c r="E27"/>
  <c r="D27"/>
  <c r="X26"/>
  <c r="V26"/>
  <c r="U26"/>
  <c r="T26"/>
  <c r="S26"/>
  <c r="R26"/>
  <c r="Q26"/>
  <c r="O26"/>
  <c r="N26"/>
  <c r="M26"/>
  <c r="L26"/>
  <c r="K26"/>
  <c r="J26" a="1"/>
  <c r="J26"/>
  <c r="I26" a="1"/>
  <c r="I26"/>
  <c r="H26"/>
  <c r="G26"/>
  <c r="F26" a="1"/>
  <c r="F26"/>
  <c r="E26" a="1"/>
  <c r="E26"/>
  <c r="D26"/>
  <c r="X25"/>
  <c r="V25"/>
  <c r="U25"/>
  <c r="T25"/>
  <c r="S25"/>
  <c r="R25"/>
  <c r="O25"/>
  <c r="N25"/>
  <c r="M25"/>
  <c r="L25"/>
  <c r="K25"/>
  <c r="J25" a="1"/>
  <c r="J25"/>
  <c r="I25" a="1"/>
  <c r="I25"/>
  <c r="H25"/>
  <c r="G25"/>
  <c r="F25" a="1"/>
  <c r="F25"/>
  <c r="E25" a="1"/>
  <c r="E25"/>
  <c r="D25"/>
  <c r="X24"/>
  <c r="V24"/>
  <c r="U24"/>
  <c r="T24"/>
  <c r="S24"/>
  <c r="R24"/>
  <c r="O24"/>
  <c r="N24"/>
  <c r="M24"/>
  <c r="L24"/>
  <c r="K24"/>
  <c r="J24" a="1"/>
  <c r="J24"/>
  <c r="I24" a="1"/>
  <c r="I24"/>
  <c r="H24"/>
  <c r="G24"/>
  <c r="F24" a="1"/>
  <c r="F24"/>
  <c r="E24" a="1"/>
  <c r="E24"/>
  <c r="D24"/>
  <c r="X23"/>
  <c r="V23"/>
  <c r="U23"/>
  <c r="T23"/>
  <c r="S23"/>
  <c r="R23"/>
  <c r="O23"/>
  <c r="N23"/>
  <c r="M23"/>
  <c r="L23"/>
  <c r="K23"/>
  <c r="J23" a="1"/>
  <c r="J23"/>
  <c r="I23" a="1"/>
  <c r="I23"/>
  <c r="H23"/>
  <c r="G23"/>
  <c r="F23" a="1"/>
  <c r="F23"/>
  <c r="E23" a="1"/>
  <c r="E23"/>
  <c r="D23"/>
  <c r="X22"/>
  <c r="V22"/>
  <c r="U22"/>
  <c r="T22"/>
  <c r="S22"/>
  <c r="R22"/>
  <c r="O22"/>
  <c r="N22"/>
  <c r="M22"/>
  <c r="L22"/>
  <c r="K22"/>
  <c r="J22" a="1"/>
  <c r="J22"/>
  <c r="I22" a="1"/>
  <c r="I22"/>
  <c r="H22"/>
  <c r="G22"/>
  <c r="F22" a="1"/>
  <c r="F22"/>
  <c r="E22" a="1"/>
  <c r="E22"/>
  <c r="D22"/>
  <c r="X21"/>
  <c r="V21"/>
  <c r="U21"/>
  <c r="T21"/>
  <c r="S21"/>
  <c r="R21"/>
  <c r="Q21"/>
  <c r="O21"/>
  <c r="N21"/>
  <c r="M21"/>
  <c r="L21"/>
  <c r="K21"/>
  <c r="J21" a="1"/>
  <c r="J21"/>
  <c r="I21" a="1"/>
  <c r="I21"/>
  <c r="H21"/>
  <c r="G21"/>
  <c r="F21" a="1"/>
  <c r="F21"/>
  <c r="E21" a="1"/>
  <c r="E21"/>
  <c r="D21"/>
  <c r="X20"/>
  <c r="V20"/>
  <c r="U20"/>
  <c r="T20"/>
  <c r="S20"/>
  <c r="R20"/>
  <c r="Q20"/>
  <c r="O20"/>
  <c r="N20"/>
  <c r="M20"/>
  <c r="L20"/>
  <c r="K20"/>
  <c r="J20" a="1"/>
  <c r="J20"/>
  <c r="I20" a="1"/>
  <c r="I20"/>
  <c r="H20"/>
  <c r="G20"/>
  <c r="F20" a="1"/>
  <c r="F20"/>
  <c r="E20" a="1"/>
  <c r="E20"/>
  <c r="D20"/>
  <c r="X19"/>
  <c r="V19"/>
  <c r="U19"/>
  <c r="T19"/>
  <c r="S19"/>
  <c r="R19"/>
  <c r="O19"/>
  <c r="N19"/>
  <c r="M19"/>
  <c r="L19"/>
  <c r="K19"/>
  <c r="J19" a="1"/>
  <c r="J19"/>
  <c r="I19" a="1"/>
  <c r="I19"/>
  <c r="H19"/>
  <c r="G19"/>
  <c r="F19" a="1"/>
  <c r="F19"/>
  <c r="E19" a="1"/>
  <c r="E19"/>
  <c r="D19"/>
  <c r="X18"/>
  <c r="V18"/>
  <c r="U18"/>
  <c r="T18"/>
  <c r="S18"/>
  <c r="R18"/>
  <c r="O18"/>
  <c r="N18"/>
  <c r="M18"/>
  <c r="L18"/>
  <c r="K18"/>
  <c r="J18" a="1"/>
  <c r="J18"/>
  <c r="I18" a="1"/>
  <c r="I18"/>
  <c r="H18"/>
  <c r="G18"/>
  <c r="F18" a="1"/>
  <c r="F18"/>
  <c r="E18" a="1"/>
  <c r="E18"/>
  <c r="D18"/>
  <c r="X17"/>
  <c r="V17"/>
  <c r="U17"/>
  <c r="T17"/>
  <c r="S17"/>
  <c r="R17"/>
  <c r="O17"/>
  <c r="N17"/>
  <c r="M17"/>
  <c r="L17"/>
  <c r="K17"/>
  <c r="J17" a="1"/>
  <c r="J17"/>
  <c r="I17" a="1"/>
  <c r="I17"/>
  <c r="H17"/>
  <c r="G17"/>
  <c r="F17" a="1"/>
  <c r="F17"/>
  <c r="E17" a="1"/>
  <c r="E17"/>
  <c r="D17"/>
  <c r="X16"/>
  <c r="V16"/>
  <c r="U16"/>
  <c r="T16"/>
  <c r="S16"/>
  <c r="R16"/>
  <c r="O16"/>
  <c r="N16"/>
  <c r="M16"/>
  <c r="L16"/>
  <c r="K16"/>
  <c r="J16" a="1"/>
  <c r="J16"/>
  <c r="I16" a="1"/>
  <c r="I16"/>
  <c r="H16"/>
  <c r="G16"/>
  <c r="F16" a="1"/>
  <c r="F16"/>
  <c r="E16" a="1"/>
  <c r="E16"/>
  <c r="D16"/>
  <c r="X15"/>
  <c r="V15"/>
  <c r="U15"/>
  <c r="T15"/>
  <c r="S15"/>
  <c r="R15"/>
  <c r="Q15"/>
  <c r="O15"/>
  <c r="N15"/>
  <c r="M15"/>
  <c r="L15"/>
  <c r="K15"/>
  <c r="J15" a="1"/>
  <c r="J15"/>
  <c r="I15" a="1"/>
  <c r="I15"/>
  <c r="H15"/>
  <c r="G15"/>
  <c r="F15" a="1"/>
  <c r="F15"/>
  <c r="E15" a="1"/>
  <c r="E15"/>
  <c r="D15"/>
  <c r="X14"/>
  <c r="V14"/>
  <c r="U14"/>
  <c r="T14"/>
  <c r="S14"/>
  <c r="R14"/>
  <c r="Q14"/>
  <c r="O14"/>
  <c r="N14"/>
  <c r="M14"/>
  <c r="L14"/>
  <c r="K14"/>
  <c r="J14" a="1"/>
  <c r="J14"/>
  <c r="I14" a="1"/>
  <c r="I14"/>
  <c r="H14"/>
  <c r="G14"/>
  <c r="F14" a="1"/>
  <c r="F14"/>
  <c r="E14" a="1"/>
  <c r="E14"/>
  <c r="D14"/>
  <c r="X13"/>
  <c r="V13"/>
  <c r="U13"/>
  <c r="T13"/>
  <c r="S13"/>
  <c r="R13"/>
  <c r="O13"/>
  <c r="N13"/>
  <c r="M13"/>
  <c r="L13"/>
  <c r="K13"/>
  <c r="J13" a="1"/>
  <c r="J13"/>
  <c r="I13" a="1"/>
  <c r="I13"/>
  <c r="H13"/>
  <c r="G13"/>
  <c r="F13" a="1"/>
  <c r="F13"/>
  <c r="E13" a="1"/>
  <c r="E13"/>
  <c r="D13"/>
  <c r="X12"/>
  <c r="V12"/>
  <c r="U12"/>
  <c r="T12"/>
  <c r="S12"/>
  <c r="R12"/>
  <c r="O12"/>
  <c r="N12"/>
  <c r="M12"/>
  <c r="L12"/>
  <c r="K12"/>
  <c r="J12" a="1"/>
  <c r="J12"/>
  <c r="I12" a="1"/>
  <c r="I12"/>
  <c r="H12"/>
  <c r="G12"/>
  <c r="F12" a="1"/>
  <c r="F12"/>
  <c r="E12" a="1"/>
  <c r="E12"/>
  <c r="D12"/>
  <c r="X11"/>
  <c r="V11"/>
  <c r="U11"/>
  <c r="T11"/>
  <c r="S11"/>
  <c r="R11"/>
  <c r="O11"/>
  <c r="N11"/>
  <c r="M11"/>
  <c r="L11"/>
  <c r="K11"/>
  <c r="J11" a="1"/>
  <c r="J11"/>
  <c r="I11" a="1"/>
  <c r="I11"/>
  <c r="H11"/>
  <c r="G11"/>
  <c r="F11" a="1"/>
  <c r="F11"/>
  <c r="E11" a="1"/>
  <c r="E11"/>
  <c r="D11"/>
  <c r="X10"/>
  <c r="V10"/>
  <c r="U10"/>
  <c r="T10"/>
  <c r="S10"/>
  <c r="R10"/>
  <c r="O10"/>
  <c r="N10"/>
  <c r="M10"/>
  <c r="L10"/>
  <c r="K10"/>
  <c r="I10" a="1"/>
  <c r="I10"/>
  <c r="H10"/>
  <c r="G10"/>
  <c r="E10" a="1"/>
  <c r="E10"/>
  <c r="D10"/>
  <c r="X9"/>
  <c r="V9"/>
  <c r="U9"/>
  <c r="T9"/>
  <c r="S9"/>
  <c r="R9"/>
  <c r="O9"/>
  <c r="N9"/>
  <c r="M9"/>
  <c r="L9"/>
  <c r="K9"/>
  <c r="I9" a="1"/>
  <c r="I9"/>
  <c r="H9"/>
  <c r="G9"/>
  <c r="E9" a="1"/>
  <c r="E9"/>
  <c r="AA8"/>
  <c r="X8"/>
  <c r="V8"/>
  <c r="U8"/>
  <c r="T8"/>
  <c r="R8"/>
  <c r="O8"/>
  <c r="N8"/>
  <c r="M8"/>
  <c r="L8"/>
  <c r="K8"/>
  <c r="I8" a="1"/>
  <c r="I8"/>
  <c r="G8"/>
  <c r="E8" a="1"/>
  <c r="E8"/>
</calcChain>
</file>

<file path=xl/sharedStrings.xml><?xml version="1.0" encoding="utf-8"?>
<sst xmlns="http://schemas.openxmlformats.org/spreadsheetml/2006/main" count="73" uniqueCount="51">
  <si>
    <r>
      <rPr>
        <b/>
        <sz val="24"/>
        <color indexed="60"/>
        <rFont val="Justus-Versalitas"/>
      </rPr>
      <t xml:space="preserve">UMMEDA RAM       </t>
    </r>
    <r>
      <rPr>
        <sz val="12"/>
        <color indexed="8"/>
        <rFont val="Justus-Versalitas"/>
      </rPr>
      <t xml:space="preserve">(Teacher, GSSS Raimalwada)                               </t>
    </r>
    <r>
      <rPr>
        <sz val="16"/>
        <color indexed="8"/>
        <rFont val="Justus-Versalitas"/>
      </rPr>
      <t xml:space="preserve">Mob.No.-9166973141               </t>
    </r>
    <r>
      <rPr>
        <b/>
        <sz val="14"/>
        <color indexed="60"/>
        <rFont val="Justus-Versalitas"/>
      </rPr>
      <t>Email Add.-</t>
    </r>
    <r>
      <rPr>
        <b/>
        <sz val="14"/>
        <color indexed="60"/>
        <rFont val="High Tower Text"/>
        <family val="1"/>
      </rPr>
      <t>ummedtrdedu@gmail.com</t>
    </r>
  </si>
  <si>
    <t>in %&amp;</t>
  </si>
  <si>
    <t>,EIyksbZ vkbZMh %&amp;</t>
  </si>
  <si>
    <t xml:space="preserve">osru vUrj rkfydk </t>
  </si>
  <si>
    <t>ls</t>
  </si>
  <si>
    <t>S.No.</t>
  </si>
  <si>
    <t>Month</t>
  </si>
  <si>
    <t>Due</t>
  </si>
  <si>
    <t>DRAWN</t>
  </si>
  <si>
    <t>DIFFERENCE</t>
  </si>
  <si>
    <t>CM Corona
Relief</t>
  </si>
  <si>
    <t>INCOME TAX</t>
  </si>
  <si>
    <t>Total Ded.</t>
  </si>
  <si>
    <t>NET AMOUNT</t>
  </si>
  <si>
    <t>TV/Bill Number</t>
  </si>
  <si>
    <t>TV/Bill Date</t>
  </si>
  <si>
    <t>BASIC</t>
  </si>
  <si>
    <t>DA</t>
  </si>
  <si>
    <t>HRA</t>
  </si>
  <si>
    <t>TOTAL</t>
  </si>
  <si>
    <t>NET</t>
  </si>
  <si>
    <t>Diff</t>
  </si>
  <si>
    <t>Total Allowances And Deuctions Summry</t>
  </si>
  <si>
    <t>gLrk{kj MhMhvks e; eqgj</t>
  </si>
  <si>
    <t>1-</t>
  </si>
  <si>
    <t>Allowances (Difference)</t>
  </si>
  <si>
    <t>Basic</t>
  </si>
  <si>
    <t>2-</t>
  </si>
  <si>
    <t>D.A.</t>
  </si>
  <si>
    <t>3-</t>
  </si>
  <si>
    <t>H.R.A.</t>
  </si>
  <si>
    <t>Total</t>
  </si>
  <si>
    <t>Deductions</t>
  </si>
  <si>
    <t>Income Tax</t>
  </si>
  <si>
    <t xml:space="preserve">ROP  </t>
  </si>
  <si>
    <t>NET AMOUNT TO BE PAY</t>
  </si>
  <si>
    <t>osru vUrj rkfydk</t>
  </si>
  <si>
    <t>SI</t>
  </si>
  <si>
    <t>After Fixation</t>
  </si>
  <si>
    <t>GPF 2004/GPF</t>
  </si>
  <si>
    <t>GPF-2004/GPF</t>
  </si>
  <si>
    <t>dkfeZd@vf/kdkjh dk uke %&amp;</t>
  </si>
  <si>
    <t>ç/kkukpk;Z</t>
  </si>
  <si>
    <t>Before Fixation</t>
  </si>
  <si>
    <t>RJJO</t>
  </si>
  <si>
    <t>RGHS</t>
  </si>
  <si>
    <t>AMOUNT IN FIGURE:-……………………………………………………………………………..Only</t>
  </si>
  <si>
    <t>4-</t>
  </si>
  <si>
    <t>ROP</t>
  </si>
  <si>
    <t>dk;kZy;% eq[; CykWd f'k{kk vf/kdkjh ,oa insu chvkjlh,Q ia-l-&amp;------------------------------------------ds vkns'kkad&amp;-------------------------------------------------------------- fnukad&amp;------------------------------ dh vuqikyuk esa fnukad 01-04-2017 ls fu;ekuqlkj dkYifud osru fu/kkZj.k fd;k tkdj fnukad okLrfod dk;Zxzg.k frfFk 21-07-2017 ls bldk ykHk fn;s tkus ds QyLo:i fuEu rkfydkuqlkj cdk;k osru ,fj;j dk Hkqxrku fd;k tkrk gSA</t>
  </si>
  <si>
    <t>dk;kZy;% ç/kkukpk;Z] jktdh; mPp ek/;fed fo|ky; ---------------------------- ¼-------------------½</t>
  </si>
</sst>
</file>

<file path=xl/styles.xml><?xml version="1.0" encoding="utf-8"?>
<styleSheet xmlns="http://schemas.openxmlformats.org/spreadsheetml/2006/main">
  <numFmts count="2">
    <numFmt numFmtId="164" formatCode="[$-409]d/mmm/yyyy;@"/>
    <numFmt numFmtId="165" formatCode="[$-409]d/mmm/yy;@"/>
  </numFmts>
  <fonts count="39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4"/>
      <color theme="1"/>
      <name val="DevLys 010"/>
    </font>
    <font>
      <sz val="12"/>
      <color theme="1"/>
      <name val="DevLys 010"/>
    </font>
    <font>
      <sz val="12"/>
      <name val="Arial"/>
      <family val="2"/>
    </font>
    <font>
      <sz val="24"/>
      <color theme="1"/>
      <name val="Justus-Versalitas"/>
    </font>
    <font>
      <b/>
      <sz val="24"/>
      <color indexed="60"/>
      <name val="Justus-Versalitas"/>
    </font>
    <font>
      <sz val="12"/>
      <color indexed="8"/>
      <name val="Justus-Versalitas"/>
    </font>
    <font>
      <sz val="16"/>
      <color indexed="8"/>
      <name val="Justus-Versalitas"/>
    </font>
    <font>
      <b/>
      <sz val="14"/>
      <color indexed="60"/>
      <name val="Justus-Versalitas"/>
    </font>
    <font>
      <b/>
      <sz val="14"/>
      <color indexed="60"/>
      <name val="High Tower Text"/>
      <family val="1"/>
    </font>
    <font>
      <b/>
      <sz val="10"/>
      <name val="Arial"/>
      <family val="2"/>
    </font>
    <font>
      <b/>
      <sz val="20"/>
      <name val="DevLys 010"/>
    </font>
    <font>
      <b/>
      <sz val="17"/>
      <name val="Cambria"/>
      <family val="1"/>
      <scheme val="major"/>
    </font>
    <font>
      <sz val="14"/>
      <name val="Arial"/>
      <family val="2"/>
    </font>
    <font>
      <sz val="14"/>
      <name val="DevLys 010"/>
    </font>
    <font>
      <sz val="14"/>
      <name val="Cambria"/>
      <family val="1"/>
      <scheme val="major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8"/>
      <name val="Cambria"/>
      <family val="1"/>
      <scheme val="major"/>
    </font>
    <font>
      <b/>
      <sz val="12"/>
      <name val="DevLys 010"/>
    </font>
    <font>
      <b/>
      <sz val="9"/>
      <name val="Cambria"/>
      <family val="1"/>
      <scheme val="major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4"/>
      <name val="Arial"/>
      <family val="2"/>
    </font>
    <font>
      <b/>
      <sz val="18"/>
      <name val="DevLys 010"/>
    </font>
    <font>
      <b/>
      <sz val="16"/>
      <name val="DevLys 010"/>
    </font>
    <font>
      <sz val="16"/>
      <color theme="1"/>
      <name val="Calibri"/>
      <family val="2"/>
      <scheme val="minor"/>
    </font>
    <font>
      <b/>
      <sz val="36"/>
      <name val="DevLys 010"/>
    </font>
    <font>
      <sz val="36"/>
      <color theme="1"/>
      <name val="Calibri"/>
      <family val="2"/>
      <scheme val="minor"/>
    </font>
    <font>
      <sz val="6"/>
      <name val="Arial"/>
      <family val="2"/>
    </font>
    <font>
      <b/>
      <sz val="10"/>
      <color rgb="FFFF0000"/>
      <name val="Cambria"/>
      <family val="1"/>
      <scheme val="maj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0" fillId="2" borderId="25" xfId="0" applyFont="1" applyFill="1" applyBorder="1" applyAlignment="1" applyProtection="1">
      <alignment horizontal="center" vertical="center"/>
      <protection locked="0" hidden="1"/>
    </xf>
    <xf numFmtId="0" fontId="20" fillId="4" borderId="26" xfId="0" applyFont="1" applyFill="1" applyBorder="1" applyAlignment="1" applyProtection="1">
      <alignment horizontal="center" vertical="center"/>
      <protection locked="0" hidden="1"/>
    </xf>
    <xf numFmtId="0" fontId="20" fillId="2" borderId="26" xfId="0" applyFont="1" applyFill="1" applyBorder="1" applyAlignment="1" applyProtection="1">
      <alignment horizontal="center" vertical="center"/>
      <protection locked="0" hidden="1"/>
    </xf>
    <xf numFmtId="0" fontId="20" fillId="4" borderId="25" xfId="0" applyFont="1" applyFill="1" applyBorder="1" applyAlignment="1" applyProtection="1">
      <alignment horizontal="center" vertical="center"/>
      <protection locked="0" hidden="1"/>
    </xf>
    <xf numFmtId="0" fontId="20" fillId="4" borderId="43" xfId="0" applyFont="1" applyFill="1" applyBorder="1" applyAlignment="1" applyProtection="1">
      <alignment horizontal="center" vertical="center"/>
      <protection locked="0" hidden="1"/>
    </xf>
    <xf numFmtId="0" fontId="20" fillId="4" borderId="44" xfId="0" applyFont="1" applyFill="1" applyBorder="1" applyAlignment="1" applyProtection="1">
      <alignment horizontal="center" vertical="center"/>
      <protection locked="0" hidden="1"/>
    </xf>
    <xf numFmtId="0" fontId="18" fillId="4" borderId="35" xfId="0" applyFont="1" applyFill="1" applyBorder="1" applyAlignment="1" applyProtection="1">
      <alignment horizontal="center" vertical="center"/>
      <protection locked="0" hidden="1"/>
    </xf>
    <xf numFmtId="1" fontId="18" fillId="4" borderId="35" xfId="0" applyNumberFormat="1" applyFont="1" applyFill="1" applyBorder="1" applyAlignment="1" applyProtection="1">
      <alignment horizontal="center" vertical="center"/>
      <protection locked="0" hidden="1"/>
    </xf>
    <xf numFmtId="0" fontId="18" fillId="4" borderId="25" xfId="0" applyFont="1" applyFill="1" applyBorder="1" applyAlignment="1" applyProtection="1">
      <alignment horizontal="center" vertical="center"/>
      <protection locked="0" hidden="1"/>
    </xf>
    <xf numFmtId="0" fontId="18" fillId="4" borderId="26" xfId="0" applyFont="1" applyFill="1" applyBorder="1" applyAlignment="1" applyProtection="1">
      <alignment horizontal="center" vertical="center"/>
      <protection locked="0" hidden="1"/>
    </xf>
    <xf numFmtId="0" fontId="18" fillId="2" borderId="35" xfId="0" applyFont="1" applyFill="1" applyBorder="1" applyAlignment="1" applyProtection="1">
      <alignment horizontal="center" vertical="center"/>
      <protection locked="0" hidden="1"/>
    </xf>
    <xf numFmtId="0" fontId="18" fillId="4" borderId="32" xfId="0" applyFont="1" applyFill="1" applyBorder="1" applyAlignment="1" applyProtection="1">
      <alignment horizontal="center" vertical="center"/>
      <protection locked="0" hidden="1"/>
    </xf>
    <xf numFmtId="1" fontId="17" fillId="4" borderId="34" xfId="0" applyNumberFormat="1" applyFont="1" applyFill="1" applyBorder="1" applyAlignment="1" applyProtection="1">
      <alignment horizontal="center" vertical="center"/>
      <protection locked="0" hidden="1"/>
    </xf>
    <xf numFmtId="1" fontId="20" fillId="4" borderId="34" xfId="0" applyNumberFormat="1" applyFont="1" applyFill="1" applyBorder="1" applyAlignment="1" applyProtection="1">
      <alignment horizontal="center" vertical="center"/>
      <protection locked="0" hidden="1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0" fontId="35" fillId="0" borderId="2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justify" vertical="top"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hidden="1"/>
    </xf>
    <xf numFmtId="0" fontId="5" fillId="5" borderId="8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5" borderId="10" xfId="0" applyFont="1" applyFill="1" applyBorder="1" applyAlignment="1" applyProtection="1">
      <alignment horizontal="center" vertical="center" wrapText="1"/>
      <protection hidden="1"/>
    </xf>
    <xf numFmtId="0" fontId="5" fillId="5" borderId="0" xfId="0" applyFont="1" applyFill="1" applyBorder="1" applyAlignment="1" applyProtection="1">
      <alignment horizontal="center" vertical="center" wrapText="1"/>
      <protection hidden="1"/>
    </xf>
    <xf numFmtId="0" fontId="5" fillId="5" borderId="11" xfId="0" applyFont="1" applyFill="1" applyBorder="1" applyAlignment="1" applyProtection="1">
      <alignment horizontal="center" vertical="center" wrapText="1"/>
      <protection hidden="1"/>
    </xf>
    <xf numFmtId="0" fontId="5" fillId="5" borderId="4" xfId="0" applyFont="1" applyFill="1" applyBorder="1" applyAlignment="1" applyProtection="1">
      <alignment horizontal="center" vertical="center" wrapText="1"/>
      <protection hidden="1"/>
    </xf>
    <xf numFmtId="0" fontId="5" fillId="5" borderId="5" xfId="0" applyFont="1" applyFill="1" applyBorder="1" applyAlignment="1" applyProtection="1">
      <alignment horizontal="center" vertical="center" wrapText="1"/>
      <protection hidden="1"/>
    </xf>
    <xf numFmtId="0" fontId="5" fillId="5" borderId="6" xfId="0" applyFont="1" applyFill="1" applyBorder="1" applyAlignment="1" applyProtection="1">
      <alignment horizontal="center" vertical="center" wrapText="1"/>
      <protection hidden="1"/>
    </xf>
    <xf numFmtId="0" fontId="12" fillId="9" borderId="2" xfId="0" applyFont="1" applyFill="1" applyBorder="1" applyAlignment="1" applyProtection="1">
      <alignment horizontal="left" vertical="center"/>
      <protection locked="0"/>
    </xf>
    <xf numFmtId="0" fontId="31" fillId="9" borderId="2" xfId="0" applyFont="1" applyFill="1" applyBorder="1" applyAlignment="1" applyProtection="1">
      <alignment horizontal="center" vertical="center"/>
      <protection locked="0"/>
    </xf>
    <xf numFmtId="0" fontId="13" fillId="9" borderId="2" xfId="0" applyFont="1" applyFill="1" applyBorder="1" applyAlignment="1" applyProtection="1">
      <alignment horizontal="left" vertical="center"/>
      <protection locked="0"/>
    </xf>
    <xf numFmtId="0" fontId="0" fillId="9" borderId="2" xfId="0" applyFill="1" applyBorder="1" applyProtection="1">
      <protection locked="0"/>
    </xf>
    <xf numFmtId="0" fontId="0" fillId="9" borderId="3" xfId="0" applyFill="1" applyBorder="1" applyProtection="1">
      <protection locked="0"/>
    </xf>
    <xf numFmtId="164" fontId="16" fillId="9" borderId="8" xfId="0" applyNumberFormat="1" applyFont="1" applyFill="1" applyBorder="1" applyAlignment="1" applyProtection="1">
      <alignment horizontal="center" vertical="center"/>
      <protection locked="0"/>
    </xf>
    <xf numFmtId="0" fontId="11" fillId="9" borderId="14" xfId="0" applyFont="1" applyFill="1" applyBorder="1" applyAlignment="1" applyProtection="1">
      <alignment horizontal="center" vertical="center"/>
      <protection locked="0"/>
    </xf>
    <xf numFmtId="0" fontId="0" fillId="9" borderId="15" xfId="0" applyFill="1" applyBorder="1" applyProtection="1">
      <protection locked="0"/>
    </xf>
    <xf numFmtId="0" fontId="0" fillId="9" borderId="16" xfId="0" applyFill="1" applyBorder="1" applyProtection="1">
      <protection locked="0"/>
    </xf>
    <xf numFmtId="0" fontId="38" fillId="9" borderId="17" xfId="0" applyFont="1" applyFill="1" applyBorder="1" applyAlignment="1" applyProtection="1">
      <alignment horizontal="center" vertical="center" textRotation="90"/>
      <protection locked="0"/>
    </xf>
    <xf numFmtId="0" fontId="38" fillId="9" borderId="23" xfId="0" applyFont="1" applyFill="1" applyBorder="1" applyAlignment="1" applyProtection="1">
      <alignment horizontal="center" vertical="center" textRotation="90"/>
      <protection locked="0"/>
    </xf>
    <xf numFmtId="0" fontId="17" fillId="9" borderId="14" xfId="0" applyFont="1" applyFill="1" applyBorder="1" applyAlignment="1" applyProtection="1">
      <alignment horizontal="center" vertical="center" wrapText="1"/>
      <protection locked="0"/>
    </xf>
    <xf numFmtId="0" fontId="18" fillId="9" borderId="15" xfId="0" applyFont="1" applyFill="1" applyBorder="1" applyProtection="1">
      <protection locked="0"/>
    </xf>
    <xf numFmtId="0" fontId="18" fillId="9" borderId="16" xfId="0" applyFont="1" applyFill="1" applyBorder="1" applyProtection="1">
      <protection locked="0"/>
    </xf>
    <xf numFmtId="0" fontId="37" fillId="0" borderId="7" xfId="0" applyFont="1" applyBorder="1" applyAlignment="1" applyProtection="1">
      <alignment horizontal="center" vertical="center"/>
      <protection locked="0"/>
    </xf>
    <xf numFmtId="0" fontId="37" fillId="0" borderId="8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10" xfId="0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1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8" borderId="10" xfId="0" applyFont="1" applyFill="1" applyBorder="1" applyAlignment="1" applyProtection="1">
      <alignment horizontal="center" vertical="center"/>
      <protection hidden="1"/>
    </xf>
    <xf numFmtId="0" fontId="1" fillId="8" borderId="0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32" fillId="4" borderId="1" xfId="0" applyFont="1" applyFill="1" applyBorder="1" applyAlignment="1" applyProtection="1">
      <alignment horizontal="right" vertical="center"/>
      <protection hidden="1"/>
    </xf>
    <xf numFmtId="0" fontId="33" fillId="0" borderId="2" xfId="0" applyFont="1" applyBorder="1" applyProtection="1">
      <protection hidden="1"/>
    </xf>
    <xf numFmtId="0" fontId="12" fillId="4" borderId="2" xfId="0" applyFont="1" applyFill="1" applyBorder="1" applyAlignment="1" applyProtection="1">
      <alignment horizontal="right" vertical="center"/>
      <protection hidden="1"/>
    </xf>
    <xf numFmtId="0" fontId="15" fillId="4" borderId="7" xfId="0" applyFont="1" applyFill="1" applyBorder="1" applyAlignment="1" applyProtection="1">
      <alignment horizontal="right" vertical="center"/>
      <protection hidden="1"/>
    </xf>
    <xf numFmtId="0" fontId="14" fillId="0" borderId="8" xfId="0" applyFont="1" applyBorder="1" applyProtection="1">
      <protection hidden="1"/>
    </xf>
    <xf numFmtId="0" fontId="17" fillId="6" borderId="12" xfId="0" applyFont="1" applyFill="1" applyBorder="1" applyAlignment="1" applyProtection="1">
      <alignment horizontal="center" vertical="center" textRotation="90"/>
      <protection hidden="1"/>
    </xf>
    <xf numFmtId="0" fontId="17" fillId="6" borderId="13" xfId="0" applyFont="1" applyFill="1" applyBorder="1" applyAlignment="1" applyProtection="1">
      <alignment horizontal="center" vertical="center"/>
      <protection hidden="1"/>
    </xf>
    <xf numFmtId="0" fontId="11" fillId="6" borderId="14" xfId="0" applyFont="1" applyFill="1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17" fillId="6" borderId="17" xfId="0" applyFont="1" applyFill="1" applyBorder="1" applyAlignment="1" applyProtection="1">
      <alignment horizontal="center" vertical="center" textRotation="90" wrapText="1"/>
      <protection hidden="1"/>
    </xf>
    <xf numFmtId="0" fontId="11" fillId="6" borderId="17" xfId="0" applyFont="1" applyFill="1" applyBorder="1" applyAlignment="1" applyProtection="1">
      <alignment horizontal="center" vertical="center" textRotation="90" wrapText="1"/>
      <protection hidden="1"/>
    </xf>
    <xf numFmtId="0" fontId="11" fillId="6" borderId="12" xfId="0" applyFont="1" applyFill="1" applyBorder="1" applyAlignment="1" applyProtection="1">
      <alignment horizontal="center" vertical="center" textRotation="90" wrapText="1"/>
      <protection hidden="1"/>
    </xf>
    <xf numFmtId="0" fontId="11" fillId="6" borderId="13" xfId="0" applyFont="1" applyFill="1" applyBorder="1" applyAlignment="1" applyProtection="1">
      <alignment horizontal="center" vertical="center" textRotation="90" wrapText="1"/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17" fillId="6" borderId="20" xfId="0" applyFont="1" applyFill="1" applyBorder="1" applyAlignment="1" applyProtection="1">
      <alignment horizontal="center" vertical="center" textRotation="90"/>
      <protection hidden="1"/>
    </xf>
    <xf numFmtId="0" fontId="17" fillId="6" borderId="21" xfId="0" applyFont="1" applyFill="1" applyBorder="1" applyAlignment="1" applyProtection="1">
      <alignment horizontal="center" vertical="center" textRotation="90"/>
      <protection hidden="1"/>
    </xf>
    <xf numFmtId="0" fontId="17" fillId="6" borderId="22" xfId="0" applyFont="1" applyFill="1" applyBorder="1" applyAlignment="1" applyProtection="1">
      <alignment horizontal="center" vertical="center" textRotation="90"/>
      <protection hidden="1"/>
    </xf>
    <xf numFmtId="0" fontId="20" fillId="6" borderId="21" xfId="0" applyFont="1" applyFill="1" applyBorder="1" applyAlignment="1" applyProtection="1">
      <alignment horizontal="center" vertical="center" textRotation="90" wrapText="1"/>
      <protection hidden="1"/>
    </xf>
    <xf numFmtId="0" fontId="21" fillId="6" borderId="21" xfId="0" applyFont="1" applyFill="1" applyBorder="1" applyAlignment="1" applyProtection="1">
      <alignment horizontal="center" vertical="center" textRotation="90" wrapText="1"/>
      <protection hidden="1"/>
    </xf>
    <xf numFmtId="0" fontId="21" fillId="6" borderId="22" xfId="0" applyFont="1" applyFill="1" applyBorder="1" applyAlignment="1" applyProtection="1">
      <alignment horizontal="center" vertical="center" textRotation="90" wrapText="1"/>
      <protection hidden="1"/>
    </xf>
    <xf numFmtId="0" fontId="0" fillId="0" borderId="23" xfId="0" applyBorder="1" applyProtection="1">
      <protection hidden="1"/>
    </xf>
    <xf numFmtId="0" fontId="20" fillId="0" borderId="25" xfId="0" applyFont="1" applyBorder="1" applyAlignment="1" applyProtection="1">
      <alignment horizontal="center" vertical="center"/>
      <protection hidden="1"/>
    </xf>
    <xf numFmtId="17" fontId="19" fillId="0" borderId="24" xfId="0" applyNumberFormat="1" applyFont="1" applyBorder="1" applyAlignment="1" applyProtection="1">
      <alignment horizontal="center" vertical="center"/>
      <protection hidden="1"/>
    </xf>
    <xf numFmtId="0" fontId="20" fillId="4" borderId="26" xfId="0" applyFont="1" applyFill="1" applyBorder="1" applyAlignment="1" applyProtection="1">
      <alignment horizontal="center" vertical="center"/>
      <protection hidden="1"/>
    </xf>
    <xf numFmtId="0" fontId="21" fillId="4" borderId="28" xfId="0" applyFont="1" applyFill="1" applyBorder="1" applyAlignment="1" applyProtection="1">
      <alignment horizontal="center" vertical="center"/>
      <protection hidden="1"/>
    </xf>
    <xf numFmtId="0" fontId="20" fillId="4" borderId="25" xfId="0" applyFont="1" applyFill="1" applyBorder="1" applyAlignment="1" applyProtection="1">
      <alignment horizontal="center" vertical="center"/>
      <protection hidden="1"/>
    </xf>
    <xf numFmtId="1" fontId="20" fillId="4" borderId="26" xfId="0" applyNumberFormat="1" applyFont="1" applyFill="1" applyBorder="1" applyAlignment="1" applyProtection="1">
      <alignment horizontal="center" vertical="center"/>
      <protection hidden="1"/>
    </xf>
    <xf numFmtId="1" fontId="21" fillId="4" borderId="28" xfId="0" applyNumberFormat="1" applyFont="1" applyFill="1" applyBorder="1" applyAlignment="1" applyProtection="1">
      <alignment horizontal="center" vertical="center"/>
      <protection hidden="1"/>
    </xf>
    <xf numFmtId="0" fontId="17" fillId="4" borderId="33" xfId="0" applyFont="1" applyFill="1" applyBorder="1" applyAlignment="1" applyProtection="1">
      <alignment horizontal="center" vertical="center"/>
      <protection hidden="1"/>
    </xf>
    <xf numFmtId="1" fontId="17" fillId="4" borderId="33" xfId="0" applyNumberFormat="1" applyFont="1" applyFill="1" applyBorder="1" applyAlignment="1" applyProtection="1">
      <alignment horizontal="center" vertical="center"/>
      <protection hidden="1"/>
    </xf>
    <xf numFmtId="1" fontId="20" fillId="4" borderId="36" xfId="0" applyNumberFormat="1" applyFont="1" applyFill="1" applyBorder="1" applyAlignment="1" applyProtection="1">
      <alignment horizontal="center" vertical="center"/>
      <protection hidden="1"/>
    </xf>
    <xf numFmtId="1" fontId="20" fillId="4" borderId="37" xfId="0" applyNumberFormat="1" applyFont="1" applyFill="1" applyBorder="1" applyAlignment="1" applyProtection="1">
      <alignment horizontal="center" vertical="center"/>
      <protection hidden="1"/>
    </xf>
    <xf numFmtId="0" fontId="1" fillId="8" borderId="8" xfId="0" applyFont="1" applyFill="1" applyBorder="1" applyAlignment="1" applyProtection="1">
      <alignment horizontal="center" vertical="center"/>
      <protection hidden="1"/>
    </xf>
    <xf numFmtId="0" fontId="20" fillId="0" borderId="32" xfId="0" applyFont="1" applyBorder="1" applyAlignment="1" applyProtection="1">
      <alignment horizontal="center" vertical="center"/>
      <protection hidden="1"/>
    </xf>
    <xf numFmtId="0" fontId="1" fillId="8" borderId="0" xfId="0" applyFont="1" applyFill="1" applyAlignment="1" applyProtection="1">
      <alignment horizontal="center" vertical="center"/>
      <protection hidden="1"/>
    </xf>
    <xf numFmtId="0" fontId="20" fillId="4" borderId="43" xfId="0" applyFont="1" applyFill="1" applyBorder="1" applyAlignment="1" applyProtection="1">
      <alignment horizontal="center" vertical="center"/>
      <protection hidden="1"/>
    </xf>
    <xf numFmtId="0" fontId="20" fillId="4" borderId="44" xfId="0" applyFont="1" applyFill="1" applyBorder="1" applyAlignment="1" applyProtection="1">
      <alignment horizontal="center" vertical="center"/>
      <protection hidden="1"/>
    </xf>
    <xf numFmtId="1" fontId="20" fillId="4" borderId="44" xfId="0" applyNumberFormat="1" applyFont="1" applyFill="1" applyBorder="1" applyAlignment="1" applyProtection="1">
      <alignment horizontal="center" vertical="center"/>
      <protection hidden="1"/>
    </xf>
    <xf numFmtId="1" fontId="21" fillId="4" borderId="38" xfId="0" applyNumberFormat="1" applyFont="1" applyFill="1" applyBorder="1" applyAlignment="1" applyProtection="1">
      <alignment horizontal="center" vertical="center"/>
      <protection hidden="1"/>
    </xf>
    <xf numFmtId="0" fontId="17" fillId="4" borderId="28" xfId="0" applyFont="1" applyFill="1" applyBorder="1" applyAlignment="1" applyProtection="1">
      <alignment horizontal="center" vertical="center"/>
      <protection hidden="1"/>
    </xf>
    <xf numFmtId="1" fontId="17" fillId="4" borderId="28" xfId="0" applyNumberFormat="1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1" fillId="0" borderId="49" xfId="0" applyFont="1" applyFill="1" applyBorder="1" applyAlignment="1" applyProtection="1">
      <alignment horizontal="center" vertical="center" textRotation="90"/>
      <protection hidden="1"/>
    </xf>
    <xf numFmtId="0" fontId="21" fillId="0" borderId="50" xfId="0" applyFont="1" applyFill="1" applyBorder="1" applyAlignment="1" applyProtection="1">
      <alignment horizontal="center" vertical="center" textRotation="90"/>
      <protection hidden="1"/>
    </xf>
    <xf numFmtId="0" fontId="21" fillId="4" borderId="28" xfId="0" applyFont="1" applyFill="1" applyBorder="1" applyAlignment="1" applyProtection="1">
      <alignment horizontal="center" vertical="center" textRotation="90"/>
      <protection hidden="1"/>
    </xf>
    <xf numFmtId="0" fontId="23" fillId="4" borderId="28" xfId="0" applyFont="1" applyFill="1" applyBorder="1" applyAlignment="1" applyProtection="1">
      <alignment horizontal="center" vertical="center" textRotation="90"/>
      <protection hidden="1"/>
    </xf>
    <xf numFmtId="0" fontId="21" fillId="4" borderId="49" xfId="0" applyFont="1" applyFill="1" applyBorder="1" applyAlignment="1" applyProtection="1">
      <alignment horizontal="center" vertical="center" textRotation="90"/>
      <protection hidden="1"/>
    </xf>
    <xf numFmtId="1" fontId="21" fillId="4" borderId="50" xfId="0" applyNumberFormat="1" applyFont="1" applyFill="1" applyBorder="1" applyAlignment="1" applyProtection="1">
      <alignment horizontal="center" vertical="center" textRotation="90"/>
      <protection hidden="1"/>
    </xf>
    <xf numFmtId="0" fontId="21" fillId="4" borderId="50" xfId="0" applyFont="1" applyFill="1" applyBorder="1" applyAlignment="1" applyProtection="1">
      <alignment horizontal="center" vertical="center" textRotation="90"/>
      <protection hidden="1"/>
    </xf>
    <xf numFmtId="1" fontId="23" fillId="4" borderId="51" xfId="0" applyNumberFormat="1" applyFont="1" applyFill="1" applyBorder="1" applyAlignment="1" applyProtection="1">
      <alignment horizontal="center" vertical="center" textRotation="90"/>
      <protection hidden="1"/>
    </xf>
    <xf numFmtId="0" fontId="17" fillId="4" borderId="50" xfId="0" applyFont="1" applyFill="1" applyBorder="1" applyAlignment="1" applyProtection="1">
      <alignment horizontal="center" vertical="center" textRotation="90"/>
      <protection hidden="1"/>
    </xf>
    <xf numFmtId="0" fontId="17" fillId="4" borderId="51" xfId="0" applyFont="1" applyFill="1" applyBorder="1" applyAlignment="1" applyProtection="1">
      <alignment horizontal="center" vertical="center" textRotation="90"/>
      <protection hidden="1"/>
    </xf>
    <xf numFmtId="0" fontId="17" fillId="4" borderId="49" xfId="0" applyFont="1" applyFill="1" applyBorder="1" applyAlignment="1" applyProtection="1">
      <alignment horizontal="center" vertical="center" textRotation="90"/>
      <protection hidden="1"/>
    </xf>
    <xf numFmtId="0" fontId="17" fillId="4" borderId="3" xfId="0" applyFont="1" applyFill="1" applyBorder="1" applyAlignment="1" applyProtection="1">
      <alignment horizontal="center" vertical="center" textRotation="90"/>
      <protection hidden="1"/>
    </xf>
    <xf numFmtId="1" fontId="21" fillId="0" borderId="48" xfId="0" applyNumberFormat="1" applyFont="1" applyFill="1" applyBorder="1" applyAlignment="1" applyProtection="1">
      <alignment horizontal="center" vertical="center" textRotation="90"/>
      <protection hidden="1"/>
    </xf>
    <xf numFmtId="1" fontId="23" fillId="0" borderId="48" xfId="0" applyNumberFormat="1" applyFont="1" applyFill="1" applyBorder="1" applyAlignment="1" applyProtection="1">
      <alignment horizontal="center" vertical="center" textRotation="90"/>
      <protection hidden="1"/>
    </xf>
    <xf numFmtId="1" fontId="30" fillId="4" borderId="48" xfId="0" applyNumberFormat="1" applyFont="1" applyFill="1" applyBorder="1" applyAlignment="1" applyProtection="1">
      <alignment horizontal="center" vertical="center" textRotation="90"/>
      <protection hidden="1"/>
    </xf>
    <xf numFmtId="1" fontId="23" fillId="7" borderId="1" xfId="0" applyNumberFormat="1" applyFont="1" applyFill="1" applyBorder="1" applyAlignment="1" applyProtection="1">
      <alignment horizontal="center" vertical="center" textRotation="90"/>
      <protection hidden="1"/>
    </xf>
    <xf numFmtId="1" fontId="23" fillId="7" borderId="3" xfId="0" applyNumberFormat="1" applyFont="1" applyFill="1" applyBorder="1" applyAlignment="1" applyProtection="1">
      <alignment horizontal="center" vertical="center" textRotation="90"/>
      <protection hidden="1"/>
    </xf>
    <xf numFmtId="0" fontId="24" fillId="0" borderId="7" xfId="0" applyFont="1" applyBorder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center" vertical="center"/>
      <protection hidden="1"/>
    </xf>
    <xf numFmtId="0" fontId="24" fillId="0" borderId="9" xfId="0" applyFont="1" applyBorder="1" applyAlignment="1" applyProtection="1">
      <alignment horizontal="center" vertical="center"/>
      <protection hidden="1"/>
    </xf>
    <xf numFmtId="0" fontId="26" fillId="0" borderId="39" xfId="0" applyFont="1" applyBorder="1" applyAlignment="1" applyProtection="1">
      <alignment horizontal="right" vertical="center"/>
      <protection hidden="1"/>
    </xf>
    <xf numFmtId="0" fontId="26" fillId="0" borderId="29" xfId="0" applyFont="1" applyBorder="1" applyAlignment="1" applyProtection="1">
      <alignment horizontal="center" vertical="center" textRotation="90" wrapText="1"/>
      <protection hidden="1"/>
    </xf>
    <xf numFmtId="0" fontId="26" fillId="0" borderId="40" xfId="0" applyFont="1" applyBorder="1" applyAlignment="1" applyProtection="1">
      <alignment horizontal="center" vertical="center"/>
      <protection hidden="1"/>
    </xf>
    <xf numFmtId="0" fontId="26" fillId="0" borderId="41" xfId="0" applyFont="1" applyBorder="1" applyAlignment="1" applyProtection="1">
      <alignment horizontal="center" vertical="center"/>
      <protection hidden="1"/>
    </xf>
    <xf numFmtId="0" fontId="26" fillId="0" borderId="55" xfId="0" applyFont="1" applyFill="1" applyBorder="1" applyAlignment="1" applyProtection="1">
      <alignment horizontal="center" vertical="center"/>
      <protection hidden="1"/>
    </xf>
    <xf numFmtId="0" fontId="26" fillId="0" borderId="40" xfId="0" applyFont="1" applyFill="1" applyBorder="1" applyAlignment="1" applyProtection="1">
      <alignment horizontal="center" vertical="center"/>
      <protection hidden="1"/>
    </xf>
    <xf numFmtId="0" fontId="26" fillId="0" borderId="41" xfId="0" applyFont="1" applyFill="1" applyBorder="1" applyAlignment="1" applyProtection="1">
      <alignment horizontal="center" vertical="center"/>
      <protection hidden="1"/>
    </xf>
    <xf numFmtId="0" fontId="26" fillId="0" borderId="43" xfId="0" applyFont="1" applyBorder="1" applyAlignment="1" applyProtection="1">
      <alignment horizontal="right" vertical="center"/>
      <protection hidden="1"/>
    </xf>
    <xf numFmtId="0" fontId="26" fillId="0" borderId="31" xfId="0" applyFont="1" applyBorder="1" applyAlignment="1" applyProtection="1">
      <alignment horizontal="center" vertical="center" textRotation="90" wrapText="1"/>
      <protection hidden="1"/>
    </xf>
    <xf numFmtId="0" fontId="26" fillId="0" borderId="26" xfId="0" applyFont="1" applyBorder="1" applyAlignment="1" applyProtection="1">
      <alignment horizontal="center" vertical="center"/>
      <protection hidden="1"/>
    </xf>
    <xf numFmtId="0" fontId="26" fillId="0" borderId="28" xfId="0" applyFont="1" applyBorder="1" applyAlignment="1" applyProtection="1">
      <alignment horizontal="center" vertical="center"/>
      <protection hidden="1"/>
    </xf>
    <xf numFmtId="1" fontId="26" fillId="0" borderId="42" xfId="0" applyNumberFormat="1" applyFont="1" applyFill="1" applyBorder="1" applyAlignment="1" applyProtection="1">
      <alignment horizontal="center" vertical="center"/>
      <protection hidden="1"/>
    </xf>
    <xf numFmtId="0" fontId="26" fillId="0" borderId="26" xfId="0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  <protection hidden="1"/>
    </xf>
    <xf numFmtId="0" fontId="26" fillId="0" borderId="42" xfId="0" applyFont="1" applyFill="1" applyBorder="1" applyAlignment="1" applyProtection="1">
      <alignment horizontal="center" vertical="center"/>
      <protection hidden="1"/>
    </xf>
    <xf numFmtId="0" fontId="26" fillId="0" borderId="32" xfId="0" applyFont="1" applyBorder="1" applyAlignment="1" applyProtection="1">
      <alignment horizontal="right" vertical="center"/>
      <protection hidden="1"/>
    </xf>
    <xf numFmtId="0" fontId="26" fillId="0" borderId="35" xfId="0" applyFont="1" applyBorder="1" applyAlignment="1" applyProtection="1">
      <alignment horizontal="center" vertical="center" textRotation="90" wrapText="1"/>
      <protection hidden="1"/>
    </xf>
    <xf numFmtId="0" fontId="27" fillId="0" borderId="26" xfId="0" applyFont="1" applyBorder="1" applyAlignment="1" applyProtection="1">
      <alignment horizontal="center" vertical="center"/>
      <protection hidden="1"/>
    </xf>
    <xf numFmtId="0" fontId="27" fillId="0" borderId="28" xfId="0" applyFont="1" applyBorder="1" applyAlignment="1" applyProtection="1">
      <alignment horizontal="center" vertical="center"/>
      <protection hidden="1"/>
    </xf>
    <xf numFmtId="0" fontId="27" fillId="0" borderId="42" xfId="0" applyFont="1" applyFill="1" applyBorder="1" applyAlignment="1" applyProtection="1">
      <alignment horizontal="center" vertical="center"/>
      <protection hidden="1"/>
    </xf>
    <xf numFmtId="0" fontId="27" fillId="0" borderId="26" xfId="0" applyFont="1" applyFill="1" applyBorder="1" applyAlignment="1" applyProtection="1">
      <alignment horizontal="center" vertical="center"/>
      <protection hidden="1"/>
    </xf>
    <xf numFmtId="0" fontId="27" fillId="0" borderId="28" xfId="0" applyFont="1" applyFill="1" applyBorder="1" applyAlignment="1" applyProtection="1">
      <alignment horizontal="center" vertical="center"/>
      <protection hidden="1"/>
    </xf>
    <xf numFmtId="0" fontId="26" fillId="0" borderId="25" xfId="0" applyFont="1" applyBorder="1" applyAlignment="1" applyProtection="1">
      <alignment horizontal="right" vertical="center"/>
      <protection hidden="1"/>
    </xf>
    <xf numFmtId="0" fontId="26" fillId="0" borderId="44" xfId="0" applyFont="1" applyBorder="1" applyAlignment="1" applyProtection="1">
      <alignment horizontal="center" vertical="center" textRotation="90"/>
      <protection hidden="1"/>
    </xf>
    <xf numFmtId="0" fontId="26" fillId="0" borderId="31" xfId="0" applyFont="1" applyBorder="1" applyAlignment="1" applyProtection="1">
      <alignment horizontal="center" vertical="center" textRotation="90"/>
      <protection hidden="1"/>
    </xf>
    <xf numFmtId="0" fontId="26" fillId="0" borderId="27" xfId="0" applyFont="1" applyBorder="1" applyAlignment="1" applyProtection="1">
      <alignment horizontal="center" vertical="center"/>
      <protection hidden="1"/>
    </xf>
    <xf numFmtId="0" fontId="26" fillId="0" borderId="45" xfId="0" applyFont="1" applyBorder="1" applyAlignment="1" applyProtection="1">
      <alignment horizontal="center" vertical="center"/>
      <protection hidden="1"/>
    </xf>
    <xf numFmtId="0" fontId="26" fillId="0" borderId="46" xfId="0" applyFont="1" applyBorder="1" applyAlignment="1" applyProtection="1">
      <alignment horizontal="center" vertical="center"/>
      <protection hidden="1"/>
    </xf>
    <xf numFmtId="0" fontId="26" fillId="0" borderId="30" xfId="0" applyFont="1" applyBorder="1" applyAlignment="1" applyProtection="1">
      <alignment horizontal="right" vertical="center"/>
      <protection hidden="1"/>
    </xf>
    <xf numFmtId="0" fontId="25" fillId="0" borderId="10" xfId="0" applyFont="1" applyFill="1" applyBorder="1" applyAlignment="1" applyProtection="1">
      <alignment horizontal="center" wrapText="1"/>
      <protection hidden="1"/>
    </xf>
    <xf numFmtId="0" fontId="25" fillId="0" borderId="0" xfId="0" applyFont="1" applyFill="1" applyBorder="1" applyAlignment="1" applyProtection="1">
      <alignment horizontal="center" wrapText="1"/>
      <protection hidden="1"/>
    </xf>
    <xf numFmtId="0" fontId="25" fillId="0" borderId="11" xfId="0" applyFont="1" applyFill="1" applyBorder="1" applyAlignment="1" applyProtection="1">
      <alignment horizontal="center" wrapText="1"/>
      <protection hidden="1"/>
    </xf>
    <xf numFmtId="0" fontId="20" fillId="0" borderId="18" xfId="0" applyFont="1" applyBorder="1" applyAlignment="1" applyProtection="1">
      <alignment horizontal="center" vertical="center"/>
      <protection hidden="1"/>
    </xf>
    <xf numFmtId="0" fontId="26" fillId="0" borderId="56" xfId="0" applyFont="1" applyBorder="1" applyAlignment="1" applyProtection="1">
      <alignment horizontal="center" vertical="center" textRotation="90"/>
      <protection hidden="1"/>
    </xf>
    <xf numFmtId="0" fontId="27" fillId="0" borderId="21" xfId="0" applyFont="1" applyBorder="1" applyAlignment="1" applyProtection="1">
      <alignment horizontal="center" vertical="center"/>
      <protection hidden="1"/>
    </xf>
    <xf numFmtId="0" fontId="27" fillId="0" borderId="22" xfId="0" applyFont="1" applyBorder="1" applyAlignment="1" applyProtection="1">
      <alignment horizontal="center" vertical="center"/>
      <protection hidden="1"/>
    </xf>
    <xf numFmtId="0" fontId="27" fillId="0" borderId="47" xfId="0" applyFont="1" applyFill="1" applyBorder="1" applyAlignment="1" applyProtection="1">
      <alignment horizontal="center" vertical="center"/>
      <protection hidden="1"/>
    </xf>
    <xf numFmtId="0" fontId="27" fillId="0" borderId="21" xfId="0" applyFont="1" applyFill="1" applyBorder="1" applyAlignment="1" applyProtection="1">
      <alignment horizontal="center" vertical="center"/>
      <protection hidden="1"/>
    </xf>
    <xf numFmtId="0" fontId="27" fillId="0" borderId="22" xfId="0" applyFont="1" applyFill="1" applyBorder="1" applyAlignment="1" applyProtection="1">
      <alignment horizontal="center" vertical="center"/>
      <protection hidden="1"/>
    </xf>
    <xf numFmtId="0" fontId="28" fillId="0" borderId="52" xfId="0" applyFont="1" applyBorder="1" applyAlignment="1" applyProtection="1">
      <alignment horizontal="center" vertical="top" wrapText="1"/>
      <protection hidden="1"/>
    </xf>
    <xf numFmtId="0" fontId="28" fillId="0" borderId="53" xfId="0" applyFont="1" applyBorder="1" applyAlignment="1" applyProtection="1">
      <alignment horizontal="center" vertical="top" wrapText="1"/>
      <protection hidden="1"/>
    </xf>
    <xf numFmtId="0" fontId="28" fillId="0" borderId="34" xfId="0" applyFont="1" applyBorder="1" applyAlignment="1" applyProtection="1">
      <alignment horizontal="center" vertical="top" wrapText="1"/>
      <protection hidden="1"/>
    </xf>
    <xf numFmtId="1" fontId="29" fillId="0" borderId="54" xfId="0" applyNumberFormat="1" applyFont="1" applyFill="1" applyBorder="1" applyAlignment="1" applyProtection="1">
      <alignment horizontal="center" vertical="center"/>
      <protection hidden="1"/>
    </xf>
    <xf numFmtId="0" fontId="29" fillId="0" borderId="35" xfId="0" applyFont="1" applyFill="1" applyBorder="1" applyAlignment="1" applyProtection="1">
      <alignment horizontal="center" vertical="center"/>
      <protection hidden="1"/>
    </xf>
    <xf numFmtId="0" fontId="29" fillId="0" borderId="33" xfId="0" applyFont="1" applyFill="1" applyBorder="1" applyAlignment="1" applyProtection="1">
      <alignment horizontal="center" vertical="center"/>
      <protection hidden="1"/>
    </xf>
    <xf numFmtId="0" fontId="27" fillId="6" borderId="20" xfId="0" applyFont="1" applyFill="1" applyBorder="1" applyAlignment="1" applyProtection="1">
      <alignment horizontal="center" vertical="center"/>
      <protection hidden="1"/>
    </xf>
    <xf numFmtId="0" fontId="27" fillId="6" borderId="21" xfId="0" applyFont="1" applyFill="1" applyBorder="1" applyAlignment="1" applyProtection="1">
      <alignment horizontal="center" vertical="center"/>
      <protection hidden="1"/>
    </xf>
    <xf numFmtId="0" fontId="27" fillId="6" borderId="22" xfId="0" applyFont="1" applyFill="1" applyBorder="1" applyAlignment="1" applyProtection="1">
      <alignment horizontal="center" vertical="center"/>
      <protection hidden="1"/>
    </xf>
    <xf numFmtId="0" fontId="24" fillId="6" borderId="47" xfId="0" applyFont="1" applyFill="1" applyBorder="1" applyAlignment="1" applyProtection="1">
      <alignment horizontal="center" vertical="center"/>
      <protection hidden="1"/>
    </xf>
    <xf numFmtId="0" fontId="24" fillId="6" borderId="21" xfId="0" applyFont="1" applyFill="1" applyBorder="1" applyAlignment="1" applyProtection="1">
      <alignment horizontal="center" vertical="center"/>
      <protection hidden="1"/>
    </xf>
    <xf numFmtId="0" fontId="24" fillId="6" borderId="22" xfId="0" applyFont="1" applyFill="1" applyBorder="1" applyAlignment="1" applyProtection="1">
      <alignment horizontal="center" vertical="center"/>
      <protection hidden="1"/>
    </xf>
    <xf numFmtId="0" fontId="25" fillId="0" borderId="4" xfId="0" applyFont="1" applyFill="1" applyBorder="1" applyAlignment="1" applyProtection="1">
      <alignment horizontal="center" wrapText="1"/>
      <protection hidden="1"/>
    </xf>
    <xf numFmtId="0" fontId="25" fillId="0" borderId="5" xfId="0" applyFont="1" applyFill="1" applyBorder="1" applyAlignment="1" applyProtection="1">
      <alignment horizontal="center" wrapText="1"/>
      <protection hidden="1"/>
    </xf>
    <xf numFmtId="0" fontId="25" fillId="0" borderId="6" xfId="0" applyFont="1" applyFill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1" fontId="20" fillId="4" borderId="25" xfId="0" applyNumberFormat="1" applyFont="1" applyFill="1" applyBorder="1" applyAlignment="1" applyProtection="1">
      <alignment horizontal="center" vertical="center"/>
      <protection locked="0" hidden="1"/>
    </xf>
    <xf numFmtId="165" fontId="20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36" fillId="4" borderId="25" xfId="0" applyNumberFormat="1" applyFont="1" applyFill="1" applyBorder="1" applyAlignment="1" applyProtection="1">
      <alignment horizontal="center" vertical="center" wrapText="1"/>
      <protection locked="0" hidden="1"/>
    </xf>
    <xf numFmtId="165" fontId="36" fillId="4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16" fillId="9" borderId="2" xfId="0" applyNumberFormat="1" applyFont="1" applyFill="1" applyBorder="1" applyAlignment="1" applyProtection="1">
      <alignment horizontal="left" vertical="center"/>
      <protection locked="0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164" fontId="16" fillId="4" borderId="2" xfId="0" applyNumberFormat="1" applyFont="1" applyFill="1" applyBorder="1" applyAlignment="1" applyProtection="1">
      <alignment horizontal="center" vertical="center"/>
      <protection hidden="1"/>
    </xf>
    <xf numFmtId="164" fontId="16" fillId="4" borderId="3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O103"/>
  <sheetViews>
    <sheetView showGridLines="0" tabSelected="1" workbookViewId="0">
      <selection activeCell="AC8" sqref="AC8:AC72"/>
    </sheetView>
  </sheetViews>
  <sheetFormatPr defaultColWidth="0" defaultRowHeight="15" zeroHeight="1"/>
  <cols>
    <col min="1" max="1" width="1.140625" style="177" customWidth="1"/>
    <col min="2" max="2" width="4" style="178" bestFit="1" customWidth="1"/>
    <col min="3" max="3" width="9" style="178" customWidth="1"/>
    <col min="4" max="4" width="7" style="179" customWidth="1"/>
    <col min="5" max="7" width="7" style="178" customWidth="1"/>
    <col min="8" max="8" width="7" style="179" customWidth="1"/>
    <col min="9" max="12" width="7" style="178" customWidth="1"/>
    <col min="13" max="13" width="5.140625" style="178" customWidth="1"/>
    <col min="14" max="14" width="5" style="178" customWidth="1"/>
    <col min="15" max="15" width="7" style="178" customWidth="1"/>
    <col min="16" max="16" width="6.28515625" style="178" customWidth="1"/>
    <col min="17" max="18" width="7" style="178" customWidth="1"/>
    <col min="19" max="19" width="6" style="178" customWidth="1"/>
    <col min="20" max="20" width="5.85546875" style="178" customWidth="1"/>
    <col min="21" max="21" width="7" style="178" customWidth="1"/>
    <col min="22" max="22" width="6" style="178" customWidth="1"/>
    <col min="23" max="23" width="6.28515625" style="178" customWidth="1"/>
    <col min="24" max="24" width="6.140625" style="178" customWidth="1"/>
    <col min="25" max="25" width="6" style="178" customWidth="1"/>
    <col min="26" max="26" width="6.28515625" style="178" customWidth="1"/>
    <col min="27" max="28" width="6.140625" style="178" customWidth="1"/>
    <col min="29" max="31" width="7" style="178" customWidth="1"/>
    <col min="32" max="32" width="7.140625" style="178" customWidth="1"/>
    <col min="33" max="33" width="9.7109375" style="178" customWidth="1"/>
    <col min="34" max="34" width="3.42578125" style="177" customWidth="1"/>
    <col min="35" max="39" width="7.140625" style="177" customWidth="1"/>
    <col min="40" max="41" width="0" style="53" hidden="1" customWidth="1"/>
    <col min="42" max="16384" width="9.140625" style="53" hidden="1"/>
  </cols>
  <sheetData>
    <row r="1" spans="1:39" ht="47.25" thickBot="1">
      <c r="A1" s="50"/>
      <c r="B1" s="15" t="s">
        <v>50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7"/>
      <c r="AH1" s="51"/>
      <c r="AI1" s="52"/>
      <c r="AJ1" s="52"/>
      <c r="AK1" s="52"/>
      <c r="AL1" s="52"/>
      <c r="AM1" s="52"/>
    </row>
    <row r="2" spans="1:39" ht="19.5" thickBot="1">
      <c r="A2" s="50"/>
      <c r="B2" s="54" t="s">
        <v>36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6"/>
      <c r="AH2" s="51"/>
      <c r="AI2" s="52"/>
      <c r="AJ2" s="52"/>
      <c r="AK2" s="52"/>
      <c r="AL2" s="52"/>
      <c r="AM2" s="52"/>
    </row>
    <row r="3" spans="1:39" ht="33" customHeight="1" thickBot="1">
      <c r="A3" s="50"/>
      <c r="B3" s="18" t="s">
        <v>49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  <c r="AH3" s="51"/>
      <c r="AI3" s="21" t="s">
        <v>0</v>
      </c>
      <c r="AJ3" s="22"/>
      <c r="AK3" s="22"/>
      <c r="AL3" s="22"/>
      <c r="AM3" s="23"/>
    </row>
    <row r="4" spans="1:39" ht="18.75" customHeight="1" thickBot="1">
      <c r="A4" s="50"/>
      <c r="B4" s="57" t="s">
        <v>41</v>
      </c>
      <c r="C4" s="58"/>
      <c r="D4" s="58"/>
      <c r="E4" s="58"/>
      <c r="F4" s="58"/>
      <c r="G4" s="30"/>
      <c r="H4" s="30"/>
      <c r="I4" s="30"/>
      <c r="J4" s="59" t="s">
        <v>1</v>
      </c>
      <c r="K4" s="59"/>
      <c r="L4" s="31" t="s">
        <v>42</v>
      </c>
      <c r="M4" s="31"/>
      <c r="N4" s="59" t="s">
        <v>2</v>
      </c>
      <c r="O4" s="59"/>
      <c r="P4" s="59"/>
      <c r="Q4" s="59"/>
      <c r="R4" s="59"/>
      <c r="S4" s="59"/>
      <c r="T4" s="59"/>
      <c r="U4" s="59"/>
      <c r="V4" s="32" t="s">
        <v>44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4"/>
      <c r="AH4" s="51"/>
      <c r="AI4" s="24"/>
      <c r="AJ4" s="25"/>
      <c r="AK4" s="25"/>
      <c r="AL4" s="25"/>
      <c r="AM4" s="26"/>
    </row>
    <row r="5" spans="1:39" ht="19.5" thickBot="1">
      <c r="A5" s="50"/>
      <c r="B5" s="60" t="s">
        <v>3</v>
      </c>
      <c r="C5" s="61"/>
      <c r="D5" s="61"/>
      <c r="E5" s="61"/>
      <c r="F5" s="61"/>
      <c r="G5" s="61"/>
      <c r="H5" s="61"/>
      <c r="I5" s="61"/>
      <c r="J5" s="61"/>
      <c r="K5" s="61"/>
      <c r="L5" s="35">
        <v>42937</v>
      </c>
      <c r="M5" s="35"/>
      <c r="N5" s="35"/>
      <c r="O5" s="185" t="s">
        <v>4</v>
      </c>
      <c r="P5" s="184">
        <v>44712</v>
      </c>
      <c r="Q5" s="184"/>
      <c r="R5" s="184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7"/>
      <c r="AH5" s="51"/>
      <c r="AI5" s="24"/>
      <c r="AJ5" s="25"/>
      <c r="AK5" s="25"/>
      <c r="AL5" s="25"/>
      <c r="AM5" s="26"/>
    </row>
    <row r="6" spans="1:39" ht="19.5" customHeight="1">
      <c r="A6" s="50"/>
      <c r="B6" s="62" t="s">
        <v>5</v>
      </c>
      <c r="C6" s="63" t="s">
        <v>6</v>
      </c>
      <c r="D6" s="64" t="s">
        <v>7</v>
      </c>
      <c r="E6" s="65"/>
      <c r="F6" s="65"/>
      <c r="G6" s="66"/>
      <c r="H6" s="64" t="s">
        <v>8</v>
      </c>
      <c r="I6" s="65"/>
      <c r="J6" s="65"/>
      <c r="K6" s="66"/>
      <c r="L6" s="64" t="s">
        <v>9</v>
      </c>
      <c r="M6" s="65"/>
      <c r="N6" s="65"/>
      <c r="O6" s="66"/>
      <c r="P6" s="64" t="s">
        <v>39</v>
      </c>
      <c r="Q6" s="65"/>
      <c r="R6" s="66"/>
      <c r="S6" s="36" t="s">
        <v>37</v>
      </c>
      <c r="T6" s="37"/>
      <c r="U6" s="38"/>
      <c r="V6" s="41" t="s">
        <v>10</v>
      </c>
      <c r="W6" s="42"/>
      <c r="X6" s="43"/>
      <c r="Y6" s="41" t="s">
        <v>45</v>
      </c>
      <c r="Z6" s="42"/>
      <c r="AA6" s="43"/>
      <c r="AB6" s="39" t="s">
        <v>48</v>
      </c>
      <c r="AC6" s="67" t="s">
        <v>11</v>
      </c>
      <c r="AD6" s="68" t="s">
        <v>12</v>
      </c>
      <c r="AE6" s="67" t="s">
        <v>13</v>
      </c>
      <c r="AF6" s="69" t="s">
        <v>14</v>
      </c>
      <c r="AG6" s="70" t="s">
        <v>15</v>
      </c>
      <c r="AH6" s="51"/>
      <c r="AI6" s="24"/>
      <c r="AJ6" s="25"/>
      <c r="AK6" s="25"/>
      <c r="AL6" s="25"/>
      <c r="AM6" s="26"/>
    </row>
    <row r="7" spans="1:39" ht="37.5" customHeight="1" thickBot="1">
      <c r="A7" s="50"/>
      <c r="B7" s="71"/>
      <c r="C7" s="72"/>
      <c r="D7" s="73" t="s">
        <v>16</v>
      </c>
      <c r="E7" s="74" t="s">
        <v>17</v>
      </c>
      <c r="F7" s="74" t="s">
        <v>18</v>
      </c>
      <c r="G7" s="75" t="s">
        <v>19</v>
      </c>
      <c r="H7" s="73" t="s">
        <v>16</v>
      </c>
      <c r="I7" s="74" t="s">
        <v>17</v>
      </c>
      <c r="J7" s="74" t="s">
        <v>18</v>
      </c>
      <c r="K7" s="75" t="s">
        <v>19</v>
      </c>
      <c r="L7" s="73" t="s">
        <v>16</v>
      </c>
      <c r="M7" s="74" t="s">
        <v>17</v>
      </c>
      <c r="N7" s="74" t="s">
        <v>18</v>
      </c>
      <c r="O7" s="75" t="s">
        <v>19</v>
      </c>
      <c r="P7" s="76" t="s">
        <v>43</v>
      </c>
      <c r="Q7" s="77" t="s">
        <v>38</v>
      </c>
      <c r="R7" s="78" t="s">
        <v>20</v>
      </c>
      <c r="S7" s="76" t="s">
        <v>43</v>
      </c>
      <c r="T7" s="77" t="s">
        <v>38</v>
      </c>
      <c r="U7" s="78" t="s">
        <v>20</v>
      </c>
      <c r="V7" s="76" t="s">
        <v>43</v>
      </c>
      <c r="W7" s="77" t="s">
        <v>38</v>
      </c>
      <c r="X7" s="78" t="s">
        <v>21</v>
      </c>
      <c r="Y7" s="76" t="s">
        <v>43</v>
      </c>
      <c r="Z7" s="77" t="s">
        <v>38</v>
      </c>
      <c r="AA7" s="78" t="s">
        <v>21</v>
      </c>
      <c r="AB7" s="40"/>
      <c r="AC7" s="79"/>
      <c r="AD7" s="79"/>
      <c r="AE7" s="79"/>
      <c r="AF7" s="71"/>
      <c r="AG7" s="72"/>
      <c r="AH7" s="51"/>
      <c r="AI7" s="27"/>
      <c r="AJ7" s="28"/>
      <c r="AK7" s="28"/>
      <c r="AL7" s="28"/>
      <c r="AM7" s="29"/>
    </row>
    <row r="8" spans="1:39" ht="17.25" customHeight="1">
      <c r="A8" s="50"/>
      <c r="B8" s="80">
        <v>1</v>
      </c>
      <c r="C8" s="81">
        <v>42917</v>
      </c>
      <c r="D8" s="1">
        <v>68009</v>
      </c>
      <c r="E8" s="2">
        <f t="array" ref="E8">ROUND(D8*0.05,0)</f>
        <v>3400</v>
      </c>
      <c r="F8" s="3">
        <v>2228</v>
      </c>
      <c r="G8" s="83">
        <f>SUM(D8:F8)</f>
        <v>73637</v>
      </c>
      <c r="H8" s="1">
        <v>67300</v>
      </c>
      <c r="I8" s="2">
        <f t="array" ref="I8">ROUND(H8*0.05,0)</f>
        <v>3365</v>
      </c>
      <c r="J8" s="3">
        <v>2228</v>
      </c>
      <c r="K8" s="83">
        <f>SUM(H8:J8)</f>
        <v>72893</v>
      </c>
      <c r="L8" s="84">
        <f t="shared" ref="L8:L39" si="0">D8-H8</f>
        <v>709</v>
      </c>
      <c r="M8" s="85">
        <f t="shared" ref="M8:M39" si="1">E8-I8</f>
        <v>35</v>
      </c>
      <c r="N8" s="82">
        <f t="shared" ref="N8:N39" si="2">F8-J8</f>
        <v>0</v>
      </c>
      <c r="O8" s="86">
        <f>L8+M8+N8</f>
        <v>744</v>
      </c>
      <c r="P8" s="7">
        <v>0</v>
      </c>
      <c r="Q8" s="7">
        <v>0</v>
      </c>
      <c r="R8" s="87">
        <f>Q8-P8</f>
        <v>0</v>
      </c>
      <c r="S8" s="11">
        <v>0</v>
      </c>
      <c r="T8" s="7">
        <f>S8</f>
        <v>0</v>
      </c>
      <c r="U8" s="88">
        <f>T8-S8</f>
        <v>0</v>
      </c>
      <c r="V8" s="12">
        <f t="shared" ref="V8:V39" si="3">IF(C8="01-03-2020",ROUND(H8/31*5,0),0)</f>
        <v>0</v>
      </c>
      <c r="W8" s="7">
        <v>0</v>
      </c>
      <c r="X8" s="88">
        <f>W8-V8</f>
        <v>0</v>
      </c>
      <c r="Y8" s="12">
        <v>0</v>
      </c>
      <c r="Z8" s="7">
        <v>0</v>
      </c>
      <c r="AA8" s="88">
        <f>Z8-Y8</f>
        <v>0</v>
      </c>
      <c r="AB8" s="13">
        <v>0</v>
      </c>
      <c r="AC8" s="14">
        <f t="array" ref="AC8">ROUND((O8-R8-U8)*0.1,0)</f>
        <v>74</v>
      </c>
      <c r="AD8" s="89">
        <f>R8+U8+X8+AA8+AC8</f>
        <v>74</v>
      </c>
      <c r="AE8" s="90">
        <f>O8-AD8-AB8</f>
        <v>670</v>
      </c>
      <c r="AF8" s="180"/>
      <c r="AG8" s="181"/>
      <c r="AH8" s="51"/>
      <c r="AI8" s="91"/>
      <c r="AJ8" s="91"/>
      <c r="AK8" s="91"/>
      <c r="AL8" s="91"/>
      <c r="AM8" s="91"/>
    </row>
    <row r="9" spans="1:39" ht="17.25" customHeight="1">
      <c r="A9" s="50"/>
      <c r="B9" s="92">
        <v>2</v>
      </c>
      <c r="C9" s="81">
        <v>42948</v>
      </c>
      <c r="D9" s="1">
        <v>69300</v>
      </c>
      <c r="E9" s="2">
        <f t="array" ref="E9">ROUND(D9*0.05,0)</f>
        <v>3465</v>
      </c>
      <c r="F9" s="3">
        <v>2228</v>
      </c>
      <c r="G9" s="83">
        <f t="shared" ref="G9:G66" si="4">SUM(D9:F9)</f>
        <v>74993</v>
      </c>
      <c r="H9" s="1">
        <f>H8</f>
        <v>67300</v>
      </c>
      <c r="I9" s="2">
        <f t="array" ref="I9">ROUND(H9*0.05,0)</f>
        <v>3365</v>
      </c>
      <c r="J9" s="3">
        <v>2228</v>
      </c>
      <c r="K9" s="83">
        <f t="shared" ref="K9:K66" si="5">SUM(H9:J9)</f>
        <v>72893</v>
      </c>
      <c r="L9" s="84">
        <f t="shared" si="0"/>
        <v>2000</v>
      </c>
      <c r="M9" s="85">
        <f t="shared" si="1"/>
        <v>100</v>
      </c>
      <c r="N9" s="82">
        <f t="shared" si="2"/>
        <v>0</v>
      </c>
      <c r="O9" s="86">
        <f t="shared" ref="O9:O57" si="6">L9+M9+N9</f>
        <v>2100</v>
      </c>
      <c r="P9" s="7">
        <v>0</v>
      </c>
      <c r="Q9" s="7">
        <v>0</v>
      </c>
      <c r="R9" s="87">
        <f t="shared" ref="R9:R66" si="7">Q9-P9</f>
        <v>0</v>
      </c>
      <c r="S9" s="7">
        <f>S8</f>
        <v>0</v>
      </c>
      <c r="T9" s="7">
        <f t="shared" ref="T9:T66" si="8">S9</f>
        <v>0</v>
      </c>
      <c r="U9" s="88">
        <f t="shared" ref="U9:U66" si="9">T9-S9</f>
        <v>0</v>
      </c>
      <c r="V9" s="12">
        <f t="shared" si="3"/>
        <v>0</v>
      </c>
      <c r="W9" s="7">
        <v>0</v>
      </c>
      <c r="X9" s="88">
        <f t="shared" ref="X9:X66" si="10">W9-V9</f>
        <v>0</v>
      </c>
      <c r="Y9" s="12">
        <f>IF(D9=0,0,Y8)</f>
        <v>0</v>
      </c>
      <c r="Z9" s="7">
        <f>IF(H9=0,0,Z8)</f>
        <v>0</v>
      </c>
      <c r="AA9" s="88">
        <f t="shared" ref="AA9:AA39" si="11">Z9-Y9</f>
        <v>0</v>
      </c>
      <c r="AB9" s="13">
        <v>0</v>
      </c>
      <c r="AC9" s="14">
        <f t="array" ref="AC9">ROUND((O9-R9-U9)*0.1,0)</f>
        <v>210</v>
      </c>
      <c r="AD9" s="89">
        <f t="shared" ref="AD9:AD72" si="12">R9+U9+X9+AA9+AC9</f>
        <v>210</v>
      </c>
      <c r="AE9" s="90">
        <f t="shared" ref="AE9:AE72" si="13">O9-AD9-AB9</f>
        <v>1890</v>
      </c>
      <c r="AF9" s="180"/>
      <c r="AG9" s="181"/>
      <c r="AH9" s="51"/>
      <c r="AI9" s="93"/>
      <c r="AJ9" s="93"/>
      <c r="AK9" s="93"/>
      <c r="AL9" s="93"/>
      <c r="AM9" s="93"/>
    </row>
    <row r="10" spans="1:39" ht="17.25" customHeight="1">
      <c r="A10" s="50"/>
      <c r="B10" s="80">
        <v>3</v>
      </c>
      <c r="C10" s="81">
        <v>42979</v>
      </c>
      <c r="D10" s="4">
        <f>D9</f>
        <v>69300</v>
      </c>
      <c r="E10" s="2">
        <f t="array" ref="E10">ROUND(D10*0.05,0)</f>
        <v>3465</v>
      </c>
      <c r="F10" s="3">
        <v>2228</v>
      </c>
      <c r="G10" s="83">
        <f t="shared" si="4"/>
        <v>74993</v>
      </c>
      <c r="H10" s="4">
        <f>H9</f>
        <v>67300</v>
      </c>
      <c r="I10" s="2">
        <f t="array" ref="I10">ROUND(H10*0.05,0)</f>
        <v>3365</v>
      </c>
      <c r="J10" s="3">
        <v>2228</v>
      </c>
      <c r="K10" s="83">
        <f t="shared" si="5"/>
        <v>72893</v>
      </c>
      <c r="L10" s="84">
        <f t="shared" si="0"/>
        <v>2000</v>
      </c>
      <c r="M10" s="85">
        <f t="shared" si="1"/>
        <v>100</v>
      </c>
      <c r="N10" s="82">
        <f t="shared" si="2"/>
        <v>0</v>
      </c>
      <c r="O10" s="86">
        <f t="shared" si="6"/>
        <v>2100</v>
      </c>
      <c r="P10" s="7">
        <v>0</v>
      </c>
      <c r="Q10" s="7">
        <v>0</v>
      </c>
      <c r="R10" s="87">
        <f t="shared" si="7"/>
        <v>0</v>
      </c>
      <c r="S10" s="7">
        <f t="shared" ref="S10:S72" si="14">S9</f>
        <v>0</v>
      </c>
      <c r="T10" s="7">
        <f t="shared" si="8"/>
        <v>0</v>
      </c>
      <c r="U10" s="88">
        <f t="shared" si="9"/>
        <v>0</v>
      </c>
      <c r="V10" s="12">
        <f t="shared" si="3"/>
        <v>0</v>
      </c>
      <c r="W10" s="7">
        <v>0</v>
      </c>
      <c r="X10" s="88">
        <f t="shared" si="10"/>
        <v>0</v>
      </c>
      <c r="Y10" s="12">
        <f t="shared" ref="Y10:Y72" si="15">IF(D10=0,0,Y9)</f>
        <v>0</v>
      </c>
      <c r="Z10" s="7">
        <f t="shared" ref="Z10:Z72" si="16">IF(H10=0,0,Z9)</f>
        <v>0</v>
      </c>
      <c r="AA10" s="88">
        <f t="shared" si="11"/>
        <v>0</v>
      </c>
      <c r="AB10" s="13">
        <v>0</v>
      </c>
      <c r="AC10" s="14">
        <f t="array" ref="AC10">ROUND((O10-R10-U10)*0.1,0)</f>
        <v>210</v>
      </c>
      <c r="AD10" s="89">
        <f t="shared" si="12"/>
        <v>210</v>
      </c>
      <c r="AE10" s="90">
        <f t="shared" si="13"/>
        <v>1890</v>
      </c>
      <c r="AF10" s="180"/>
      <c r="AG10" s="181"/>
      <c r="AH10" s="51"/>
      <c r="AI10" s="93"/>
      <c r="AJ10" s="93"/>
      <c r="AK10" s="93"/>
      <c r="AL10" s="93"/>
      <c r="AM10" s="93"/>
    </row>
    <row r="11" spans="1:39" ht="17.25" customHeight="1">
      <c r="A11" s="50"/>
      <c r="B11" s="92">
        <v>4</v>
      </c>
      <c r="C11" s="81">
        <v>43009</v>
      </c>
      <c r="D11" s="4">
        <f t="shared" ref="D11:D19" si="17">D10</f>
        <v>69300</v>
      </c>
      <c r="E11" s="2">
        <f t="array" ref="E11">ROUND(D11*0.05,0)</f>
        <v>3465</v>
      </c>
      <c r="F11" s="2">
        <f t="array" ref="F11">ROUND(D11*0.08,0)</f>
        <v>5544</v>
      </c>
      <c r="G11" s="83">
        <f t="shared" si="4"/>
        <v>78309</v>
      </c>
      <c r="H11" s="4">
        <f t="shared" ref="H11:H19" si="18">H10</f>
        <v>67300</v>
      </c>
      <c r="I11" s="2">
        <f t="array" ref="I11">ROUND(H11*0.05,0)</f>
        <v>3365</v>
      </c>
      <c r="J11" s="2">
        <f t="array" ref="J11">ROUND(H11*0.08,0)</f>
        <v>5384</v>
      </c>
      <c r="K11" s="83">
        <f t="shared" si="5"/>
        <v>76049</v>
      </c>
      <c r="L11" s="84">
        <f t="shared" si="0"/>
        <v>2000</v>
      </c>
      <c r="M11" s="85">
        <f t="shared" si="1"/>
        <v>100</v>
      </c>
      <c r="N11" s="82">
        <f t="shared" si="2"/>
        <v>160</v>
      </c>
      <c r="O11" s="86">
        <f t="shared" si="6"/>
        <v>2260</v>
      </c>
      <c r="P11" s="7">
        <v>0</v>
      </c>
      <c r="Q11" s="7">
        <v>0</v>
      </c>
      <c r="R11" s="87">
        <f t="shared" si="7"/>
        <v>0</v>
      </c>
      <c r="S11" s="7">
        <f t="shared" si="14"/>
        <v>0</v>
      </c>
      <c r="T11" s="7">
        <f t="shared" si="8"/>
        <v>0</v>
      </c>
      <c r="U11" s="88">
        <f t="shared" si="9"/>
        <v>0</v>
      </c>
      <c r="V11" s="12">
        <f t="shared" si="3"/>
        <v>0</v>
      </c>
      <c r="W11" s="7">
        <v>0</v>
      </c>
      <c r="X11" s="88">
        <f t="shared" si="10"/>
        <v>0</v>
      </c>
      <c r="Y11" s="12">
        <f t="shared" si="15"/>
        <v>0</v>
      </c>
      <c r="Z11" s="7">
        <f t="shared" si="16"/>
        <v>0</v>
      </c>
      <c r="AA11" s="88">
        <f t="shared" si="11"/>
        <v>0</v>
      </c>
      <c r="AB11" s="13">
        <v>0</v>
      </c>
      <c r="AC11" s="14">
        <f t="array" ref="AC11">ROUND((O11-R11-U11)*0.1,0)</f>
        <v>226</v>
      </c>
      <c r="AD11" s="89">
        <f t="shared" si="12"/>
        <v>226</v>
      </c>
      <c r="AE11" s="90">
        <f t="shared" si="13"/>
        <v>2034</v>
      </c>
      <c r="AF11" s="180"/>
      <c r="AG11" s="181"/>
      <c r="AH11" s="51"/>
      <c r="AI11" s="93"/>
      <c r="AJ11" s="93"/>
      <c r="AK11" s="93"/>
      <c r="AL11" s="93"/>
      <c r="AM11" s="93"/>
    </row>
    <row r="12" spans="1:39" ht="17.25" customHeight="1">
      <c r="A12" s="50"/>
      <c r="B12" s="80">
        <v>5</v>
      </c>
      <c r="C12" s="81">
        <v>43040</v>
      </c>
      <c r="D12" s="4">
        <f t="shared" si="17"/>
        <v>69300</v>
      </c>
      <c r="E12" s="2">
        <f t="array" ref="E12">ROUND(D12*0.05,0)</f>
        <v>3465</v>
      </c>
      <c r="F12" s="2">
        <f t="array" ref="F12">ROUND(D12*0.08,0)</f>
        <v>5544</v>
      </c>
      <c r="G12" s="83">
        <f t="shared" si="4"/>
        <v>78309</v>
      </c>
      <c r="H12" s="4">
        <f t="shared" si="18"/>
        <v>67300</v>
      </c>
      <c r="I12" s="2">
        <f t="array" ref="I12">ROUND(H12*0.05,0)</f>
        <v>3365</v>
      </c>
      <c r="J12" s="2">
        <f t="array" ref="J12">ROUND(H12*0.08,0)</f>
        <v>5384</v>
      </c>
      <c r="K12" s="83">
        <f t="shared" si="5"/>
        <v>76049</v>
      </c>
      <c r="L12" s="84">
        <f t="shared" si="0"/>
        <v>2000</v>
      </c>
      <c r="M12" s="85">
        <f t="shared" si="1"/>
        <v>100</v>
      </c>
      <c r="N12" s="82">
        <f t="shared" si="2"/>
        <v>160</v>
      </c>
      <c r="O12" s="86">
        <f t="shared" si="6"/>
        <v>2260</v>
      </c>
      <c r="P12" s="7">
        <v>0</v>
      </c>
      <c r="Q12" s="7">
        <v>0</v>
      </c>
      <c r="R12" s="87">
        <f t="shared" si="7"/>
        <v>0</v>
      </c>
      <c r="S12" s="7">
        <f t="shared" si="14"/>
        <v>0</v>
      </c>
      <c r="T12" s="7">
        <f t="shared" si="8"/>
        <v>0</v>
      </c>
      <c r="U12" s="88">
        <f t="shared" si="9"/>
        <v>0</v>
      </c>
      <c r="V12" s="12">
        <f t="shared" si="3"/>
        <v>0</v>
      </c>
      <c r="W12" s="7">
        <v>0</v>
      </c>
      <c r="X12" s="88">
        <f t="shared" si="10"/>
        <v>0</v>
      </c>
      <c r="Y12" s="12">
        <f t="shared" si="15"/>
        <v>0</v>
      </c>
      <c r="Z12" s="7">
        <f t="shared" si="16"/>
        <v>0</v>
      </c>
      <c r="AA12" s="88">
        <f t="shared" si="11"/>
        <v>0</v>
      </c>
      <c r="AB12" s="13">
        <v>0</v>
      </c>
      <c r="AC12" s="14">
        <f t="array" ref="AC12">ROUND((O12-R12-U12)*0.1,0)</f>
        <v>226</v>
      </c>
      <c r="AD12" s="89">
        <f t="shared" si="12"/>
        <v>226</v>
      </c>
      <c r="AE12" s="90">
        <f t="shared" si="13"/>
        <v>2034</v>
      </c>
      <c r="AF12" s="180"/>
      <c r="AG12" s="181"/>
      <c r="AH12" s="51"/>
      <c r="AI12" s="93"/>
      <c r="AJ12" s="93"/>
      <c r="AK12" s="93"/>
      <c r="AL12" s="93"/>
      <c r="AM12" s="93"/>
    </row>
    <row r="13" spans="1:39" ht="17.25" customHeight="1">
      <c r="A13" s="50"/>
      <c r="B13" s="92">
        <v>6</v>
      </c>
      <c r="C13" s="81">
        <v>43070</v>
      </c>
      <c r="D13" s="4">
        <f t="shared" si="17"/>
        <v>69300</v>
      </c>
      <c r="E13" s="2">
        <f t="array" ref="E13">ROUND(D13*0.05,0)</f>
        <v>3465</v>
      </c>
      <c r="F13" s="2">
        <f t="array" ref="F13">ROUND(D13*0.08,0)</f>
        <v>5544</v>
      </c>
      <c r="G13" s="83">
        <f t="shared" si="4"/>
        <v>78309</v>
      </c>
      <c r="H13" s="4">
        <f t="shared" si="18"/>
        <v>67300</v>
      </c>
      <c r="I13" s="2">
        <f t="array" ref="I13">ROUND(H13*0.05,0)</f>
        <v>3365</v>
      </c>
      <c r="J13" s="2">
        <f t="array" ref="J13">ROUND(H13*0.08,0)</f>
        <v>5384</v>
      </c>
      <c r="K13" s="83">
        <f t="shared" si="5"/>
        <v>76049</v>
      </c>
      <c r="L13" s="84">
        <f t="shared" si="0"/>
        <v>2000</v>
      </c>
      <c r="M13" s="85">
        <f t="shared" si="1"/>
        <v>100</v>
      </c>
      <c r="N13" s="82">
        <f t="shared" si="2"/>
        <v>160</v>
      </c>
      <c r="O13" s="86">
        <f t="shared" si="6"/>
        <v>2260</v>
      </c>
      <c r="P13" s="7">
        <v>0</v>
      </c>
      <c r="Q13" s="7">
        <v>0</v>
      </c>
      <c r="R13" s="87">
        <f t="shared" si="7"/>
        <v>0</v>
      </c>
      <c r="S13" s="7">
        <f t="shared" si="14"/>
        <v>0</v>
      </c>
      <c r="T13" s="7">
        <f t="shared" si="8"/>
        <v>0</v>
      </c>
      <c r="U13" s="88">
        <f t="shared" si="9"/>
        <v>0</v>
      </c>
      <c r="V13" s="12">
        <f t="shared" si="3"/>
        <v>0</v>
      </c>
      <c r="W13" s="7">
        <v>0</v>
      </c>
      <c r="X13" s="88">
        <f t="shared" si="10"/>
        <v>0</v>
      </c>
      <c r="Y13" s="12">
        <f t="shared" si="15"/>
        <v>0</v>
      </c>
      <c r="Z13" s="7">
        <f t="shared" si="16"/>
        <v>0</v>
      </c>
      <c r="AA13" s="88">
        <f t="shared" si="11"/>
        <v>0</v>
      </c>
      <c r="AB13" s="13">
        <v>0</v>
      </c>
      <c r="AC13" s="14">
        <f t="array" ref="AC13">ROUND((O13-R13-U13)*0.1,0)</f>
        <v>226</v>
      </c>
      <c r="AD13" s="89">
        <f t="shared" si="12"/>
        <v>226</v>
      </c>
      <c r="AE13" s="90">
        <f t="shared" si="13"/>
        <v>2034</v>
      </c>
      <c r="AF13" s="180"/>
      <c r="AG13" s="181"/>
      <c r="AH13" s="51"/>
      <c r="AI13" s="93"/>
      <c r="AJ13" s="93"/>
      <c r="AK13" s="93"/>
      <c r="AL13" s="93"/>
      <c r="AM13" s="93"/>
    </row>
    <row r="14" spans="1:39" ht="17.25" customHeight="1">
      <c r="A14" s="50"/>
      <c r="B14" s="80">
        <v>7</v>
      </c>
      <c r="C14" s="81">
        <v>43101</v>
      </c>
      <c r="D14" s="4">
        <f t="shared" si="17"/>
        <v>69300</v>
      </c>
      <c r="E14" s="2">
        <f t="array" ref="E14">ROUND(D14*0.07,0)</f>
        <v>4851</v>
      </c>
      <c r="F14" s="2">
        <f t="array" ref="F14">ROUND(D14*0.08,0)</f>
        <v>5544</v>
      </c>
      <c r="G14" s="83">
        <f t="shared" si="4"/>
        <v>79695</v>
      </c>
      <c r="H14" s="4">
        <f t="shared" si="18"/>
        <v>67300</v>
      </c>
      <c r="I14" s="2">
        <f t="array" ref="I14">ROUND(H14*0.07,0)</f>
        <v>4711</v>
      </c>
      <c r="J14" s="2">
        <f t="array" ref="J14">ROUND(H14*0.08,0)</f>
        <v>5384</v>
      </c>
      <c r="K14" s="83">
        <f t="shared" si="5"/>
        <v>77395</v>
      </c>
      <c r="L14" s="84">
        <f t="shared" si="0"/>
        <v>2000</v>
      </c>
      <c r="M14" s="85">
        <f t="shared" si="1"/>
        <v>140</v>
      </c>
      <c r="N14" s="82">
        <f t="shared" si="2"/>
        <v>160</v>
      </c>
      <c r="O14" s="86">
        <f t="shared" si="6"/>
        <v>2300</v>
      </c>
      <c r="P14" s="7">
        <v>0</v>
      </c>
      <c r="Q14" s="8">
        <f>M14-M13</f>
        <v>40</v>
      </c>
      <c r="R14" s="87">
        <f t="shared" si="7"/>
        <v>40</v>
      </c>
      <c r="S14" s="7">
        <f t="shared" si="14"/>
        <v>0</v>
      </c>
      <c r="T14" s="7">
        <f t="shared" si="8"/>
        <v>0</v>
      </c>
      <c r="U14" s="88">
        <f t="shared" si="9"/>
        <v>0</v>
      </c>
      <c r="V14" s="12">
        <f t="shared" si="3"/>
        <v>0</v>
      </c>
      <c r="W14" s="7">
        <v>0</v>
      </c>
      <c r="X14" s="88">
        <f t="shared" si="10"/>
        <v>0</v>
      </c>
      <c r="Y14" s="12">
        <f t="shared" si="15"/>
        <v>0</v>
      </c>
      <c r="Z14" s="7">
        <f t="shared" si="16"/>
        <v>0</v>
      </c>
      <c r="AA14" s="88">
        <f t="shared" si="11"/>
        <v>0</v>
      </c>
      <c r="AB14" s="13">
        <v>0</v>
      </c>
      <c r="AC14" s="14">
        <f t="array" ref="AC14">ROUND((O14-R14-U14)*0.1,0)</f>
        <v>226</v>
      </c>
      <c r="AD14" s="89">
        <f t="shared" si="12"/>
        <v>266</v>
      </c>
      <c r="AE14" s="90">
        <f t="shared" si="13"/>
        <v>2034</v>
      </c>
      <c r="AF14" s="180"/>
      <c r="AG14" s="181"/>
      <c r="AH14" s="51"/>
      <c r="AI14" s="93"/>
      <c r="AJ14" s="93"/>
      <c r="AK14" s="93"/>
      <c r="AL14" s="93"/>
      <c r="AM14" s="93"/>
    </row>
    <row r="15" spans="1:39" ht="17.25" customHeight="1">
      <c r="A15" s="50"/>
      <c r="B15" s="92">
        <v>8</v>
      </c>
      <c r="C15" s="81">
        <v>43132</v>
      </c>
      <c r="D15" s="4">
        <f t="shared" si="17"/>
        <v>69300</v>
      </c>
      <c r="E15" s="2">
        <f t="array" ref="E15">ROUND(D15*0.07,0)</f>
        <v>4851</v>
      </c>
      <c r="F15" s="2">
        <f t="array" ref="F15">ROUND(D15*0.08,0)</f>
        <v>5544</v>
      </c>
      <c r="G15" s="83">
        <f t="shared" si="4"/>
        <v>79695</v>
      </c>
      <c r="H15" s="4">
        <f t="shared" si="18"/>
        <v>67300</v>
      </c>
      <c r="I15" s="2">
        <f t="array" ref="I15">ROUND(H15*0.07,0)</f>
        <v>4711</v>
      </c>
      <c r="J15" s="2">
        <f t="array" ref="J15">ROUND(H15*0.08,0)</f>
        <v>5384</v>
      </c>
      <c r="K15" s="83">
        <f t="shared" si="5"/>
        <v>77395</v>
      </c>
      <c r="L15" s="84">
        <f t="shared" si="0"/>
        <v>2000</v>
      </c>
      <c r="M15" s="85">
        <f t="shared" si="1"/>
        <v>140</v>
      </c>
      <c r="N15" s="82">
        <f t="shared" si="2"/>
        <v>160</v>
      </c>
      <c r="O15" s="86">
        <f t="shared" si="6"/>
        <v>2300</v>
      </c>
      <c r="P15" s="7">
        <v>0</v>
      </c>
      <c r="Q15" s="8">
        <f>M15-M13</f>
        <v>40</v>
      </c>
      <c r="R15" s="87">
        <f t="shared" si="7"/>
        <v>40</v>
      </c>
      <c r="S15" s="7">
        <f t="shared" si="14"/>
        <v>0</v>
      </c>
      <c r="T15" s="7">
        <f t="shared" si="8"/>
        <v>0</v>
      </c>
      <c r="U15" s="88">
        <f t="shared" si="9"/>
        <v>0</v>
      </c>
      <c r="V15" s="12">
        <f t="shared" si="3"/>
        <v>0</v>
      </c>
      <c r="W15" s="7">
        <v>0</v>
      </c>
      <c r="X15" s="88">
        <f t="shared" si="10"/>
        <v>0</v>
      </c>
      <c r="Y15" s="12">
        <f t="shared" si="15"/>
        <v>0</v>
      </c>
      <c r="Z15" s="7">
        <f t="shared" si="16"/>
        <v>0</v>
      </c>
      <c r="AA15" s="88">
        <f t="shared" si="11"/>
        <v>0</v>
      </c>
      <c r="AB15" s="13">
        <v>0</v>
      </c>
      <c r="AC15" s="14">
        <f t="array" ref="AC15">ROUND((O15-R15-U15)*0.1,0)</f>
        <v>226</v>
      </c>
      <c r="AD15" s="89">
        <f t="shared" si="12"/>
        <v>266</v>
      </c>
      <c r="AE15" s="90">
        <f t="shared" si="13"/>
        <v>2034</v>
      </c>
      <c r="AF15" s="180"/>
      <c r="AG15" s="181"/>
      <c r="AH15" s="51"/>
      <c r="AI15" s="93"/>
      <c r="AJ15" s="93"/>
      <c r="AK15" s="93"/>
      <c r="AL15" s="93"/>
      <c r="AM15" s="93"/>
    </row>
    <row r="16" spans="1:39" ht="17.25" customHeight="1">
      <c r="A16" s="50"/>
      <c r="B16" s="80">
        <v>9</v>
      </c>
      <c r="C16" s="81">
        <v>43160</v>
      </c>
      <c r="D16" s="4">
        <f t="shared" si="17"/>
        <v>69300</v>
      </c>
      <c r="E16" s="2">
        <f t="array" ref="E16">ROUND(D16*0.07,0)</f>
        <v>4851</v>
      </c>
      <c r="F16" s="2">
        <f t="array" ref="F16">ROUND(D16*0.08,0)</f>
        <v>5544</v>
      </c>
      <c r="G16" s="83">
        <f t="shared" si="4"/>
        <v>79695</v>
      </c>
      <c r="H16" s="4">
        <f t="shared" si="18"/>
        <v>67300</v>
      </c>
      <c r="I16" s="2">
        <f t="array" ref="I16">ROUND(H16*0.07,0)</f>
        <v>4711</v>
      </c>
      <c r="J16" s="2">
        <f t="array" ref="J16">ROUND(H16*0.08,0)</f>
        <v>5384</v>
      </c>
      <c r="K16" s="83">
        <f t="shared" si="5"/>
        <v>77395</v>
      </c>
      <c r="L16" s="84">
        <f t="shared" si="0"/>
        <v>2000</v>
      </c>
      <c r="M16" s="85">
        <f t="shared" si="1"/>
        <v>140</v>
      </c>
      <c r="N16" s="82">
        <f t="shared" si="2"/>
        <v>160</v>
      </c>
      <c r="O16" s="86">
        <f t="shared" si="6"/>
        <v>2300</v>
      </c>
      <c r="P16" s="7">
        <v>0</v>
      </c>
      <c r="Q16" s="7">
        <v>0</v>
      </c>
      <c r="R16" s="87">
        <f t="shared" si="7"/>
        <v>0</v>
      </c>
      <c r="S16" s="7">
        <f t="shared" si="14"/>
        <v>0</v>
      </c>
      <c r="T16" s="7">
        <f t="shared" si="8"/>
        <v>0</v>
      </c>
      <c r="U16" s="88">
        <f t="shared" si="9"/>
        <v>0</v>
      </c>
      <c r="V16" s="12">
        <f t="shared" si="3"/>
        <v>0</v>
      </c>
      <c r="W16" s="7">
        <v>0</v>
      </c>
      <c r="X16" s="88">
        <f t="shared" si="10"/>
        <v>0</v>
      </c>
      <c r="Y16" s="12">
        <f t="shared" si="15"/>
        <v>0</v>
      </c>
      <c r="Z16" s="7">
        <f t="shared" si="16"/>
        <v>0</v>
      </c>
      <c r="AA16" s="88">
        <f t="shared" si="11"/>
        <v>0</v>
      </c>
      <c r="AB16" s="13">
        <v>0</v>
      </c>
      <c r="AC16" s="14">
        <f t="array" ref="AC16">ROUND((O16-R16-U16)*0.1,0)</f>
        <v>230</v>
      </c>
      <c r="AD16" s="89">
        <f t="shared" si="12"/>
        <v>230</v>
      </c>
      <c r="AE16" s="90">
        <f t="shared" si="13"/>
        <v>2070</v>
      </c>
      <c r="AF16" s="180"/>
      <c r="AG16" s="181"/>
      <c r="AH16" s="51"/>
      <c r="AI16" s="93"/>
      <c r="AJ16" s="93"/>
      <c r="AK16" s="93"/>
      <c r="AL16" s="93"/>
      <c r="AM16" s="93"/>
    </row>
    <row r="17" spans="1:39" ht="17.25" customHeight="1">
      <c r="A17" s="50"/>
      <c r="B17" s="92">
        <v>10</v>
      </c>
      <c r="C17" s="81">
        <v>43191</v>
      </c>
      <c r="D17" s="4">
        <f t="shared" si="17"/>
        <v>69300</v>
      </c>
      <c r="E17" s="2">
        <f t="array" ref="E17">ROUND(D17*0.07,0)</f>
        <v>4851</v>
      </c>
      <c r="F17" s="2">
        <f t="array" ref="F17">ROUND(D17*0.08,0)</f>
        <v>5544</v>
      </c>
      <c r="G17" s="83">
        <f t="shared" si="4"/>
        <v>79695</v>
      </c>
      <c r="H17" s="4">
        <f t="shared" si="18"/>
        <v>67300</v>
      </c>
      <c r="I17" s="2">
        <f t="array" ref="I17">ROUND(H17*0.07,0)</f>
        <v>4711</v>
      </c>
      <c r="J17" s="2">
        <f t="array" ref="J17">ROUND(H17*0.08,0)</f>
        <v>5384</v>
      </c>
      <c r="K17" s="83">
        <f t="shared" si="5"/>
        <v>77395</v>
      </c>
      <c r="L17" s="84">
        <f t="shared" si="0"/>
        <v>2000</v>
      </c>
      <c r="M17" s="85">
        <f t="shared" si="1"/>
        <v>140</v>
      </c>
      <c r="N17" s="82">
        <f t="shared" si="2"/>
        <v>160</v>
      </c>
      <c r="O17" s="86">
        <f t="shared" si="6"/>
        <v>2300</v>
      </c>
      <c r="P17" s="7">
        <v>0</v>
      </c>
      <c r="Q17" s="7">
        <v>0</v>
      </c>
      <c r="R17" s="87">
        <f t="shared" si="7"/>
        <v>0</v>
      </c>
      <c r="S17" s="7">
        <f t="shared" si="14"/>
        <v>0</v>
      </c>
      <c r="T17" s="7">
        <f t="shared" si="8"/>
        <v>0</v>
      </c>
      <c r="U17" s="88">
        <f t="shared" si="9"/>
        <v>0</v>
      </c>
      <c r="V17" s="12">
        <f t="shared" si="3"/>
        <v>0</v>
      </c>
      <c r="W17" s="7">
        <v>0</v>
      </c>
      <c r="X17" s="88">
        <f t="shared" si="10"/>
        <v>0</v>
      </c>
      <c r="Y17" s="12">
        <f t="shared" si="15"/>
        <v>0</v>
      </c>
      <c r="Z17" s="7">
        <f t="shared" si="16"/>
        <v>0</v>
      </c>
      <c r="AA17" s="88">
        <f t="shared" si="11"/>
        <v>0</v>
      </c>
      <c r="AB17" s="13">
        <v>0</v>
      </c>
      <c r="AC17" s="14">
        <f t="array" ref="AC17">ROUND((O17-R17-U17)*0.1,0)</f>
        <v>230</v>
      </c>
      <c r="AD17" s="89">
        <f t="shared" si="12"/>
        <v>230</v>
      </c>
      <c r="AE17" s="90">
        <f t="shared" si="13"/>
        <v>2070</v>
      </c>
      <c r="AF17" s="180"/>
      <c r="AG17" s="181"/>
      <c r="AH17" s="51"/>
      <c r="AI17" s="93"/>
      <c r="AJ17" s="93"/>
      <c r="AK17" s="93"/>
      <c r="AL17" s="93"/>
      <c r="AM17" s="93"/>
    </row>
    <row r="18" spans="1:39" ht="17.25" customHeight="1">
      <c r="A18" s="50"/>
      <c r="B18" s="80">
        <v>11</v>
      </c>
      <c r="C18" s="81">
        <v>43221</v>
      </c>
      <c r="D18" s="4">
        <f t="shared" si="17"/>
        <v>69300</v>
      </c>
      <c r="E18" s="2">
        <f t="array" ref="E18">ROUND(D18*0.07,0)</f>
        <v>4851</v>
      </c>
      <c r="F18" s="2">
        <f t="array" ref="F18">ROUND(D18*0.08,0)</f>
        <v>5544</v>
      </c>
      <c r="G18" s="83">
        <f t="shared" si="4"/>
        <v>79695</v>
      </c>
      <c r="H18" s="4">
        <f t="shared" si="18"/>
        <v>67300</v>
      </c>
      <c r="I18" s="2">
        <f t="array" ref="I18">ROUND(H18*0.07,0)</f>
        <v>4711</v>
      </c>
      <c r="J18" s="2">
        <f t="array" ref="J18">ROUND(H18*0.08,0)</f>
        <v>5384</v>
      </c>
      <c r="K18" s="83">
        <f t="shared" si="5"/>
        <v>77395</v>
      </c>
      <c r="L18" s="84">
        <f t="shared" si="0"/>
        <v>2000</v>
      </c>
      <c r="M18" s="85">
        <f t="shared" si="1"/>
        <v>140</v>
      </c>
      <c r="N18" s="82">
        <f t="shared" si="2"/>
        <v>160</v>
      </c>
      <c r="O18" s="86">
        <f t="shared" si="6"/>
        <v>2300</v>
      </c>
      <c r="P18" s="7">
        <v>0</v>
      </c>
      <c r="Q18" s="7">
        <v>0</v>
      </c>
      <c r="R18" s="87">
        <f t="shared" si="7"/>
        <v>0</v>
      </c>
      <c r="S18" s="7">
        <f t="shared" si="14"/>
        <v>0</v>
      </c>
      <c r="T18" s="7">
        <f t="shared" si="8"/>
        <v>0</v>
      </c>
      <c r="U18" s="88">
        <f t="shared" si="9"/>
        <v>0</v>
      </c>
      <c r="V18" s="12">
        <f t="shared" si="3"/>
        <v>0</v>
      </c>
      <c r="W18" s="7">
        <v>0</v>
      </c>
      <c r="X18" s="88">
        <f t="shared" si="10"/>
        <v>0</v>
      </c>
      <c r="Y18" s="12">
        <f t="shared" si="15"/>
        <v>0</v>
      </c>
      <c r="Z18" s="7">
        <f t="shared" si="16"/>
        <v>0</v>
      </c>
      <c r="AA18" s="88">
        <f t="shared" si="11"/>
        <v>0</v>
      </c>
      <c r="AB18" s="13">
        <v>0</v>
      </c>
      <c r="AC18" s="14">
        <f t="array" ref="AC18">ROUND((O18-R18-U18)*0.1,0)</f>
        <v>230</v>
      </c>
      <c r="AD18" s="89">
        <f t="shared" si="12"/>
        <v>230</v>
      </c>
      <c r="AE18" s="90">
        <f t="shared" si="13"/>
        <v>2070</v>
      </c>
      <c r="AF18" s="180"/>
      <c r="AG18" s="181"/>
      <c r="AH18" s="51"/>
      <c r="AI18" s="93"/>
      <c r="AJ18" s="93"/>
      <c r="AK18" s="93"/>
      <c r="AL18" s="93"/>
      <c r="AM18" s="93"/>
    </row>
    <row r="19" spans="1:39" ht="17.25" customHeight="1">
      <c r="A19" s="50"/>
      <c r="B19" s="92">
        <v>12</v>
      </c>
      <c r="C19" s="81">
        <v>43252</v>
      </c>
      <c r="D19" s="4">
        <f t="shared" si="17"/>
        <v>69300</v>
      </c>
      <c r="E19" s="2">
        <f t="array" ref="E19">ROUND(D19*0.07,0)</f>
        <v>4851</v>
      </c>
      <c r="F19" s="2">
        <f t="array" ref="F19">ROUND(D19*0.08,0)</f>
        <v>5544</v>
      </c>
      <c r="G19" s="83">
        <f t="shared" si="4"/>
        <v>79695</v>
      </c>
      <c r="H19" s="4">
        <f t="shared" si="18"/>
        <v>67300</v>
      </c>
      <c r="I19" s="2">
        <f t="array" ref="I19">ROUND(H19*0.07,0)</f>
        <v>4711</v>
      </c>
      <c r="J19" s="2">
        <f t="array" ref="J19">ROUND(H19*0.08,0)</f>
        <v>5384</v>
      </c>
      <c r="K19" s="83">
        <f t="shared" si="5"/>
        <v>77395</v>
      </c>
      <c r="L19" s="84">
        <f t="shared" si="0"/>
        <v>2000</v>
      </c>
      <c r="M19" s="85">
        <f t="shared" si="1"/>
        <v>140</v>
      </c>
      <c r="N19" s="82">
        <f t="shared" si="2"/>
        <v>160</v>
      </c>
      <c r="O19" s="86">
        <f t="shared" si="6"/>
        <v>2300</v>
      </c>
      <c r="P19" s="7">
        <v>0</v>
      </c>
      <c r="Q19" s="7">
        <v>0</v>
      </c>
      <c r="R19" s="87">
        <f t="shared" si="7"/>
        <v>0</v>
      </c>
      <c r="S19" s="7">
        <f t="shared" si="14"/>
        <v>0</v>
      </c>
      <c r="T19" s="7">
        <f t="shared" si="8"/>
        <v>0</v>
      </c>
      <c r="U19" s="88">
        <f t="shared" si="9"/>
        <v>0</v>
      </c>
      <c r="V19" s="12">
        <f t="shared" si="3"/>
        <v>0</v>
      </c>
      <c r="W19" s="7">
        <v>0</v>
      </c>
      <c r="X19" s="88">
        <f t="shared" si="10"/>
        <v>0</v>
      </c>
      <c r="Y19" s="12">
        <f t="shared" si="15"/>
        <v>0</v>
      </c>
      <c r="Z19" s="7">
        <f t="shared" si="16"/>
        <v>0</v>
      </c>
      <c r="AA19" s="88">
        <f t="shared" si="11"/>
        <v>0</v>
      </c>
      <c r="AB19" s="13">
        <v>0</v>
      </c>
      <c r="AC19" s="14">
        <f t="array" ref="AC19">ROUND((O19-R19-U19)*0.1,0)</f>
        <v>230</v>
      </c>
      <c r="AD19" s="89">
        <f t="shared" si="12"/>
        <v>230</v>
      </c>
      <c r="AE19" s="90">
        <f t="shared" si="13"/>
        <v>2070</v>
      </c>
      <c r="AF19" s="180"/>
      <c r="AG19" s="181"/>
      <c r="AH19" s="51"/>
      <c r="AI19" s="93"/>
      <c r="AJ19" s="93"/>
      <c r="AK19" s="93"/>
      <c r="AL19" s="93"/>
      <c r="AM19" s="93"/>
    </row>
    <row r="20" spans="1:39" ht="17.25" customHeight="1">
      <c r="A20" s="50"/>
      <c r="B20" s="80">
        <v>13</v>
      </c>
      <c r="C20" s="81">
        <v>43282</v>
      </c>
      <c r="D20" s="1">
        <f>ROUND(D19*1.03,-2)</f>
        <v>71400</v>
      </c>
      <c r="E20" s="2">
        <f t="array" ref="E20">ROUND(D20*0.09,0)</f>
        <v>6426</v>
      </c>
      <c r="F20" s="2">
        <f t="array" ref="F20">ROUND(D20*0.08,0)</f>
        <v>5712</v>
      </c>
      <c r="G20" s="83">
        <f t="shared" si="4"/>
        <v>83538</v>
      </c>
      <c r="H20" s="1">
        <f>ROUND(H19*1.03,-2)</f>
        <v>69300</v>
      </c>
      <c r="I20" s="2">
        <f t="array" ref="I20">ROUND(H20*0.09,0)</f>
        <v>6237</v>
      </c>
      <c r="J20" s="2">
        <f t="array" ref="J20">ROUND(H20*0.08,0)</f>
        <v>5544</v>
      </c>
      <c r="K20" s="83">
        <f t="shared" si="5"/>
        <v>81081</v>
      </c>
      <c r="L20" s="84">
        <f t="shared" si="0"/>
        <v>2100</v>
      </c>
      <c r="M20" s="85">
        <f t="shared" si="1"/>
        <v>189</v>
      </c>
      <c r="N20" s="82">
        <f t="shared" si="2"/>
        <v>168</v>
      </c>
      <c r="O20" s="86">
        <f t="shared" si="6"/>
        <v>2457</v>
      </c>
      <c r="P20" s="7">
        <v>0</v>
      </c>
      <c r="Q20" s="8">
        <f>M20-M19</f>
        <v>49</v>
      </c>
      <c r="R20" s="87">
        <f t="shared" si="7"/>
        <v>49</v>
      </c>
      <c r="S20" s="7">
        <f t="shared" si="14"/>
        <v>0</v>
      </c>
      <c r="T20" s="7">
        <f t="shared" si="8"/>
        <v>0</v>
      </c>
      <c r="U20" s="88">
        <f t="shared" si="9"/>
        <v>0</v>
      </c>
      <c r="V20" s="12">
        <f t="shared" si="3"/>
        <v>0</v>
      </c>
      <c r="W20" s="7">
        <v>0</v>
      </c>
      <c r="X20" s="88">
        <f t="shared" si="10"/>
        <v>0</v>
      </c>
      <c r="Y20" s="12">
        <f t="shared" si="15"/>
        <v>0</v>
      </c>
      <c r="Z20" s="7">
        <f t="shared" si="16"/>
        <v>0</v>
      </c>
      <c r="AA20" s="88">
        <f t="shared" si="11"/>
        <v>0</v>
      </c>
      <c r="AB20" s="13">
        <v>0</v>
      </c>
      <c r="AC20" s="14">
        <f t="array" ref="AC20">ROUND((O20-R20-U20)*0.1,0)</f>
        <v>241</v>
      </c>
      <c r="AD20" s="89">
        <f t="shared" si="12"/>
        <v>290</v>
      </c>
      <c r="AE20" s="90">
        <f t="shared" si="13"/>
        <v>2167</v>
      </c>
      <c r="AF20" s="180"/>
      <c r="AG20" s="181"/>
      <c r="AH20" s="51"/>
      <c r="AI20" s="93"/>
      <c r="AJ20" s="93"/>
      <c r="AK20" s="93"/>
      <c r="AL20" s="93"/>
      <c r="AM20" s="93"/>
    </row>
    <row r="21" spans="1:39" ht="17.25" customHeight="1">
      <c r="A21" s="50"/>
      <c r="B21" s="92">
        <v>14</v>
      </c>
      <c r="C21" s="81">
        <v>43313</v>
      </c>
      <c r="D21" s="4">
        <f>D20</f>
        <v>71400</v>
      </c>
      <c r="E21" s="2">
        <f t="array" ref="E21">ROUND(D21*0.09,0)</f>
        <v>6426</v>
      </c>
      <c r="F21" s="2">
        <f t="array" ref="F21">ROUND(D21*0.08,0)</f>
        <v>5712</v>
      </c>
      <c r="G21" s="83">
        <f t="shared" si="4"/>
        <v>83538</v>
      </c>
      <c r="H21" s="4">
        <f>H20</f>
        <v>69300</v>
      </c>
      <c r="I21" s="2">
        <f t="array" ref="I21">ROUND(H21*0.09,0)</f>
        <v>6237</v>
      </c>
      <c r="J21" s="2">
        <f t="array" ref="J21">ROUND(H21*0.08,0)</f>
        <v>5544</v>
      </c>
      <c r="K21" s="83">
        <f t="shared" si="5"/>
        <v>81081</v>
      </c>
      <c r="L21" s="84">
        <f t="shared" si="0"/>
        <v>2100</v>
      </c>
      <c r="M21" s="85">
        <f t="shared" si="1"/>
        <v>189</v>
      </c>
      <c r="N21" s="82">
        <f t="shared" si="2"/>
        <v>168</v>
      </c>
      <c r="O21" s="86">
        <f t="shared" si="6"/>
        <v>2457</v>
      </c>
      <c r="P21" s="7">
        <v>0</v>
      </c>
      <c r="Q21" s="8">
        <f>M21-M19</f>
        <v>49</v>
      </c>
      <c r="R21" s="87">
        <f t="shared" si="7"/>
        <v>49</v>
      </c>
      <c r="S21" s="7">
        <f t="shared" si="14"/>
        <v>0</v>
      </c>
      <c r="T21" s="7">
        <f t="shared" si="8"/>
        <v>0</v>
      </c>
      <c r="U21" s="88">
        <f t="shared" si="9"/>
        <v>0</v>
      </c>
      <c r="V21" s="12">
        <f t="shared" si="3"/>
        <v>0</v>
      </c>
      <c r="W21" s="7">
        <v>0</v>
      </c>
      <c r="X21" s="88">
        <f t="shared" si="10"/>
        <v>0</v>
      </c>
      <c r="Y21" s="12">
        <f t="shared" si="15"/>
        <v>0</v>
      </c>
      <c r="Z21" s="7">
        <f t="shared" si="16"/>
        <v>0</v>
      </c>
      <c r="AA21" s="88">
        <f t="shared" si="11"/>
        <v>0</v>
      </c>
      <c r="AB21" s="13">
        <v>0</v>
      </c>
      <c r="AC21" s="14">
        <f t="array" ref="AC21">ROUND((O21-R21-U21)*0.1,0)</f>
        <v>241</v>
      </c>
      <c r="AD21" s="89">
        <f t="shared" si="12"/>
        <v>290</v>
      </c>
      <c r="AE21" s="90">
        <f t="shared" si="13"/>
        <v>2167</v>
      </c>
      <c r="AF21" s="180"/>
      <c r="AG21" s="181"/>
      <c r="AH21" s="51"/>
      <c r="AI21" s="93"/>
      <c r="AJ21" s="93"/>
      <c r="AK21" s="93"/>
      <c r="AL21" s="93"/>
      <c r="AM21" s="93"/>
    </row>
    <row r="22" spans="1:39" ht="17.25" customHeight="1">
      <c r="A22" s="50"/>
      <c r="B22" s="80">
        <v>15</v>
      </c>
      <c r="C22" s="81">
        <v>43344</v>
      </c>
      <c r="D22" s="4">
        <f t="shared" ref="D22:D31" si="19">D21</f>
        <v>71400</v>
      </c>
      <c r="E22" s="2">
        <f t="array" ref="E22">ROUND(D22*0.09,0)</f>
        <v>6426</v>
      </c>
      <c r="F22" s="2">
        <f t="array" ref="F22">ROUND(D22*0.08,0)</f>
        <v>5712</v>
      </c>
      <c r="G22" s="83">
        <f t="shared" si="4"/>
        <v>83538</v>
      </c>
      <c r="H22" s="4">
        <f t="shared" ref="H22:H31" si="20">H21</f>
        <v>69300</v>
      </c>
      <c r="I22" s="2">
        <f t="array" ref="I22">ROUND(H22*0.09,0)</f>
        <v>6237</v>
      </c>
      <c r="J22" s="2">
        <f t="array" ref="J22">ROUND(H22*0.08,0)</f>
        <v>5544</v>
      </c>
      <c r="K22" s="83">
        <f t="shared" si="5"/>
        <v>81081</v>
      </c>
      <c r="L22" s="84">
        <f t="shared" si="0"/>
        <v>2100</v>
      </c>
      <c r="M22" s="85">
        <f t="shared" si="1"/>
        <v>189</v>
      </c>
      <c r="N22" s="82">
        <f t="shared" si="2"/>
        <v>168</v>
      </c>
      <c r="O22" s="86">
        <f t="shared" si="6"/>
        <v>2457</v>
      </c>
      <c r="P22" s="7">
        <v>0</v>
      </c>
      <c r="Q22" s="7">
        <v>0</v>
      </c>
      <c r="R22" s="87">
        <f t="shared" si="7"/>
        <v>0</v>
      </c>
      <c r="S22" s="7">
        <f t="shared" si="14"/>
        <v>0</v>
      </c>
      <c r="T22" s="7">
        <f t="shared" si="8"/>
        <v>0</v>
      </c>
      <c r="U22" s="88">
        <f t="shared" si="9"/>
        <v>0</v>
      </c>
      <c r="V22" s="12">
        <f t="shared" si="3"/>
        <v>0</v>
      </c>
      <c r="W22" s="7">
        <v>0</v>
      </c>
      <c r="X22" s="88">
        <f t="shared" si="10"/>
        <v>0</v>
      </c>
      <c r="Y22" s="12">
        <f t="shared" si="15"/>
        <v>0</v>
      </c>
      <c r="Z22" s="7">
        <f t="shared" si="16"/>
        <v>0</v>
      </c>
      <c r="AA22" s="88">
        <f t="shared" si="11"/>
        <v>0</v>
      </c>
      <c r="AB22" s="13">
        <v>0</v>
      </c>
      <c r="AC22" s="14">
        <f t="array" ref="AC22">ROUND((O22-R22-U22)*0.1,0)</f>
        <v>246</v>
      </c>
      <c r="AD22" s="89">
        <f t="shared" si="12"/>
        <v>246</v>
      </c>
      <c r="AE22" s="90">
        <f t="shared" si="13"/>
        <v>2211</v>
      </c>
      <c r="AF22" s="180"/>
      <c r="AG22" s="181"/>
      <c r="AH22" s="51"/>
      <c r="AI22" s="93"/>
      <c r="AJ22" s="93"/>
      <c r="AK22" s="93"/>
      <c r="AL22" s="93"/>
      <c r="AM22" s="93"/>
    </row>
    <row r="23" spans="1:39" ht="17.25" customHeight="1">
      <c r="A23" s="50"/>
      <c r="B23" s="92">
        <v>16</v>
      </c>
      <c r="C23" s="81">
        <v>43374</v>
      </c>
      <c r="D23" s="4">
        <f t="shared" si="19"/>
        <v>71400</v>
      </c>
      <c r="E23" s="2">
        <f t="array" ref="E23">ROUND(D23*0.09,0)</f>
        <v>6426</v>
      </c>
      <c r="F23" s="2">
        <f t="array" ref="F23">ROUND(D23*0.08,0)</f>
        <v>5712</v>
      </c>
      <c r="G23" s="83">
        <f t="shared" si="4"/>
        <v>83538</v>
      </c>
      <c r="H23" s="4">
        <f t="shared" si="20"/>
        <v>69300</v>
      </c>
      <c r="I23" s="2">
        <f t="array" ref="I23">ROUND(H23*0.09,0)</f>
        <v>6237</v>
      </c>
      <c r="J23" s="2">
        <f t="array" ref="J23">ROUND(H23*0.08,0)</f>
        <v>5544</v>
      </c>
      <c r="K23" s="83">
        <f t="shared" si="5"/>
        <v>81081</v>
      </c>
      <c r="L23" s="84">
        <f t="shared" si="0"/>
        <v>2100</v>
      </c>
      <c r="M23" s="85">
        <f t="shared" si="1"/>
        <v>189</v>
      </c>
      <c r="N23" s="82">
        <f t="shared" si="2"/>
        <v>168</v>
      </c>
      <c r="O23" s="86">
        <f t="shared" si="6"/>
        <v>2457</v>
      </c>
      <c r="P23" s="7">
        <v>0</v>
      </c>
      <c r="Q23" s="7">
        <v>0</v>
      </c>
      <c r="R23" s="87">
        <f t="shared" si="7"/>
        <v>0</v>
      </c>
      <c r="S23" s="7">
        <f t="shared" si="14"/>
        <v>0</v>
      </c>
      <c r="T23" s="7">
        <f t="shared" si="8"/>
        <v>0</v>
      </c>
      <c r="U23" s="88">
        <f t="shared" si="9"/>
        <v>0</v>
      </c>
      <c r="V23" s="12">
        <f t="shared" si="3"/>
        <v>0</v>
      </c>
      <c r="W23" s="7">
        <v>0</v>
      </c>
      <c r="X23" s="88">
        <f t="shared" si="10"/>
        <v>0</v>
      </c>
      <c r="Y23" s="12">
        <f t="shared" si="15"/>
        <v>0</v>
      </c>
      <c r="Z23" s="7">
        <f t="shared" si="16"/>
        <v>0</v>
      </c>
      <c r="AA23" s="88">
        <f t="shared" si="11"/>
        <v>0</v>
      </c>
      <c r="AB23" s="13">
        <v>0</v>
      </c>
      <c r="AC23" s="14">
        <f t="array" ref="AC23">ROUND((O23-R23-U23)*0.1,0)</f>
        <v>246</v>
      </c>
      <c r="AD23" s="89">
        <f t="shared" si="12"/>
        <v>246</v>
      </c>
      <c r="AE23" s="90">
        <f t="shared" si="13"/>
        <v>2211</v>
      </c>
      <c r="AF23" s="180"/>
      <c r="AG23" s="181"/>
      <c r="AH23" s="51"/>
      <c r="AI23" s="93"/>
      <c r="AJ23" s="93"/>
      <c r="AK23" s="93"/>
      <c r="AL23" s="93"/>
      <c r="AM23" s="93"/>
    </row>
    <row r="24" spans="1:39" ht="17.25" customHeight="1">
      <c r="A24" s="50"/>
      <c r="B24" s="80">
        <v>17</v>
      </c>
      <c r="C24" s="81">
        <v>43405</v>
      </c>
      <c r="D24" s="4">
        <f t="shared" si="19"/>
        <v>71400</v>
      </c>
      <c r="E24" s="2">
        <f t="array" ref="E24">ROUND(D24*0.09,0)</f>
        <v>6426</v>
      </c>
      <c r="F24" s="2">
        <f t="array" ref="F24">ROUND(D24*0.08,0)</f>
        <v>5712</v>
      </c>
      <c r="G24" s="83">
        <f t="shared" si="4"/>
        <v>83538</v>
      </c>
      <c r="H24" s="4">
        <f t="shared" si="20"/>
        <v>69300</v>
      </c>
      <c r="I24" s="2">
        <f t="array" ref="I24">ROUND(H24*0.09,0)</f>
        <v>6237</v>
      </c>
      <c r="J24" s="2">
        <f t="array" ref="J24">ROUND(H24*0.08,0)</f>
        <v>5544</v>
      </c>
      <c r="K24" s="83">
        <f t="shared" si="5"/>
        <v>81081</v>
      </c>
      <c r="L24" s="84">
        <f t="shared" si="0"/>
        <v>2100</v>
      </c>
      <c r="M24" s="85">
        <f t="shared" si="1"/>
        <v>189</v>
      </c>
      <c r="N24" s="82">
        <f t="shared" si="2"/>
        <v>168</v>
      </c>
      <c r="O24" s="86">
        <f t="shared" si="6"/>
        <v>2457</v>
      </c>
      <c r="P24" s="7">
        <v>0</v>
      </c>
      <c r="Q24" s="7">
        <v>0</v>
      </c>
      <c r="R24" s="87">
        <f t="shared" si="7"/>
        <v>0</v>
      </c>
      <c r="S24" s="7">
        <f t="shared" si="14"/>
        <v>0</v>
      </c>
      <c r="T24" s="7">
        <f t="shared" si="8"/>
        <v>0</v>
      </c>
      <c r="U24" s="88">
        <f t="shared" si="9"/>
        <v>0</v>
      </c>
      <c r="V24" s="12">
        <f t="shared" si="3"/>
        <v>0</v>
      </c>
      <c r="W24" s="7">
        <v>0</v>
      </c>
      <c r="X24" s="88">
        <f t="shared" si="10"/>
        <v>0</v>
      </c>
      <c r="Y24" s="12">
        <f t="shared" si="15"/>
        <v>0</v>
      </c>
      <c r="Z24" s="7">
        <f t="shared" si="16"/>
        <v>0</v>
      </c>
      <c r="AA24" s="88">
        <f t="shared" si="11"/>
        <v>0</v>
      </c>
      <c r="AB24" s="13">
        <v>0</v>
      </c>
      <c r="AC24" s="14">
        <f t="array" ref="AC24">ROUND((O24-R24-U24)*0.1,0)</f>
        <v>246</v>
      </c>
      <c r="AD24" s="89">
        <f t="shared" si="12"/>
        <v>246</v>
      </c>
      <c r="AE24" s="90">
        <f t="shared" si="13"/>
        <v>2211</v>
      </c>
      <c r="AF24" s="180"/>
      <c r="AG24" s="181"/>
      <c r="AH24" s="51"/>
      <c r="AI24" s="93"/>
      <c r="AJ24" s="93"/>
      <c r="AK24" s="93"/>
      <c r="AL24" s="93"/>
      <c r="AM24" s="93"/>
    </row>
    <row r="25" spans="1:39" ht="17.25" customHeight="1">
      <c r="A25" s="50"/>
      <c r="B25" s="92">
        <v>18</v>
      </c>
      <c r="C25" s="81">
        <v>43435</v>
      </c>
      <c r="D25" s="4">
        <f t="shared" si="19"/>
        <v>71400</v>
      </c>
      <c r="E25" s="2">
        <f t="array" ref="E25">ROUND(D25*0.09,0)</f>
        <v>6426</v>
      </c>
      <c r="F25" s="2">
        <f t="array" ref="F25">ROUND(D25*0.08,0)</f>
        <v>5712</v>
      </c>
      <c r="G25" s="83">
        <f t="shared" si="4"/>
        <v>83538</v>
      </c>
      <c r="H25" s="4">
        <f t="shared" si="20"/>
        <v>69300</v>
      </c>
      <c r="I25" s="2">
        <f t="array" ref="I25">ROUND(H25*0.09,0)</f>
        <v>6237</v>
      </c>
      <c r="J25" s="2">
        <f t="array" ref="J25">ROUND(H25*0.08,0)</f>
        <v>5544</v>
      </c>
      <c r="K25" s="83">
        <f t="shared" si="5"/>
        <v>81081</v>
      </c>
      <c r="L25" s="84">
        <f t="shared" si="0"/>
        <v>2100</v>
      </c>
      <c r="M25" s="85">
        <f t="shared" si="1"/>
        <v>189</v>
      </c>
      <c r="N25" s="82">
        <f t="shared" si="2"/>
        <v>168</v>
      </c>
      <c r="O25" s="86">
        <f t="shared" si="6"/>
        <v>2457</v>
      </c>
      <c r="P25" s="7">
        <v>0</v>
      </c>
      <c r="Q25" s="7">
        <v>0</v>
      </c>
      <c r="R25" s="87">
        <f t="shared" si="7"/>
        <v>0</v>
      </c>
      <c r="S25" s="7">
        <f t="shared" si="14"/>
        <v>0</v>
      </c>
      <c r="T25" s="7">
        <f t="shared" si="8"/>
        <v>0</v>
      </c>
      <c r="U25" s="88">
        <f t="shared" si="9"/>
        <v>0</v>
      </c>
      <c r="V25" s="12">
        <f t="shared" si="3"/>
        <v>0</v>
      </c>
      <c r="W25" s="7">
        <v>0</v>
      </c>
      <c r="X25" s="88">
        <f t="shared" si="10"/>
        <v>0</v>
      </c>
      <c r="Y25" s="12">
        <f t="shared" si="15"/>
        <v>0</v>
      </c>
      <c r="Z25" s="7">
        <f t="shared" si="16"/>
        <v>0</v>
      </c>
      <c r="AA25" s="88">
        <f t="shared" si="11"/>
        <v>0</v>
      </c>
      <c r="AB25" s="13">
        <v>0</v>
      </c>
      <c r="AC25" s="14">
        <f t="array" ref="AC25">ROUND((O25-R25-U25)*0.1,0)</f>
        <v>246</v>
      </c>
      <c r="AD25" s="89">
        <f t="shared" si="12"/>
        <v>246</v>
      </c>
      <c r="AE25" s="90">
        <f t="shared" si="13"/>
        <v>2211</v>
      </c>
      <c r="AF25" s="180"/>
      <c r="AG25" s="181"/>
      <c r="AH25" s="51"/>
      <c r="AI25" s="93"/>
      <c r="AJ25" s="93"/>
      <c r="AK25" s="93"/>
      <c r="AL25" s="93"/>
      <c r="AM25" s="93"/>
    </row>
    <row r="26" spans="1:39" ht="17.25" customHeight="1">
      <c r="A26" s="50"/>
      <c r="B26" s="80">
        <v>19</v>
      </c>
      <c r="C26" s="81">
        <v>43466</v>
      </c>
      <c r="D26" s="4">
        <f t="shared" si="19"/>
        <v>71400</v>
      </c>
      <c r="E26" s="2">
        <f t="array" ref="E26">ROUND(D26*0.12,0)</f>
        <v>8568</v>
      </c>
      <c r="F26" s="2">
        <f t="array" ref="F26">ROUND(D26*0.08,0)</f>
        <v>5712</v>
      </c>
      <c r="G26" s="83">
        <f t="shared" si="4"/>
        <v>85680</v>
      </c>
      <c r="H26" s="4">
        <f t="shared" si="20"/>
        <v>69300</v>
      </c>
      <c r="I26" s="2">
        <f t="array" ref="I26">ROUND(H26*0.12,0)</f>
        <v>8316</v>
      </c>
      <c r="J26" s="2">
        <f t="array" ref="J26">ROUND(H26*0.08,0)</f>
        <v>5544</v>
      </c>
      <c r="K26" s="83">
        <f t="shared" si="5"/>
        <v>83160</v>
      </c>
      <c r="L26" s="84">
        <f t="shared" si="0"/>
        <v>2100</v>
      </c>
      <c r="M26" s="85">
        <f t="shared" si="1"/>
        <v>252</v>
      </c>
      <c r="N26" s="82">
        <f t="shared" si="2"/>
        <v>168</v>
      </c>
      <c r="O26" s="86">
        <f t="shared" si="6"/>
        <v>2520</v>
      </c>
      <c r="P26" s="7">
        <v>0</v>
      </c>
      <c r="Q26" s="8">
        <f>M26-M25</f>
        <v>63</v>
      </c>
      <c r="R26" s="87">
        <f t="shared" si="7"/>
        <v>63</v>
      </c>
      <c r="S26" s="7">
        <f t="shared" si="14"/>
        <v>0</v>
      </c>
      <c r="T26" s="7">
        <f t="shared" si="8"/>
        <v>0</v>
      </c>
      <c r="U26" s="88">
        <f t="shared" si="9"/>
        <v>0</v>
      </c>
      <c r="V26" s="12">
        <f t="shared" si="3"/>
        <v>0</v>
      </c>
      <c r="W26" s="7">
        <v>0</v>
      </c>
      <c r="X26" s="88">
        <f t="shared" si="10"/>
        <v>0</v>
      </c>
      <c r="Y26" s="12">
        <f t="shared" si="15"/>
        <v>0</v>
      </c>
      <c r="Z26" s="7">
        <f t="shared" si="16"/>
        <v>0</v>
      </c>
      <c r="AA26" s="88">
        <f t="shared" si="11"/>
        <v>0</v>
      </c>
      <c r="AB26" s="13">
        <v>0</v>
      </c>
      <c r="AC26" s="14">
        <f t="array" ref="AC26">ROUND((O26-R26-U26)*0.1,0)</f>
        <v>246</v>
      </c>
      <c r="AD26" s="89">
        <f t="shared" si="12"/>
        <v>309</v>
      </c>
      <c r="AE26" s="90">
        <f t="shared" si="13"/>
        <v>2211</v>
      </c>
      <c r="AF26" s="180"/>
      <c r="AG26" s="181"/>
      <c r="AH26" s="51"/>
      <c r="AI26" s="93"/>
      <c r="AJ26" s="93"/>
      <c r="AK26" s="93"/>
      <c r="AL26" s="93"/>
      <c r="AM26" s="93"/>
    </row>
    <row r="27" spans="1:39" ht="17.25" customHeight="1">
      <c r="A27" s="50"/>
      <c r="B27" s="92">
        <v>20</v>
      </c>
      <c r="C27" s="81">
        <v>43497</v>
      </c>
      <c r="D27" s="4">
        <f t="shared" si="19"/>
        <v>71400</v>
      </c>
      <c r="E27" s="2">
        <f t="array" ref="E27">ROUND(D27*0.12,0)</f>
        <v>8568</v>
      </c>
      <c r="F27" s="2">
        <f t="array" ref="F27">ROUND(D27*0.08,0)</f>
        <v>5712</v>
      </c>
      <c r="G27" s="83">
        <f t="shared" si="4"/>
        <v>85680</v>
      </c>
      <c r="H27" s="4">
        <f t="shared" si="20"/>
        <v>69300</v>
      </c>
      <c r="I27" s="2">
        <f t="array" ref="I27">ROUND(H27*0.12,0)</f>
        <v>8316</v>
      </c>
      <c r="J27" s="2">
        <f t="array" ref="J27">ROUND(H27*0.08,0)</f>
        <v>5544</v>
      </c>
      <c r="K27" s="83">
        <f t="shared" si="5"/>
        <v>83160</v>
      </c>
      <c r="L27" s="84">
        <f t="shared" si="0"/>
        <v>2100</v>
      </c>
      <c r="M27" s="85">
        <f t="shared" si="1"/>
        <v>252</v>
      </c>
      <c r="N27" s="82">
        <f t="shared" si="2"/>
        <v>168</v>
      </c>
      <c r="O27" s="86">
        <f t="shared" si="6"/>
        <v>2520</v>
      </c>
      <c r="P27" s="7">
        <v>0</v>
      </c>
      <c r="Q27" s="8">
        <f>M27-M25</f>
        <v>63</v>
      </c>
      <c r="R27" s="87">
        <f t="shared" si="7"/>
        <v>63</v>
      </c>
      <c r="S27" s="7">
        <f t="shared" si="14"/>
        <v>0</v>
      </c>
      <c r="T27" s="7">
        <f t="shared" si="8"/>
        <v>0</v>
      </c>
      <c r="U27" s="88">
        <f t="shared" si="9"/>
        <v>0</v>
      </c>
      <c r="V27" s="12">
        <f t="shared" si="3"/>
        <v>0</v>
      </c>
      <c r="W27" s="7">
        <v>0</v>
      </c>
      <c r="X27" s="88">
        <f t="shared" si="10"/>
        <v>0</v>
      </c>
      <c r="Y27" s="12">
        <f t="shared" si="15"/>
        <v>0</v>
      </c>
      <c r="Z27" s="7">
        <f t="shared" si="16"/>
        <v>0</v>
      </c>
      <c r="AA27" s="88">
        <f t="shared" si="11"/>
        <v>0</v>
      </c>
      <c r="AB27" s="13">
        <v>0</v>
      </c>
      <c r="AC27" s="14">
        <f t="array" ref="AC27">ROUND((O27-R27-U27)*0.1,0)</f>
        <v>246</v>
      </c>
      <c r="AD27" s="89">
        <f t="shared" si="12"/>
        <v>309</v>
      </c>
      <c r="AE27" s="90">
        <f t="shared" si="13"/>
        <v>2211</v>
      </c>
      <c r="AF27" s="180"/>
      <c r="AG27" s="181"/>
      <c r="AH27" s="51"/>
      <c r="AI27" s="93"/>
      <c r="AJ27" s="93"/>
      <c r="AK27" s="93"/>
      <c r="AL27" s="93"/>
      <c r="AM27" s="93"/>
    </row>
    <row r="28" spans="1:39" ht="17.25" customHeight="1">
      <c r="A28" s="50"/>
      <c r="B28" s="80">
        <v>21</v>
      </c>
      <c r="C28" s="81">
        <v>43525</v>
      </c>
      <c r="D28" s="4">
        <f t="shared" si="19"/>
        <v>71400</v>
      </c>
      <c r="E28" s="2">
        <f t="array" ref="E28">ROUND(D28*0.12,0)</f>
        <v>8568</v>
      </c>
      <c r="F28" s="2">
        <f t="array" ref="F28">ROUND(D28*0.08,0)</f>
        <v>5712</v>
      </c>
      <c r="G28" s="83">
        <f t="shared" si="4"/>
        <v>85680</v>
      </c>
      <c r="H28" s="4">
        <f t="shared" si="20"/>
        <v>69300</v>
      </c>
      <c r="I28" s="2">
        <f t="array" ref="I28">ROUND(H28*0.12,0)</f>
        <v>8316</v>
      </c>
      <c r="J28" s="2">
        <f t="array" ref="J28">ROUND(H28*0.08,0)</f>
        <v>5544</v>
      </c>
      <c r="K28" s="83">
        <f t="shared" si="5"/>
        <v>83160</v>
      </c>
      <c r="L28" s="84">
        <f t="shared" si="0"/>
        <v>2100</v>
      </c>
      <c r="M28" s="85">
        <f t="shared" si="1"/>
        <v>252</v>
      </c>
      <c r="N28" s="82">
        <f t="shared" si="2"/>
        <v>168</v>
      </c>
      <c r="O28" s="86">
        <f t="shared" si="6"/>
        <v>2520</v>
      </c>
      <c r="P28" s="7">
        <v>0</v>
      </c>
      <c r="Q28" s="7">
        <v>0</v>
      </c>
      <c r="R28" s="87">
        <f t="shared" si="7"/>
        <v>0</v>
      </c>
      <c r="S28" s="7">
        <f t="shared" si="14"/>
        <v>0</v>
      </c>
      <c r="T28" s="7">
        <f t="shared" si="8"/>
        <v>0</v>
      </c>
      <c r="U28" s="88">
        <f t="shared" si="9"/>
        <v>0</v>
      </c>
      <c r="V28" s="12">
        <f t="shared" si="3"/>
        <v>0</v>
      </c>
      <c r="W28" s="7">
        <v>0</v>
      </c>
      <c r="X28" s="88">
        <f t="shared" si="10"/>
        <v>0</v>
      </c>
      <c r="Y28" s="12">
        <f t="shared" si="15"/>
        <v>0</v>
      </c>
      <c r="Z28" s="7">
        <f t="shared" si="16"/>
        <v>0</v>
      </c>
      <c r="AA28" s="88">
        <f t="shared" si="11"/>
        <v>0</v>
      </c>
      <c r="AB28" s="13">
        <v>0</v>
      </c>
      <c r="AC28" s="14">
        <f t="array" ref="AC28">ROUND((O28-R28-U28)*0.1,0)</f>
        <v>252</v>
      </c>
      <c r="AD28" s="89">
        <f t="shared" si="12"/>
        <v>252</v>
      </c>
      <c r="AE28" s="90">
        <f t="shared" si="13"/>
        <v>2268</v>
      </c>
      <c r="AF28" s="180"/>
      <c r="AG28" s="181"/>
      <c r="AH28" s="51"/>
      <c r="AI28" s="93"/>
      <c r="AJ28" s="93"/>
      <c r="AK28" s="93"/>
      <c r="AL28" s="93"/>
      <c r="AM28" s="93"/>
    </row>
    <row r="29" spans="1:39" ht="17.25" customHeight="1">
      <c r="A29" s="50"/>
      <c r="B29" s="92">
        <v>22</v>
      </c>
      <c r="C29" s="81">
        <v>43556</v>
      </c>
      <c r="D29" s="4">
        <f t="shared" si="19"/>
        <v>71400</v>
      </c>
      <c r="E29" s="2">
        <f t="array" ref="E29">ROUND(D29*0.12,0)</f>
        <v>8568</v>
      </c>
      <c r="F29" s="2">
        <f t="array" ref="F29">ROUND(D29*0.08,0)</f>
        <v>5712</v>
      </c>
      <c r="G29" s="83">
        <f t="shared" si="4"/>
        <v>85680</v>
      </c>
      <c r="H29" s="4">
        <f t="shared" si="20"/>
        <v>69300</v>
      </c>
      <c r="I29" s="2">
        <f t="array" ref="I29">ROUND(H29*0.12,0)</f>
        <v>8316</v>
      </c>
      <c r="J29" s="2">
        <f t="array" ref="J29">ROUND(H29*0.08,0)</f>
        <v>5544</v>
      </c>
      <c r="K29" s="83">
        <f t="shared" si="5"/>
        <v>83160</v>
      </c>
      <c r="L29" s="84">
        <f t="shared" si="0"/>
        <v>2100</v>
      </c>
      <c r="M29" s="85">
        <f t="shared" si="1"/>
        <v>252</v>
      </c>
      <c r="N29" s="82">
        <f t="shared" si="2"/>
        <v>168</v>
      </c>
      <c r="O29" s="86">
        <f t="shared" si="6"/>
        <v>2520</v>
      </c>
      <c r="P29" s="7">
        <v>0</v>
      </c>
      <c r="Q29" s="7">
        <v>0</v>
      </c>
      <c r="R29" s="87">
        <f t="shared" si="7"/>
        <v>0</v>
      </c>
      <c r="S29" s="7">
        <f t="shared" si="14"/>
        <v>0</v>
      </c>
      <c r="T29" s="7">
        <f t="shared" si="8"/>
        <v>0</v>
      </c>
      <c r="U29" s="88">
        <f t="shared" si="9"/>
        <v>0</v>
      </c>
      <c r="V29" s="12">
        <f t="shared" si="3"/>
        <v>0</v>
      </c>
      <c r="W29" s="7">
        <v>0</v>
      </c>
      <c r="X29" s="88">
        <f t="shared" si="10"/>
        <v>0</v>
      </c>
      <c r="Y29" s="12">
        <f t="shared" si="15"/>
        <v>0</v>
      </c>
      <c r="Z29" s="7">
        <f t="shared" si="16"/>
        <v>0</v>
      </c>
      <c r="AA29" s="88">
        <f t="shared" si="11"/>
        <v>0</v>
      </c>
      <c r="AB29" s="13">
        <v>0</v>
      </c>
      <c r="AC29" s="14">
        <f t="array" ref="AC29">ROUND((O29-R29-U29)*0.1,0)</f>
        <v>252</v>
      </c>
      <c r="AD29" s="89">
        <f t="shared" si="12"/>
        <v>252</v>
      </c>
      <c r="AE29" s="90">
        <f t="shared" si="13"/>
        <v>2268</v>
      </c>
      <c r="AF29" s="180"/>
      <c r="AG29" s="181"/>
      <c r="AH29" s="51"/>
      <c r="AI29" s="93"/>
      <c r="AJ29" s="93"/>
      <c r="AK29" s="93"/>
      <c r="AL29" s="93"/>
      <c r="AM29" s="93"/>
    </row>
    <row r="30" spans="1:39" ht="17.25" customHeight="1">
      <c r="A30" s="50"/>
      <c r="B30" s="80">
        <v>23</v>
      </c>
      <c r="C30" s="81">
        <v>43586</v>
      </c>
      <c r="D30" s="4">
        <f t="shared" si="19"/>
        <v>71400</v>
      </c>
      <c r="E30" s="2">
        <f t="array" ref="E30">ROUND(D30*0.12,0)</f>
        <v>8568</v>
      </c>
      <c r="F30" s="2">
        <f t="array" ref="F30">ROUND(D30*0.08,0)</f>
        <v>5712</v>
      </c>
      <c r="G30" s="83">
        <f t="shared" si="4"/>
        <v>85680</v>
      </c>
      <c r="H30" s="4">
        <f t="shared" si="20"/>
        <v>69300</v>
      </c>
      <c r="I30" s="2">
        <f t="array" ref="I30">ROUND(H30*0.12,0)</f>
        <v>8316</v>
      </c>
      <c r="J30" s="2">
        <f t="array" ref="J30">ROUND(H30*0.08,0)</f>
        <v>5544</v>
      </c>
      <c r="K30" s="83">
        <f t="shared" si="5"/>
        <v>83160</v>
      </c>
      <c r="L30" s="84">
        <f t="shared" si="0"/>
        <v>2100</v>
      </c>
      <c r="M30" s="85">
        <f t="shared" si="1"/>
        <v>252</v>
      </c>
      <c r="N30" s="82">
        <f t="shared" si="2"/>
        <v>168</v>
      </c>
      <c r="O30" s="86">
        <f t="shared" si="6"/>
        <v>2520</v>
      </c>
      <c r="P30" s="7">
        <v>0</v>
      </c>
      <c r="Q30" s="7">
        <v>0</v>
      </c>
      <c r="R30" s="87">
        <f t="shared" si="7"/>
        <v>0</v>
      </c>
      <c r="S30" s="7">
        <f t="shared" si="14"/>
        <v>0</v>
      </c>
      <c r="T30" s="7">
        <f t="shared" si="8"/>
        <v>0</v>
      </c>
      <c r="U30" s="88">
        <f t="shared" si="9"/>
        <v>0</v>
      </c>
      <c r="V30" s="12">
        <f t="shared" si="3"/>
        <v>0</v>
      </c>
      <c r="W30" s="7">
        <v>0</v>
      </c>
      <c r="X30" s="88">
        <f t="shared" si="10"/>
        <v>0</v>
      </c>
      <c r="Y30" s="12">
        <f t="shared" si="15"/>
        <v>0</v>
      </c>
      <c r="Z30" s="7">
        <f t="shared" si="16"/>
        <v>0</v>
      </c>
      <c r="AA30" s="88">
        <f t="shared" si="11"/>
        <v>0</v>
      </c>
      <c r="AB30" s="13">
        <v>0</v>
      </c>
      <c r="AC30" s="14">
        <f t="array" ref="AC30">ROUND((O30-R30-U30)*0.1,0)</f>
        <v>252</v>
      </c>
      <c r="AD30" s="89">
        <f t="shared" si="12"/>
        <v>252</v>
      </c>
      <c r="AE30" s="90">
        <f t="shared" si="13"/>
        <v>2268</v>
      </c>
      <c r="AF30" s="180"/>
      <c r="AG30" s="181"/>
      <c r="AH30" s="51"/>
      <c r="AI30" s="93"/>
      <c r="AJ30" s="93"/>
      <c r="AK30" s="93"/>
      <c r="AL30" s="93"/>
      <c r="AM30" s="93"/>
    </row>
    <row r="31" spans="1:39" ht="17.25" customHeight="1">
      <c r="A31" s="50"/>
      <c r="B31" s="92">
        <v>24</v>
      </c>
      <c r="C31" s="81">
        <v>43617</v>
      </c>
      <c r="D31" s="4">
        <f t="shared" si="19"/>
        <v>71400</v>
      </c>
      <c r="E31" s="2">
        <f t="array" ref="E31">ROUND(D31*0.12,0)</f>
        <v>8568</v>
      </c>
      <c r="F31" s="2">
        <f t="array" ref="F31">ROUND(D31*0.08,0)</f>
        <v>5712</v>
      </c>
      <c r="G31" s="83">
        <f t="shared" si="4"/>
        <v>85680</v>
      </c>
      <c r="H31" s="4">
        <f t="shared" si="20"/>
        <v>69300</v>
      </c>
      <c r="I31" s="2">
        <f t="array" ref="I31">ROUND(H31*0.12,0)</f>
        <v>8316</v>
      </c>
      <c r="J31" s="2">
        <f t="array" ref="J31">ROUND(H31*0.08,0)</f>
        <v>5544</v>
      </c>
      <c r="K31" s="83">
        <f t="shared" si="5"/>
        <v>83160</v>
      </c>
      <c r="L31" s="84">
        <f t="shared" si="0"/>
        <v>2100</v>
      </c>
      <c r="M31" s="85">
        <f t="shared" si="1"/>
        <v>252</v>
      </c>
      <c r="N31" s="82">
        <f t="shared" si="2"/>
        <v>168</v>
      </c>
      <c r="O31" s="86">
        <f t="shared" si="6"/>
        <v>2520</v>
      </c>
      <c r="P31" s="7">
        <v>0</v>
      </c>
      <c r="Q31" s="7">
        <v>0</v>
      </c>
      <c r="R31" s="87">
        <f t="shared" si="7"/>
        <v>0</v>
      </c>
      <c r="S31" s="7">
        <f t="shared" si="14"/>
        <v>0</v>
      </c>
      <c r="T31" s="7">
        <f t="shared" si="8"/>
        <v>0</v>
      </c>
      <c r="U31" s="88">
        <f t="shared" si="9"/>
        <v>0</v>
      </c>
      <c r="V31" s="12">
        <f t="shared" si="3"/>
        <v>0</v>
      </c>
      <c r="W31" s="7">
        <v>0</v>
      </c>
      <c r="X31" s="88">
        <f t="shared" si="10"/>
        <v>0</v>
      </c>
      <c r="Y31" s="12">
        <f t="shared" si="15"/>
        <v>0</v>
      </c>
      <c r="Z31" s="7">
        <f t="shared" si="16"/>
        <v>0</v>
      </c>
      <c r="AA31" s="88">
        <f t="shared" si="11"/>
        <v>0</v>
      </c>
      <c r="AB31" s="13">
        <v>0</v>
      </c>
      <c r="AC31" s="14">
        <f t="array" ref="AC31">ROUND((O31-R31-U31)*0.1,0)</f>
        <v>252</v>
      </c>
      <c r="AD31" s="89">
        <f t="shared" si="12"/>
        <v>252</v>
      </c>
      <c r="AE31" s="90">
        <f t="shared" si="13"/>
        <v>2268</v>
      </c>
      <c r="AF31" s="180"/>
      <c r="AG31" s="181"/>
      <c r="AH31" s="51"/>
      <c r="AI31" s="93"/>
      <c r="AJ31" s="93"/>
      <c r="AK31" s="93"/>
      <c r="AL31" s="93"/>
      <c r="AM31" s="93"/>
    </row>
    <row r="32" spans="1:39" ht="17.25" customHeight="1">
      <c r="A32" s="50"/>
      <c r="B32" s="80">
        <v>25</v>
      </c>
      <c r="C32" s="81">
        <v>43647</v>
      </c>
      <c r="D32" s="1">
        <f>ROUND(D31*1.03,-2)</f>
        <v>73500</v>
      </c>
      <c r="E32" s="2">
        <f t="array" ref="E32">ROUND(D32*0.17,0)</f>
        <v>12495</v>
      </c>
      <c r="F32" s="2">
        <f t="array" ref="F32">ROUND(D32*0.08,0)</f>
        <v>5880</v>
      </c>
      <c r="G32" s="83">
        <f t="shared" si="4"/>
        <v>91875</v>
      </c>
      <c r="H32" s="1">
        <f>ROUND(H31*1.03,-2)</f>
        <v>71400</v>
      </c>
      <c r="I32" s="2">
        <f t="array" ref="I32">ROUND(H32*0.17,0)</f>
        <v>12138</v>
      </c>
      <c r="J32" s="2">
        <f t="array" ref="J32">ROUND(H32*0.08,0)</f>
        <v>5712</v>
      </c>
      <c r="K32" s="83">
        <f t="shared" si="5"/>
        <v>89250</v>
      </c>
      <c r="L32" s="84">
        <f t="shared" si="0"/>
        <v>2100</v>
      </c>
      <c r="M32" s="85">
        <f t="shared" si="1"/>
        <v>357</v>
      </c>
      <c r="N32" s="82">
        <f t="shared" si="2"/>
        <v>168</v>
      </c>
      <c r="O32" s="86">
        <f t="shared" si="6"/>
        <v>2625</v>
      </c>
      <c r="P32" s="7">
        <v>0</v>
      </c>
      <c r="Q32" s="8">
        <f>M32-M31</f>
        <v>105</v>
      </c>
      <c r="R32" s="87">
        <f t="shared" si="7"/>
        <v>105</v>
      </c>
      <c r="S32" s="7">
        <f t="shared" si="14"/>
        <v>0</v>
      </c>
      <c r="T32" s="7">
        <f t="shared" si="8"/>
        <v>0</v>
      </c>
      <c r="U32" s="88">
        <f t="shared" si="9"/>
        <v>0</v>
      </c>
      <c r="V32" s="12">
        <f t="shared" si="3"/>
        <v>0</v>
      </c>
      <c r="W32" s="7">
        <v>0</v>
      </c>
      <c r="X32" s="88">
        <f t="shared" si="10"/>
        <v>0</v>
      </c>
      <c r="Y32" s="12">
        <f t="shared" si="15"/>
        <v>0</v>
      </c>
      <c r="Z32" s="7">
        <f t="shared" si="16"/>
        <v>0</v>
      </c>
      <c r="AA32" s="88">
        <f t="shared" si="11"/>
        <v>0</v>
      </c>
      <c r="AB32" s="13">
        <v>0</v>
      </c>
      <c r="AC32" s="14">
        <f t="array" ref="AC32">ROUND((O32-R32-U32)*0.1,0)</f>
        <v>252</v>
      </c>
      <c r="AD32" s="89">
        <f t="shared" si="12"/>
        <v>357</v>
      </c>
      <c r="AE32" s="90">
        <f t="shared" si="13"/>
        <v>2268</v>
      </c>
      <c r="AF32" s="180"/>
      <c r="AG32" s="181"/>
      <c r="AH32" s="51"/>
      <c r="AI32" s="93"/>
      <c r="AJ32" s="93"/>
      <c r="AK32" s="93"/>
      <c r="AL32" s="93"/>
      <c r="AM32" s="93"/>
    </row>
    <row r="33" spans="1:39" ht="17.25" customHeight="1">
      <c r="A33" s="50"/>
      <c r="B33" s="92">
        <v>26</v>
      </c>
      <c r="C33" s="81">
        <v>43678</v>
      </c>
      <c r="D33" s="4">
        <f>D32</f>
        <v>73500</v>
      </c>
      <c r="E33" s="2">
        <f t="array" ref="E33">ROUND(D33*0.17,0)</f>
        <v>12495</v>
      </c>
      <c r="F33" s="2">
        <f t="array" ref="F33">ROUND(D33*0.08,0)</f>
        <v>5880</v>
      </c>
      <c r="G33" s="83">
        <f t="shared" si="4"/>
        <v>91875</v>
      </c>
      <c r="H33" s="4">
        <f>H32</f>
        <v>71400</v>
      </c>
      <c r="I33" s="2">
        <f t="array" ref="I33">ROUND(H33*0.17,0)</f>
        <v>12138</v>
      </c>
      <c r="J33" s="2">
        <f t="array" ref="J33">ROUND(H33*0.08,0)</f>
        <v>5712</v>
      </c>
      <c r="K33" s="83">
        <f t="shared" si="5"/>
        <v>89250</v>
      </c>
      <c r="L33" s="84">
        <f t="shared" si="0"/>
        <v>2100</v>
      </c>
      <c r="M33" s="85">
        <f t="shared" si="1"/>
        <v>357</v>
      </c>
      <c r="N33" s="82">
        <f t="shared" si="2"/>
        <v>168</v>
      </c>
      <c r="O33" s="86">
        <f t="shared" si="6"/>
        <v>2625</v>
      </c>
      <c r="P33" s="7">
        <v>0</v>
      </c>
      <c r="Q33" s="8">
        <f>M33-M31</f>
        <v>105</v>
      </c>
      <c r="R33" s="87">
        <f t="shared" si="7"/>
        <v>105</v>
      </c>
      <c r="S33" s="7">
        <f t="shared" si="14"/>
        <v>0</v>
      </c>
      <c r="T33" s="7">
        <f t="shared" si="8"/>
        <v>0</v>
      </c>
      <c r="U33" s="88">
        <f t="shared" si="9"/>
        <v>0</v>
      </c>
      <c r="V33" s="12">
        <f t="shared" si="3"/>
        <v>0</v>
      </c>
      <c r="W33" s="7">
        <v>0</v>
      </c>
      <c r="X33" s="88">
        <f t="shared" si="10"/>
        <v>0</v>
      </c>
      <c r="Y33" s="12">
        <f t="shared" si="15"/>
        <v>0</v>
      </c>
      <c r="Z33" s="7">
        <f t="shared" si="16"/>
        <v>0</v>
      </c>
      <c r="AA33" s="88">
        <f t="shared" si="11"/>
        <v>0</v>
      </c>
      <c r="AB33" s="13">
        <v>0</v>
      </c>
      <c r="AC33" s="14">
        <f t="array" ref="AC33">ROUND((O33-R33-U33)*0.1,0)</f>
        <v>252</v>
      </c>
      <c r="AD33" s="89">
        <f t="shared" si="12"/>
        <v>357</v>
      </c>
      <c r="AE33" s="90">
        <f t="shared" si="13"/>
        <v>2268</v>
      </c>
      <c r="AF33" s="180"/>
      <c r="AG33" s="181"/>
      <c r="AH33" s="51"/>
      <c r="AI33" s="93"/>
      <c r="AJ33" s="93"/>
      <c r="AK33" s="93"/>
      <c r="AL33" s="93"/>
      <c r="AM33" s="93"/>
    </row>
    <row r="34" spans="1:39" ht="17.25" customHeight="1">
      <c r="A34" s="50"/>
      <c r="B34" s="80">
        <v>27</v>
      </c>
      <c r="C34" s="81">
        <v>43709</v>
      </c>
      <c r="D34" s="4">
        <f t="shared" ref="D34:D43" si="21">D33</f>
        <v>73500</v>
      </c>
      <c r="E34" s="2">
        <f t="array" ref="E34">ROUND(D34*0.17,0)</f>
        <v>12495</v>
      </c>
      <c r="F34" s="2">
        <f t="array" ref="F34">ROUND(D34*0.08,0)</f>
        <v>5880</v>
      </c>
      <c r="G34" s="83">
        <f t="shared" si="4"/>
        <v>91875</v>
      </c>
      <c r="H34" s="4">
        <f t="shared" ref="H34:H43" si="22">H33</f>
        <v>71400</v>
      </c>
      <c r="I34" s="2">
        <f t="array" ref="I34">ROUND(H34*0.17,0)</f>
        <v>12138</v>
      </c>
      <c r="J34" s="2">
        <f t="array" ref="J34">ROUND(H34*0.08,0)</f>
        <v>5712</v>
      </c>
      <c r="K34" s="83">
        <f t="shared" si="5"/>
        <v>89250</v>
      </c>
      <c r="L34" s="84">
        <f t="shared" si="0"/>
        <v>2100</v>
      </c>
      <c r="M34" s="85">
        <f t="shared" si="1"/>
        <v>357</v>
      </c>
      <c r="N34" s="82">
        <f t="shared" si="2"/>
        <v>168</v>
      </c>
      <c r="O34" s="86">
        <f t="shared" si="6"/>
        <v>2625</v>
      </c>
      <c r="P34" s="7">
        <v>0</v>
      </c>
      <c r="Q34" s="8">
        <f>M34-M31</f>
        <v>105</v>
      </c>
      <c r="R34" s="87">
        <f t="shared" si="7"/>
        <v>105</v>
      </c>
      <c r="S34" s="7">
        <f t="shared" si="14"/>
        <v>0</v>
      </c>
      <c r="T34" s="7">
        <f t="shared" si="8"/>
        <v>0</v>
      </c>
      <c r="U34" s="88">
        <f t="shared" si="9"/>
        <v>0</v>
      </c>
      <c r="V34" s="12">
        <f t="shared" si="3"/>
        <v>0</v>
      </c>
      <c r="W34" s="7">
        <v>0</v>
      </c>
      <c r="X34" s="88">
        <f t="shared" si="10"/>
        <v>0</v>
      </c>
      <c r="Y34" s="12">
        <f t="shared" si="15"/>
        <v>0</v>
      </c>
      <c r="Z34" s="7">
        <f t="shared" si="16"/>
        <v>0</v>
      </c>
      <c r="AA34" s="88">
        <f t="shared" si="11"/>
        <v>0</v>
      </c>
      <c r="AB34" s="13">
        <v>0</v>
      </c>
      <c r="AC34" s="14">
        <f t="array" ref="AC34">ROUND((O34-R34-U34)*0.1,0)</f>
        <v>252</v>
      </c>
      <c r="AD34" s="89">
        <f t="shared" si="12"/>
        <v>357</v>
      </c>
      <c r="AE34" s="90">
        <f t="shared" si="13"/>
        <v>2268</v>
      </c>
      <c r="AF34" s="180"/>
      <c r="AG34" s="181"/>
      <c r="AH34" s="51"/>
      <c r="AI34" s="93"/>
      <c r="AJ34" s="93"/>
      <c r="AK34" s="93"/>
      <c r="AL34" s="93"/>
      <c r="AM34" s="93"/>
    </row>
    <row r="35" spans="1:39" ht="17.25" customHeight="1">
      <c r="A35" s="50"/>
      <c r="B35" s="92">
        <v>28</v>
      </c>
      <c r="C35" s="81">
        <v>43739</v>
      </c>
      <c r="D35" s="4">
        <f t="shared" si="21"/>
        <v>73500</v>
      </c>
      <c r="E35" s="2">
        <f t="array" ref="E35">ROUND(D35*0.17,0)</f>
        <v>12495</v>
      </c>
      <c r="F35" s="2">
        <f t="array" ref="F35">ROUND(D35*0.08,0)</f>
        <v>5880</v>
      </c>
      <c r="G35" s="83">
        <f t="shared" si="4"/>
        <v>91875</v>
      </c>
      <c r="H35" s="4">
        <f t="shared" si="22"/>
        <v>71400</v>
      </c>
      <c r="I35" s="2">
        <f t="array" ref="I35">ROUND(H35*0.17,0)</f>
        <v>12138</v>
      </c>
      <c r="J35" s="2">
        <f t="array" ref="J35">ROUND(H35*0.08,0)</f>
        <v>5712</v>
      </c>
      <c r="K35" s="83">
        <f t="shared" si="5"/>
        <v>89250</v>
      </c>
      <c r="L35" s="84">
        <f t="shared" si="0"/>
        <v>2100</v>
      </c>
      <c r="M35" s="85">
        <f t="shared" si="1"/>
        <v>357</v>
      </c>
      <c r="N35" s="82">
        <f t="shared" si="2"/>
        <v>168</v>
      </c>
      <c r="O35" s="86">
        <f t="shared" si="6"/>
        <v>2625</v>
      </c>
      <c r="P35" s="7">
        <v>0</v>
      </c>
      <c r="Q35" s="8">
        <f>M35-M31</f>
        <v>105</v>
      </c>
      <c r="R35" s="87">
        <f t="shared" si="7"/>
        <v>105</v>
      </c>
      <c r="S35" s="7">
        <f t="shared" si="14"/>
        <v>0</v>
      </c>
      <c r="T35" s="7">
        <f t="shared" si="8"/>
        <v>0</v>
      </c>
      <c r="U35" s="88">
        <f t="shared" si="9"/>
        <v>0</v>
      </c>
      <c r="V35" s="12">
        <f t="shared" si="3"/>
        <v>0</v>
      </c>
      <c r="W35" s="7">
        <v>0</v>
      </c>
      <c r="X35" s="88">
        <f t="shared" si="10"/>
        <v>0</v>
      </c>
      <c r="Y35" s="12">
        <f t="shared" si="15"/>
        <v>0</v>
      </c>
      <c r="Z35" s="7">
        <f t="shared" si="16"/>
        <v>0</v>
      </c>
      <c r="AA35" s="88">
        <f t="shared" si="11"/>
        <v>0</v>
      </c>
      <c r="AB35" s="13">
        <v>0</v>
      </c>
      <c r="AC35" s="14">
        <f t="array" ref="AC35">ROUND((O35-R35-U35)*0.1,0)</f>
        <v>252</v>
      </c>
      <c r="AD35" s="89">
        <f t="shared" si="12"/>
        <v>357</v>
      </c>
      <c r="AE35" s="90">
        <f t="shared" si="13"/>
        <v>2268</v>
      </c>
      <c r="AF35" s="180"/>
      <c r="AG35" s="181"/>
      <c r="AH35" s="51"/>
      <c r="AI35" s="93"/>
      <c r="AJ35" s="93"/>
      <c r="AK35" s="93"/>
      <c r="AL35" s="93"/>
      <c r="AM35" s="93"/>
    </row>
    <row r="36" spans="1:39" ht="17.25" customHeight="1">
      <c r="A36" s="50"/>
      <c r="B36" s="80">
        <v>29</v>
      </c>
      <c r="C36" s="81">
        <v>43770</v>
      </c>
      <c r="D36" s="4">
        <f t="shared" si="21"/>
        <v>73500</v>
      </c>
      <c r="E36" s="2">
        <f t="array" ref="E36">ROUND(D36*0.17,0)</f>
        <v>12495</v>
      </c>
      <c r="F36" s="2">
        <f t="array" ref="F36">ROUND(D36*0.08,0)</f>
        <v>5880</v>
      </c>
      <c r="G36" s="83">
        <f t="shared" si="4"/>
        <v>91875</v>
      </c>
      <c r="H36" s="4">
        <f t="shared" si="22"/>
        <v>71400</v>
      </c>
      <c r="I36" s="2">
        <f t="array" ref="I36">ROUND(H36*0.17,0)</f>
        <v>12138</v>
      </c>
      <c r="J36" s="2">
        <f t="array" ref="J36">ROUND(H36*0.08,0)</f>
        <v>5712</v>
      </c>
      <c r="K36" s="83">
        <f t="shared" si="5"/>
        <v>89250</v>
      </c>
      <c r="L36" s="84">
        <f t="shared" si="0"/>
        <v>2100</v>
      </c>
      <c r="M36" s="85">
        <f t="shared" si="1"/>
        <v>357</v>
      </c>
      <c r="N36" s="82">
        <f t="shared" si="2"/>
        <v>168</v>
      </c>
      <c r="O36" s="86">
        <f t="shared" si="6"/>
        <v>2625</v>
      </c>
      <c r="P36" s="7">
        <v>0</v>
      </c>
      <c r="Q36" s="8">
        <f>M36-M31</f>
        <v>105</v>
      </c>
      <c r="R36" s="87">
        <f t="shared" si="7"/>
        <v>105</v>
      </c>
      <c r="S36" s="7">
        <f t="shared" si="14"/>
        <v>0</v>
      </c>
      <c r="T36" s="7">
        <f t="shared" si="8"/>
        <v>0</v>
      </c>
      <c r="U36" s="88">
        <f t="shared" si="9"/>
        <v>0</v>
      </c>
      <c r="V36" s="12">
        <f t="shared" si="3"/>
        <v>0</v>
      </c>
      <c r="W36" s="7">
        <v>0</v>
      </c>
      <c r="X36" s="88">
        <f t="shared" si="10"/>
        <v>0</v>
      </c>
      <c r="Y36" s="12">
        <f t="shared" si="15"/>
        <v>0</v>
      </c>
      <c r="Z36" s="7">
        <f t="shared" si="16"/>
        <v>0</v>
      </c>
      <c r="AA36" s="88">
        <f t="shared" si="11"/>
        <v>0</v>
      </c>
      <c r="AB36" s="13">
        <v>0</v>
      </c>
      <c r="AC36" s="14">
        <f t="array" ref="AC36">ROUND((O36-R36-U36)*0.1,0)</f>
        <v>252</v>
      </c>
      <c r="AD36" s="89">
        <f t="shared" si="12"/>
        <v>357</v>
      </c>
      <c r="AE36" s="90">
        <f t="shared" si="13"/>
        <v>2268</v>
      </c>
      <c r="AF36" s="180"/>
      <c r="AG36" s="181"/>
      <c r="AH36" s="51"/>
      <c r="AI36" s="93"/>
      <c r="AJ36" s="93"/>
      <c r="AK36" s="93"/>
      <c r="AL36" s="93"/>
      <c r="AM36" s="93"/>
    </row>
    <row r="37" spans="1:39" ht="17.25" customHeight="1">
      <c r="A37" s="50"/>
      <c r="B37" s="92">
        <v>30</v>
      </c>
      <c r="C37" s="81">
        <v>43800</v>
      </c>
      <c r="D37" s="4">
        <f t="shared" si="21"/>
        <v>73500</v>
      </c>
      <c r="E37" s="2">
        <f t="array" ref="E37">ROUND(D37*0.17,0)</f>
        <v>12495</v>
      </c>
      <c r="F37" s="2">
        <f t="array" ref="F37">ROUND(D37*0.08,0)</f>
        <v>5880</v>
      </c>
      <c r="G37" s="83">
        <f t="shared" si="4"/>
        <v>91875</v>
      </c>
      <c r="H37" s="4">
        <f t="shared" si="22"/>
        <v>71400</v>
      </c>
      <c r="I37" s="2">
        <f t="array" ref="I37">ROUND(H37*0.17,0)</f>
        <v>12138</v>
      </c>
      <c r="J37" s="2">
        <f t="array" ref="J37">ROUND(H37*0.08,0)</f>
        <v>5712</v>
      </c>
      <c r="K37" s="83">
        <f t="shared" si="5"/>
        <v>89250</v>
      </c>
      <c r="L37" s="84">
        <f t="shared" si="0"/>
        <v>2100</v>
      </c>
      <c r="M37" s="85">
        <f t="shared" si="1"/>
        <v>357</v>
      </c>
      <c r="N37" s="82">
        <f t="shared" si="2"/>
        <v>168</v>
      </c>
      <c r="O37" s="86">
        <f t="shared" si="6"/>
        <v>2625</v>
      </c>
      <c r="P37" s="7">
        <v>0</v>
      </c>
      <c r="Q37" s="8">
        <f>M37-M31</f>
        <v>105</v>
      </c>
      <c r="R37" s="87">
        <f t="shared" si="7"/>
        <v>105</v>
      </c>
      <c r="S37" s="7">
        <f t="shared" si="14"/>
        <v>0</v>
      </c>
      <c r="T37" s="7">
        <f t="shared" si="8"/>
        <v>0</v>
      </c>
      <c r="U37" s="88">
        <f t="shared" si="9"/>
        <v>0</v>
      </c>
      <c r="V37" s="12">
        <f t="shared" si="3"/>
        <v>0</v>
      </c>
      <c r="W37" s="7">
        <v>0</v>
      </c>
      <c r="X37" s="88">
        <f t="shared" si="10"/>
        <v>0</v>
      </c>
      <c r="Y37" s="12">
        <f t="shared" si="15"/>
        <v>0</v>
      </c>
      <c r="Z37" s="7">
        <f t="shared" si="16"/>
        <v>0</v>
      </c>
      <c r="AA37" s="88">
        <f t="shared" si="11"/>
        <v>0</v>
      </c>
      <c r="AB37" s="13">
        <v>0</v>
      </c>
      <c r="AC37" s="14">
        <f t="array" ref="AC37">ROUND((O37-R37-U37)*0.1,0)</f>
        <v>252</v>
      </c>
      <c r="AD37" s="89">
        <f t="shared" si="12"/>
        <v>357</v>
      </c>
      <c r="AE37" s="90">
        <f t="shared" si="13"/>
        <v>2268</v>
      </c>
      <c r="AF37" s="180"/>
      <c r="AG37" s="181"/>
      <c r="AH37" s="51"/>
      <c r="AI37" s="93"/>
      <c r="AJ37" s="93"/>
      <c r="AK37" s="93"/>
      <c r="AL37" s="93"/>
      <c r="AM37" s="93"/>
    </row>
    <row r="38" spans="1:39" ht="17.25" customHeight="1">
      <c r="A38" s="50"/>
      <c r="B38" s="80">
        <v>31</v>
      </c>
      <c r="C38" s="81">
        <v>43831</v>
      </c>
      <c r="D38" s="4">
        <f t="shared" si="21"/>
        <v>73500</v>
      </c>
      <c r="E38" s="2">
        <f t="array" ref="E38">ROUND(D38*0.17,0)</f>
        <v>12495</v>
      </c>
      <c r="F38" s="2">
        <f t="array" ref="F38">ROUND(D38*0.08,0)</f>
        <v>5880</v>
      </c>
      <c r="G38" s="83">
        <f t="shared" si="4"/>
        <v>91875</v>
      </c>
      <c r="H38" s="4">
        <f t="shared" si="22"/>
        <v>71400</v>
      </c>
      <c r="I38" s="2">
        <f t="array" ref="I38">ROUND(H38*0.17,0)</f>
        <v>12138</v>
      </c>
      <c r="J38" s="2">
        <f t="array" ref="J38">ROUND(H38*0.08,0)</f>
        <v>5712</v>
      </c>
      <c r="K38" s="83">
        <f t="shared" si="5"/>
        <v>89250</v>
      </c>
      <c r="L38" s="84">
        <f t="shared" si="0"/>
        <v>2100</v>
      </c>
      <c r="M38" s="85">
        <f t="shared" si="1"/>
        <v>357</v>
      </c>
      <c r="N38" s="82">
        <f t="shared" si="2"/>
        <v>168</v>
      </c>
      <c r="O38" s="86">
        <f t="shared" si="6"/>
        <v>2625</v>
      </c>
      <c r="P38" s="7">
        <v>0</v>
      </c>
      <c r="Q38" s="8">
        <f>M38-M31</f>
        <v>105</v>
      </c>
      <c r="R38" s="87">
        <f t="shared" si="7"/>
        <v>105</v>
      </c>
      <c r="S38" s="7">
        <f t="shared" si="14"/>
        <v>0</v>
      </c>
      <c r="T38" s="7">
        <f t="shared" si="8"/>
        <v>0</v>
      </c>
      <c r="U38" s="88">
        <f t="shared" si="9"/>
        <v>0</v>
      </c>
      <c r="V38" s="12">
        <f t="shared" si="3"/>
        <v>0</v>
      </c>
      <c r="W38" s="7">
        <v>0</v>
      </c>
      <c r="X38" s="88">
        <f t="shared" si="10"/>
        <v>0</v>
      </c>
      <c r="Y38" s="12">
        <f t="shared" si="15"/>
        <v>0</v>
      </c>
      <c r="Z38" s="7">
        <f t="shared" si="16"/>
        <v>0</v>
      </c>
      <c r="AA38" s="88">
        <f t="shared" si="11"/>
        <v>0</v>
      </c>
      <c r="AB38" s="13">
        <v>0</v>
      </c>
      <c r="AC38" s="14">
        <f t="array" ref="AC38">ROUND((O38-R38-U38)*0.1,0)</f>
        <v>252</v>
      </c>
      <c r="AD38" s="89">
        <f t="shared" si="12"/>
        <v>357</v>
      </c>
      <c r="AE38" s="90">
        <f t="shared" si="13"/>
        <v>2268</v>
      </c>
      <c r="AF38" s="180"/>
      <c r="AG38" s="181"/>
      <c r="AH38" s="51"/>
      <c r="AI38" s="93"/>
      <c r="AJ38" s="93"/>
      <c r="AK38" s="93"/>
      <c r="AL38" s="93"/>
      <c r="AM38" s="93"/>
    </row>
    <row r="39" spans="1:39" ht="17.25" customHeight="1">
      <c r="A39" s="50"/>
      <c r="B39" s="92">
        <v>32</v>
      </c>
      <c r="C39" s="81">
        <v>43862</v>
      </c>
      <c r="D39" s="4">
        <f t="shared" si="21"/>
        <v>73500</v>
      </c>
      <c r="E39" s="2">
        <f t="array" ref="E39">ROUND(D39*0.17,0)</f>
        <v>12495</v>
      </c>
      <c r="F39" s="2">
        <f t="array" ref="F39">ROUND(D39*0.08,0)</f>
        <v>5880</v>
      </c>
      <c r="G39" s="83">
        <f t="shared" si="4"/>
        <v>91875</v>
      </c>
      <c r="H39" s="4">
        <f t="shared" si="22"/>
        <v>71400</v>
      </c>
      <c r="I39" s="2">
        <f t="array" ref="I39">ROUND(H39*0.17,0)</f>
        <v>12138</v>
      </c>
      <c r="J39" s="2">
        <f t="array" ref="J39">ROUND(H39*0.08,0)</f>
        <v>5712</v>
      </c>
      <c r="K39" s="83">
        <f t="shared" si="5"/>
        <v>89250</v>
      </c>
      <c r="L39" s="84">
        <f t="shared" si="0"/>
        <v>2100</v>
      </c>
      <c r="M39" s="85">
        <f t="shared" si="1"/>
        <v>357</v>
      </c>
      <c r="N39" s="82">
        <f t="shared" si="2"/>
        <v>168</v>
      </c>
      <c r="O39" s="86">
        <f t="shared" si="6"/>
        <v>2625</v>
      </c>
      <c r="P39" s="7">
        <v>0</v>
      </c>
      <c r="Q39" s="8">
        <f>M39-M31</f>
        <v>105</v>
      </c>
      <c r="R39" s="87">
        <f t="shared" si="7"/>
        <v>105</v>
      </c>
      <c r="S39" s="7">
        <f t="shared" si="14"/>
        <v>0</v>
      </c>
      <c r="T39" s="7">
        <f t="shared" si="8"/>
        <v>0</v>
      </c>
      <c r="U39" s="88">
        <f t="shared" si="9"/>
        <v>0</v>
      </c>
      <c r="V39" s="12">
        <f t="shared" si="3"/>
        <v>0</v>
      </c>
      <c r="W39" s="7">
        <v>0</v>
      </c>
      <c r="X39" s="88">
        <f t="shared" si="10"/>
        <v>0</v>
      </c>
      <c r="Y39" s="12">
        <f t="shared" si="15"/>
        <v>0</v>
      </c>
      <c r="Z39" s="7">
        <f t="shared" si="16"/>
        <v>0</v>
      </c>
      <c r="AA39" s="88">
        <f t="shared" si="11"/>
        <v>0</v>
      </c>
      <c r="AB39" s="13">
        <v>0</v>
      </c>
      <c r="AC39" s="14">
        <f t="array" ref="AC39">ROUND((O39-R39-U39)*0.1,0)</f>
        <v>252</v>
      </c>
      <c r="AD39" s="89">
        <f t="shared" si="12"/>
        <v>357</v>
      </c>
      <c r="AE39" s="90">
        <f t="shared" si="13"/>
        <v>2268</v>
      </c>
      <c r="AF39" s="180"/>
      <c r="AG39" s="181"/>
      <c r="AH39" s="51"/>
      <c r="AI39" s="93"/>
      <c r="AJ39" s="93"/>
      <c r="AK39" s="93"/>
      <c r="AL39" s="93"/>
      <c r="AM39" s="93"/>
    </row>
    <row r="40" spans="1:39" ht="17.25" customHeight="1">
      <c r="A40" s="50"/>
      <c r="B40" s="80">
        <v>33</v>
      </c>
      <c r="C40" s="81">
        <v>43891</v>
      </c>
      <c r="D40" s="4">
        <f t="shared" si="21"/>
        <v>73500</v>
      </c>
      <c r="E40" s="2">
        <f t="array" ref="E40">ROUND(D40*0.17,0)</f>
        <v>12495</v>
      </c>
      <c r="F40" s="2">
        <f t="array" ref="F40">ROUND(D40*0.08,0)</f>
        <v>5880</v>
      </c>
      <c r="G40" s="83">
        <f t="shared" si="4"/>
        <v>91875</v>
      </c>
      <c r="H40" s="4">
        <f t="shared" si="22"/>
        <v>71400</v>
      </c>
      <c r="I40" s="2">
        <f t="array" ref="I40">ROUND(H40*0.17,0)</f>
        <v>12138</v>
      </c>
      <c r="J40" s="2">
        <f t="array" ref="J40">ROUND(H40*0.08,0)</f>
        <v>5712</v>
      </c>
      <c r="K40" s="83">
        <f t="shared" si="5"/>
        <v>89250</v>
      </c>
      <c r="L40" s="84">
        <f t="shared" ref="L40:L66" si="23">D40-H40</f>
        <v>2100</v>
      </c>
      <c r="M40" s="85">
        <f t="shared" ref="M40:M66" si="24">E40-I40</f>
        <v>357</v>
      </c>
      <c r="N40" s="82">
        <f t="shared" ref="N40:N66" si="25">F40-J40</f>
        <v>168</v>
      </c>
      <c r="O40" s="86">
        <f t="shared" si="6"/>
        <v>2625</v>
      </c>
      <c r="P40" s="7">
        <v>0</v>
      </c>
      <c r="Q40" s="7">
        <v>0</v>
      </c>
      <c r="R40" s="87">
        <f t="shared" si="7"/>
        <v>0</v>
      </c>
      <c r="S40" s="7">
        <f t="shared" si="14"/>
        <v>0</v>
      </c>
      <c r="T40" s="7">
        <f t="shared" si="8"/>
        <v>0</v>
      </c>
      <c r="U40" s="88">
        <f t="shared" si="9"/>
        <v>0</v>
      </c>
      <c r="V40" s="12">
        <f>ROUND(H40/31*5,0)</f>
        <v>11516</v>
      </c>
      <c r="W40" s="7">
        <f>ROUND(D40/31*5,0)</f>
        <v>11855</v>
      </c>
      <c r="X40" s="88">
        <f t="array" ref="X40">W40-V40</f>
        <v>339</v>
      </c>
      <c r="Y40" s="12">
        <f t="shared" si="15"/>
        <v>0</v>
      </c>
      <c r="Z40" s="7">
        <f t="shared" si="16"/>
        <v>0</v>
      </c>
      <c r="AA40" s="88">
        <f t="array" ref="AA40">Z40-Y40</f>
        <v>0</v>
      </c>
      <c r="AB40" s="13">
        <v>0</v>
      </c>
      <c r="AC40" s="14">
        <f t="array" ref="AC40">ROUND((O40-R40-U40)*0.1,0)</f>
        <v>263</v>
      </c>
      <c r="AD40" s="89">
        <f t="shared" si="12"/>
        <v>602</v>
      </c>
      <c r="AE40" s="90">
        <f t="shared" si="13"/>
        <v>2023</v>
      </c>
      <c r="AF40" s="182"/>
      <c r="AG40" s="183"/>
      <c r="AH40" s="51"/>
      <c r="AI40" s="93"/>
      <c r="AJ40" s="93"/>
      <c r="AK40" s="93"/>
      <c r="AL40" s="93"/>
      <c r="AM40" s="93"/>
    </row>
    <row r="41" spans="1:39" ht="17.25" customHeight="1">
      <c r="A41" s="50"/>
      <c r="B41" s="92">
        <v>34</v>
      </c>
      <c r="C41" s="81">
        <v>43922</v>
      </c>
      <c r="D41" s="4">
        <f t="shared" si="21"/>
        <v>73500</v>
      </c>
      <c r="E41" s="2">
        <f t="array" ref="E41">ROUND(D41*0.17,0)</f>
        <v>12495</v>
      </c>
      <c r="F41" s="2">
        <f t="array" ref="F41">ROUND(D41*0.08,0)</f>
        <v>5880</v>
      </c>
      <c r="G41" s="83">
        <f t="shared" si="4"/>
        <v>91875</v>
      </c>
      <c r="H41" s="4">
        <f t="shared" si="22"/>
        <v>71400</v>
      </c>
      <c r="I41" s="2">
        <f t="array" ref="I41">ROUND(H41*0.17,0)</f>
        <v>12138</v>
      </c>
      <c r="J41" s="2">
        <f t="array" ref="J41">ROUND(H41*0.08,0)</f>
        <v>5712</v>
      </c>
      <c r="K41" s="83">
        <f t="shared" si="5"/>
        <v>89250</v>
      </c>
      <c r="L41" s="84">
        <f t="shared" si="23"/>
        <v>2100</v>
      </c>
      <c r="M41" s="85">
        <f t="shared" si="24"/>
        <v>357</v>
      </c>
      <c r="N41" s="82">
        <f t="shared" si="25"/>
        <v>168</v>
      </c>
      <c r="O41" s="86">
        <f t="shared" si="6"/>
        <v>2625</v>
      </c>
      <c r="P41" s="7">
        <v>0</v>
      </c>
      <c r="Q41" s="7">
        <v>0</v>
      </c>
      <c r="R41" s="87">
        <f t="shared" si="7"/>
        <v>0</v>
      </c>
      <c r="S41" s="7">
        <f t="shared" si="14"/>
        <v>0</v>
      </c>
      <c r="T41" s="7">
        <f t="shared" si="8"/>
        <v>0</v>
      </c>
      <c r="U41" s="88">
        <f t="shared" si="9"/>
        <v>0</v>
      </c>
      <c r="V41" s="12">
        <f>IF(C41="01-03-2020",ROUND(H41/31*5,0),0)</f>
        <v>0</v>
      </c>
      <c r="W41" s="7">
        <v>0</v>
      </c>
      <c r="X41" s="88">
        <f t="shared" si="10"/>
        <v>0</v>
      </c>
      <c r="Y41" s="12">
        <f t="shared" si="15"/>
        <v>0</v>
      </c>
      <c r="Z41" s="7">
        <f t="shared" si="16"/>
        <v>0</v>
      </c>
      <c r="AA41" s="88">
        <f t="shared" ref="AA41:AA72" si="26">Z41-Y41</f>
        <v>0</v>
      </c>
      <c r="AB41" s="13">
        <v>0</v>
      </c>
      <c r="AC41" s="14">
        <f t="array" ref="AC41">ROUND((O41-R41-U41)*0.1,0)</f>
        <v>263</v>
      </c>
      <c r="AD41" s="89">
        <f t="shared" si="12"/>
        <v>263</v>
      </c>
      <c r="AE41" s="90">
        <f t="shared" si="13"/>
        <v>2362</v>
      </c>
      <c r="AF41" s="180"/>
      <c r="AG41" s="181"/>
      <c r="AH41" s="51"/>
      <c r="AI41" s="93"/>
      <c r="AJ41" s="93"/>
      <c r="AK41" s="93"/>
      <c r="AL41" s="93"/>
      <c r="AM41" s="93"/>
    </row>
    <row r="42" spans="1:39" ht="17.25" customHeight="1">
      <c r="A42" s="50"/>
      <c r="B42" s="80">
        <v>35</v>
      </c>
      <c r="C42" s="81">
        <v>43952</v>
      </c>
      <c r="D42" s="4">
        <f t="shared" si="21"/>
        <v>73500</v>
      </c>
      <c r="E42" s="2">
        <f t="array" ref="E42">ROUND(D42*0.17,0)</f>
        <v>12495</v>
      </c>
      <c r="F42" s="2">
        <f t="array" ref="F42">ROUND(D42*0.08,0)</f>
        <v>5880</v>
      </c>
      <c r="G42" s="83">
        <f t="shared" si="4"/>
        <v>91875</v>
      </c>
      <c r="H42" s="4">
        <f t="shared" si="22"/>
        <v>71400</v>
      </c>
      <c r="I42" s="2">
        <f t="array" ref="I42">ROUND(H42*0.17,0)</f>
        <v>12138</v>
      </c>
      <c r="J42" s="2">
        <f t="array" ref="J42">ROUND(H42*0.08,0)</f>
        <v>5712</v>
      </c>
      <c r="K42" s="83">
        <f t="shared" si="5"/>
        <v>89250</v>
      </c>
      <c r="L42" s="84">
        <f t="shared" si="23"/>
        <v>2100</v>
      </c>
      <c r="M42" s="85">
        <f t="shared" si="24"/>
        <v>357</v>
      </c>
      <c r="N42" s="82">
        <f t="shared" si="25"/>
        <v>168</v>
      </c>
      <c r="O42" s="86">
        <f t="shared" si="6"/>
        <v>2625</v>
      </c>
      <c r="P42" s="7">
        <v>0</v>
      </c>
      <c r="Q42" s="7">
        <v>0</v>
      </c>
      <c r="R42" s="87">
        <f t="shared" si="7"/>
        <v>0</v>
      </c>
      <c r="S42" s="7">
        <f t="shared" si="14"/>
        <v>0</v>
      </c>
      <c r="T42" s="7">
        <f t="shared" si="8"/>
        <v>0</v>
      </c>
      <c r="U42" s="88">
        <f t="shared" si="9"/>
        <v>0</v>
      </c>
      <c r="V42" s="12">
        <f>IF(C42="01-03-2020",ROUND(H42/31*5,0),0)</f>
        <v>0</v>
      </c>
      <c r="W42" s="7">
        <v>0</v>
      </c>
      <c r="X42" s="88">
        <f t="shared" si="10"/>
        <v>0</v>
      </c>
      <c r="Y42" s="12">
        <f t="shared" si="15"/>
        <v>0</v>
      </c>
      <c r="Z42" s="7">
        <f t="shared" si="16"/>
        <v>0</v>
      </c>
      <c r="AA42" s="88">
        <f t="shared" si="26"/>
        <v>0</v>
      </c>
      <c r="AB42" s="13">
        <v>0</v>
      </c>
      <c r="AC42" s="14">
        <f t="array" ref="AC42">ROUND((O42-R42-U42)*0.1,0)</f>
        <v>263</v>
      </c>
      <c r="AD42" s="89">
        <f t="shared" si="12"/>
        <v>263</v>
      </c>
      <c r="AE42" s="90">
        <f t="shared" si="13"/>
        <v>2362</v>
      </c>
      <c r="AF42" s="180"/>
      <c r="AG42" s="181"/>
      <c r="AH42" s="51"/>
      <c r="AI42" s="93"/>
      <c r="AJ42" s="93"/>
      <c r="AK42" s="93"/>
      <c r="AL42" s="93"/>
      <c r="AM42" s="93"/>
    </row>
    <row r="43" spans="1:39" ht="17.25" customHeight="1">
      <c r="A43" s="50"/>
      <c r="B43" s="92">
        <v>36</v>
      </c>
      <c r="C43" s="81">
        <v>43983</v>
      </c>
      <c r="D43" s="4">
        <f t="shared" si="21"/>
        <v>73500</v>
      </c>
      <c r="E43" s="2">
        <f t="array" ref="E43">ROUND(D43*0.17,0)</f>
        <v>12495</v>
      </c>
      <c r="F43" s="2">
        <f t="array" ref="F43">ROUND(D43*0.08,0)</f>
        <v>5880</v>
      </c>
      <c r="G43" s="83">
        <f t="shared" si="4"/>
        <v>91875</v>
      </c>
      <c r="H43" s="4">
        <f t="shared" si="22"/>
        <v>71400</v>
      </c>
      <c r="I43" s="2">
        <f t="array" ref="I43">ROUND(H43*0.17,0)</f>
        <v>12138</v>
      </c>
      <c r="J43" s="2">
        <f t="array" ref="J43">ROUND(H43*0.08,0)</f>
        <v>5712</v>
      </c>
      <c r="K43" s="83">
        <f t="shared" si="5"/>
        <v>89250</v>
      </c>
      <c r="L43" s="84">
        <f t="shared" si="23"/>
        <v>2100</v>
      </c>
      <c r="M43" s="85">
        <f t="shared" si="24"/>
        <v>357</v>
      </c>
      <c r="N43" s="82">
        <f t="shared" si="25"/>
        <v>168</v>
      </c>
      <c r="O43" s="86">
        <f t="shared" si="6"/>
        <v>2625</v>
      </c>
      <c r="P43" s="7">
        <v>0</v>
      </c>
      <c r="Q43" s="7">
        <v>0</v>
      </c>
      <c r="R43" s="87">
        <f t="shared" si="7"/>
        <v>0</v>
      </c>
      <c r="S43" s="7">
        <f t="shared" si="14"/>
        <v>0</v>
      </c>
      <c r="T43" s="7">
        <f t="shared" si="8"/>
        <v>0</v>
      </c>
      <c r="U43" s="88">
        <f t="shared" si="9"/>
        <v>0</v>
      </c>
      <c r="V43" s="12">
        <f>IF(C43="01-03-2020",ROUND(H43/31*5,0),0)</f>
        <v>0</v>
      </c>
      <c r="W43" s="7">
        <v>0</v>
      </c>
      <c r="X43" s="88">
        <f t="shared" si="10"/>
        <v>0</v>
      </c>
      <c r="Y43" s="12">
        <f t="shared" si="15"/>
        <v>0</v>
      </c>
      <c r="Z43" s="7">
        <f t="shared" si="16"/>
        <v>0</v>
      </c>
      <c r="AA43" s="88">
        <f t="shared" si="26"/>
        <v>0</v>
      </c>
      <c r="AB43" s="13">
        <v>0</v>
      </c>
      <c r="AC43" s="14">
        <f t="array" ref="AC43">ROUND((O43-R43-U43)*0.1,0)</f>
        <v>263</v>
      </c>
      <c r="AD43" s="89">
        <f t="shared" si="12"/>
        <v>263</v>
      </c>
      <c r="AE43" s="90">
        <f t="shared" si="13"/>
        <v>2362</v>
      </c>
      <c r="AF43" s="180"/>
      <c r="AG43" s="181"/>
      <c r="AH43" s="51"/>
      <c r="AI43" s="93"/>
      <c r="AJ43" s="93"/>
      <c r="AK43" s="93"/>
      <c r="AL43" s="93"/>
      <c r="AM43" s="93"/>
    </row>
    <row r="44" spans="1:39" ht="17.25" customHeight="1">
      <c r="A44" s="50"/>
      <c r="B44" s="80">
        <v>37</v>
      </c>
      <c r="C44" s="81">
        <v>44013</v>
      </c>
      <c r="D44" s="1">
        <f>ROUND(D43*1.03,-2)</f>
        <v>75700</v>
      </c>
      <c r="E44" s="2">
        <f t="array" ref="E44">ROUND(D44*0.17,0)</f>
        <v>12869</v>
      </c>
      <c r="F44" s="2">
        <f t="array" ref="F44">ROUND(D44*0.08,0)</f>
        <v>6056</v>
      </c>
      <c r="G44" s="83">
        <f t="shared" si="4"/>
        <v>94625</v>
      </c>
      <c r="H44" s="1">
        <f>ROUND(H43*1.03,-2)</f>
        <v>73500</v>
      </c>
      <c r="I44" s="2">
        <f t="array" ref="I44">ROUND(H44*0.17,0)</f>
        <v>12495</v>
      </c>
      <c r="J44" s="2">
        <f t="array" ref="J44">ROUND(H44*0.08,0)</f>
        <v>5880</v>
      </c>
      <c r="K44" s="83">
        <f t="shared" si="5"/>
        <v>91875</v>
      </c>
      <c r="L44" s="84">
        <f t="shared" si="23"/>
        <v>2200</v>
      </c>
      <c r="M44" s="85">
        <f t="shared" si="24"/>
        <v>374</v>
      </c>
      <c r="N44" s="82">
        <f t="shared" si="25"/>
        <v>176</v>
      </c>
      <c r="O44" s="86">
        <f t="shared" si="6"/>
        <v>2750</v>
      </c>
      <c r="P44" s="7">
        <v>0</v>
      </c>
      <c r="Q44" s="7">
        <v>0</v>
      </c>
      <c r="R44" s="87">
        <f t="shared" si="7"/>
        <v>0</v>
      </c>
      <c r="S44" s="7">
        <f t="shared" si="14"/>
        <v>0</v>
      </c>
      <c r="T44" s="7">
        <f t="shared" si="8"/>
        <v>0</v>
      </c>
      <c r="U44" s="88">
        <f t="shared" si="9"/>
        <v>0</v>
      </c>
      <c r="V44" s="12">
        <f>IF(C44="01-03-2020",ROUND(H44/31*5,0),0)</f>
        <v>0</v>
      </c>
      <c r="W44" s="7">
        <v>0</v>
      </c>
      <c r="X44" s="88">
        <f t="shared" si="10"/>
        <v>0</v>
      </c>
      <c r="Y44" s="12">
        <f t="shared" si="15"/>
        <v>0</v>
      </c>
      <c r="Z44" s="7">
        <f t="shared" si="16"/>
        <v>0</v>
      </c>
      <c r="AA44" s="88">
        <f t="shared" si="26"/>
        <v>0</v>
      </c>
      <c r="AB44" s="13">
        <v>0</v>
      </c>
      <c r="AC44" s="14">
        <f t="array" ref="AC44">ROUND((O44-R44-U44)*0.1,0)</f>
        <v>275</v>
      </c>
      <c r="AD44" s="89">
        <f t="shared" si="12"/>
        <v>275</v>
      </c>
      <c r="AE44" s="90">
        <f t="shared" si="13"/>
        <v>2475</v>
      </c>
      <c r="AF44" s="180"/>
      <c r="AG44" s="181"/>
      <c r="AH44" s="51"/>
      <c r="AI44" s="93"/>
      <c r="AJ44" s="93"/>
      <c r="AK44" s="93"/>
      <c r="AL44" s="93"/>
      <c r="AM44" s="93"/>
    </row>
    <row r="45" spans="1:39" ht="17.25" customHeight="1">
      <c r="A45" s="50"/>
      <c r="B45" s="92">
        <v>38</v>
      </c>
      <c r="C45" s="81">
        <v>44044</v>
      </c>
      <c r="D45" s="4">
        <f>D44</f>
        <v>75700</v>
      </c>
      <c r="E45" s="2">
        <f t="array" ref="E45">ROUND(D45*0.17,0)</f>
        <v>12869</v>
      </c>
      <c r="F45" s="2">
        <f t="array" ref="F45">ROUND(D45*0.08,0)</f>
        <v>6056</v>
      </c>
      <c r="G45" s="83">
        <f t="shared" si="4"/>
        <v>94625</v>
      </c>
      <c r="H45" s="4">
        <f>H44</f>
        <v>73500</v>
      </c>
      <c r="I45" s="2">
        <f t="array" ref="I45">ROUND(H45*0.17,0)</f>
        <v>12495</v>
      </c>
      <c r="J45" s="2">
        <f t="array" ref="J45">ROUND(H45*0.08,0)</f>
        <v>5880</v>
      </c>
      <c r="K45" s="83">
        <f t="shared" si="5"/>
        <v>91875</v>
      </c>
      <c r="L45" s="84">
        <f t="shared" si="23"/>
        <v>2200</v>
      </c>
      <c r="M45" s="85">
        <f t="shared" si="24"/>
        <v>374</v>
      </c>
      <c r="N45" s="82">
        <f t="shared" si="25"/>
        <v>176</v>
      </c>
      <c r="O45" s="86">
        <f t="shared" si="6"/>
        <v>2750</v>
      </c>
      <c r="P45" s="7">
        <v>0</v>
      </c>
      <c r="Q45" s="7">
        <v>0</v>
      </c>
      <c r="R45" s="87">
        <f t="shared" si="7"/>
        <v>0</v>
      </c>
      <c r="S45" s="7">
        <f t="shared" si="14"/>
        <v>0</v>
      </c>
      <c r="T45" s="7">
        <f t="shared" si="8"/>
        <v>0</v>
      </c>
      <c r="U45" s="88">
        <f t="shared" si="9"/>
        <v>0</v>
      </c>
      <c r="V45" s="12">
        <f>IF(C45="01-03-2020",ROUND(H45/31*5,0),0)</f>
        <v>0</v>
      </c>
      <c r="W45" s="7">
        <v>0</v>
      </c>
      <c r="X45" s="88">
        <f t="shared" si="10"/>
        <v>0</v>
      </c>
      <c r="Y45" s="12">
        <f t="shared" si="15"/>
        <v>0</v>
      </c>
      <c r="Z45" s="7">
        <f t="shared" si="16"/>
        <v>0</v>
      </c>
      <c r="AA45" s="88">
        <f t="shared" si="26"/>
        <v>0</v>
      </c>
      <c r="AB45" s="13">
        <v>0</v>
      </c>
      <c r="AC45" s="14">
        <f t="array" ref="AC45">ROUND((O45-R45-U45)*0.1,0)</f>
        <v>275</v>
      </c>
      <c r="AD45" s="89">
        <f t="shared" si="12"/>
        <v>275</v>
      </c>
      <c r="AE45" s="90">
        <f t="shared" si="13"/>
        <v>2475</v>
      </c>
      <c r="AF45" s="180"/>
      <c r="AG45" s="181"/>
      <c r="AH45" s="51"/>
      <c r="AI45" s="93"/>
      <c r="AJ45" s="93"/>
      <c r="AK45" s="93"/>
      <c r="AL45" s="93"/>
      <c r="AM45" s="93"/>
    </row>
    <row r="46" spans="1:39" ht="17.25" customHeight="1">
      <c r="A46" s="50"/>
      <c r="B46" s="80">
        <v>39</v>
      </c>
      <c r="C46" s="81">
        <v>44075</v>
      </c>
      <c r="D46" s="4">
        <f t="shared" ref="D46:D55" si="27">D45</f>
        <v>75700</v>
      </c>
      <c r="E46" s="2">
        <f t="array" ref="E46">ROUND(D46*0.17,0)</f>
        <v>12869</v>
      </c>
      <c r="F46" s="2">
        <f t="array" ref="F46">ROUND(D46*0.08,0)</f>
        <v>6056</v>
      </c>
      <c r="G46" s="83">
        <f t="shared" si="4"/>
        <v>94625</v>
      </c>
      <c r="H46" s="4">
        <f t="shared" ref="H46:H55" si="28">H45</f>
        <v>73500</v>
      </c>
      <c r="I46" s="2">
        <f t="array" ref="I46">ROUND(H46*0.17,0)</f>
        <v>12495</v>
      </c>
      <c r="J46" s="2">
        <f t="array" ref="J46">ROUND(H46*0.08,0)</f>
        <v>5880</v>
      </c>
      <c r="K46" s="83">
        <f t="shared" si="5"/>
        <v>91875</v>
      </c>
      <c r="L46" s="84">
        <f t="shared" si="23"/>
        <v>2200</v>
      </c>
      <c r="M46" s="85">
        <f t="shared" si="24"/>
        <v>374</v>
      </c>
      <c r="N46" s="82">
        <f t="shared" si="25"/>
        <v>176</v>
      </c>
      <c r="O46" s="86">
        <f t="shared" si="6"/>
        <v>2750</v>
      </c>
      <c r="P46" s="7">
        <v>0</v>
      </c>
      <c r="Q46" s="7">
        <v>0</v>
      </c>
      <c r="R46" s="87">
        <f t="shared" si="7"/>
        <v>0</v>
      </c>
      <c r="S46" s="7">
        <f t="shared" si="14"/>
        <v>0</v>
      </c>
      <c r="T46" s="7">
        <f t="shared" si="8"/>
        <v>0</v>
      </c>
      <c r="U46" s="88">
        <f t="shared" si="9"/>
        <v>0</v>
      </c>
      <c r="V46" s="12">
        <f>ROUND(K46/30*2,0)</f>
        <v>6125</v>
      </c>
      <c r="W46" s="7">
        <f>ROUND(G46/30*2,0)</f>
        <v>6308</v>
      </c>
      <c r="X46" s="88">
        <f t="shared" si="10"/>
        <v>183</v>
      </c>
      <c r="Y46" s="12">
        <f t="shared" si="15"/>
        <v>0</v>
      </c>
      <c r="Z46" s="7">
        <f t="shared" si="16"/>
        <v>0</v>
      </c>
      <c r="AA46" s="88">
        <f t="shared" si="26"/>
        <v>0</v>
      </c>
      <c r="AB46" s="13">
        <v>0</v>
      </c>
      <c r="AC46" s="14">
        <f t="array" ref="AC46">ROUND((O46-R46-U46)*0.1,0)</f>
        <v>275</v>
      </c>
      <c r="AD46" s="89">
        <f t="shared" si="12"/>
        <v>458</v>
      </c>
      <c r="AE46" s="90">
        <f t="shared" si="13"/>
        <v>2292</v>
      </c>
      <c r="AF46" s="180"/>
      <c r="AG46" s="181"/>
      <c r="AH46" s="51"/>
      <c r="AI46" s="93"/>
      <c r="AJ46" s="93"/>
      <c r="AK46" s="93"/>
      <c r="AL46" s="93"/>
      <c r="AM46" s="93"/>
    </row>
    <row r="47" spans="1:39" ht="17.25" customHeight="1">
      <c r="A47" s="50"/>
      <c r="B47" s="92">
        <v>40</v>
      </c>
      <c r="C47" s="81">
        <v>44105</v>
      </c>
      <c r="D47" s="4">
        <f t="shared" si="27"/>
        <v>75700</v>
      </c>
      <c r="E47" s="2">
        <f t="array" ref="E47">ROUND(D47*0.17,0)</f>
        <v>12869</v>
      </c>
      <c r="F47" s="2">
        <f t="array" ref="F47">ROUND(D47*0.08,0)</f>
        <v>6056</v>
      </c>
      <c r="G47" s="83">
        <f t="shared" si="4"/>
        <v>94625</v>
      </c>
      <c r="H47" s="4">
        <f t="shared" si="28"/>
        <v>73500</v>
      </c>
      <c r="I47" s="2">
        <f t="array" ref="I47">ROUND(H47*0.17,0)</f>
        <v>12495</v>
      </c>
      <c r="J47" s="2">
        <f t="array" ref="J47">ROUND(H47*0.08,0)</f>
        <v>5880</v>
      </c>
      <c r="K47" s="83">
        <f t="shared" si="5"/>
        <v>91875</v>
      </c>
      <c r="L47" s="84">
        <f t="shared" si="23"/>
        <v>2200</v>
      </c>
      <c r="M47" s="85">
        <f t="shared" si="24"/>
        <v>374</v>
      </c>
      <c r="N47" s="82">
        <f t="shared" si="25"/>
        <v>176</v>
      </c>
      <c r="O47" s="86">
        <f t="shared" si="6"/>
        <v>2750</v>
      </c>
      <c r="P47" s="7">
        <v>0</v>
      </c>
      <c r="Q47" s="7">
        <v>0</v>
      </c>
      <c r="R47" s="87">
        <f t="shared" si="7"/>
        <v>0</v>
      </c>
      <c r="S47" s="7">
        <f t="shared" si="14"/>
        <v>0</v>
      </c>
      <c r="T47" s="7">
        <f t="shared" si="8"/>
        <v>0</v>
      </c>
      <c r="U47" s="88">
        <f t="shared" si="9"/>
        <v>0</v>
      </c>
      <c r="V47" s="12">
        <f>ROUND(K47/31*2,0)</f>
        <v>5927</v>
      </c>
      <c r="W47" s="7">
        <f>ROUND(G47/31*2,0)</f>
        <v>6105</v>
      </c>
      <c r="X47" s="88">
        <f t="shared" si="10"/>
        <v>178</v>
      </c>
      <c r="Y47" s="12">
        <f t="shared" si="15"/>
        <v>0</v>
      </c>
      <c r="Z47" s="7">
        <f t="shared" si="16"/>
        <v>0</v>
      </c>
      <c r="AA47" s="88">
        <f t="shared" si="26"/>
        <v>0</v>
      </c>
      <c r="AB47" s="13">
        <v>0</v>
      </c>
      <c r="AC47" s="14">
        <f t="array" ref="AC47">ROUND((O47-R47-U47)*0.1,0)</f>
        <v>275</v>
      </c>
      <c r="AD47" s="89">
        <f t="shared" si="12"/>
        <v>453</v>
      </c>
      <c r="AE47" s="90">
        <f t="shared" si="13"/>
        <v>2297</v>
      </c>
      <c r="AF47" s="180"/>
      <c r="AG47" s="181"/>
      <c r="AH47" s="51"/>
      <c r="AI47" s="93"/>
      <c r="AJ47" s="93"/>
      <c r="AK47" s="93"/>
      <c r="AL47" s="93"/>
      <c r="AM47" s="93"/>
    </row>
    <row r="48" spans="1:39" ht="17.25" customHeight="1">
      <c r="A48" s="50"/>
      <c r="B48" s="80">
        <v>41</v>
      </c>
      <c r="C48" s="81">
        <v>44136</v>
      </c>
      <c r="D48" s="4">
        <f t="shared" si="27"/>
        <v>75700</v>
      </c>
      <c r="E48" s="2">
        <f t="array" ref="E48">ROUND(D48*0.17,0)</f>
        <v>12869</v>
      </c>
      <c r="F48" s="2">
        <f t="array" ref="F48">ROUND(D48*0.08,0)</f>
        <v>6056</v>
      </c>
      <c r="G48" s="83">
        <f t="shared" si="4"/>
        <v>94625</v>
      </c>
      <c r="H48" s="4">
        <f t="shared" si="28"/>
        <v>73500</v>
      </c>
      <c r="I48" s="2">
        <f t="array" ref="I48">ROUND(H48*0.17,0)</f>
        <v>12495</v>
      </c>
      <c r="J48" s="2">
        <f t="array" ref="J48">ROUND(H48*0.08,0)</f>
        <v>5880</v>
      </c>
      <c r="K48" s="83">
        <f t="shared" si="5"/>
        <v>91875</v>
      </c>
      <c r="L48" s="84">
        <f t="shared" si="23"/>
        <v>2200</v>
      </c>
      <c r="M48" s="85">
        <f t="shared" si="24"/>
        <v>374</v>
      </c>
      <c r="N48" s="82">
        <f t="shared" si="25"/>
        <v>176</v>
      </c>
      <c r="O48" s="86">
        <f t="shared" si="6"/>
        <v>2750</v>
      </c>
      <c r="P48" s="7">
        <v>0</v>
      </c>
      <c r="Q48" s="7">
        <v>0</v>
      </c>
      <c r="R48" s="87">
        <f t="shared" si="7"/>
        <v>0</v>
      </c>
      <c r="S48" s="7">
        <f t="shared" si="14"/>
        <v>0</v>
      </c>
      <c r="T48" s="7">
        <f t="shared" si="8"/>
        <v>0</v>
      </c>
      <c r="U48" s="88">
        <f t="shared" si="9"/>
        <v>0</v>
      </c>
      <c r="V48" s="12">
        <f t="shared" ref="V48:V66" si="29">IF(C48="01-03-2020",ROUND(H48/31*5,0),0)</f>
        <v>0</v>
      </c>
      <c r="W48" s="7">
        <v>0</v>
      </c>
      <c r="X48" s="88">
        <f t="shared" si="10"/>
        <v>0</v>
      </c>
      <c r="Y48" s="12">
        <f t="shared" si="15"/>
        <v>0</v>
      </c>
      <c r="Z48" s="7">
        <f t="shared" si="16"/>
        <v>0</v>
      </c>
      <c r="AA48" s="88">
        <f t="shared" si="26"/>
        <v>0</v>
      </c>
      <c r="AB48" s="13">
        <v>0</v>
      </c>
      <c r="AC48" s="14">
        <f t="array" ref="AC48">ROUND((O48-R48-U48)*0.1,0)</f>
        <v>275</v>
      </c>
      <c r="AD48" s="89">
        <f t="shared" si="12"/>
        <v>275</v>
      </c>
      <c r="AE48" s="90">
        <f t="shared" si="13"/>
        <v>2475</v>
      </c>
      <c r="AF48" s="180"/>
      <c r="AG48" s="181"/>
      <c r="AH48" s="51"/>
      <c r="AI48" s="93"/>
      <c r="AJ48" s="93"/>
      <c r="AK48" s="93"/>
      <c r="AL48" s="93"/>
      <c r="AM48" s="93"/>
    </row>
    <row r="49" spans="1:39" ht="17.25" customHeight="1">
      <c r="A49" s="50"/>
      <c r="B49" s="92">
        <v>42</v>
      </c>
      <c r="C49" s="81">
        <v>44166</v>
      </c>
      <c r="D49" s="4">
        <f t="shared" si="27"/>
        <v>75700</v>
      </c>
      <c r="E49" s="2">
        <f t="array" ref="E49">ROUND(D49*0.17,0)</f>
        <v>12869</v>
      </c>
      <c r="F49" s="2">
        <f t="array" ref="F49">ROUND(D49*0.08,0)</f>
        <v>6056</v>
      </c>
      <c r="G49" s="83">
        <f t="shared" si="4"/>
        <v>94625</v>
      </c>
      <c r="H49" s="4">
        <f t="shared" si="28"/>
        <v>73500</v>
      </c>
      <c r="I49" s="2">
        <f t="array" ref="I49">ROUND(H49*0.17,0)</f>
        <v>12495</v>
      </c>
      <c r="J49" s="2">
        <f t="array" ref="J49">ROUND(H49*0.08,0)</f>
        <v>5880</v>
      </c>
      <c r="K49" s="83">
        <f t="shared" si="5"/>
        <v>91875</v>
      </c>
      <c r="L49" s="84">
        <f t="shared" si="23"/>
        <v>2200</v>
      </c>
      <c r="M49" s="85">
        <f t="shared" si="24"/>
        <v>374</v>
      </c>
      <c r="N49" s="82">
        <f t="shared" si="25"/>
        <v>176</v>
      </c>
      <c r="O49" s="86">
        <f t="shared" si="6"/>
        <v>2750</v>
      </c>
      <c r="P49" s="7">
        <v>0</v>
      </c>
      <c r="Q49" s="7">
        <v>0</v>
      </c>
      <c r="R49" s="87">
        <f t="shared" si="7"/>
        <v>0</v>
      </c>
      <c r="S49" s="7">
        <f t="shared" si="14"/>
        <v>0</v>
      </c>
      <c r="T49" s="7">
        <f t="shared" si="8"/>
        <v>0</v>
      </c>
      <c r="U49" s="88">
        <f t="shared" si="9"/>
        <v>0</v>
      </c>
      <c r="V49" s="12">
        <f t="shared" si="29"/>
        <v>0</v>
      </c>
      <c r="W49" s="7">
        <v>0</v>
      </c>
      <c r="X49" s="88">
        <f t="shared" si="10"/>
        <v>0</v>
      </c>
      <c r="Y49" s="12">
        <f t="shared" si="15"/>
        <v>0</v>
      </c>
      <c r="Z49" s="7">
        <f t="shared" si="16"/>
        <v>0</v>
      </c>
      <c r="AA49" s="88">
        <f t="shared" si="26"/>
        <v>0</v>
      </c>
      <c r="AB49" s="13">
        <v>0</v>
      </c>
      <c r="AC49" s="14">
        <f t="array" ref="AC49">ROUND((O49-R49-U49)*0.1,0)</f>
        <v>275</v>
      </c>
      <c r="AD49" s="89">
        <f t="shared" si="12"/>
        <v>275</v>
      </c>
      <c r="AE49" s="90">
        <f t="shared" si="13"/>
        <v>2475</v>
      </c>
      <c r="AF49" s="180"/>
      <c r="AG49" s="181"/>
      <c r="AH49" s="51"/>
      <c r="AI49" s="93"/>
      <c r="AJ49" s="93"/>
      <c r="AK49" s="93"/>
      <c r="AL49" s="93"/>
      <c r="AM49" s="93"/>
    </row>
    <row r="50" spans="1:39" ht="17.25" customHeight="1">
      <c r="A50" s="50"/>
      <c r="B50" s="80">
        <v>43</v>
      </c>
      <c r="C50" s="81">
        <v>44197</v>
      </c>
      <c r="D50" s="4">
        <f t="shared" si="27"/>
        <v>75700</v>
      </c>
      <c r="E50" s="2">
        <f t="array" ref="E50">ROUND(D50*0.17,0)</f>
        <v>12869</v>
      </c>
      <c r="F50" s="2">
        <f t="array" ref="F50">ROUND(D50*0.08,0)</f>
        <v>6056</v>
      </c>
      <c r="G50" s="83">
        <f t="shared" si="4"/>
        <v>94625</v>
      </c>
      <c r="H50" s="4">
        <f t="shared" si="28"/>
        <v>73500</v>
      </c>
      <c r="I50" s="2">
        <f t="array" ref="I50">ROUND(H50*0.17,0)</f>
        <v>12495</v>
      </c>
      <c r="J50" s="2">
        <f t="array" ref="J50">ROUND(H50*0.08,0)</f>
        <v>5880</v>
      </c>
      <c r="K50" s="83">
        <f t="shared" si="5"/>
        <v>91875</v>
      </c>
      <c r="L50" s="84">
        <f t="shared" si="23"/>
        <v>2200</v>
      </c>
      <c r="M50" s="85">
        <f t="shared" si="24"/>
        <v>374</v>
      </c>
      <c r="N50" s="82">
        <f t="shared" si="25"/>
        <v>176</v>
      </c>
      <c r="O50" s="86">
        <f t="shared" si="6"/>
        <v>2750</v>
      </c>
      <c r="P50" s="7">
        <v>0</v>
      </c>
      <c r="Q50" s="7">
        <v>0</v>
      </c>
      <c r="R50" s="87">
        <f t="shared" si="7"/>
        <v>0</v>
      </c>
      <c r="S50" s="7">
        <f t="shared" si="14"/>
        <v>0</v>
      </c>
      <c r="T50" s="7">
        <f t="shared" si="8"/>
        <v>0</v>
      </c>
      <c r="U50" s="88">
        <f t="shared" si="9"/>
        <v>0</v>
      </c>
      <c r="V50" s="12">
        <f t="shared" si="29"/>
        <v>0</v>
      </c>
      <c r="W50" s="7">
        <v>0</v>
      </c>
      <c r="X50" s="88">
        <f t="shared" si="10"/>
        <v>0</v>
      </c>
      <c r="Y50" s="12">
        <f t="shared" si="15"/>
        <v>0</v>
      </c>
      <c r="Z50" s="7">
        <f t="shared" si="16"/>
        <v>0</v>
      </c>
      <c r="AA50" s="88">
        <f t="shared" si="26"/>
        <v>0</v>
      </c>
      <c r="AB50" s="13">
        <v>0</v>
      </c>
      <c r="AC50" s="14">
        <f t="array" ref="AC50">ROUND((O50-R50-U50)*0.1,0)</f>
        <v>275</v>
      </c>
      <c r="AD50" s="89">
        <f t="shared" si="12"/>
        <v>275</v>
      </c>
      <c r="AE50" s="90">
        <f t="shared" si="13"/>
        <v>2475</v>
      </c>
      <c r="AF50" s="180"/>
      <c r="AG50" s="181"/>
      <c r="AH50" s="51"/>
      <c r="AI50" s="93"/>
      <c r="AJ50" s="93"/>
      <c r="AK50" s="93"/>
      <c r="AL50" s="93"/>
      <c r="AM50" s="93"/>
    </row>
    <row r="51" spans="1:39" ht="17.25" customHeight="1">
      <c r="A51" s="50"/>
      <c r="B51" s="92">
        <v>44</v>
      </c>
      <c r="C51" s="81">
        <v>44228</v>
      </c>
      <c r="D51" s="4">
        <f t="shared" si="27"/>
        <v>75700</v>
      </c>
      <c r="E51" s="2">
        <f t="array" ref="E51">ROUND(D51*0.17,0)</f>
        <v>12869</v>
      </c>
      <c r="F51" s="2">
        <f t="array" ref="F51">ROUND(D51*0.08,0)</f>
        <v>6056</v>
      </c>
      <c r="G51" s="83">
        <f t="shared" si="4"/>
        <v>94625</v>
      </c>
      <c r="H51" s="4">
        <f t="shared" si="28"/>
        <v>73500</v>
      </c>
      <c r="I51" s="2">
        <f t="array" ref="I51">ROUND(H51*0.17,0)</f>
        <v>12495</v>
      </c>
      <c r="J51" s="2">
        <f t="array" ref="J51">ROUND(H51*0.08,0)</f>
        <v>5880</v>
      </c>
      <c r="K51" s="83">
        <f t="shared" si="5"/>
        <v>91875</v>
      </c>
      <c r="L51" s="84">
        <f t="shared" si="23"/>
        <v>2200</v>
      </c>
      <c r="M51" s="85">
        <f t="shared" si="24"/>
        <v>374</v>
      </c>
      <c r="N51" s="82">
        <f t="shared" si="25"/>
        <v>176</v>
      </c>
      <c r="O51" s="86">
        <f t="shared" si="6"/>
        <v>2750</v>
      </c>
      <c r="P51" s="7">
        <v>0</v>
      </c>
      <c r="Q51" s="7">
        <v>0</v>
      </c>
      <c r="R51" s="87">
        <f t="shared" si="7"/>
        <v>0</v>
      </c>
      <c r="S51" s="7">
        <f t="shared" si="14"/>
        <v>0</v>
      </c>
      <c r="T51" s="7">
        <f t="shared" si="8"/>
        <v>0</v>
      </c>
      <c r="U51" s="88">
        <f t="shared" si="9"/>
        <v>0</v>
      </c>
      <c r="V51" s="12">
        <f t="shared" si="29"/>
        <v>0</v>
      </c>
      <c r="W51" s="7">
        <v>0</v>
      </c>
      <c r="X51" s="88">
        <f t="shared" si="10"/>
        <v>0</v>
      </c>
      <c r="Y51" s="12">
        <f t="shared" si="15"/>
        <v>0</v>
      </c>
      <c r="Z51" s="7">
        <f t="shared" si="16"/>
        <v>0</v>
      </c>
      <c r="AA51" s="88">
        <f t="shared" si="26"/>
        <v>0</v>
      </c>
      <c r="AB51" s="13">
        <v>0</v>
      </c>
      <c r="AC51" s="14">
        <f t="array" ref="AC51">ROUND((O51-R51-U51)*0.1,0)</f>
        <v>275</v>
      </c>
      <c r="AD51" s="89">
        <f t="shared" si="12"/>
        <v>275</v>
      </c>
      <c r="AE51" s="90">
        <f t="shared" si="13"/>
        <v>2475</v>
      </c>
      <c r="AF51" s="180"/>
      <c r="AG51" s="181"/>
      <c r="AH51" s="51"/>
      <c r="AI51" s="93"/>
      <c r="AJ51" s="93"/>
      <c r="AK51" s="93"/>
      <c r="AL51" s="93"/>
      <c r="AM51" s="93"/>
    </row>
    <row r="52" spans="1:39" ht="17.25" customHeight="1">
      <c r="A52" s="50"/>
      <c r="B52" s="80">
        <v>45</v>
      </c>
      <c r="C52" s="81">
        <v>44256</v>
      </c>
      <c r="D52" s="4">
        <f t="shared" si="27"/>
        <v>75700</v>
      </c>
      <c r="E52" s="2">
        <f t="array" ref="E52">ROUND(D52*0.17,0)</f>
        <v>12869</v>
      </c>
      <c r="F52" s="2">
        <f t="array" ref="F52">ROUND(D52*0.08,0)</f>
        <v>6056</v>
      </c>
      <c r="G52" s="83">
        <f t="shared" si="4"/>
        <v>94625</v>
      </c>
      <c r="H52" s="4">
        <f t="shared" si="28"/>
        <v>73500</v>
      </c>
      <c r="I52" s="2">
        <f t="array" ref="I52">ROUND(H52*0.17,0)</f>
        <v>12495</v>
      </c>
      <c r="J52" s="2">
        <f t="array" ref="J52">ROUND(H52*0.08,0)</f>
        <v>5880</v>
      </c>
      <c r="K52" s="83">
        <f t="shared" si="5"/>
        <v>91875</v>
      </c>
      <c r="L52" s="84">
        <f t="shared" si="23"/>
        <v>2200</v>
      </c>
      <c r="M52" s="85">
        <f t="shared" si="24"/>
        <v>374</v>
      </c>
      <c r="N52" s="82">
        <f t="shared" si="25"/>
        <v>176</v>
      </c>
      <c r="O52" s="86">
        <f t="shared" si="6"/>
        <v>2750</v>
      </c>
      <c r="P52" s="7">
        <v>0</v>
      </c>
      <c r="Q52" s="7">
        <v>0</v>
      </c>
      <c r="R52" s="87">
        <f t="shared" si="7"/>
        <v>0</v>
      </c>
      <c r="S52" s="7">
        <f t="shared" si="14"/>
        <v>0</v>
      </c>
      <c r="T52" s="7">
        <f t="shared" si="8"/>
        <v>0</v>
      </c>
      <c r="U52" s="88">
        <f t="shared" si="9"/>
        <v>0</v>
      </c>
      <c r="V52" s="12">
        <f t="shared" si="29"/>
        <v>0</v>
      </c>
      <c r="W52" s="7">
        <v>0</v>
      </c>
      <c r="X52" s="88">
        <f t="shared" si="10"/>
        <v>0</v>
      </c>
      <c r="Y52" s="12">
        <f t="shared" si="15"/>
        <v>0</v>
      </c>
      <c r="Z52" s="7">
        <f t="shared" si="16"/>
        <v>0</v>
      </c>
      <c r="AA52" s="88">
        <f t="shared" si="26"/>
        <v>0</v>
      </c>
      <c r="AB52" s="13">
        <v>0</v>
      </c>
      <c r="AC52" s="14">
        <f t="array" ref="AC52">ROUND((O52-R52-U52)*0.1,0)</f>
        <v>275</v>
      </c>
      <c r="AD52" s="89">
        <f t="shared" si="12"/>
        <v>275</v>
      </c>
      <c r="AE52" s="90">
        <f t="shared" si="13"/>
        <v>2475</v>
      </c>
      <c r="AF52" s="180"/>
      <c r="AG52" s="181"/>
      <c r="AH52" s="51"/>
      <c r="AI52" s="93"/>
      <c r="AJ52" s="93"/>
      <c r="AK52" s="93"/>
      <c r="AL52" s="93"/>
      <c r="AM52" s="93"/>
    </row>
    <row r="53" spans="1:39" ht="17.25" customHeight="1">
      <c r="A53" s="50"/>
      <c r="B53" s="92">
        <v>46</v>
      </c>
      <c r="C53" s="81">
        <v>44287</v>
      </c>
      <c r="D53" s="4">
        <f t="shared" si="27"/>
        <v>75700</v>
      </c>
      <c r="E53" s="2">
        <f t="array" ref="E53">ROUND(D53*0.17,0)</f>
        <v>12869</v>
      </c>
      <c r="F53" s="2">
        <f t="array" ref="F53">ROUND(D53*0.08,0)</f>
        <v>6056</v>
      </c>
      <c r="G53" s="83">
        <f t="shared" si="4"/>
        <v>94625</v>
      </c>
      <c r="H53" s="4">
        <f t="shared" si="28"/>
        <v>73500</v>
      </c>
      <c r="I53" s="2">
        <f t="array" ref="I53">ROUND(H53*0.17,0)</f>
        <v>12495</v>
      </c>
      <c r="J53" s="2">
        <f t="array" ref="J53">ROUND(H53*0.08,0)</f>
        <v>5880</v>
      </c>
      <c r="K53" s="83">
        <f t="shared" si="5"/>
        <v>91875</v>
      </c>
      <c r="L53" s="84">
        <f t="shared" si="23"/>
        <v>2200</v>
      </c>
      <c r="M53" s="85">
        <f t="shared" si="24"/>
        <v>374</v>
      </c>
      <c r="N53" s="82">
        <f t="shared" si="25"/>
        <v>176</v>
      </c>
      <c r="O53" s="86">
        <f t="shared" si="6"/>
        <v>2750</v>
      </c>
      <c r="P53" s="7">
        <v>0</v>
      </c>
      <c r="Q53" s="7">
        <v>0</v>
      </c>
      <c r="R53" s="87">
        <f t="shared" si="7"/>
        <v>0</v>
      </c>
      <c r="S53" s="7">
        <f t="shared" si="14"/>
        <v>0</v>
      </c>
      <c r="T53" s="7">
        <f t="shared" si="8"/>
        <v>0</v>
      </c>
      <c r="U53" s="88">
        <f t="shared" si="9"/>
        <v>0</v>
      </c>
      <c r="V53" s="12">
        <f t="shared" si="29"/>
        <v>0</v>
      </c>
      <c r="W53" s="7">
        <v>0</v>
      </c>
      <c r="X53" s="88">
        <f t="shared" si="10"/>
        <v>0</v>
      </c>
      <c r="Y53" s="12">
        <f t="shared" si="15"/>
        <v>0</v>
      </c>
      <c r="Z53" s="7">
        <f t="shared" si="16"/>
        <v>0</v>
      </c>
      <c r="AA53" s="88">
        <f t="shared" si="26"/>
        <v>0</v>
      </c>
      <c r="AB53" s="13">
        <v>0</v>
      </c>
      <c r="AC53" s="14">
        <f t="array" ref="AC53">ROUND((O53-R53-U53)*0.1,0)</f>
        <v>275</v>
      </c>
      <c r="AD53" s="89">
        <f t="shared" si="12"/>
        <v>275</v>
      </c>
      <c r="AE53" s="90">
        <f t="shared" si="13"/>
        <v>2475</v>
      </c>
      <c r="AF53" s="180"/>
      <c r="AG53" s="181"/>
      <c r="AH53" s="51"/>
      <c r="AI53" s="93"/>
      <c r="AJ53" s="93"/>
      <c r="AK53" s="93"/>
      <c r="AL53" s="93"/>
      <c r="AM53" s="93"/>
    </row>
    <row r="54" spans="1:39" ht="17.25" customHeight="1">
      <c r="A54" s="50"/>
      <c r="B54" s="80">
        <v>47</v>
      </c>
      <c r="C54" s="81">
        <v>44317</v>
      </c>
      <c r="D54" s="4">
        <f t="shared" si="27"/>
        <v>75700</v>
      </c>
      <c r="E54" s="2">
        <f t="array" ref="E54">ROUND(D54*0.17,0)</f>
        <v>12869</v>
      </c>
      <c r="F54" s="2">
        <f t="array" ref="F54">ROUND(D54*0.08,0)</f>
        <v>6056</v>
      </c>
      <c r="G54" s="83">
        <f t="shared" si="4"/>
        <v>94625</v>
      </c>
      <c r="H54" s="4">
        <f t="shared" si="28"/>
        <v>73500</v>
      </c>
      <c r="I54" s="2">
        <f t="array" ref="I54">ROUND(H54*0.17,0)</f>
        <v>12495</v>
      </c>
      <c r="J54" s="2">
        <f t="array" ref="J54">ROUND(H54*0.08,0)</f>
        <v>5880</v>
      </c>
      <c r="K54" s="83">
        <f t="shared" si="5"/>
        <v>91875</v>
      </c>
      <c r="L54" s="84">
        <f t="shared" si="23"/>
        <v>2200</v>
      </c>
      <c r="M54" s="85">
        <f t="shared" si="24"/>
        <v>374</v>
      </c>
      <c r="N54" s="82">
        <f t="shared" si="25"/>
        <v>176</v>
      </c>
      <c r="O54" s="86">
        <f t="shared" si="6"/>
        <v>2750</v>
      </c>
      <c r="P54" s="7">
        <v>0</v>
      </c>
      <c r="Q54" s="7">
        <v>0</v>
      </c>
      <c r="R54" s="87">
        <f t="shared" si="7"/>
        <v>0</v>
      </c>
      <c r="S54" s="7">
        <f t="shared" si="14"/>
        <v>0</v>
      </c>
      <c r="T54" s="7">
        <f t="shared" si="8"/>
        <v>0</v>
      </c>
      <c r="U54" s="88">
        <f t="shared" si="9"/>
        <v>0</v>
      </c>
      <c r="V54" s="12">
        <f t="shared" si="29"/>
        <v>0</v>
      </c>
      <c r="W54" s="7">
        <v>0</v>
      </c>
      <c r="X54" s="88">
        <f t="shared" si="10"/>
        <v>0</v>
      </c>
      <c r="Y54" s="12">
        <f t="shared" si="15"/>
        <v>0</v>
      </c>
      <c r="Z54" s="7">
        <f t="shared" si="16"/>
        <v>0</v>
      </c>
      <c r="AA54" s="88">
        <f t="shared" si="26"/>
        <v>0</v>
      </c>
      <c r="AB54" s="13">
        <v>0</v>
      </c>
      <c r="AC54" s="14">
        <f t="array" ref="AC54">ROUND((O54-R54-U54)*0.1,0)</f>
        <v>275</v>
      </c>
      <c r="AD54" s="89">
        <f t="shared" si="12"/>
        <v>275</v>
      </c>
      <c r="AE54" s="90">
        <f t="shared" si="13"/>
        <v>2475</v>
      </c>
      <c r="AF54" s="180"/>
      <c r="AG54" s="181"/>
      <c r="AH54" s="51"/>
      <c r="AI54" s="93"/>
      <c r="AJ54" s="93"/>
      <c r="AK54" s="93"/>
      <c r="AL54" s="93"/>
      <c r="AM54" s="93"/>
    </row>
    <row r="55" spans="1:39" ht="17.25" customHeight="1">
      <c r="A55" s="50"/>
      <c r="B55" s="92">
        <v>48</v>
      </c>
      <c r="C55" s="81">
        <v>44348</v>
      </c>
      <c r="D55" s="4">
        <f t="shared" si="27"/>
        <v>75700</v>
      </c>
      <c r="E55" s="2">
        <f t="array" ref="E55">ROUND(D55*0.17,0)</f>
        <v>12869</v>
      </c>
      <c r="F55" s="2">
        <f t="array" ref="F55">ROUND(D55*0.08,0)</f>
        <v>6056</v>
      </c>
      <c r="G55" s="83">
        <f t="shared" si="4"/>
        <v>94625</v>
      </c>
      <c r="H55" s="4">
        <f t="shared" si="28"/>
        <v>73500</v>
      </c>
      <c r="I55" s="2">
        <f t="array" ref="I55">ROUND(H55*0.17,0)</f>
        <v>12495</v>
      </c>
      <c r="J55" s="2">
        <f t="array" ref="J55">ROUND(H55*0.08,0)</f>
        <v>5880</v>
      </c>
      <c r="K55" s="83">
        <f t="shared" si="5"/>
        <v>91875</v>
      </c>
      <c r="L55" s="84">
        <f t="shared" si="23"/>
        <v>2200</v>
      </c>
      <c r="M55" s="85">
        <f t="shared" si="24"/>
        <v>374</v>
      </c>
      <c r="N55" s="82">
        <f t="shared" si="25"/>
        <v>176</v>
      </c>
      <c r="O55" s="86">
        <f t="shared" si="6"/>
        <v>2750</v>
      </c>
      <c r="P55" s="7">
        <v>0</v>
      </c>
      <c r="Q55" s="7">
        <v>0</v>
      </c>
      <c r="R55" s="87">
        <f t="shared" si="7"/>
        <v>0</v>
      </c>
      <c r="S55" s="7">
        <f t="shared" si="14"/>
        <v>0</v>
      </c>
      <c r="T55" s="7">
        <f t="shared" si="8"/>
        <v>0</v>
      </c>
      <c r="U55" s="88">
        <f t="shared" si="9"/>
        <v>0</v>
      </c>
      <c r="V55" s="12">
        <f t="shared" si="29"/>
        <v>0</v>
      </c>
      <c r="W55" s="7">
        <v>0</v>
      </c>
      <c r="X55" s="88">
        <f t="shared" si="10"/>
        <v>0</v>
      </c>
      <c r="Y55" s="12">
        <f t="shared" si="15"/>
        <v>0</v>
      </c>
      <c r="Z55" s="7">
        <f t="shared" si="16"/>
        <v>0</v>
      </c>
      <c r="AA55" s="88">
        <f t="shared" si="26"/>
        <v>0</v>
      </c>
      <c r="AB55" s="13">
        <v>0</v>
      </c>
      <c r="AC55" s="14">
        <f t="array" ref="AC55">ROUND((O55-R55-U55)*0.1,0)</f>
        <v>275</v>
      </c>
      <c r="AD55" s="89">
        <f t="shared" si="12"/>
        <v>275</v>
      </c>
      <c r="AE55" s="90">
        <f t="shared" si="13"/>
        <v>2475</v>
      </c>
      <c r="AF55" s="180"/>
      <c r="AG55" s="181"/>
      <c r="AH55" s="51"/>
      <c r="AI55" s="93"/>
      <c r="AJ55" s="93"/>
      <c r="AK55" s="93"/>
      <c r="AL55" s="93"/>
      <c r="AM55" s="93"/>
    </row>
    <row r="56" spans="1:39" ht="17.25" customHeight="1">
      <c r="A56" s="50"/>
      <c r="B56" s="80">
        <v>49</v>
      </c>
      <c r="C56" s="81">
        <v>44378</v>
      </c>
      <c r="D56" s="1">
        <f>ROUND(D55*1.03,-2)</f>
        <v>78000</v>
      </c>
      <c r="E56" s="2">
        <f t="shared" ref="E56:E61" si="30">ROUND(D56*0.31,0)</f>
        <v>24180</v>
      </c>
      <c r="F56" s="2">
        <f t="array" ref="F56">ROUND(D56*0.09,0)</f>
        <v>7020</v>
      </c>
      <c r="G56" s="83">
        <f t="shared" si="4"/>
        <v>109200</v>
      </c>
      <c r="H56" s="1">
        <f>ROUND(H55*1.03,-2)</f>
        <v>75700</v>
      </c>
      <c r="I56" s="2">
        <f t="shared" ref="I56:I61" si="31">ROUND(H56*0.31,0)</f>
        <v>23467</v>
      </c>
      <c r="J56" s="2">
        <f t="array" ref="J56">ROUND(H56*0.09,0)</f>
        <v>6813</v>
      </c>
      <c r="K56" s="83">
        <f t="shared" si="5"/>
        <v>105980</v>
      </c>
      <c r="L56" s="84">
        <f t="shared" si="23"/>
        <v>2300</v>
      </c>
      <c r="M56" s="85">
        <f t="shared" si="24"/>
        <v>713</v>
      </c>
      <c r="N56" s="82">
        <f t="shared" si="25"/>
        <v>207</v>
      </c>
      <c r="O56" s="86">
        <f t="shared" si="6"/>
        <v>3220</v>
      </c>
      <c r="P56" s="7">
        <v>0</v>
      </c>
      <c r="Q56" s="8">
        <f>M56-M55</f>
        <v>339</v>
      </c>
      <c r="R56" s="87">
        <f t="shared" si="7"/>
        <v>339</v>
      </c>
      <c r="S56" s="7">
        <f t="shared" si="14"/>
        <v>0</v>
      </c>
      <c r="T56" s="7">
        <f t="shared" si="8"/>
        <v>0</v>
      </c>
      <c r="U56" s="88">
        <f t="shared" si="9"/>
        <v>0</v>
      </c>
      <c r="V56" s="12">
        <f t="shared" si="29"/>
        <v>0</v>
      </c>
      <c r="W56" s="7">
        <v>0</v>
      </c>
      <c r="X56" s="88">
        <f t="shared" si="10"/>
        <v>0</v>
      </c>
      <c r="Y56" s="12">
        <f t="shared" si="15"/>
        <v>0</v>
      </c>
      <c r="Z56" s="7">
        <f t="shared" si="16"/>
        <v>0</v>
      </c>
      <c r="AA56" s="88">
        <f t="shared" si="26"/>
        <v>0</v>
      </c>
      <c r="AB56" s="13">
        <v>0</v>
      </c>
      <c r="AC56" s="14">
        <f t="array" ref="AC56">ROUND((O56-R56-U56)*0.1,0)</f>
        <v>288</v>
      </c>
      <c r="AD56" s="89">
        <f t="shared" si="12"/>
        <v>627</v>
      </c>
      <c r="AE56" s="90">
        <f t="shared" si="13"/>
        <v>2593</v>
      </c>
      <c r="AF56" s="180"/>
      <c r="AG56" s="181"/>
      <c r="AH56" s="51"/>
      <c r="AI56" s="93"/>
      <c r="AJ56" s="93"/>
      <c r="AK56" s="93"/>
      <c r="AL56" s="93"/>
      <c r="AM56" s="93"/>
    </row>
    <row r="57" spans="1:39" ht="17.25" customHeight="1">
      <c r="A57" s="50"/>
      <c r="B57" s="92">
        <v>50</v>
      </c>
      <c r="C57" s="81">
        <v>44409</v>
      </c>
      <c r="D57" s="4">
        <f t="shared" ref="D57:D72" si="32">D56</f>
        <v>78000</v>
      </c>
      <c r="E57" s="2">
        <f t="shared" si="30"/>
        <v>24180</v>
      </c>
      <c r="F57" s="2">
        <f t="array" ref="F57">ROUND(D57*0.09,0)</f>
        <v>7020</v>
      </c>
      <c r="G57" s="83">
        <f t="shared" si="4"/>
        <v>109200</v>
      </c>
      <c r="H57" s="4">
        <f t="shared" ref="H57:H72" si="33">H56</f>
        <v>75700</v>
      </c>
      <c r="I57" s="2">
        <f t="shared" si="31"/>
        <v>23467</v>
      </c>
      <c r="J57" s="2">
        <f t="array" ref="J57">ROUND(H57*0.09,0)</f>
        <v>6813</v>
      </c>
      <c r="K57" s="83">
        <f t="shared" si="5"/>
        <v>105980</v>
      </c>
      <c r="L57" s="84">
        <f t="shared" si="23"/>
        <v>2300</v>
      </c>
      <c r="M57" s="85">
        <f t="shared" si="24"/>
        <v>713</v>
      </c>
      <c r="N57" s="82">
        <f t="shared" si="25"/>
        <v>207</v>
      </c>
      <c r="O57" s="86">
        <f t="shared" si="6"/>
        <v>3220</v>
      </c>
      <c r="P57" s="7">
        <v>0</v>
      </c>
      <c r="Q57" s="8">
        <f>M57-M55</f>
        <v>339</v>
      </c>
      <c r="R57" s="87">
        <f t="shared" si="7"/>
        <v>339</v>
      </c>
      <c r="S57" s="7">
        <f t="shared" si="14"/>
        <v>0</v>
      </c>
      <c r="T57" s="7">
        <f t="shared" si="8"/>
        <v>0</v>
      </c>
      <c r="U57" s="88">
        <f t="shared" si="9"/>
        <v>0</v>
      </c>
      <c r="V57" s="12">
        <f t="shared" si="29"/>
        <v>0</v>
      </c>
      <c r="W57" s="7">
        <v>0</v>
      </c>
      <c r="X57" s="88">
        <f t="shared" si="10"/>
        <v>0</v>
      </c>
      <c r="Y57" s="12">
        <f t="shared" si="15"/>
        <v>0</v>
      </c>
      <c r="Z57" s="7">
        <f t="shared" si="16"/>
        <v>0</v>
      </c>
      <c r="AA57" s="88">
        <f t="shared" si="26"/>
        <v>0</v>
      </c>
      <c r="AB57" s="13">
        <v>0</v>
      </c>
      <c r="AC57" s="14">
        <f t="array" ref="AC57">ROUND((O57-R57-U57)*0.1,0)</f>
        <v>288</v>
      </c>
      <c r="AD57" s="89">
        <f t="shared" si="12"/>
        <v>627</v>
      </c>
      <c r="AE57" s="90">
        <f t="shared" si="13"/>
        <v>2593</v>
      </c>
      <c r="AF57" s="180"/>
      <c r="AG57" s="181"/>
      <c r="AH57" s="51"/>
      <c r="AI57" s="93"/>
      <c r="AJ57" s="93"/>
      <c r="AK57" s="93"/>
      <c r="AL57" s="93"/>
      <c r="AM57" s="93"/>
    </row>
    <row r="58" spans="1:39" ht="17.25" customHeight="1">
      <c r="A58" s="50"/>
      <c r="B58" s="80">
        <v>51</v>
      </c>
      <c r="C58" s="81">
        <v>44440</v>
      </c>
      <c r="D58" s="4">
        <f t="shared" si="32"/>
        <v>78000</v>
      </c>
      <c r="E58" s="2">
        <f t="shared" si="30"/>
        <v>24180</v>
      </c>
      <c r="F58" s="2">
        <f t="array" ref="F58">ROUND(D58*0.09,0)</f>
        <v>7020</v>
      </c>
      <c r="G58" s="83">
        <f t="shared" si="4"/>
        <v>109200</v>
      </c>
      <c r="H58" s="4">
        <f t="shared" si="33"/>
        <v>75700</v>
      </c>
      <c r="I58" s="2">
        <f t="shared" si="31"/>
        <v>23467</v>
      </c>
      <c r="J58" s="2">
        <f t="array" ref="J58">ROUND(H58*0.09,0)</f>
        <v>6813</v>
      </c>
      <c r="K58" s="83">
        <f t="shared" si="5"/>
        <v>105980</v>
      </c>
      <c r="L58" s="84">
        <f t="shared" si="23"/>
        <v>2300</v>
      </c>
      <c r="M58" s="85">
        <f t="shared" si="24"/>
        <v>713</v>
      </c>
      <c r="N58" s="82">
        <f t="shared" si="25"/>
        <v>207</v>
      </c>
      <c r="O58" s="86">
        <f t="shared" ref="O58:O66" si="34">L58+M58+N58</f>
        <v>3220</v>
      </c>
      <c r="P58" s="7">
        <v>0</v>
      </c>
      <c r="Q58" s="8">
        <f>M58-M55</f>
        <v>339</v>
      </c>
      <c r="R58" s="87">
        <f t="shared" si="7"/>
        <v>339</v>
      </c>
      <c r="S58" s="7">
        <f t="shared" si="14"/>
        <v>0</v>
      </c>
      <c r="T58" s="7">
        <f t="shared" si="8"/>
        <v>0</v>
      </c>
      <c r="U58" s="88">
        <f t="shared" si="9"/>
        <v>0</v>
      </c>
      <c r="V58" s="12">
        <f t="shared" si="29"/>
        <v>0</v>
      </c>
      <c r="W58" s="7">
        <v>0</v>
      </c>
      <c r="X58" s="88">
        <f t="shared" si="10"/>
        <v>0</v>
      </c>
      <c r="Y58" s="12">
        <f t="shared" si="15"/>
        <v>0</v>
      </c>
      <c r="Z58" s="7">
        <f t="shared" si="16"/>
        <v>0</v>
      </c>
      <c r="AA58" s="88">
        <f t="shared" si="26"/>
        <v>0</v>
      </c>
      <c r="AB58" s="13">
        <v>0</v>
      </c>
      <c r="AC58" s="14">
        <f t="array" ref="AC58">ROUND((O58-R58-U58)*0.1,0)</f>
        <v>288</v>
      </c>
      <c r="AD58" s="89">
        <f t="shared" si="12"/>
        <v>627</v>
      </c>
      <c r="AE58" s="90">
        <f t="shared" si="13"/>
        <v>2593</v>
      </c>
      <c r="AF58" s="180"/>
      <c r="AG58" s="181"/>
      <c r="AH58" s="51"/>
      <c r="AI58" s="93"/>
      <c r="AJ58" s="93"/>
      <c r="AK58" s="93"/>
      <c r="AL58" s="93"/>
      <c r="AM58" s="93"/>
    </row>
    <row r="59" spans="1:39" ht="17.25" customHeight="1">
      <c r="A59" s="50"/>
      <c r="B59" s="92">
        <v>52</v>
      </c>
      <c r="C59" s="81">
        <v>44470</v>
      </c>
      <c r="D59" s="4">
        <f t="shared" si="32"/>
        <v>78000</v>
      </c>
      <c r="E59" s="2">
        <f t="shared" si="30"/>
        <v>24180</v>
      </c>
      <c r="F59" s="2">
        <f t="array" ref="F59">ROUND(D59*0.09,0)</f>
        <v>7020</v>
      </c>
      <c r="G59" s="83">
        <f t="shared" si="4"/>
        <v>109200</v>
      </c>
      <c r="H59" s="4">
        <f t="shared" si="33"/>
        <v>75700</v>
      </c>
      <c r="I59" s="2">
        <f t="shared" si="31"/>
        <v>23467</v>
      </c>
      <c r="J59" s="2">
        <f t="array" ref="J59">ROUND(H59*0.09,0)</f>
        <v>6813</v>
      </c>
      <c r="K59" s="83">
        <f t="shared" si="5"/>
        <v>105980</v>
      </c>
      <c r="L59" s="84">
        <f t="shared" si="23"/>
        <v>2300</v>
      </c>
      <c r="M59" s="85">
        <f t="shared" si="24"/>
        <v>713</v>
      </c>
      <c r="N59" s="82">
        <f t="shared" si="25"/>
        <v>207</v>
      </c>
      <c r="O59" s="86">
        <f t="shared" si="34"/>
        <v>3220</v>
      </c>
      <c r="P59" s="7">
        <v>0</v>
      </c>
      <c r="Q59" s="7">
        <v>0</v>
      </c>
      <c r="R59" s="87">
        <f t="shared" si="7"/>
        <v>0</v>
      </c>
      <c r="S59" s="7">
        <f t="shared" si="14"/>
        <v>0</v>
      </c>
      <c r="T59" s="7">
        <f t="shared" si="8"/>
        <v>0</v>
      </c>
      <c r="U59" s="88">
        <f t="shared" si="9"/>
        <v>0</v>
      </c>
      <c r="V59" s="12">
        <f t="shared" si="29"/>
        <v>0</v>
      </c>
      <c r="W59" s="7">
        <v>0</v>
      </c>
      <c r="X59" s="88">
        <f t="shared" si="10"/>
        <v>0</v>
      </c>
      <c r="Y59" s="12">
        <f t="shared" si="15"/>
        <v>0</v>
      </c>
      <c r="Z59" s="7">
        <f t="shared" si="16"/>
        <v>0</v>
      </c>
      <c r="AA59" s="88">
        <f t="shared" si="26"/>
        <v>0</v>
      </c>
      <c r="AB59" s="13">
        <v>0</v>
      </c>
      <c r="AC59" s="14">
        <f t="array" ref="AC59">ROUND((O59-R59-U59)*0.1,0)</f>
        <v>322</v>
      </c>
      <c r="AD59" s="89">
        <f t="shared" si="12"/>
        <v>322</v>
      </c>
      <c r="AE59" s="90">
        <f t="shared" si="13"/>
        <v>2898</v>
      </c>
      <c r="AF59" s="180"/>
      <c r="AG59" s="181"/>
      <c r="AH59" s="51"/>
      <c r="AI59" s="93"/>
      <c r="AJ59" s="93"/>
      <c r="AK59" s="93"/>
      <c r="AL59" s="93"/>
      <c r="AM59" s="93"/>
    </row>
    <row r="60" spans="1:39" ht="17.25" customHeight="1">
      <c r="A60" s="50"/>
      <c r="B60" s="80">
        <v>53</v>
      </c>
      <c r="C60" s="81">
        <v>44501</v>
      </c>
      <c r="D60" s="4">
        <f t="shared" si="32"/>
        <v>78000</v>
      </c>
      <c r="E60" s="2">
        <f t="shared" si="30"/>
        <v>24180</v>
      </c>
      <c r="F60" s="2">
        <f t="array" ref="F60">ROUND(D60*0.09,0)</f>
        <v>7020</v>
      </c>
      <c r="G60" s="83">
        <f t="shared" si="4"/>
        <v>109200</v>
      </c>
      <c r="H60" s="4">
        <f t="shared" si="33"/>
        <v>75700</v>
      </c>
      <c r="I60" s="2">
        <f t="shared" si="31"/>
        <v>23467</v>
      </c>
      <c r="J60" s="2">
        <f t="array" ref="J60">ROUND(H60*0.09,0)</f>
        <v>6813</v>
      </c>
      <c r="K60" s="83">
        <f t="shared" si="5"/>
        <v>105980</v>
      </c>
      <c r="L60" s="84">
        <f t="shared" si="23"/>
        <v>2300</v>
      </c>
      <c r="M60" s="85">
        <f t="shared" si="24"/>
        <v>713</v>
      </c>
      <c r="N60" s="82">
        <f t="shared" si="25"/>
        <v>207</v>
      </c>
      <c r="O60" s="86">
        <f t="shared" si="34"/>
        <v>3220</v>
      </c>
      <c r="P60" s="7">
        <v>0</v>
      </c>
      <c r="Q60" s="7">
        <v>0</v>
      </c>
      <c r="R60" s="87">
        <f t="shared" si="7"/>
        <v>0</v>
      </c>
      <c r="S60" s="7">
        <f t="shared" si="14"/>
        <v>0</v>
      </c>
      <c r="T60" s="7">
        <f t="shared" si="8"/>
        <v>0</v>
      </c>
      <c r="U60" s="88">
        <f t="shared" si="9"/>
        <v>0</v>
      </c>
      <c r="V60" s="12">
        <f t="shared" si="29"/>
        <v>0</v>
      </c>
      <c r="W60" s="7">
        <v>0</v>
      </c>
      <c r="X60" s="88">
        <f t="shared" si="10"/>
        <v>0</v>
      </c>
      <c r="Y60" s="12">
        <f t="shared" si="15"/>
        <v>0</v>
      </c>
      <c r="Z60" s="7">
        <f t="shared" si="16"/>
        <v>0</v>
      </c>
      <c r="AA60" s="88">
        <f t="shared" si="26"/>
        <v>0</v>
      </c>
      <c r="AB60" s="13">
        <v>0</v>
      </c>
      <c r="AC60" s="14">
        <f t="array" ref="AC60">ROUND((O60-R60-U60)*0.1,0)</f>
        <v>322</v>
      </c>
      <c r="AD60" s="89">
        <f t="shared" si="12"/>
        <v>322</v>
      </c>
      <c r="AE60" s="90">
        <f t="shared" si="13"/>
        <v>2898</v>
      </c>
      <c r="AF60" s="180"/>
      <c r="AG60" s="181"/>
      <c r="AH60" s="51"/>
      <c r="AI60" s="93"/>
      <c r="AJ60" s="93"/>
      <c r="AK60" s="93"/>
      <c r="AL60" s="93"/>
      <c r="AM60" s="93"/>
    </row>
    <row r="61" spans="1:39" ht="17.25" customHeight="1">
      <c r="A61" s="50"/>
      <c r="B61" s="92">
        <v>54</v>
      </c>
      <c r="C61" s="81">
        <v>44531</v>
      </c>
      <c r="D61" s="4">
        <f t="shared" si="32"/>
        <v>78000</v>
      </c>
      <c r="E61" s="2">
        <f t="shared" si="30"/>
        <v>24180</v>
      </c>
      <c r="F61" s="2">
        <f t="array" ref="F61">ROUND(D61*0.09,0)</f>
        <v>7020</v>
      </c>
      <c r="G61" s="83">
        <f t="shared" si="4"/>
        <v>109200</v>
      </c>
      <c r="H61" s="4">
        <f t="shared" si="33"/>
        <v>75700</v>
      </c>
      <c r="I61" s="2">
        <f t="shared" si="31"/>
        <v>23467</v>
      </c>
      <c r="J61" s="2">
        <f t="array" ref="J61">ROUND(H61*0.09,0)</f>
        <v>6813</v>
      </c>
      <c r="K61" s="83">
        <f t="shared" si="5"/>
        <v>105980</v>
      </c>
      <c r="L61" s="84">
        <f t="shared" si="23"/>
        <v>2300</v>
      </c>
      <c r="M61" s="85">
        <f t="shared" si="24"/>
        <v>713</v>
      </c>
      <c r="N61" s="82">
        <f t="shared" si="25"/>
        <v>207</v>
      </c>
      <c r="O61" s="86">
        <f t="shared" si="34"/>
        <v>3220</v>
      </c>
      <c r="P61" s="7">
        <v>0</v>
      </c>
      <c r="Q61" s="7">
        <v>0</v>
      </c>
      <c r="R61" s="87">
        <f t="shared" si="7"/>
        <v>0</v>
      </c>
      <c r="S61" s="7">
        <f t="shared" si="14"/>
        <v>0</v>
      </c>
      <c r="T61" s="7">
        <f t="shared" si="8"/>
        <v>0</v>
      </c>
      <c r="U61" s="88">
        <f t="shared" si="9"/>
        <v>0</v>
      </c>
      <c r="V61" s="12">
        <f t="shared" si="29"/>
        <v>0</v>
      </c>
      <c r="W61" s="7">
        <v>0</v>
      </c>
      <c r="X61" s="88">
        <f t="shared" si="10"/>
        <v>0</v>
      </c>
      <c r="Y61" s="12">
        <f t="shared" si="15"/>
        <v>0</v>
      </c>
      <c r="Z61" s="7">
        <f t="shared" si="16"/>
        <v>0</v>
      </c>
      <c r="AA61" s="88">
        <f t="shared" si="26"/>
        <v>0</v>
      </c>
      <c r="AB61" s="13">
        <v>0</v>
      </c>
      <c r="AC61" s="14">
        <f t="array" ref="AC61">ROUND((O61-R61-U61)*0.1,0)</f>
        <v>322</v>
      </c>
      <c r="AD61" s="89">
        <f t="shared" si="12"/>
        <v>322</v>
      </c>
      <c r="AE61" s="90">
        <f t="shared" si="13"/>
        <v>2898</v>
      </c>
      <c r="AF61" s="180"/>
      <c r="AG61" s="181"/>
      <c r="AH61" s="51"/>
      <c r="AI61" s="93"/>
      <c r="AJ61" s="93"/>
      <c r="AK61" s="93"/>
      <c r="AL61" s="93"/>
      <c r="AM61" s="93"/>
    </row>
    <row r="62" spans="1:39" ht="17.25" customHeight="1">
      <c r="A62" s="50"/>
      <c r="B62" s="80">
        <v>55</v>
      </c>
      <c r="C62" s="81">
        <v>44562</v>
      </c>
      <c r="D62" s="4">
        <f t="shared" si="32"/>
        <v>78000</v>
      </c>
      <c r="E62" s="2">
        <f t="shared" ref="E62:E67" si="35">ROUND(D62*0.34,0)</f>
        <v>26520</v>
      </c>
      <c r="F62" s="2">
        <f t="array" ref="F62">ROUND(D62*0.09,0)</f>
        <v>7020</v>
      </c>
      <c r="G62" s="83">
        <f t="shared" si="4"/>
        <v>111540</v>
      </c>
      <c r="H62" s="4">
        <f t="shared" si="33"/>
        <v>75700</v>
      </c>
      <c r="I62" s="2">
        <f t="shared" ref="I62:I67" si="36">ROUND(H62*0.34,0)</f>
        <v>25738</v>
      </c>
      <c r="J62" s="2">
        <f t="array" ref="J62">ROUND(H62*0.09,0)</f>
        <v>6813</v>
      </c>
      <c r="K62" s="83">
        <f t="shared" si="5"/>
        <v>108251</v>
      </c>
      <c r="L62" s="84">
        <f t="shared" si="23"/>
        <v>2300</v>
      </c>
      <c r="M62" s="85">
        <f t="shared" si="24"/>
        <v>782</v>
      </c>
      <c r="N62" s="82">
        <f t="shared" si="25"/>
        <v>207</v>
      </c>
      <c r="O62" s="86">
        <f t="shared" si="34"/>
        <v>3289</v>
      </c>
      <c r="P62" s="7">
        <v>0</v>
      </c>
      <c r="Q62" s="8">
        <f>M62-M61</f>
        <v>69</v>
      </c>
      <c r="R62" s="87">
        <f t="shared" si="7"/>
        <v>69</v>
      </c>
      <c r="S62" s="7">
        <f t="shared" si="14"/>
        <v>0</v>
      </c>
      <c r="T62" s="7">
        <f t="shared" si="8"/>
        <v>0</v>
      </c>
      <c r="U62" s="88">
        <f t="shared" si="9"/>
        <v>0</v>
      </c>
      <c r="V62" s="12">
        <f t="shared" si="29"/>
        <v>0</v>
      </c>
      <c r="W62" s="7">
        <v>0</v>
      </c>
      <c r="X62" s="88">
        <f t="shared" si="10"/>
        <v>0</v>
      </c>
      <c r="Y62" s="12">
        <f t="shared" si="15"/>
        <v>0</v>
      </c>
      <c r="Z62" s="7">
        <f t="shared" si="16"/>
        <v>0</v>
      </c>
      <c r="AA62" s="88">
        <f t="shared" si="26"/>
        <v>0</v>
      </c>
      <c r="AB62" s="13">
        <v>0</v>
      </c>
      <c r="AC62" s="14">
        <f t="array" ref="AC62">ROUND((O62-R62-U62)*0.1,0)</f>
        <v>322</v>
      </c>
      <c r="AD62" s="89">
        <f t="shared" si="12"/>
        <v>391</v>
      </c>
      <c r="AE62" s="90">
        <f t="shared" si="13"/>
        <v>2898</v>
      </c>
      <c r="AF62" s="180"/>
      <c r="AG62" s="181"/>
      <c r="AH62" s="51"/>
      <c r="AI62" s="93"/>
      <c r="AJ62" s="93"/>
      <c r="AK62" s="93"/>
      <c r="AL62" s="93"/>
      <c r="AM62" s="93"/>
    </row>
    <row r="63" spans="1:39" ht="17.25" customHeight="1">
      <c r="A63" s="50"/>
      <c r="B63" s="92">
        <v>56</v>
      </c>
      <c r="C63" s="81">
        <v>44593</v>
      </c>
      <c r="D63" s="4">
        <f t="shared" si="32"/>
        <v>78000</v>
      </c>
      <c r="E63" s="2">
        <f t="shared" si="35"/>
        <v>26520</v>
      </c>
      <c r="F63" s="2">
        <f t="array" ref="F63">ROUND(D63*0.09,0)</f>
        <v>7020</v>
      </c>
      <c r="G63" s="83">
        <f t="shared" si="4"/>
        <v>111540</v>
      </c>
      <c r="H63" s="4">
        <f t="shared" si="33"/>
        <v>75700</v>
      </c>
      <c r="I63" s="2">
        <f t="shared" si="36"/>
        <v>25738</v>
      </c>
      <c r="J63" s="2">
        <f t="array" ref="J63">ROUND(H63*0.09,0)</f>
        <v>6813</v>
      </c>
      <c r="K63" s="83">
        <f t="shared" si="5"/>
        <v>108251</v>
      </c>
      <c r="L63" s="84">
        <f t="shared" si="23"/>
        <v>2300</v>
      </c>
      <c r="M63" s="85">
        <f t="shared" si="24"/>
        <v>782</v>
      </c>
      <c r="N63" s="82">
        <f t="shared" si="25"/>
        <v>207</v>
      </c>
      <c r="O63" s="86">
        <f t="shared" si="34"/>
        <v>3289</v>
      </c>
      <c r="P63" s="7">
        <v>0</v>
      </c>
      <c r="Q63" s="8">
        <f>M63-M61</f>
        <v>69</v>
      </c>
      <c r="R63" s="87">
        <f t="shared" si="7"/>
        <v>69</v>
      </c>
      <c r="S63" s="7">
        <f t="shared" si="14"/>
        <v>0</v>
      </c>
      <c r="T63" s="7">
        <f t="shared" si="8"/>
        <v>0</v>
      </c>
      <c r="U63" s="88">
        <f t="shared" si="9"/>
        <v>0</v>
      </c>
      <c r="V63" s="12">
        <f t="shared" si="29"/>
        <v>0</v>
      </c>
      <c r="W63" s="7">
        <v>0</v>
      </c>
      <c r="X63" s="88">
        <f t="shared" si="10"/>
        <v>0</v>
      </c>
      <c r="Y63" s="12">
        <f t="shared" si="15"/>
        <v>0</v>
      </c>
      <c r="Z63" s="7">
        <f t="shared" si="16"/>
        <v>0</v>
      </c>
      <c r="AA63" s="88">
        <f t="shared" si="26"/>
        <v>0</v>
      </c>
      <c r="AB63" s="13">
        <v>0</v>
      </c>
      <c r="AC63" s="14">
        <f t="array" ref="AC63">ROUND((O63-R63-U63)*0.1,0)</f>
        <v>322</v>
      </c>
      <c r="AD63" s="89">
        <f t="shared" si="12"/>
        <v>391</v>
      </c>
      <c r="AE63" s="90">
        <f t="shared" si="13"/>
        <v>2898</v>
      </c>
      <c r="AF63" s="180"/>
      <c r="AG63" s="181"/>
      <c r="AH63" s="51"/>
      <c r="AI63" s="93"/>
      <c r="AJ63" s="93"/>
      <c r="AK63" s="93"/>
      <c r="AL63" s="93"/>
      <c r="AM63" s="93"/>
    </row>
    <row r="64" spans="1:39" ht="17.25" customHeight="1">
      <c r="A64" s="50"/>
      <c r="B64" s="80">
        <v>57</v>
      </c>
      <c r="C64" s="81">
        <v>44621</v>
      </c>
      <c r="D64" s="4">
        <f t="shared" si="32"/>
        <v>78000</v>
      </c>
      <c r="E64" s="2">
        <f t="shared" si="35"/>
        <v>26520</v>
      </c>
      <c r="F64" s="2">
        <f t="array" ref="F64">ROUND(D64*0.09,0)</f>
        <v>7020</v>
      </c>
      <c r="G64" s="83">
        <f t="shared" si="4"/>
        <v>111540</v>
      </c>
      <c r="H64" s="4">
        <f t="shared" si="33"/>
        <v>75700</v>
      </c>
      <c r="I64" s="2">
        <f t="shared" si="36"/>
        <v>25738</v>
      </c>
      <c r="J64" s="2">
        <f t="array" ref="J64">ROUND(H64*0.09,0)</f>
        <v>6813</v>
      </c>
      <c r="K64" s="83">
        <f t="shared" si="5"/>
        <v>108251</v>
      </c>
      <c r="L64" s="84">
        <f t="shared" si="23"/>
        <v>2300</v>
      </c>
      <c r="M64" s="85">
        <f t="shared" si="24"/>
        <v>782</v>
      </c>
      <c r="N64" s="82">
        <f t="shared" si="25"/>
        <v>207</v>
      </c>
      <c r="O64" s="86">
        <f t="shared" si="34"/>
        <v>3289</v>
      </c>
      <c r="P64" s="7">
        <v>0</v>
      </c>
      <c r="Q64" s="8">
        <f>M64-M61</f>
        <v>69</v>
      </c>
      <c r="R64" s="87">
        <f t="shared" si="7"/>
        <v>69</v>
      </c>
      <c r="S64" s="7">
        <f t="shared" si="14"/>
        <v>0</v>
      </c>
      <c r="T64" s="7">
        <f t="shared" si="8"/>
        <v>0</v>
      </c>
      <c r="U64" s="88">
        <f t="shared" si="9"/>
        <v>0</v>
      </c>
      <c r="V64" s="12">
        <f t="shared" si="29"/>
        <v>0</v>
      </c>
      <c r="W64" s="7">
        <v>0</v>
      </c>
      <c r="X64" s="88">
        <f t="shared" si="10"/>
        <v>0</v>
      </c>
      <c r="Y64" s="12">
        <f t="shared" si="15"/>
        <v>0</v>
      </c>
      <c r="Z64" s="7">
        <f t="shared" si="16"/>
        <v>0</v>
      </c>
      <c r="AA64" s="88">
        <f t="shared" si="26"/>
        <v>0</v>
      </c>
      <c r="AB64" s="13">
        <v>0</v>
      </c>
      <c r="AC64" s="14">
        <f t="array" ref="AC64">ROUND((O64-R64-U64)*0.1,0)</f>
        <v>322</v>
      </c>
      <c r="AD64" s="89">
        <f t="shared" si="12"/>
        <v>391</v>
      </c>
      <c r="AE64" s="90">
        <f t="shared" si="13"/>
        <v>2898</v>
      </c>
      <c r="AF64" s="180"/>
      <c r="AG64" s="181"/>
      <c r="AH64" s="51"/>
      <c r="AI64" s="93"/>
      <c r="AJ64" s="93"/>
      <c r="AK64" s="93"/>
      <c r="AL64" s="93"/>
      <c r="AM64" s="93"/>
    </row>
    <row r="65" spans="1:39" ht="17.25" customHeight="1">
      <c r="A65" s="50"/>
      <c r="B65" s="92">
        <v>58</v>
      </c>
      <c r="C65" s="81">
        <v>44652</v>
      </c>
      <c r="D65" s="4">
        <f t="shared" si="32"/>
        <v>78000</v>
      </c>
      <c r="E65" s="2">
        <f t="shared" si="35"/>
        <v>26520</v>
      </c>
      <c r="F65" s="2">
        <f t="array" ref="F65">ROUND(D65*0.09,0)</f>
        <v>7020</v>
      </c>
      <c r="G65" s="83">
        <f t="shared" si="4"/>
        <v>111540</v>
      </c>
      <c r="H65" s="4">
        <f t="shared" si="33"/>
        <v>75700</v>
      </c>
      <c r="I65" s="2">
        <f t="shared" si="36"/>
        <v>25738</v>
      </c>
      <c r="J65" s="2">
        <f t="array" ref="J65">ROUND(H65*0.09,0)</f>
        <v>6813</v>
      </c>
      <c r="K65" s="83">
        <f t="shared" si="5"/>
        <v>108251</v>
      </c>
      <c r="L65" s="84">
        <f t="shared" si="23"/>
        <v>2300</v>
      </c>
      <c r="M65" s="85">
        <f t="shared" si="24"/>
        <v>782</v>
      </c>
      <c r="N65" s="82">
        <f t="shared" si="25"/>
        <v>207</v>
      </c>
      <c r="O65" s="86">
        <f t="shared" si="34"/>
        <v>3289</v>
      </c>
      <c r="P65" s="7">
        <v>0</v>
      </c>
      <c r="Q65" s="7">
        <v>0</v>
      </c>
      <c r="R65" s="87">
        <f t="shared" si="7"/>
        <v>0</v>
      </c>
      <c r="S65" s="7">
        <f t="shared" si="14"/>
        <v>0</v>
      </c>
      <c r="T65" s="7">
        <f t="shared" si="8"/>
        <v>0</v>
      </c>
      <c r="U65" s="88">
        <f t="shared" si="9"/>
        <v>0</v>
      </c>
      <c r="V65" s="12">
        <f t="shared" si="29"/>
        <v>0</v>
      </c>
      <c r="W65" s="7">
        <v>0</v>
      </c>
      <c r="X65" s="88">
        <f t="shared" si="10"/>
        <v>0</v>
      </c>
      <c r="Y65" s="12">
        <f t="shared" si="15"/>
        <v>0</v>
      </c>
      <c r="Z65" s="7">
        <f t="shared" si="16"/>
        <v>0</v>
      </c>
      <c r="AA65" s="88">
        <f t="shared" si="26"/>
        <v>0</v>
      </c>
      <c r="AB65" s="13">
        <v>0</v>
      </c>
      <c r="AC65" s="14">
        <f t="array" ref="AC65">ROUND((O65-R65-U65)*0.1,0)</f>
        <v>329</v>
      </c>
      <c r="AD65" s="89">
        <f t="shared" si="12"/>
        <v>329</v>
      </c>
      <c r="AE65" s="90">
        <f t="shared" si="13"/>
        <v>2960</v>
      </c>
      <c r="AF65" s="180"/>
      <c r="AG65" s="181"/>
      <c r="AH65" s="51"/>
      <c r="AI65" s="93"/>
      <c r="AJ65" s="93"/>
      <c r="AK65" s="93"/>
      <c r="AL65" s="93"/>
      <c r="AM65" s="93"/>
    </row>
    <row r="66" spans="1:39" ht="17.25" customHeight="1">
      <c r="A66" s="50"/>
      <c r="B66" s="80">
        <v>59</v>
      </c>
      <c r="C66" s="81">
        <v>44682</v>
      </c>
      <c r="D66" s="5">
        <f t="shared" si="32"/>
        <v>78000</v>
      </c>
      <c r="E66" s="6">
        <f t="shared" si="35"/>
        <v>26520</v>
      </c>
      <c r="F66" s="6">
        <f t="array" ref="F66">ROUND(D66*0.09,0)</f>
        <v>7020</v>
      </c>
      <c r="G66" s="83">
        <f t="shared" si="4"/>
        <v>111540</v>
      </c>
      <c r="H66" s="5">
        <f t="shared" si="33"/>
        <v>75700</v>
      </c>
      <c r="I66" s="6">
        <f t="shared" si="36"/>
        <v>25738</v>
      </c>
      <c r="J66" s="6">
        <f t="array" ref="J66">ROUND(H66*0.09,0)</f>
        <v>6813</v>
      </c>
      <c r="K66" s="83">
        <f t="shared" si="5"/>
        <v>108251</v>
      </c>
      <c r="L66" s="94">
        <f t="shared" si="23"/>
        <v>2300</v>
      </c>
      <c r="M66" s="96">
        <f t="shared" si="24"/>
        <v>782</v>
      </c>
      <c r="N66" s="95">
        <f t="shared" si="25"/>
        <v>207</v>
      </c>
      <c r="O66" s="97">
        <f t="shared" si="34"/>
        <v>3289</v>
      </c>
      <c r="P66" s="9">
        <v>0</v>
      </c>
      <c r="Q66" s="10">
        <v>0</v>
      </c>
      <c r="R66" s="98">
        <f t="shared" si="7"/>
        <v>0</v>
      </c>
      <c r="S66" s="10">
        <f t="shared" si="14"/>
        <v>0</v>
      </c>
      <c r="T66" s="10">
        <f t="shared" si="8"/>
        <v>0</v>
      </c>
      <c r="U66" s="99">
        <f t="shared" si="9"/>
        <v>0</v>
      </c>
      <c r="V66" s="9">
        <f t="shared" si="29"/>
        <v>0</v>
      </c>
      <c r="W66" s="10">
        <v>0</v>
      </c>
      <c r="X66" s="99">
        <f t="shared" si="10"/>
        <v>0</v>
      </c>
      <c r="Y66" s="12">
        <f t="shared" si="15"/>
        <v>0</v>
      </c>
      <c r="Z66" s="7">
        <f t="shared" si="16"/>
        <v>0</v>
      </c>
      <c r="AA66" s="99">
        <f t="shared" si="26"/>
        <v>0</v>
      </c>
      <c r="AB66" s="13">
        <v>0</v>
      </c>
      <c r="AC66" s="14">
        <f t="array" ref="AC66">ROUND((O66-R66-U66)*0.1,0)</f>
        <v>329</v>
      </c>
      <c r="AD66" s="89">
        <f t="shared" si="12"/>
        <v>329</v>
      </c>
      <c r="AE66" s="90">
        <f t="shared" si="13"/>
        <v>2960</v>
      </c>
      <c r="AF66" s="180"/>
      <c r="AG66" s="181"/>
      <c r="AH66" s="51"/>
      <c r="AI66" s="93"/>
      <c r="AJ66" s="93"/>
      <c r="AK66" s="93"/>
      <c r="AL66" s="93"/>
      <c r="AM66" s="93"/>
    </row>
    <row r="67" spans="1:39" ht="17.25" customHeight="1">
      <c r="A67" s="50"/>
      <c r="B67" s="92">
        <v>60</v>
      </c>
      <c r="C67" s="81">
        <v>44713</v>
      </c>
      <c r="D67" s="4">
        <f t="shared" si="32"/>
        <v>78000</v>
      </c>
      <c r="E67" s="2">
        <f t="shared" si="35"/>
        <v>26520</v>
      </c>
      <c r="F67" s="2">
        <f t="array" ref="F67">ROUND(D67*0.09,0)</f>
        <v>7020</v>
      </c>
      <c r="G67" s="83">
        <f t="shared" ref="G67:G72" si="37">SUM(D67:F67)</f>
        <v>111540</v>
      </c>
      <c r="H67" s="4">
        <f t="shared" si="33"/>
        <v>75700</v>
      </c>
      <c r="I67" s="2">
        <f t="shared" si="36"/>
        <v>25738</v>
      </c>
      <c r="J67" s="2">
        <f t="array" ref="J67">ROUND(H67*0.09,0)</f>
        <v>6813</v>
      </c>
      <c r="K67" s="83">
        <f t="shared" ref="K67:K72" si="38">SUM(H67:J67)</f>
        <v>108251</v>
      </c>
      <c r="L67" s="84">
        <f t="shared" ref="L67:L72" si="39">D67-H67</f>
        <v>2300</v>
      </c>
      <c r="M67" s="85">
        <f t="shared" ref="M67:M72" si="40">E67-I67</f>
        <v>782</v>
      </c>
      <c r="N67" s="82">
        <f t="shared" ref="N67:N72" si="41">F67-J67</f>
        <v>207</v>
      </c>
      <c r="O67" s="86">
        <f t="shared" ref="O67:O72" si="42">L67+M67+N67</f>
        <v>3289</v>
      </c>
      <c r="P67" s="7">
        <v>0</v>
      </c>
      <c r="Q67" s="7">
        <v>0</v>
      </c>
      <c r="R67" s="87">
        <f t="shared" ref="R67:R72" si="43">Q67-P67</f>
        <v>0</v>
      </c>
      <c r="S67" s="7">
        <f t="shared" si="14"/>
        <v>0</v>
      </c>
      <c r="T67" s="7">
        <f t="shared" ref="T67:T72" si="44">S67</f>
        <v>0</v>
      </c>
      <c r="U67" s="88">
        <f t="shared" ref="U67:U72" si="45">T67-S67</f>
        <v>0</v>
      </c>
      <c r="V67" s="12">
        <f t="shared" ref="V67:V72" si="46">IF(C67="01-03-2020",ROUND(H67/31*5,0),0)</f>
        <v>0</v>
      </c>
      <c r="W67" s="7">
        <v>0</v>
      </c>
      <c r="X67" s="88">
        <f t="shared" ref="X67:X72" si="47">W67-V67</f>
        <v>0</v>
      </c>
      <c r="Y67" s="12">
        <f t="shared" si="15"/>
        <v>0</v>
      </c>
      <c r="Z67" s="7">
        <f t="shared" si="16"/>
        <v>0</v>
      </c>
      <c r="AA67" s="88">
        <f t="shared" si="26"/>
        <v>0</v>
      </c>
      <c r="AB67" s="13">
        <v>0</v>
      </c>
      <c r="AC67" s="14">
        <f t="array" ref="AC67">ROUND((O67-R67-U67)*0.1,0)</f>
        <v>329</v>
      </c>
      <c r="AD67" s="89">
        <f t="shared" si="12"/>
        <v>329</v>
      </c>
      <c r="AE67" s="90">
        <f t="shared" si="13"/>
        <v>2960</v>
      </c>
      <c r="AF67" s="180"/>
      <c r="AG67" s="181"/>
      <c r="AH67" s="51"/>
      <c r="AI67" s="93"/>
      <c r="AJ67" s="93"/>
      <c r="AK67" s="93"/>
      <c r="AL67" s="93"/>
      <c r="AM67" s="93"/>
    </row>
    <row r="68" spans="1:39" ht="17.25" customHeight="1">
      <c r="A68" s="50"/>
      <c r="B68" s="80">
        <v>61</v>
      </c>
      <c r="C68" s="81">
        <v>44743</v>
      </c>
      <c r="D68" s="1">
        <f>ROUND(D67*1.03,-2)</f>
        <v>80300</v>
      </c>
      <c r="E68" s="2">
        <f>ROUND(D68*0.38,0)</f>
        <v>30514</v>
      </c>
      <c r="F68" s="2">
        <f t="array" ref="F68">ROUND(D68*0.09,0)</f>
        <v>7227</v>
      </c>
      <c r="G68" s="83">
        <f t="shared" si="37"/>
        <v>118041</v>
      </c>
      <c r="H68" s="1">
        <f>ROUND(H67*1.03,-2)</f>
        <v>78000</v>
      </c>
      <c r="I68" s="2">
        <f>ROUND(H68*0.38,0)</f>
        <v>29640</v>
      </c>
      <c r="J68" s="2">
        <f t="array" ref="J68">ROUND(H68*0.09,0)</f>
        <v>7020</v>
      </c>
      <c r="K68" s="83">
        <f t="shared" si="38"/>
        <v>114660</v>
      </c>
      <c r="L68" s="84">
        <f t="shared" si="39"/>
        <v>2300</v>
      </c>
      <c r="M68" s="85">
        <f t="shared" si="40"/>
        <v>874</v>
      </c>
      <c r="N68" s="82">
        <f t="shared" si="41"/>
        <v>207</v>
      </c>
      <c r="O68" s="86">
        <f t="shared" si="42"/>
        <v>3381</v>
      </c>
      <c r="P68" s="7">
        <v>0</v>
      </c>
      <c r="Q68" s="8">
        <f>M68-M67</f>
        <v>92</v>
      </c>
      <c r="R68" s="87">
        <f t="shared" si="43"/>
        <v>92</v>
      </c>
      <c r="S68" s="7">
        <f t="shared" si="14"/>
        <v>0</v>
      </c>
      <c r="T68" s="7">
        <f t="shared" si="44"/>
        <v>0</v>
      </c>
      <c r="U68" s="88">
        <f t="shared" si="45"/>
        <v>0</v>
      </c>
      <c r="V68" s="12">
        <f t="shared" si="46"/>
        <v>0</v>
      </c>
      <c r="W68" s="7">
        <v>0</v>
      </c>
      <c r="X68" s="88">
        <f t="shared" si="47"/>
        <v>0</v>
      </c>
      <c r="Y68" s="12">
        <f t="shared" si="15"/>
        <v>0</v>
      </c>
      <c r="Z68" s="7">
        <f t="shared" si="16"/>
        <v>0</v>
      </c>
      <c r="AA68" s="88">
        <f t="shared" si="26"/>
        <v>0</v>
      </c>
      <c r="AB68" s="13">
        <v>0</v>
      </c>
      <c r="AC68" s="14">
        <f t="array" ref="AC68">ROUND((O68-R68-U68)*0.1,0)</f>
        <v>329</v>
      </c>
      <c r="AD68" s="89">
        <f t="shared" si="12"/>
        <v>421</v>
      </c>
      <c r="AE68" s="90">
        <f t="shared" si="13"/>
        <v>2960</v>
      </c>
      <c r="AF68" s="180"/>
      <c r="AG68" s="181"/>
      <c r="AH68" s="51"/>
      <c r="AI68" s="93"/>
      <c r="AJ68" s="93"/>
      <c r="AK68" s="93"/>
      <c r="AL68" s="93"/>
      <c r="AM68" s="93"/>
    </row>
    <row r="69" spans="1:39" ht="17.25" customHeight="1">
      <c r="A69" s="50"/>
      <c r="B69" s="92">
        <v>62</v>
      </c>
      <c r="C69" s="81">
        <v>44774</v>
      </c>
      <c r="D69" s="4">
        <f t="shared" si="32"/>
        <v>80300</v>
      </c>
      <c r="E69" s="2">
        <f>ROUND(D69*0.38,0)</f>
        <v>30514</v>
      </c>
      <c r="F69" s="2">
        <f t="array" ref="F69">ROUND(D69*0.09,0)</f>
        <v>7227</v>
      </c>
      <c r="G69" s="83">
        <f t="shared" si="37"/>
        <v>118041</v>
      </c>
      <c r="H69" s="4">
        <f t="shared" si="33"/>
        <v>78000</v>
      </c>
      <c r="I69" s="2">
        <f>ROUND(H69*0.38,0)</f>
        <v>29640</v>
      </c>
      <c r="J69" s="2">
        <f t="array" ref="J69">ROUND(H69*0.09,0)</f>
        <v>7020</v>
      </c>
      <c r="K69" s="83">
        <f t="shared" si="38"/>
        <v>114660</v>
      </c>
      <c r="L69" s="84">
        <f t="shared" si="39"/>
        <v>2300</v>
      </c>
      <c r="M69" s="85">
        <f t="shared" si="40"/>
        <v>874</v>
      </c>
      <c r="N69" s="82">
        <f t="shared" si="41"/>
        <v>207</v>
      </c>
      <c r="O69" s="86">
        <f t="shared" si="42"/>
        <v>3381</v>
      </c>
      <c r="P69" s="7">
        <v>0</v>
      </c>
      <c r="Q69" s="8">
        <f>M69-M67</f>
        <v>92</v>
      </c>
      <c r="R69" s="87">
        <f t="shared" si="43"/>
        <v>92</v>
      </c>
      <c r="S69" s="7">
        <f t="shared" si="14"/>
        <v>0</v>
      </c>
      <c r="T69" s="7">
        <f t="shared" si="44"/>
        <v>0</v>
      </c>
      <c r="U69" s="88">
        <f t="shared" si="45"/>
        <v>0</v>
      </c>
      <c r="V69" s="12">
        <f t="shared" si="46"/>
        <v>0</v>
      </c>
      <c r="W69" s="7">
        <v>0</v>
      </c>
      <c r="X69" s="88">
        <f t="shared" si="47"/>
        <v>0</v>
      </c>
      <c r="Y69" s="12">
        <f t="shared" si="15"/>
        <v>0</v>
      </c>
      <c r="Z69" s="7">
        <f t="shared" si="16"/>
        <v>0</v>
      </c>
      <c r="AA69" s="88">
        <f t="shared" si="26"/>
        <v>0</v>
      </c>
      <c r="AB69" s="13">
        <v>0</v>
      </c>
      <c r="AC69" s="14">
        <f t="array" ref="AC69">ROUND((O69-R69-U69)*0.1,0)</f>
        <v>329</v>
      </c>
      <c r="AD69" s="89">
        <f t="shared" si="12"/>
        <v>421</v>
      </c>
      <c r="AE69" s="90">
        <f t="shared" si="13"/>
        <v>2960</v>
      </c>
      <c r="AF69" s="180"/>
      <c r="AG69" s="181"/>
      <c r="AH69" s="51"/>
      <c r="AI69" s="93"/>
      <c r="AJ69" s="93"/>
      <c r="AK69" s="93"/>
      <c r="AL69" s="93"/>
      <c r="AM69" s="93"/>
    </row>
    <row r="70" spans="1:39" ht="17.25" customHeight="1">
      <c r="A70" s="50"/>
      <c r="B70" s="80">
        <v>63</v>
      </c>
      <c r="C70" s="81">
        <v>44805</v>
      </c>
      <c r="D70" s="4">
        <f t="shared" si="32"/>
        <v>80300</v>
      </c>
      <c r="E70" s="2">
        <f>ROUND(D70*0.38,0)</f>
        <v>30514</v>
      </c>
      <c r="F70" s="2">
        <f t="array" ref="F70">ROUND(D70*0.09,0)</f>
        <v>7227</v>
      </c>
      <c r="G70" s="83">
        <f t="shared" si="37"/>
        <v>118041</v>
      </c>
      <c r="H70" s="4">
        <f t="shared" si="33"/>
        <v>78000</v>
      </c>
      <c r="I70" s="2">
        <f>ROUND(H70*0.38,0)</f>
        <v>29640</v>
      </c>
      <c r="J70" s="2">
        <f t="array" ref="J70">ROUND(H70*0.09,0)</f>
        <v>7020</v>
      </c>
      <c r="K70" s="83">
        <f t="shared" si="38"/>
        <v>114660</v>
      </c>
      <c r="L70" s="84">
        <f t="shared" si="39"/>
        <v>2300</v>
      </c>
      <c r="M70" s="85">
        <f t="shared" si="40"/>
        <v>874</v>
      </c>
      <c r="N70" s="82">
        <f t="shared" si="41"/>
        <v>207</v>
      </c>
      <c r="O70" s="86">
        <f t="shared" si="42"/>
        <v>3381</v>
      </c>
      <c r="P70" s="7">
        <v>0</v>
      </c>
      <c r="Q70" s="8">
        <f>M70-M67</f>
        <v>92</v>
      </c>
      <c r="R70" s="87">
        <f t="shared" si="43"/>
        <v>92</v>
      </c>
      <c r="S70" s="7">
        <f t="shared" si="14"/>
        <v>0</v>
      </c>
      <c r="T70" s="7">
        <f t="shared" si="44"/>
        <v>0</v>
      </c>
      <c r="U70" s="88">
        <f t="shared" si="45"/>
        <v>0</v>
      </c>
      <c r="V70" s="12">
        <f t="shared" si="46"/>
        <v>0</v>
      </c>
      <c r="W70" s="7">
        <v>0</v>
      </c>
      <c r="X70" s="88">
        <f t="shared" si="47"/>
        <v>0</v>
      </c>
      <c r="Y70" s="12">
        <f t="shared" si="15"/>
        <v>0</v>
      </c>
      <c r="Z70" s="7">
        <f t="shared" si="16"/>
        <v>0</v>
      </c>
      <c r="AA70" s="88">
        <f t="shared" si="26"/>
        <v>0</v>
      </c>
      <c r="AB70" s="13">
        <v>0</v>
      </c>
      <c r="AC70" s="14">
        <f t="array" ref="AC70">ROUND((O70-R70-U70)*0.1,0)</f>
        <v>329</v>
      </c>
      <c r="AD70" s="89">
        <f t="shared" si="12"/>
        <v>421</v>
      </c>
      <c r="AE70" s="90">
        <f t="shared" si="13"/>
        <v>2960</v>
      </c>
      <c r="AF70" s="180"/>
      <c r="AG70" s="181"/>
      <c r="AH70" s="51"/>
      <c r="AI70" s="93"/>
      <c r="AJ70" s="93"/>
      <c r="AK70" s="93"/>
      <c r="AL70" s="93"/>
      <c r="AM70" s="93"/>
    </row>
    <row r="71" spans="1:39" ht="17.25" customHeight="1">
      <c r="A71" s="50"/>
      <c r="B71" s="92">
        <v>64</v>
      </c>
      <c r="C71" s="81">
        <v>44835</v>
      </c>
      <c r="D71" s="4">
        <f t="shared" si="32"/>
        <v>80300</v>
      </c>
      <c r="E71" s="2">
        <f>ROUND(D71*0.38,0)</f>
        <v>30514</v>
      </c>
      <c r="F71" s="2">
        <f t="array" ref="F71">ROUND(D71*0.09,0)</f>
        <v>7227</v>
      </c>
      <c r="G71" s="83">
        <f t="shared" si="37"/>
        <v>118041</v>
      </c>
      <c r="H71" s="4">
        <f t="shared" si="33"/>
        <v>78000</v>
      </c>
      <c r="I71" s="2">
        <f>ROUND(H71*0.38,0)</f>
        <v>29640</v>
      </c>
      <c r="J71" s="2">
        <f t="array" ref="J71">ROUND(H71*0.09,0)</f>
        <v>7020</v>
      </c>
      <c r="K71" s="83">
        <f t="shared" si="38"/>
        <v>114660</v>
      </c>
      <c r="L71" s="84">
        <f t="shared" si="39"/>
        <v>2300</v>
      </c>
      <c r="M71" s="85">
        <f t="shared" si="40"/>
        <v>874</v>
      </c>
      <c r="N71" s="82">
        <f t="shared" si="41"/>
        <v>207</v>
      </c>
      <c r="O71" s="86">
        <f t="shared" si="42"/>
        <v>3381</v>
      </c>
      <c r="P71" s="7">
        <v>0</v>
      </c>
      <c r="Q71" s="8">
        <f>M71-M68</f>
        <v>0</v>
      </c>
      <c r="R71" s="87">
        <f t="shared" si="43"/>
        <v>0</v>
      </c>
      <c r="S71" s="7">
        <f t="shared" si="14"/>
        <v>0</v>
      </c>
      <c r="T71" s="7">
        <f t="shared" si="44"/>
        <v>0</v>
      </c>
      <c r="U71" s="88">
        <f t="shared" si="45"/>
        <v>0</v>
      </c>
      <c r="V71" s="12">
        <f t="shared" si="46"/>
        <v>0</v>
      </c>
      <c r="W71" s="7">
        <v>0</v>
      </c>
      <c r="X71" s="88">
        <f t="shared" si="47"/>
        <v>0</v>
      </c>
      <c r="Y71" s="12">
        <f t="shared" si="15"/>
        <v>0</v>
      </c>
      <c r="Z71" s="7">
        <f t="shared" si="16"/>
        <v>0</v>
      </c>
      <c r="AA71" s="88">
        <f t="shared" si="26"/>
        <v>0</v>
      </c>
      <c r="AB71" s="13">
        <v>0</v>
      </c>
      <c r="AC71" s="14">
        <f t="array" ref="AC71">ROUND((O71-R71-U71)*0.1,0)</f>
        <v>338</v>
      </c>
      <c r="AD71" s="89">
        <f t="shared" si="12"/>
        <v>338</v>
      </c>
      <c r="AE71" s="90">
        <f t="shared" si="13"/>
        <v>3043</v>
      </c>
      <c r="AF71" s="180"/>
      <c r="AG71" s="181"/>
      <c r="AH71" s="51"/>
      <c r="AI71" s="93"/>
      <c r="AJ71" s="93"/>
      <c r="AK71" s="93"/>
      <c r="AL71" s="93"/>
      <c r="AM71" s="93"/>
    </row>
    <row r="72" spans="1:39" ht="17.25" customHeight="1" thickBot="1">
      <c r="A72" s="50"/>
      <c r="B72" s="80">
        <v>65</v>
      </c>
      <c r="C72" s="81">
        <v>44866</v>
      </c>
      <c r="D72" s="4">
        <f t="shared" si="32"/>
        <v>80300</v>
      </c>
      <c r="E72" s="2">
        <f>ROUND(D72*0.38,0)</f>
        <v>30514</v>
      </c>
      <c r="F72" s="2">
        <f t="array" ref="F72">ROUND(D72*0.09,0)</f>
        <v>7227</v>
      </c>
      <c r="G72" s="83">
        <f t="shared" si="37"/>
        <v>118041</v>
      </c>
      <c r="H72" s="4">
        <f t="shared" si="33"/>
        <v>78000</v>
      </c>
      <c r="I72" s="2">
        <f>ROUND(H72*0.38,0)</f>
        <v>29640</v>
      </c>
      <c r="J72" s="2">
        <f t="array" ref="J72">ROUND(H72*0.09,0)</f>
        <v>7020</v>
      </c>
      <c r="K72" s="83">
        <f t="shared" si="38"/>
        <v>114660</v>
      </c>
      <c r="L72" s="84">
        <f t="shared" si="39"/>
        <v>2300</v>
      </c>
      <c r="M72" s="85">
        <f t="shared" si="40"/>
        <v>874</v>
      </c>
      <c r="N72" s="82">
        <f t="shared" si="41"/>
        <v>207</v>
      </c>
      <c r="O72" s="86">
        <f t="shared" si="42"/>
        <v>3381</v>
      </c>
      <c r="P72" s="7">
        <v>0</v>
      </c>
      <c r="Q72" s="7">
        <v>0</v>
      </c>
      <c r="R72" s="87">
        <f t="shared" si="43"/>
        <v>0</v>
      </c>
      <c r="S72" s="7">
        <f t="shared" si="14"/>
        <v>0</v>
      </c>
      <c r="T72" s="7">
        <f t="shared" si="44"/>
        <v>0</v>
      </c>
      <c r="U72" s="88">
        <f t="shared" si="45"/>
        <v>0</v>
      </c>
      <c r="V72" s="12">
        <f t="shared" si="46"/>
        <v>0</v>
      </c>
      <c r="W72" s="7">
        <v>0</v>
      </c>
      <c r="X72" s="88">
        <f t="shared" si="47"/>
        <v>0</v>
      </c>
      <c r="Y72" s="12">
        <f t="shared" si="15"/>
        <v>0</v>
      </c>
      <c r="Z72" s="7">
        <f t="shared" si="16"/>
        <v>0</v>
      </c>
      <c r="AA72" s="88">
        <f t="shared" si="26"/>
        <v>0</v>
      </c>
      <c r="AB72" s="13">
        <v>0</v>
      </c>
      <c r="AC72" s="14">
        <f t="array" ref="AC72">ROUND((O72-R72-U72)*0.1,0)</f>
        <v>338</v>
      </c>
      <c r="AD72" s="89">
        <f t="shared" si="12"/>
        <v>338</v>
      </c>
      <c r="AE72" s="90">
        <f t="shared" si="13"/>
        <v>3043</v>
      </c>
      <c r="AF72" s="180"/>
      <c r="AG72" s="181"/>
      <c r="AH72" s="51"/>
      <c r="AI72" s="93"/>
      <c r="AJ72" s="93"/>
      <c r="AK72" s="93"/>
      <c r="AL72" s="93"/>
      <c r="AM72" s="93"/>
    </row>
    <row r="73" spans="1:39" ht="57" thickBot="1">
      <c r="A73" s="50"/>
      <c r="B73" s="100" t="s">
        <v>19</v>
      </c>
      <c r="C73" s="101"/>
      <c r="D73" s="102">
        <f t="array" ref="D73">SUM(D8:D72)</f>
        <v>4815009</v>
      </c>
      <c r="E73" s="103">
        <f t="array" ref="E73">SUM(E8:E72)</f>
        <v>900933</v>
      </c>
      <c r="F73" s="103">
        <f t="array" ref="F73">SUM(F8:F72)</f>
        <v>388731</v>
      </c>
      <c r="G73" s="104">
        <f t="array" ref="G73">SUM(G8:G72)</f>
        <v>6104673</v>
      </c>
      <c r="H73" s="102">
        <f t="array" ref="H73">SUM(H8:H72)</f>
        <v>4676400</v>
      </c>
      <c r="I73" s="103">
        <f t="array" ref="I73">SUM(I8:I72)</f>
        <v>874800</v>
      </c>
      <c r="J73" s="103">
        <f t="array" ref="J73">SUM(J8:J72)</f>
        <v>377628</v>
      </c>
      <c r="K73" s="105">
        <f t="array" ref="K73">SUM(K8:K72)</f>
        <v>5928828</v>
      </c>
      <c r="L73" s="106">
        <f t="array" ref="L73">SUM(L8:L72)</f>
        <v>138609</v>
      </c>
      <c r="M73" s="107">
        <f t="array" ref="M73">SUM(M8:M72)</f>
        <v>26133</v>
      </c>
      <c r="N73" s="108">
        <f t="array" ref="N73">SUM(N8:N72)</f>
        <v>11103</v>
      </c>
      <c r="O73" s="109">
        <f t="array" ref="O73">SUM(O8:O72)</f>
        <v>175845</v>
      </c>
      <c r="P73" s="108">
        <f t="array" ref="P73">SUM(P8:P72)</f>
        <v>0</v>
      </c>
      <c r="Q73" s="110">
        <f t="array" ref="Q73">SUM(Q8:Q72)</f>
        <v>2644</v>
      </c>
      <c r="R73" s="111">
        <f t="array" ref="R73">SUM(R8:R72)</f>
        <v>2644</v>
      </c>
      <c r="S73" s="110">
        <f t="array" ref="S73">SUM(S8:S72)</f>
        <v>0</v>
      </c>
      <c r="T73" s="110">
        <f t="array" ref="T73">SUM(T8:T72)</f>
        <v>0</v>
      </c>
      <c r="U73" s="111">
        <f t="array" ref="U73">SUM(U8:U72)</f>
        <v>0</v>
      </c>
      <c r="V73" s="112">
        <f t="array" ref="V73">SUM(V8:V72)</f>
        <v>23568</v>
      </c>
      <c r="W73" s="108">
        <f t="array" ref="W73">SUM(W8:W72)</f>
        <v>24268</v>
      </c>
      <c r="X73" s="111">
        <f t="array" ref="X73">SUM(X8:X72)</f>
        <v>700</v>
      </c>
      <c r="Y73" s="112">
        <f t="array" ref="Y73">SUM(Y8:Y72)</f>
        <v>0</v>
      </c>
      <c r="Z73" s="108">
        <f t="array" ref="Z73">SUM(Z8:Z72)</f>
        <v>0</v>
      </c>
      <c r="AA73" s="111">
        <f t="array" ref="AA73">SUM(AA8:AA72)</f>
        <v>0</v>
      </c>
      <c r="AB73" s="113">
        <f t="array" ref="AB73">SUM(AB8:AB72)</f>
        <v>0</v>
      </c>
      <c r="AC73" s="114">
        <f t="array" ref="AC73">SUM(AC8:AC72)</f>
        <v>17324</v>
      </c>
      <c r="AD73" s="115">
        <f t="array" ref="AD73">SUM(AD8:AD72)</f>
        <v>20668</v>
      </c>
      <c r="AE73" s="116">
        <f t="array" ref="AE73">SUM(AE8:AE72)</f>
        <v>155177</v>
      </c>
      <c r="AF73" s="117"/>
      <c r="AG73" s="118"/>
      <c r="AH73" s="51"/>
      <c r="AI73" s="93"/>
      <c r="AJ73" s="93"/>
      <c r="AK73" s="93"/>
      <c r="AL73" s="93"/>
      <c r="AM73" s="93"/>
    </row>
    <row r="74" spans="1:39" ht="23.25" customHeight="1" thickBot="1">
      <c r="A74" s="50"/>
      <c r="B74" s="119" t="s">
        <v>22</v>
      </c>
      <c r="C74" s="120"/>
      <c r="D74" s="120"/>
      <c r="E74" s="120"/>
      <c r="F74" s="120"/>
      <c r="G74" s="120"/>
      <c r="H74" s="120"/>
      <c r="I74" s="120"/>
      <c r="J74" s="120"/>
      <c r="K74" s="120"/>
      <c r="L74" s="121"/>
      <c r="M74" s="44" t="s">
        <v>46</v>
      </c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6"/>
      <c r="AH74" s="51"/>
      <c r="AI74" s="93"/>
      <c r="AJ74" s="93"/>
      <c r="AK74" s="93"/>
      <c r="AL74" s="93"/>
      <c r="AM74" s="93"/>
    </row>
    <row r="75" spans="1:39" ht="15" customHeight="1">
      <c r="A75" s="50"/>
      <c r="B75" s="122" t="s">
        <v>24</v>
      </c>
      <c r="C75" s="123" t="s">
        <v>25</v>
      </c>
      <c r="D75" s="124" t="s">
        <v>26</v>
      </c>
      <c r="E75" s="124"/>
      <c r="F75" s="124"/>
      <c r="G75" s="125"/>
      <c r="H75" s="126">
        <f>L73</f>
        <v>138609</v>
      </c>
      <c r="I75" s="127"/>
      <c r="J75" s="127"/>
      <c r="K75" s="127"/>
      <c r="L75" s="128"/>
      <c r="M75" s="47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9"/>
      <c r="AH75" s="51"/>
      <c r="AI75" s="93"/>
      <c r="AJ75" s="93"/>
      <c r="AK75" s="93"/>
      <c r="AL75" s="93"/>
      <c r="AM75" s="93"/>
    </row>
    <row r="76" spans="1:39" ht="15" customHeight="1">
      <c r="A76" s="50"/>
      <c r="B76" s="129" t="s">
        <v>27</v>
      </c>
      <c r="C76" s="130"/>
      <c r="D76" s="131" t="s">
        <v>28</v>
      </c>
      <c r="E76" s="131"/>
      <c r="F76" s="131"/>
      <c r="G76" s="132"/>
      <c r="H76" s="133">
        <f>M73</f>
        <v>26133</v>
      </c>
      <c r="I76" s="134"/>
      <c r="J76" s="134"/>
      <c r="K76" s="134"/>
      <c r="L76" s="135"/>
      <c r="M76" s="47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9"/>
      <c r="AH76" s="51"/>
      <c r="AI76" s="93"/>
      <c r="AJ76" s="93"/>
      <c r="AK76" s="93"/>
      <c r="AL76" s="93"/>
      <c r="AM76" s="93"/>
    </row>
    <row r="77" spans="1:39" ht="15" customHeight="1">
      <c r="A77" s="50"/>
      <c r="B77" s="129" t="s">
        <v>29</v>
      </c>
      <c r="C77" s="130"/>
      <c r="D77" s="131" t="s">
        <v>30</v>
      </c>
      <c r="E77" s="131"/>
      <c r="F77" s="131"/>
      <c r="G77" s="132"/>
      <c r="H77" s="136">
        <f>N73</f>
        <v>11103</v>
      </c>
      <c r="I77" s="134"/>
      <c r="J77" s="134"/>
      <c r="K77" s="134"/>
      <c r="L77" s="135"/>
      <c r="M77" s="47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9"/>
      <c r="AH77" s="51"/>
      <c r="AI77" s="93"/>
      <c r="AJ77" s="93"/>
      <c r="AK77" s="93"/>
      <c r="AL77" s="93"/>
      <c r="AM77" s="93"/>
    </row>
    <row r="78" spans="1:39" ht="18">
      <c r="A78" s="50"/>
      <c r="B78" s="137"/>
      <c r="C78" s="138"/>
      <c r="D78" s="139" t="s">
        <v>31</v>
      </c>
      <c r="E78" s="139"/>
      <c r="F78" s="139"/>
      <c r="G78" s="140"/>
      <c r="H78" s="141">
        <f>SUM(H75:H77)</f>
        <v>175845</v>
      </c>
      <c r="I78" s="142"/>
      <c r="J78" s="142"/>
      <c r="K78" s="142"/>
      <c r="L78" s="143"/>
      <c r="M78" s="47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9"/>
      <c r="AH78" s="51"/>
      <c r="AI78" s="93"/>
      <c r="AJ78" s="93"/>
      <c r="AK78" s="93"/>
      <c r="AL78" s="93"/>
      <c r="AM78" s="93"/>
    </row>
    <row r="79" spans="1:39" ht="15" customHeight="1">
      <c r="A79" s="50"/>
      <c r="B79" s="144" t="s">
        <v>24</v>
      </c>
      <c r="C79" s="145" t="s">
        <v>32</v>
      </c>
      <c r="D79" s="131" t="s">
        <v>40</v>
      </c>
      <c r="E79" s="131"/>
      <c r="F79" s="131"/>
      <c r="G79" s="132"/>
      <c r="H79" s="136">
        <f>R73</f>
        <v>2644</v>
      </c>
      <c r="I79" s="134"/>
      <c r="J79" s="134"/>
      <c r="K79" s="134"/>
      <c r="L79" s="135"/>
      <c r="M79" s="47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9"/>
      <c r="AH79" s="51"/>
      <c r="AI79" s="93"/>
      <c r="AJ79" s="93"/>
      <c r="AK79" s="93"/>
      <c r="AL79" s="93"/>
      <c r="AM79" s="93"/>
    </row>
    <row r="80" spans="1:39" ht="15" customHeight="1">
      <c r="A80" s="50"/>
      <c r="B80" s="129" t="s">
        <v>27</v>
      </c>
      <c r="C80" s="146"/>
      <c r="D80" s="147" t="s">
        <v>10</v>
      </c>
      <c r="E80" s="148"/>
      <c r="F80" s="148"/>
      <c r="G80" s="149"/>
      <c r="H80" s="136">
        <f>X73</f>
        <v>700</v>
      </c>
      <c r="I80" s="134"/>
      <c r="J80" s="134"/>
      <c r="K80" s="134"/>
      <c r="L80" s="135"/>
      <c r="M80" s="47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9"/>
      <c r="AH80" s="51"/>
      <c r="AI80" s="93"/>
      <c r="AJ80" s="93"/>
      <c r="AK80" s="93"/>
      <c r="AL80" s="93"/>
      <c r="AM80" s="93"/>
    </row>
    <row r="81" spans="1:39" ht="15" customHeight="1">
      <c r="A81" s="50"/>
      <c r="B81" s="129" t="s">
        <v>29</v>
      </c>
      <c r="C81" s="146"/>
      <c r="D81" s="131" t="s">
        <v>33</v>
      </c>
      <c r="E81" s="131"/>
      <c r="F81" s="131"/>
      <c r="G81" s="132"/>
      <c r="H81" s="133">
        <f>AC73</f>
        <v>17324</v>
      </c>
      <c r="I81" s="134"/>
      <c r="J81" s="134"/>
      <c r="K81" s="134"/>
      <c r="L81" s="135"/>
      <c r="M81" s="47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9"/>
      <c r="AH81" s="51"/>
      <c r="AI81" s="93"/>
      <c r="AJ81" s="93"/>
      <c r="AK81" s="93"/>
      <c r="AL81" s="93"/>
      <c r="AM81" s="93"/>
    </row>
    <row r="82" spans="1:39" ht="15" customHeight="1">
      <c r="A82" s="50"/>
      <c r="B82" s="150" t="s">
        <v>47</v>
      </c>
      <c r="C82" s="146"/>
      <c r="D82" s="131" t="str">
        <f>Y6</f>
        <v>RGHS</v>
      </c>
      <c r="E82" s="131"/>
      <c r="F82" s="131"/>
      <c r="G82" s="132"/>
      <c r="H82" s="133">
        <f>AA73</f>
        <v>0</v>
      </c>
      <c r="I82" s="134"/>
      <c r="J82" s="134"/>
      <c r="K82" s="134"/>
      <c r="L82" s="135"/>
      <c r="M82" s="151" t="s">
        <v>23</v>
      </c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3"/>
      <c r="AH82" s="51"/>
      <c r="AI82" s="93"/>
      <c r="AJ82" s="93"/>
      <c r="AK82" s="93"/>
      <c r="AL82" s="93"/>
      <c r="AM82" s="93"/>
    </row>
    <row r="83" spans="1:39" ht="20.25" customHeight="1" thickBot="1">
      <c r="A83" s="50"/>
      <c r="B83" s="154"/>
      <c r="C83" s="155"/>
      <c r="D83" s="156" t="s">
        <v>31</v>
      </c>
      <c r="E83" s="156"/>
      <c r="F83" s="156"/>
      <c r="G83" s="157"/>
      <c r="H83" s="158">
        <f>SUM(H79:L82)</f>
        <v>20668</v>
      </c>
      <c r="I83" s="159"/>
      <c r="J83" s="159"/>
      <c r="K83" s="159"/>
      <c r="L83" s="160"/>
      <c r="M83" s="151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3"/>
      <c r="AH83" s="51"/>
      <c r="AI83" s="93"/>
      <c r="AJ83" s="93"/>
      <c r="AK83" s="93"/>
      <c r="AL83" s="93"/>
      <c r="AM83" s="93"/>
    </row>
    <row r="84" spans="1:39" ht="15.75">
      <c r="A84" s="50"/>
      <c r="B84" s="161" t="s">
        <v>34</v>
      </c>
      <c r="C84" s="162"/>
      <c r="D84" s="162"/>
      <c r="E84" s="162"/>
      <c r="F84" s="162"/>
      <c r="G84" s="163"/>
      <c r="H84" s="164">
        <f>AB73</f>
        <v>0</v>
      </c>
      <c r="I84" s="165"/>
      <c r="J84" s="165"/>
      <c r="K84" s="165"/>
      <c r="L84" s="166"/>
      <c r="M84" s="151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3"/>
      <c r="AH84" s="51"/>
      <c r="AI84" s="93"/>
      <c r="AJ84" s="93"/>
      <c r="AK84" s="93"/>
      <c r="AL84" s="93"/>
      <c r="AM84" s="93"/>
    </row>
    <row r="85" spans="1:39" ht="23.25" thickBot="1">
      <c r="A85" s="50"/>
      <c r="B85" s="167" t="s">
        <v>35</v>
      </c>
      <c r="C85" s="168"/>
      <c r="D85" s="168"/>
      <c r="E85" s="168"/>
      <c r="F85" s="168"/>
      <c r="G85" s="169"/>
      <c r="H85" s="170">
        <f>H78-H83</f>
        <v>155177</v>
      </c>
      <c r="I85" s="171"/>
      <c r="J85" s="171"/>
      <c r="K85" s="171"/>
      <c r="L85" s="172"/>
      <c r="M85" s="173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5"/>
      <c r="AH85" s="51"/>
      <c r="AI85" s="93"/>
      <c r="AJ85" s="93"/>
      <c r="AK85" s="93"/>
      <c r="AL85" s="93"/>
      <c r="AM85" s="93"/>
    </row>
    <row r="86" spans="1:39" ht="11.25" customHeight="1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</row>
    <row r="87" spans="1:39" hidden="1">
      <c r="G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</row>
    <row r="88" spans="1:39" hidden="1">
      <c r="G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</row>
    <row r="89" spans="1:39" hidden="1">
      <c r="G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</row>
    <row r="90" spans="1:39" hidden="1">
      <c r="G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</row>
    <row r="91" spans="1:39" hidden="1">
      <c r="G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</row>
    <row r="92" spans="1:39" hidden="1">
      <c r="G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</row>
    <row r="93" spans="1:39" hidden="1">
      <c r="G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</row>
    <row r="94" spans="1:39" hidden="1">
      <c r="G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</row>
    <row r="95" spans="1:39" hidden="1">
      <c r="G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</row>
    <row r="96" spans="1:39" hidden="1">
      <c r="G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</row>
    <row r="97" spans="7:33" hidden="1">
      <c r="G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</row>
    <row r="98" spans="7:33" hidden="1">
      <c r="G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</row>
    <row r="99" spans="7:33" hidden="1">
      <c r="G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</row>
    <row r="100" spans="7:33" hidden="1">
      <c r="G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</row>
    <row r="101" spans="7:33" hidden="1">
      <c r="G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</row>
    <row r="102" spans="7:33" hidden="1">
      <c r="G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</row>
    <row r="103" spans="7:33" hidden="1">
      <c r="G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</row>
  </sheetData>
  <sheetProtection password="E8FA" sheet="1" objects="1" scenarios="1" formatCells="0" formatColumns="0" formatRows="0" insertColumns="0" insertRows="0" selectLockedCells="1"/>
  <mergeCells count="63">
    <mergeCell ref="P5:R5"/>
    <mergeCell ref="S5:AG5"/>
    <mergeCell ref="M74:AG81"/>
    <mergeCell ref="D82:G82"/>
    <mergeCell ref="H82:L82"/>
    <mergeCell ref="M82:AG85"/>
    <mergeCell ref="D81:G81"/>
    <mergeCell ref="A1:A85"/>
    <mergeCell ref="AH3:AH85"/>
    <mergeCell ref="A86:AM86"/>
    <mergeCell ref="AI8:AM85"/>
    <mergeCell ref="AH1:AM2"/>
    <mergeCell ref="H81:L81"/>
    <mergeCell ref="D83:G83"/>
    <mergeCell ref="H83:L83"/>
    <mergeCell ref="B84:G84"/>
    <mergeCell ref="H84:L84"/>
    <mergeCell ref="B85:G85"/>
    <mergeCell ref="H85:L85"/>
    <mergeCell ref="D78:G78"/>
    <mergeCell ref="Y6:AA6"/>
    <mergeCell ref="AF73:AG73"/>
    <mergeCell ref="B74:L74"/>
    <mergeCell ref="H78:L78"/>
    <mergeCell ref="B73:C73"/>
    <mergeCell ref="D79:G79"/>
    <mergeCell ref="H79:L79"/>
    <mergeCell ref="D80:G80"/>
    <mergeCell ref="C79:C83"/>
    <mergeCell ref="H80:L80"/>
    <mergeCell ref="C75:C78"/>
    <mergeCell ref="D75:G75"/>
    <mergeCell ref="H75:L75"/>
    <mergeCell ref="D76:G76"/>
    <mergeCell ref="H76:L76"/>
    <mergeCell ref="D77:G77"/>
    <mergeCell ref="H77:L77"/>
    <mergeCell ref="AF6:AF7"/>
    <mergeCell ref="D6:G6"/>
    <mergeCell ref="H6:K6"/>
    <mergeCell ref="L6:O6"/>
    <mergeCell ref="P6:R6"/>
    <mergeCell ref="S6:U6"/>
    <mergeCell ref="AB6:AB7"/>
    <mergeCell ref="V6:X6"/>
    <mergeCell ref="AC6:AC7"/>
    <mergeCell ref="AD6:AD7"/>
    <mergeCell ref="AE6:AE7"/>
    <mergeCell ref="B1:AG1"/>
    <mergeCell ref="B2:AG2"/>
    <mergeCell ref="B3:AG3"/>
    <mergeCell ref="AI3:AM7"/>
    <mergeCell ref="B4:F4"/>
    <mergeCell ref="G4:I4"/>
    <mergeCell ref="J4:K4"/>
    <mergeCell ref="L4:M4"/>
    <mergeCell ref="N4:U4"/>
    <mergeCell ref="V4:AG4"/>
    <mergeCell ref="AG6:AG7"/>
    <mergeCell ref="B5:K5"/>
    <mergeCell ref="L5:N5"/>
    <mergeCell ref="B6:B7"/>
    <mergeCell ref="C6:C7"/>
  </mergeCells>
  <pageMargins left="0.23622047244094491" right="0.19685039370078741" top="0.19685039370078741" bottom="0.19685039370078741" header="0.19685039370078741" footer="0.19685039370078741"/>
  <pageSetup paperSize="9" scale="67" orientation="landscape" r:id="rId1"/>
  <headerFooter>
    <oddFooter>&amp;CPage &amp;P&amp;Rshalaweb.com/ummed-tarad</oddFooter>
  </headerFooter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Arrear Diff. Sheet</vt:lpstr>
      <vt:lpstr>'Arrear Diff. Sheet'!Print_Area</vt:lpstr>
      <vt:lpstr>'Arrear Diff. Sheet'!Print_Titles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2022-12-17T09:22:46Z</cp:lastPrinted>
  <dcterms:created xsi:type="dcterms:W3CDTF">2022-05-27T10:01:06Z</dcterms:created>
  <dcterms:modified xsi:type="dcterms:W3CDTF">2022-12-17T09:27:42Z</dcterms:modified>
</cp:coreProperties>
</file>